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WORK_PROGECTS\segurosaludmadrid.com\DATA\Конкуренты\"/>
    </mc:Choice>
  </mc:AlternateContent>
  <xr:revisionPtr revIDLastSave="0" documentId="13_ncr:1_{8BF6FC2B-CE8D-46C6-B92C-28830851458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ная" sheetId="3" r:id="rId1"/>
    <sheet name="конкуренты по коду" sheetId="5" r:id="rId2"/>
    <sheet name="Лист1" sheetId="6" r:id="rId3"/>
    <sheet name="Data" sheetId="2" r:id="rId4"/>
    <sheet name="Конкуренты анализ" sheetId="1" r:id="rId5"/>
  </sheets>
  <definedNames>
    <definedName name="_xlnm._FilterDatabase" localSheetId="1" hidden="1">'конкуренты по коду'!$A$1:$E$790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0" i="5" l="1"/>
  <c r="B790" i="5"/>
  <c r="F5495" i="2"/>
  <c r="F5494" i="2"/>
  <c r="F5493" i="2"/>
  <c r="F5492" i="2"/>
  <c r="F5491" i="2"/>
  <c r="F5490" i="2"/>
  <c r="F5489" i="2"/>
  <c r="F5488" i="2"/>
  <c r="F5487" i="2"/>
  <c r="F5486" i="2"/>
  <c r="F5484" i="2"/>
  <c r="F5483" i="2"/>
  <c r="F5482" i="2"/>
  <c r="F5481" i="2"/>
  <c r="F5480" i="2"/>
  <c r="F5479" i="2"/>
  <c r="F5478" i="2"/>
  <c r="F5477" i="2"/>
  <c r="F5476" i="2"/>
  <c r="F5475" i="2"/>
  <c r="F5473" i="2"/>
  <c r="F5472" i="2"/>
  <c r="F5471" i="2"/>
  <c r="F5470" i="2"/>
  <c r="F5469" i="2"/>
  <c r="F5468" i="2"/>
  <c r="F5467" i="2"/>
  <c r="F5466" i="2"/>
  <c r="F5465" i="2"/>
  <c r="F5464" i="2"/>
  <c r="F5462" i="2"/>
  <c r="F5461" i="2"/>
  <c r="F5460" i="2"/>
  <c r="F5459" i="2"/>
  <c r="F5458" i="2"/>
  <c r="F5457" i="2"/>
  <c r="F5456" i="2"/>
  <c r="F5455" i="2"/>
  <c r="F5454" i="2"/>
  <c r="F5453" i="2"/>
  <c r="F5451" i="2"/>
  <c r="F5450" i="2"/>
  <c r="F5449" i="2"/>
  <c r="F5448" i="2"/>
  <c r="F5447" i="2"/>
  <c r="F5446" i="2"/>
  <c r="F5445" i="2"/>
  <c r="F5444" i="2"/>
  <c r="F5443" i="2"/>
  <c r="F5442" i="2"/>
  <c r="F5440" i="2"/>
  <c r="F5439" i="2"/>
  <c r="F5438" i="2"/>
  <c r="F5437" i="2"/>
  <c r="F5436" i="2"/>
  <c r="F5435" i="2"/>
  <c r="F5434" i="2"/>
  <c r="F5433" i="2"/>
  <c r="F5432" i="2"/>
  <c r="F5431" i="2"/>
  <c r="F5429" i="2"/>
  <c r="F5428" i="2"/>
  <c r="F5427" i="2"/>
  <c r="F5426" i="2"/>
  <c r="F5425" i="2"/>
  <c r="F5424" i="2"/>
  <c r="F5423" i="2"/>
  <c r="F5422" i="2"/>
  <c r="F5421" i="2"/>
  <c r="F5420" i="2"/>
  <c r="F5418" i="2"/>
  <c r="F5417" i="2"/>
  <c r="F5416" i="2"/>
  <c r="F5415" i="2"/>
  <c r="F5414" i="2"/>
  <c r="F5413" i="2"/>
  <c r="F5412" i="2"/>
  <c r="F5411" i="2"/>
  <c r="F5410" i="2"/>
  <c r="F5409" i="2"/>
  <c r="F5407" i="2"/>
  <c r="F5406" i="2"/>
  <c r="F5405" i="2"/>
  <c r="F5404" i="2"/>
  <c r="F5403" i="2"/>
  <c r="F5402" i="2"/>
  <c r="F5401" i="2"/>
  <c r="F5400" i="2"/>
  <c r="F5399" i="2"/>
  <c r="F5398" i="2"/>
  <c r="F5396" i="2"/>
  <c r="F5395" i="2"/>
  <c r="F5394" i="2"/>
  <c r="F5393" i="2"/>
  <c r="F5392" i="2"/>
  <c r="F5391" i="2"/>
  <c r="F5390" i="2"/>
  <c r="F5389" i="2"/>
  <c r="F5388" i="2"/>
  <c r="F5387" i="2"/>
  <c r="F5385" i="2"/>
  <c r="F5384" i="2"/>
  <c r="F5383" i="2"/>
  <c r="F5382" i="2"/>
  <c r="F5381" i="2"/>
  <c r="F5380" i="2"/>
  <c r="F5379" i="2"/>
  <c r="F5378" i="2"/>
  <c r="F5377" i="2"/>
  <c r="F5376" i="2"/>
  <c r="F5374" i="2"/>
  <c r="F5373" i="2"/>
  <c r="F5372" i="2"/>
  <c r="F5371" i="2"/>
  <c r="F5370" i="2"/>
  <c r="F5369" i="2"/>
  <c r="F5368" i="2"/>
  <c r="F5367" i="2"/>
  <c r="F5366" i="2"/>
  <c r="F5365" i="2"/>
  <c r="F5363" i="2"/>
  <c r="F5362" i="2"/>
  <c r="F5361" i="2"/>
  <c r="F5360" i="2"/>
  <c r="F5359" i="2"/>
  <c r="F5358" i="2"/>
  <c r="F5357" i="2"/>
  <c r="F5356" i="2"/>
  <c r="F5355" i="2"/>
  <c r="F5354" i="2"/>
  <c r="F5352" i="2"/>
  <c r="F5351" i="2"/>
  <c r="F5350" i="2"/>
  <c r="F5349" i="2"/>
  <c r="F5348" i="2"/>
  <c r="F5347" i="2"/>
  <c r="F5346" i="2"/>
  <c r="F5345" i="2"/>
  <c r="F5344" i="2"/>
  <c r="F5343" i="2"/>
  <c r="F5341" i="2"/>
  <c r="F5340" i="2"/>
  <c r="F5339" i="2"/>
  <c r="F5338" i="2"/>
  <c r="F5337" i="2"/>
  <c r="F5336" i="2"/>
  <c r="F5335" i="2"/>
  <c r="F5334" i="2"/>
  <c r="F5333" i="2"/>
  <c r="F5332" i="2"/>
  <c r="F5330" i="2"/>
  <c r="F5329" i="2"/>
  <c r="F5328" i="2"/>
  <c r="F5327" i="2"/>
  <c r="F5326" i="2"/>
  <c r="F5325" i="2"/>
  <c r="F5324" i="2"/>
  <c r="F5323" i="2"/>
  <c r="F5322" i="2"/>
  <c r="F5321" i="2"/>
  <c r="F5319" i="2"/>
  <c r="F5318" i="2"/>
  <c r="F5317" i="2"/>
  <c r="F5316" i="2"/>
  <c r="F5315" i="2"/>
  <c r="F5314" i="2"/>
  <c r="F5313" i="2"/>
  <c r="F5312" i="2"/>
  <c r="F5311" i="2"/>
  <c r="F5310" i="2"/>
  <c r="F5308" i="2"/>
  <c r="F5307" i="2"/>
  <c r="F5306" i="2"/>
  <c r="F5305" i="2"/>
  <c r="F5304" i="2"/>
  <c r="F5303" i="2"/>
  <c r="F5302" i="2"/>
  <c r="F5301" i="2"/>
  <c r="F5300" i="2"/>
  <c r="F5299" i="2"/>
  <c r="F5297" i="2"/>
  <c r="F5296" i="2"/>
  <c r="F5295" i="2"/>
  <c r="F5294" i="2"/>
  <c r="F5293" i="2"/>
  <c r="F5292" i="2"/>
  <c r="F5291" i="2"/>
  <c r="F5290" i="2"/>
  <c r="F5289" i="2"/>
  <c r="F5288" i="2"/>
  <c r="F5286" i="2"/>
  <c r="F5285" i="2"/>
  <c r="F5284" i="2"/>
  <c r="F5283" i="2"/>
  <c r="F5282" i="2"/>
  <c r="F5281" i="2"/>
  <c r="F5280" i="2"/>
  <c r="F5279" i="2"/>
  <c r="F5278" i="2"/>
  <c r="F5277" i="2"/>
  <c r="F5275" i="2"/>
  <c r="F5274" i="2"/>
  <c r="F5273" i="2"/>
  <c r="F5272" i="2"/>
  <c r="F5271" i="2"/>
  <c r="F5270" i="2"/>
  <c r="F5269" i="2"/>
  <c r="F5268" i="2"/>
  <c r="F5267" i="2"/>
  <c r="F5266" i="2"/>
  <c r="F5264" i="2"/>
  <c r="F5263" i="2"/>
  <c r="F5262" i="2"/>
  <c r="F5261" i="2"/>
  <c r="F5260" i="2"/>
  <c r="F5259" i="2"/>
  <c r="F5258" i="2"/>
  <c r="F5257" i="2"/>
  <c r="F5256" i="2"/>
  <c r="F5255" i="2"/>
  <c r="F5253" i="2"/>
  <c r="F5252" i="2"/>
  <c r="F5251" i="2"/>
  <c r="F5250" i="2"/>
  <c r="F5249" i="2"/>
  <c r="F5248" i="2"/>
  <c r="F5247" i="2"/>
  <c r="F5246" i="2"/>
  <c r="F5245" i="2"/>
  <c r="F5244" i="2"/>
  <c r="F5242" i="2"/>
  <c r="F5241" i="2"/>
  <c r="F5240" i="2"/>
  <c r="F5239" i="2"/>
  <c r="F5238" i="2"/>
  <c r="F5237" i="2"/>
  <c r="F5236" i="2"/>
  <c r="F5235" i="2"/>
  <c r="F5234" i="2"/>
  <c r="F5233" i="2"/>
  <c r="F5231" i="2"/>
  <c r="F5230" i="2"/>
  <c r="F5229" i="2"/>
  <c r="F5228" i="2"/>
  <c r="F5227" i="2"/>
  <c r="F5226" i="2"/>
  <c r="F5225" i="2"/>
  <c r="F5224" i="2"/>
  <c r="F5223" i="2"/>
  <c r="F5222" i="2"/>
  <c r="F5220" i="2"/>
  <c r="F5219" i="2"/>
  <c r="F5218" i="2"/>
  <c r="F5217" i="2"/>
  <c r="F5216" i="2"/>
  <c r="F5215" i="2"/>
  <c r="F5214" i="2"/>
  <c r="F5213" i="2"/>
  <c r="F5212" i="2"/>
  <c r="F5211" i="2"/>
  <c r="F5209" i="2"/>
  <c r="F5208" i="2"/>
  <c r="F5207" i="2"/>
  <c r="F5206" i="2"/>
  <c r="F5205" i="2"/>
  <c r="F5204" i="2"/>
  <c r="F5203" i="2"/>
  <c r="F5202" i="2"/>
  <c r="F5201" i="2"/>
  <c r="F5200" i="2"/>
  <c r="F5198" i="2"/>
  <c r="F5197" i="2"/>
  <c r="F5196" i="2"/>
  <c r="F5195" i="2"/>
  <c r="F5194" i="2"/>
  <c r="F5193" i="2"/>
  <c r="F5192" i="2"/>
  <c r="F5191" i="2"/>
  <c r="F5190" i="2"/>
  <c r="F5189" i="2"/>
  <c r="F5187" i="2"/>
  <c r="F5186" i="2"/>
  <c r="F5185" i="2"/>
  <c r="F5184" i="2"/>
  <c r="F5183" i="2"/>
  <c r="F5182" i="2"/>
  <c r="F5181" i="2"/>
  <c r="F5180" i="2"/>
  <c r="F5179" i="2"/>
  <c r="F5178" i="2"/>
  <c r="F5176" i="2"/>
  <c r="F5175" i="2"/>
  <c r="F5174" i="2"/>
  <c r="F5173" i="2"/>
  <c r="F5172" i="2"/>
  <c r="F5171" i="2"/>
  <c r="F5170" i="2"/>
  <c r="F5169" i="2"/>
  <c r="F5168" i="2"/>
  <c r="F5167" i="2"/>
  <c r="F5165" i="2"/>
  <c r="F5164" i="2"/>
  <c r="F5163" i="2"/>
  <c r="F5162" i="2"/>
  <c r="F5161" i="2"/>
  <c r="F5160" i="2"/>
  <c r="F5159" i="2"/>
  <c r="F5158" i="2"/>
  <c r="F5157" i="2"/>
  <c r="F5156" i="2"/>
  <c r="F5154" i="2"/>
  <c r="F5153" i="2"/>
  <c r="F5152" i="2"/>
  <c r="F5151" i="2"/>
  <c r="F5150" i="2"/>
  <c r="F5149" i="2"/>
  <c r="F5148" i="2"/>
  <c r="F5147" i="2"/>
  <c r="F5146" i="2"/>
  <c r="F5145" i="2"/>
  <c r="F5143" i="2"/>
  <c r="F5142" i="2"/>
  <c r="F5141" i="2"/>
  <c r="F5140" i="2"/>
  <c r="F5139" i="2"/>
  <c r="F5138" i="2"/>
  <c r="F5137" i="2"/>
  <c r="F5136" i="2"/>
  <c r="F5135" i="2"/>
  <c r="F5134" i="2"/>
  <c r="F5132" i="2"/>
  <c r="F5131" i="2"/>
  <c r="F5130" i="2"/>
  <c r="F5129" i="2"/>
  <c r="F5128" i="2"/>
  <c r="F5127" i="2"/>
  <c r="F5126" i="2"/>
  <c r="F5125" i="2"/>
  <c r="F5124" i="2"/>
  <c r="F5123" i="2"/>
  <c r="F5121" i="2"/>
  <c r="F5120" i="2"/>
  <c r="F5119" i="2"/>
  <c r="F5118" i="2"/>
  <c r="F5117" i="2"/>
  <c r="F5116" i="2"/>
  <c r="F5115" i="2"/>
  <c r="F5114" i="2"/>
  <c r="F5113" i="2"/>
  <c r="F5112" i="2"/>
  <c r="F5110" i="2"/>
  <c r="F5109" i="2"/>
  <c r="F5108" i="2"/>
  <c r="F5107" i="2"/>
  <c r="F5106" i="2"/>
  <c r="F5105" i="2"/>
  <c r="F5104" i="2"/>
  <c r="F5103" i="2"/>
  <c r="F5102" i="2"/>
  <c r="F5101" i="2"/>
  <c r="F5099" i="2"/>
  <c r="F5098" i="2"/>
  <c r="F5097" i="2"/>
  <c r="F5096" i="2"/>
  <c r="F5095" i="2"/>
  <c r="F5094" i="2"/>
  <c r="F5093" i="2"/>
  <c r="F5092" i="2"/>
  <c r="F5091" i="2"/>
  <c r="F5090" i="2"/>
  <c r="F5088" i="2"/>
  <c r="F5087" i="2"/>
  <c r="F5086" i="2"/>
  <c r="F5085" i="2"/>
  <c r="F5084" i="2"/>
  <c r="F5083" i="2"/>
  <c r="F5082" i="2"/>
  <c r="F5081" i="2"/>
  <c r="F5080" i="2"/>
  <c r="F5079" i="2"/>
  <c r="F5077" i="2"/>
  <c r="F5076" i="2"/>
  <c r="F5075" i="2"/>
  <c r="F5074" i="2"/>
  <c r="F5073" i="2"/>
  <c r="F5072" i="2"/>
  <c r="F5071" i="2"/>
  <c r="F5070" i="2"/>
  <c r="F5069" i="2"/>
  <c r="F5068" i="2"/>
  <c r="F5066" i="2"/>
  <c r="F5065" i="2"/>
  <c r="F5064" i="2"/>
  <c r="F5063" i="2"/>
  <c r="F5062" i="2"/>
  <c r="F5061" i="2"/>
  <c r="F5060" i="2"/>
  <c r="F5059" i="2"/>
  <c r="F5058" i="2"/>
  <c r="F5057" i="2"/>
  <c r="F5055" i="2"/>
  <c r="F5054" i="2"/>
  <c r="F5053" i="2"/>
  <c r="F5052" i="2"/>
  <c r="F5051" i="2"/>
  <c r="F5050" i="2"/>
  <c r="F5049" i="2"/>
  <c r="F5048" i="2"/>
  <c r="F5047" i="2"/>
  <c r="F5046" i="2"/>
  <c r="F5044" i="2"/>
  <c r="F5043" i="2"/>
  <c r="F5042" i="2"/>
  <c r="F5041" i="2"/>
  <c r="F5040" i="2"/>
  <c r="F5039" i="2"/>
  <c r="F5038" i="2"/>
  <c r="F5037" i="2"/>
  <c r="F5036" i="2"/>
  <c r="F5035" i="2"/>
  <c r="F5033" i="2"/>
  <c r="F5032" i="2"/>
  <c r="F5031" i="2"/>
  <c r="F5030" i="2"/>
  <c r="F5029" i="2"/>
  <c r="F5028" i="2"/>
  <c r="F5027" i="2"/>
  <c r="F5026" i="2"/>
  <c r="F5025" i="2"/>
  <c r="F5024" i="2"/>
  <c r="F5022" i="2"/>
  <c r="F5021" i="2"/>
  <c r="F5020" i="2"/>
  <c r="F5019" i="2"/>
  <c r="F5018" i="2"/>
  <c r="F5017" i="2"/>
  <c r="F5016" i="2"/>
  <c r="F5015" i="2"/>
  <c r="F5014" i="2"/>
  <c r="F5013" i="2"/>
  <c r="F5011" i="2"/>
  <c r="F5010" i="2"/>
  <c r="F5009" i="2"/>
  <c r="F5008" i="2"/>
  <c r="F5007" i="2"/>
  <c r="F5006" i="2"/>
  <c r="F5005" i="2"/>
  <c r="F5004" i="2"/>
  <c r="F5003" i="2"/>
  <c r="F5002" i="2"/>
  <c r="F5000" i="2"/>
  <c r="F4999" i="2"/>
  <c r="F4998" i="2"/>
  <c r="F4997" i="2"/>
  <c r="F4996" i="2"/>
  <c r="F4995" i="2"/>
  <c r="F4994" i="2"/>
  <c r="F4993" i="2"/>
  <c r="F4992" i="2"/>
  <c r="F4991" i="2"/>
  <c r="F4989" i="2"/>
  <c r="F4988" i="2"/>
  <c r="F4987" i="2"/>
  <c r="F4986" i="2"/>
  <c r="F4985" i="2"/>
  <c r="F4984" i="2"/>
  <c r="F4983" i="2"/>
  <c r="F4982" i="2"/>
  <c r="F4981" i="2"/>
  <c r="F4980" i="2"/>
  <c r="F4978" i="2"/>
  <c r="F4977" i="2"/>
  <c r="F4976" i="2"/>
  <c r="F4975" i="2"/>
  <c r="F4974" i="2"/>
  <c r="F4973" i="2"/>
  <c r="F4972" i="2"/>
  <c r="F4971" i="2"/>
  <c r="F4970" i="2"/>
  <c r="F4969" i="2"/>
  <c r="F4967" i="2"/>
  <c r="F4966" i="2"/>
  <c r="F4965" i="2"/>
  <c r="F4964" i="2"/>
  <c r="F4963" i="2"/>
  <c r="F4962" i="2"/>
  <c r="F4961" i="2"/>
  <c r="F4960" i="2"/>
  <c r="F4959" i="2"/>
  <c r="F4958" i="2"/>
  <c r="F4956" i="2"/>
  <c r="F4955" i="2"/>
  <c r="F4954" i="2"/>
  <c r="F4953" i="2"/>
  <c r="F4952" i="2"/>
  <c r="F4951" i="2"/>
  <c r="F4950" i="2"/>
  <c r="F4949" i="2"/>
  <c r="F4948" i="2"/>
  <c r="F4947" i="2"/>
  <c r="F4945" i="2"/>
  <c r="F4944" i="2"/>
  <c r="F4943" i="2"/>
  <c r="F4942" i="2"/>
  <c r="F4941" i="2"/>
  <c r="F4940" i="2"/>
  <c r="F4939" i="2"/>
  <c r="F4938" i="2"/>
  <c r="F4937" i="2"/>
  <c r="F4936" i="2"/>
  <c r="F4934" i="2"/>
  <c r="F4933" i="2"/>
  <c r="F4932" i="2"/>
  <c r="F4931" i="2"/>
  <c r="F4930" i="2"/>
  <c r="F4929" i="2"/>
  <c r="F4928" i="2"/>
  <c r="F4927" i="2"/>
  <c r="F4926" i="2"/>
  <c r="F4925" i="2"/>
  <c r="F4923" i="2"/>
  <c r="F4922" i="2"/>
  <c r="F4921" i="2"/>
  <c r="F4920" i="2"/>
  <c r="F4919" i="2"/>
  <c r="F4918" i="2"/>
  <c r="F4917" i="2"/>
  <c r="F4916" i="2"/>
  <c r="F4915" i="2"/>
  <c r="F4914" i="2"/>
  <c r="F4912" i="2"/>
  <c r="F4911" i="2"/>
  <c r="F4910" i="2"/>
  <c r="F4909" i="2"/>
  <c r="F4908" i="2"/>
  <c r="F4907" i="2"/>
  <c r="F4906" i="2"/>
  <c r="F4905" i="2"/>
  <c r="F4904" i="2"/>
  <c r="F4903" i="2"/>
  <c r="F4901" i="2"/>
  <c r="F4900" i="2"/>
  <c r="F4899" i="2"/>
  <c r="F4898" i="2"/>
  <c r="F4897" i="2"/>
  <c r="F4896" i="2"/>
  <c r="F4895" i="2"/>
  <c r="F4894" i="2"/>
  <c r="F4893" i="2"/>
  <c r="F4892" i="2"/>
  <c r="F4890" i="2"/>
  <c r="F4889" i="2"/>
  <c r="F4888" i="2"/>
  <c r="F4887" i="2"/>
  <c r="F4886" i="2"/>
  <c r="F4885" i="2"/>
  <c r="F4884" i="2"/>
  <c r="F4883" i="2"/>
  <c r="F4882" i="2"/>
  <c r="F4881" i="2"/>
  <c r="F4879" i="2"/>
  <c r="F4878" i="2"/>
  <c r="F4877" i="2"/>
  <c r="F4876" i="2"/>
  <c r="F4875" i="2"/>
  <c r="F4874" i="2"/>
  <c r="F4873" i="2"/>
  <c r="F4872" i="2"/>
  <c r="F4871" i="2"/>
  <c r="F4870" i="2"/>
  <c r="F4868" i="2"/>
  <c r="F4867" i="2"/>
  <c r="F4866" i="2"/>
  <c r="F4865" i="2"/>
  <c r="F4864" i="2"/>
  <c r="F4863" i="2"/>
  <c r="F4862" i="2"/>
  <c r="F4861" i="2"/>
  <c r="F4860" i="2"/>
  <c r="F4859" i="2"/>
  <c r="F4857" i="2"/>
  <c r="F4856" i="2"/>
  <c r="F4855" i="2"/>
  <c r="F4854" i="2"/>
  <c r="F4853" i="2"/>
  <c r="F4852" i="2"/>
  <c r="F4851" i="2"/>
  <c r="F4850" i="2"/>
  <c r="F4849" i="2"/>
  <c r="F4848" i="2"/>
  <c r="F4846" i="2"/>
  <c r="F4845" i="2"/>
  <c r="F4844" i="2"/>
  <c r="F4843" i="2"/>
  <c r="F4842" i="2"/>
  <c r="F4841" i="2"/>
  <c r="F4840" i="2"/>
  <c r="F4839" i="2"/>
  <c r="F4838" i="2"/>
  <c r="F4837" i="2"/>
  <c r="F4835" i="2"/>
  <c r="F4834" i="2"/>
  <c r="F4833" i="2"/>
  <c r="F4832" i="2"/>
  <c r="F4831" i="2"/>
  <c r="F4830" i="2"/>
  <c r="F4829" i="2"/>
  <c r="F4828" i="2"/>
  <c r="F4827" i="2"/>
  <c r="F4826" i="2"/>
  <c r="F4824" i="2"/>
  <c r="F4823" i="2"/>
  <c r="F4822" i="2"/>
  <c r="F4821" i="2"/>
  <c r="F4820" i="2"/>
  <c r="F4819" i="2"/>
  <c r="F4818" i="2"/>
  <c r="F4817" i="2"/>
  <c r="F4816" i="2"/>
  <c r="F4815" i="2"/>
  <c r="F4813" i="2"/>
  <c r="F4812" i="2"/>
  <c r="F4811" i="2"/>
  <c r="F4810" i="2"/>
  <c r="F4809" i="2"/>
  <c r="F4808" i="2"/>
  <c r="F4807" i="2"/>
  <c r="F4806" i="2"/>
  <c r="F4805" i="2"/>
  <c r="F4804" i="2"/>
  <c r="F4802" i="2"/>
  <c r="F4801" i="2"/>
  <c r="F4800" i="2"/>
  <c r="F4799" i="2"/>
  <c r="F4798" i="2"/>
  <c r="F4797" i="2"/>
  <c r="F4796" i="2"/>
  <c r="F4795" i="2"/>
  <c r="F4794" i="2"/>
  <c r="F4793" i="2"/>
  <c r="F4791" i="2"/>
  <c r="F4790" i="2"/>
  <c r="F4789" i="2"/>
  <c r="F4788" i="2"/>
  <c r="F4787" i="2"/>
  <c r="F4786" i="2"/>
  <c r="F4785" i="2"/>
  <c r="F4784" i="2"/>
  <c r="F4783" i="2"/>
  <c r="F4782" i="2"/>
  <c r="F4780" i="2"/>
  <c r="F4779" i="2"/>
  <c r="F4778" i="2"/>
  <c r="F4777" i="2"/>
  <c r="F4776" i="2"/>
  <c r="F4775" i="2"/>
  <c r="F4774" i="2"/>
  <c r="F4773" i="2"/>
  <c r="F4772" i="2"/>
  <c r="F4771" i="2"/>
  <c r="F4769" i="2"/>
  <c r="F4768" i="2"/>
  <c r="F4767" i="2"/>
  <c r="F4766" i="2"/>
  <c r="F4765" i="2"/>
  <c r="F4764" i="2"/>
  <c r="F4763" i="2"/>
  <c r="F4762" i="2"/>
  <c r="F4761" i="2"/>
  <c r="F4760" i="2"/>
  <c r="F4758" i="2"/>
  <c r="F4757" i="2"/>
  <c r="F4756" i="2"/>
  <c r="F4755" i="2"/>
  <c r="F4754" i="2"/>
  <c r="F4753" i="2"/>
  <c r="F4752" i="2"/>
  <c r="F4751" i="2"/>
  <c r="F4750" i="2"/>
  <c r="F4749" i="2"/>
  <c r="F4747" i="2"/>
  <c r="F4746" i="2"/>
  <c r="F4745" i="2"/>
  <c r="F4744" i="2"/>
  <c r="F4743" i="2"/>
  <c r="F4742" i="2"/>
  <c r="F4741" i="2"/>
  <c r="F4740" i="2"/>
  <c r="F4739" i="2"/>
  <c r="F4738" i="2"/>
  <c r="F4736" i="2"/>
  <c r="F4735" i="2"/>
  <c r="F4734" i="2"/>
  <c r="F4733" i="2"/>
  <c r="F4732" i="2"/>
  <c r="F4731" i="2"/>
  <c r="F4730" i="2"/>
  <c r="F4729" i="2"/>
  <c r="F4728" i="2"/>
  <c r="F4727" i="2"/>
  <c r="F4725" i="2"/>
  <c r="F4724" i="2"/>
  <c r="F4723" i="2"/>
  <c r="F4722" i="2"/>
  <c r="F4721" i="2"/>
  <c r="F4720" i="2"/>
  <c r="F4719" i="2"/>
  <c r="F4718" i="2"/>
  <c r="F4717" i="2"/>
  <c r="F4716" i="2"/>
  <c r="F4714" i="2"/>
  <c r="F4713" i="2"/>
  <c r="F4712" i="2"/>
  <c r="F4711" i="2"/>
  <c r="F4710" i="2"/>
  <c r="F4709" i="2"/>
  <c r="F4708" i="2"/>
  <c r="F4707" i="2"/>
  <c r="F4706" i="2"/>
  <c r="F4705" i="2"/>
  <c r="F4703" i="2"/>
  <c r="F4702" i="2"/>
  <c r="F4701" i="2"/>
  <c r="F4700" i="2"/>
  <c r="F4699" i="2"/>
  <c r="F4698" i="2"/>
  <c r="F4697" i="2"/>
  <c r="F4696" i="2"/>
  <c r="F4695" i="2"/>
  <c r="F4694" i="2"/>
  <c r="F4692" i="2"/>
  <c r="F4691" i="2"/>
  <c r="F4690" i="2"/>
  <c r="F4689" i="2"/>
  <c r="F4688" i="2"/>
  <c r="F4687" i="2"/>
  <c r="F4686" i="2"/>
  <c r="F4685" i="2"/>
  <c r="F4684" i="2"/>
  <c r="F4683" i="2"/>
  <c r="F4681" i="2"/>
  <c r="F4680" i="2"/>
  <c r="F4679" i="2"/>
  <c r="F4678" i="2"/>
  <c r="F4677" i="2"/>
  <c r="F4676" i="2"/>
  <c r="F4675" i="2"/>
  <c r="F4674" i="2"/>
  <c r="F4673" i="2"/>
  <c r="F4672" i="2"/>
  <c r="F4670" i="2"/>
  <c r="F4669" i="2"/>
  <c r="F4668" i="2"/>
  <c r="F4667" i="2"/>
  <c r="F4666" i="2"/>
  <c r="F4665" i="2"/>
  <c r="F4664" i="2"/>
  <c r="F4663" i="2"/>
  <c r="F4662" i="2"/>
  <c r="F4661" i="2"/>
  <c r="F4659" i="2"/>
  <c r="F4658" i="2"/>
  <c r="F4657" i="2"/>
  <c r="F4656" i="2"/>
  <c r="F4655" i="2"/>
  <c r="F4654" i="2"/>
  <c r="F4653" i="2"/>
  <c r="F4652" i="2"/>
  <c r="F4651" i="2"/>
  <c r="F4650" i="2"/>
  <c r="F4648" i="2"/>
  <c r="F4647" i="2"/>
  <c r="F4646" i="2"/>
  <c r="F4645" i="2"/>
  <c r="F4644" i="2"/>
  <c r="F4643" i="2"/>
  <c r="F4642" i="2"/>
  <c r="F4641" i="2"/>
  <c r="F4640" i="2"/>
  <c r="F4639" i="2"/>
  <c r="F4637" i="2"/>
  <c r="F4636" i="2"/>
  <c r="F4635" i="2"/>
  <c r="F4634" i="2"/>
  <c r="F4633" i="2"/>
  <c r="F4632" i="2"/>
  <c r="F4631" i="2"/>
  <c r="F4630" i="2"/>
  <c r="F4629" i="2"/>
  <c r="F4628" i="2"/>
  <c r="F4626" i="2"/>
  <c r="F4625" i="2"/>
  <c r="F4624" i="2"/>
  <c r="F4623" i="2"/>
  <c r="F4622" i="2"/>
  <c r="F4621" i="2"/>
  <c r="F4620" i="2"/>
  <c r="F4619" i="2"/>
  <c r="F4618" i="2"/>
  <c r="F4617" i="2"/>
  <c r="F4615" i="2"/>
  <c r="F4614" i="2"/>
  <c r="F4613" i="2"/>
  <c r="F4612" i="2"/>
  <c r="F4611" i="2"/>
  <c r="F4610" i="2"/>
  <c r="F4609" i="2"/>
  <c r="F4608" i="2"/>
  <c r="F4607" i="2"/>
  <c r="F4606" i="2"/>
  <c r="F4604" i="2"/>
  <c r="F4603" i="2"/>
  <c r="F4602" i="2"/>
  <c r="F4601" i="2"/>
  <c r="F4600" i="2"/>
  <c r="F4599" i="2"/>
  <c r="F4598" i="2"/>
  <c r="F4597" i="2"/>
  <c r="F4596" i="2"/>
  <c r="F4595" i="2"/>
  <c r="F4593" i="2"/>
  <c r="F4592" i="2"/>
  <c r="F4591" i="2"/>
  <c r="F4590" i="2"/>
  <c r="F4589" i="2"/>
  <c r="F4588" i="2"/>
  <c r="F4587" i="2"/>
  <c r="F4586" i="2"/>
  <c r="F4585" i="2"/>
  <c r="F4584" i="2"/>
  <c r="F4582" i="2"/>
  <c r="F4581" i="2"/>
  <c r="F4580" i="2"/>
  <c r="F4579" i="2"/>
  <c r="F4578" i="2"/>
  <c r="F4577" i="2"/>
  <c r="F4576" i="2"/>
  <c r="F4575" i="2"/>
  <c r="F4574" i="2"/>
  <c r="F4573" i="2"/>
  <c r="F4571" i="2"/>
  <c r="F4570" i="2"/>
  <c r="F4569" i="2"/>
  <c r="F4568" i="2"/>
  <c r="F4567" i="2"/>
  <c r="F4566" i="2"/>
  <c r="F4565" i="2"/>
  <c r="F4564" i="2"/>
  <c r="F4563" i="2"/>
  <c r="F4562" i="2"/>
  <c r="F4560" i="2"/>
  <c r="F4559" i="2"/>
  <c r="F4558" i="2"/>
  <c r="F4557" i="2"/>
  <c r="F4556" i="2"/>
  <c r="F4555" i="2"/>
  <c r="F4554" i="2"/>
  <c r="F4553" i="2"/>
  <c r="F4552" i="2"/>
  <c r="F4551" i="2"/>
  <c r="F4549" i="2"/>
  <c r="F4548" i="2"/>
  <c r="F4547" i="2"/>
  <c r="F4546" i="2"/>
  <c r="F4545" i="2"/>
  <c r="F4544" i="2"/>
  <c r="F4543" i="2"/>
  <c r="F4542" i="2"/>
  <c r="F4541" i="2"/>
  <c r="F4540" i="2"/>
  <c r="F4538" i="2"/>
  <c r="F4537" i="2"/>
  <c r="F4536" i="2"/>
  <c r="F4535" i="2"/>
  <c r="F4534" i="2"/>
  <c r="F4533" i="2"/>
  <c r="F4532" i="2"/>
  <c r="F4531" i="2"/>
  <c r="F4530" i="2"/>
  <c r="F4529" i="2"/>
  <c r="F4527" i="2"/>
  <c r="F4526" i="2"/>
  <c r="F4525" i="2"/>
  <c r="F4524" i="2"/>
  <c r="F4523" i="2"/>
  <c r="F4522" i="2"/>
  <c r="F4521" i="2"/>
  <c r="F4520" i="2"/>
  <c r="F4519" i="2"/>
  <c r="F4518" i="2"/>
  <c r="F4516" i="2"/>
  <c r="F4515" i="2"/>
  <c r="F4514" i="2"/>
  <c r="F4513" i="2"/>
  <c r="F4512" i="2"/>
  <c r="F4511" i="2"/>
  <c r="F4510" i="2"/>
  <c r="F4509" i="2"/>
  <c r="F4508" i="2"/>
  <c r="F4507" i="2"/>
  <c r="F4505" i="2"/>
  <c r="F4504" i="2"/>
  <c r="F4503" i="2"/>
  <c r="F4502" i="2"/>
  <c r="F4501" i="2"/>
  <c r="F4500" i="2"/>
  <c r="F4499" i="2"/>
  <c r="F4498" i="2"/>
  <c r="F4497" i="2"/>
  <c r="F4496" i="2"/>
  <c r="F4494" i="2"/>
  <c r="F4493" i="2"/>
  <c r="F4492" i="2"/>
  <c r="F4491" i="2"/>
  <c r="F4490" i="2"/>
  <c r="F4489" i="2"/>
  <c r="F4488" i="2"/>
  <c r="F4487" i="2"/>
  <c r="F4486" i="2"/>
  <c r="F4485" i="2"/>
  <c r="F4483" i="2"/>
  <c r="F4482" i="2"/>
  <c r="F4481" i="2"/>
  <c r="F4480" i="2"/>
  <c r="F4479" i="2"/>
  <c r="F4478" i="2"/>
  <c r="F4477" i="2"/>
  <c r="F4476" i="2"/>
  <c r="F4475" i="2"/>
  <c r="F4474" i="2"/>
  <c r="F4472" i="2"/>
  <c r="F4471" i="2"/>
  <c r="F4470" i="2"/>
  <c r="F4469" i="2"/>
  <c r="F4468" i="2"/>
  <c r="F4467" i="2"/>
  <c r="F4466" i="2"/>
  <c r="F4465" i="2"/>
  <c r="F4464" i="2"/>
  <c r="F4463" i="2"/>
  <c r="F4461" i="2"/>
  <c r="F4460" i="2"/>
  <c r="F4459" i="2"/>
  <c r="F4458" i="2"/>
  <c r="F4457" i="2"/>
  <c r="F4456" i="2"/>
  <c r="F4455" i="2"/>
  <c r="F4454" i="2"/>
  <c r="F4453" i="2"/>
  <c r="F4452" i="2"/>
  <c r="F4450" i="2"/>
  <c r="F4449" i="2"/>
  <c r="F4448" i="2"/>
  <c r="F4447" i="2"/>
  <c r="F4446" i="2"/>
  <c r="F4445" i="2"/>
  <c r="F4444" i="2"/>
  <c r="F4443" i="2"/>
  <c r="F4442" i="2"/>
  <c r="F4441" i="2"/>
  <c r="F4439" i="2"/>
  <c r="F4438" i="2"/>
  <c r="F4437" i="2"/>
  <c r="F4436" i="2"/>
  <c r="F4435" i="2"/>
  <c r="F4434" i="2"/>
  <c r="F4433" i="2"/>
  <c r="F4432" i="2"/>
  <c r="F4431" i="2"/>
  <c r="F4430" i="2"/>
  <c r="F4428" i="2"/>
  <c r="F4427" i="2"/>
  <c r="F4426" i="2"/>
  <c r="F4425" i="2"/>
  <c r="F4424" i="2"/>
  <c r="F4423" i="2"/>
  <c r="F4422" i="2"/>
  <c r="F4421" i="2"/>
  <c r="F4420" i="2"/>
  <c r="F4419" i="2"/>
  <c r="F4417" i="2"/>
  <c r="F4416" i="2"/>
  <c r="F4415" i="2"/>
  <c r="F4414" i="2"/>
  <c r="F4413" i="2"/>
  <c r="F4412" i="2"/>
  <c r="F4411" i="2"/>
  <c r="F4410" i="2"/>
  <c r="F4409" i="2"/>
  <c r="F4408" i="2"/>
  <c r="F4406" i="2"/>
  <c r="F4405" i="2"/>
  <c r="F4404" i="2"/>
  <c r="F4403" i="2"/>
  <c r="F4402" i="2"/>
  <c r="F4401" i="2"/>
  <c r="F4400" i="2"/>
  <c r="F4399" i="2"/>
  <c r="F4398" i="2"/>
  <c r="F4397" i="2"/>
  <c r="F4395" i="2"/>
  <c r="F4394" i="2"/>
  <c r="F4393" i="2"/>
  <c r="F4392" i="2"/>
  <c r="F4391" i="2"/>
  <c r="F4390" i="2"/>
  <c r="F4389" i="2"/>
  <c r="F4388" i="2"/>
  <c r="F4387" i="2"/>
  <c r="F4386" i="2"/>
  <c r="F4384" i="2"/>
  <c r="F4383" i="2"/>
  <c r="F4382" i="2"/>
  <c r="F4381" i="2"/>
  <c r="F4380" i="2"/>
  <c r="F4379" i="2"/>
  <c r="F4378" i="2"/>
  <c r="F4377" i="2"/>
  <c r="F4376" i="2"/>
  <c r="F4375" i="2"/>
  <c r="F4373" i="2"/>
  <c r="F4372" i="2"/>
  <c r="F4371" i="2"/>
  <c r="F4370" i="2"/>
  <c r="F4369" i="2"/>
  <c r="F4368" i="2"/>
  <c r="F4367" i="2"/>
  <c r="F4366" i="2"/>
  <c r="F4365" i="2"/>
  <c r="F4364" i="2"/>
  <c r="F4362" i="2"/>
  <c r="F4361" i="2"/>
  <c r="F4360" i="2"/>
  <c r="F4359" i="2"/>
  <c r="F4358" i="2"/>
  <c r="F4357" i="2"/>
  <c r="F4356" i="2"/>
  <c r="F4355" i="2"/>
  <c r="F4354" i="2"/>
  <c r="F4353" i="2"/>
  <c r="F4351" i="2"/>
  <c r="F4350" i="2"/>
  <c r="F4349" i="2"/>
  <c r="F4348" i="2"/>
  <c r="F4347" i="2"/>
  <c r="F4346" i="2"/>
  <c r="F4345" i="2"/>
  <c r="F4344" i="2"/>
  <c r="F4343" i="2"/>
  <c r="F4342" i="2"/>
  <c r="F4340" i="2"/>
  <c r="F4339" i="2"/>
  <c r="F4338" i="2"/>
  <c r="F4337" i="2"/>
  <c r="F4336" i="2"/>
  <c r="F4335" i="2"/>
  <c r="F4334" i="2"/>
  <c r="F4333" i="2"/>
  <c r="F4332" i="2"/>
  <c r="F4331" i="2"/>
  <c r="F4329" i="2"/>
  <c r="F4328" i="2"/>
  <c r="F4327" i="2"/>
  <c r="F4326" i="2"/>
  <c r="F4325" i="2"/>
  <c r="F4324" i="2"/>
  <c r="F4323" i="2"/>
  <c r="F4322" i="2"/>
  <c r="F4321" i="2"/>
  <c r="F4320" i="2"/>
  <c r="F4318" i="2"/>
  <c r="F4317" i="2"/>
  <c r="F4316" i="2"/>
  <c r="F4315" i="2"/>
  <c r="F4314" i="2"/>
  <c r="F4313" i="2"/>
  <c r="F4312" i="2"/>
  <c r="F4311" i="2"/>
  <c r="F4310" i="2"/>
  <c r="F4309" i="2"/>
  <c r="F4307" i="2"/>
  <c r="F4306" i="2"/>
  <c r="F4305" i="2"/>
  <c r="F4304" i="2"/>
  <c r="F4303" i="2"/>
  <c r="F4302" i="2"/>
  <c r="F4301" i="2"/>
  <c r="F4300" i="2"/>
  <c r="F4299" i="2"/>
  <c r="F4298" i="2"/>
  <c r="F4296" i="2"/>
  <c r="F4295" i="2"/>
  <c r="F4294" i="2"/>
  <c r="F4293" i="2"/>
  <c r="F4292" i="2"/>
  <c r="F4291" i="2"/>
  <c r="F4290" i="2"/>
  <c r="F4289" i="2"/>
  <c r="F4288" i="2"/>
  <c r="F4287" i="2"/>
  <c r="F4285" i="2"/>
  <c r="F4284" i="2"/>
  <c r="F4283" i="2"/>
  <c r="F4282" i="2"/>
  <c r="F4281" i="2"/>
  <c r="F4280" i="2"/>
  <c r="F4279" i="2"/>
  <c r="F4278" i="2"/>
  <c r="F4277" i="2"/>
  <c r="F4276" i="2"/>
  <c r="F4274" i="2"/>
  <c r="F4273" i="2"/>
  <c r="F4272" i="2"/>
  <c r="F4271" i="2"/>
  <c r="F4270" i="2"/>
  <c r="F4269" i="2"/>
  <c r="F4268" i="2"/>
  <c r="F4267" i="2"/>
  <c r="F4266" i="2"/>
  <c r="F4265" i="2"/>
  <c r="F4263" i="2"/>
  <c r="F4262" i="2"/>
  <c r="F4261" i="2"/>
  <c r="F4260" i="2"/>
  <c r="F4259" i="2"/>
  <c r="F4258" i="2"/>
  <c r="F4257" i="2"/>
  <c r="F4256" i="2"/>
  <c r="F4255" i="2"/>
  <c r="F4254" i="2"/>
  <c r="F4252" i="2"/>
  <c r="F4251" i="2"/>
  <c r="F4250" i="2"/>
  <c r="F4249" i="2"/>
  <c r="F4248" i="2"/>
  <c r="F4247" i="2"/>
  <c r="F4246" i="2"/>
  <c r="F4245" i="2"/>
  <c r="F4244" i="2"/>
  <c r="F4243" i="2"/>
  <c r="F4241" i="2"/>
  <c r="F4240" i="2"/>
  <c r="F4239" i="2"/>
  <c r="F4238" i="2"/>
  <c r="F4237" i="2"/>
  <c r="F4236" i="2"/>
  <c r="F4235" i="2"/>
  <c r="F4234" i="2"/>
  <c r="F4233" i="2"/>
  <c r="F4232" i="2"/>
  <c r="F4230" i="2"/>
  <c r="F4229" i="2"/>
  <c r="F4228" i="2"/>
  <c r="F4227" i="2"/>
  <c r="F4226" i="2"/>
  <c r="F4225" i="2"/>
  <c r="F4224" i="2"/>
  <c r="F4223" i="2"/>
  <c r="F4222" i="2"/>
  <c r="F4221" i="2"/>
  <c r="F4219" i="2"/>
  <c r="F4218" i="2"/>
  <c r="F4217" i="2"/>
  <c r="F4216" i="2"/>
  <c r="F4215" i="2"/>
  <c r="F4214" i="2"/>
  <c r="F4213" i="2"/>
  <c r="F4212" i="2"/>
  <c r="F4211" i="2"/>
  <c r="F4210" i="2"/>
  <c r="F4208" i="2"/>
  <c r="F4207" i="2"/>
  <c r="F4206" i="2"/>
  <c r="F4205" i="2"/>
  <c r="F4204" i="2"/>
  <c r="F4203" i="2"/>
  <c r="F4202" i="2"/>
  <c r="F4201" i="2"/>
  <c r="F4200" i="2"/>
  <c r="F4199" i="2"/>
  <c r="F4197" i="2"/>
  <c r="F4196" i="2"/>
  <c r="F4195" i="2"/>
  <c r="F4194" i="2"/>
  <c r="F4193" i="2"/>
  <c r="F4192" i="2"/>
  <c r="F4191" i="2"/>
  <c r="F4190" i="2"/>
  <c r="F4189" i="2"/>
  <c r="F4188" i="2"/>
  <c r="F4186" i="2"/>
  <c r="F4185" i="2"/>
  <c r="F4184" i="2"/>
  <c r="F4183" i="2"/>
  <c r="F4182" i="2"/>
  <c r="F4181" i="2"/>
  <c r="F4180" i="2"/>
  <c r="F4179" i="2"/>
  <c r="F4178" i="2"/>
  <c r="F4177" i="2"/>
  <c r="F4175" i="2"/>
  <c r="F4174" i="2"/>
  <c r="F4173" i="2"/>
  <c r="F4172" i="2"/>
  <c r="F4171" i="2"/>
  <c r="F4170" i="2"/>
  <c r="F4169" i="2"/>
  <c r="F4168" i="2"/>
  <c r="F4167" i="2"/>
  <c r="F4166" i="2"/>
  <c r="F4164" i="2"/>
  <c r="F4163" i="2"/>
  <c r="F4162" i="2"/>
  <c r="F4161" i="2"/>
  <c r="F4160" i="2"/>
  <c r="F4159" i="2"/>
  <c r="F4158" i="2"/>
  <c r="F4157" i="2"/>
  <c r="F4156" i="2"/>
  <c r="F4155" i="2"/>
  <c r="F4153" i="2"/>
  <c r="F4152" i="2"/>
  <c r="F4151" i="2"/>
  <c r="F4150" i="2"/>
  <c r="F4149" i="2"/>
  <c r="F4148" i="2"/>
  <c r="F4147" i="2"/>
  <c r="F4146" i="2"/>
  <c r="F4145" i="2"/>
  <c r="F4144" i="2"/>
  <c r="F4142" i="2"/>
  <c r="F4141" i="2"/>
  <c r="F4140" i="2"/>
  <c r="F4139" i="2"/>
  <c r="F4138" i="2"/>
  <c r="F4137" i="2"/>
  <c r="F4136" i="2"/>
  <c r="F4135" i="2"/>
  <c r="F4134" i="2"/>
  <c r="F4133" i="2"/>
  <c r="F4131" i="2"/>
  <c r="F4130" i="2"/>
  <c r="F4129" i="2"/>
  <c r="F4128" i="2"/>
  <c r="F4127" i="2"/>
  <c r="F4126" i="2"/>
  <c r="F4125" i="2"/>
  <c r="F4124" i="2"/>
  <c r="F4123" i="2"/>
  <c r="F4122" i="2"/>
  <c r="F4120" i="2"/>
  <c r="F4119" i="2"/>
  <c r="F4118" i="2"/>
  <c r="F4117" i="2"/>
  <c r="F4116" i="2"/>
  <c r="F4115" i="2"/>
  <c r="F4114" i="2"/>
  <c r="F4113" i="2"/>
  <c r="F4112" i="2"/>
  <c r="F4111" i="2"/>
  <c r="F4109" i="2"/>
  <c r="F4108" i="2"/>
  <c r="F4107" i="2"/>
  <c r="F4106" i="2"/>
  <c r="F4105" i="2"/>
  <c r="F4104" i="2"/>
  <c r="F4103" i="2"/>
  <c r="F4102" i="2"/>
  <c r="F4101" i="2"/>
  <c r="F4100" i="2"/>
  <c r="F4098" i="2"/>
  <c r="F4097" i="2"/>
  <c r="F4096" i="2"/>
  <c r="F4095" i="2"/>
  <c r="F4094" i="2"/>
  <c r="F4093" i="2"/>
  <c r="F4092" i="2"/>
  <c r="F4091" i="2"/>
  <c r="F4090" i="2"/>
  <c r="F4089" i="2"/>
  <c r="F4087" i="2"/>
  <c r="F4086" i="2"/>
  <c r="F4085" i="2"/>
  <c r="F4084" i="2"/>
  <c r="F4083" i="2"/>
  <c r="F4082" i="2"/>
  <c r="F4081" i="2"/>
  <c r="F4080" i="2"/>
  <c r="F4079" i="2"/>
  <c r="F4078" i="2"/>
  <c r="F4076" i="2"/>
  <c r="F4075" i="2"/>
  <c r="F4074" i="2"/>
  <c r="F4073" i="2"/>
  <c r="F4072" i="2"/>
  <c r="F4071" i="2"/>
  <c r="F4070" i="2"/>
  <c r="F4069" i="2"/>
  <c r="F4068" i="2"/>
  <c r="F4067" i="2"/>
  <c r="F4065" i="2"/>
  <c r="F4064" i="2"/>
  <c r="F4063" i="2"/>
  <c r="F4062" i="2"/>
  <c r="F4061" i="2"/>
  <c r="F4060" i="2"/>
  <c r="F4059" i="2"/>
  <c r="F4058" i="2"/>
  <c r="F4057" i="2"/>
  <c r="F4056" i="2"/>
  <c r="F4054" i="2"/>
  <c r="F4053" i="2"/>
  <c r="F4052" i="2"/>
  <c r="F4051" i="2"/>
  <c r="F4050" i="2"/>
  <c r="F4049" i="2"/>
  <c r="F4048" i="2"/>
  <c r="F4047" i="2"/>
  <c r="F4046" i="2"/>
  <c r="F4045" i="2"/>
  <c r="F4043" i="2"/>
  <c r="F4042" i="2"/>
  <c r="F4041" i="2"/>
  <c r="F4040" i="2"/>
  <c r="F4039" i="2"/>
  <c r="F4038" i="2"/>
  <c r="F4037" i="2"/>
  <c r="F4036" i="2"/>
  <c r="F4035" i="2"/>
  <c r="F4034" i="2"/>
  <c r="F4032" i="2"/>
  <c r="F4031" i="2"/>
  <c r="F4030" i="2"/>
  <c r="F4029" i="2"/>
  <c r="F4028" i="2"/>
  <c r="F4027" i="2"/>
  <c r="F4026" i="2"/>
  <c r="F4025" i="2"/>
  <c r="F4024" i="2"/>
  <c r="F4023" i="2"/>
  <c r="F4021" i="2"/>
  <c r="F4020" i="2"/>
  <c r="F4019" i="2"/>
  <c r="F4018" i="2"/>
  <c r="F4017" i="2"/>
  <c r="F4016" i="2"/>
  <c r="F4015" i="2"/>
  <c r="F4014" i="2"/>
  <c r="F4013" i="2"/>
  <c r="F4012" i="2"/>
  <c r="F4010" i="2"/>
  <c r="F4009" i="2"/>
  <c r="F4008" i="2"/>
  <c r="F4007" i="2"/>
  <c r="F4006" i="2"/>
  <c r="F4005" i="2"/>
  <c r="F4004" i="2"/>
  <c r="F4003" i="2"/>
  <c r="F4002" i="2"/>
  <c r="F4001" i="2"/>
  <c r="F3999" i="2"/>
  <c r="F3998" i="2"/>
  <c r="F3997" i="2"/>
  <c r="F3996" i="2"/>
  <c r="F3995" i="2"/>
  <c r="F3994" i="2"/>
  <c r="F3993" i="2"/>
  <c r="F3992" i="2"/>
  <c r="F3991" i="2"/>
  <c r="F3990" i="2"/>
  <c r="F3988" i="2"/>
  <c r="F3987" i="2"/>
  <c r="F3986" i="2"/>
  <c r="F3985" i="2"/>
  <c r="F3984" i="2"/>
  <c r="F3983" i="2"/>
  <c r="F3982" i="2"/>
  <c r="F3981" i="2"/>
  <c r="F3980" i="2"/>
  <c r="F3979" i="2"/>
  <c r="F3977" i="2"/>
  <c r="F3976" i="2"/>
  <c r="F3975" i="2"/>
  <c r="F3974" i="2"/>
  <c r="F3973" i="2"/>
  <c r="F3972" i="2"/>
  <c r="F3971" i="2"/>
  <c r="F3970" i="2"/>
  <c r="F3969" i="2"/>
  <c r="F3968" i="2"/>
  <c r="F3966" i="2"/>
  <c r="F3965" i="2"/>
  <c r="F3964" i="2"/>
  <c r="F3963" i="2"/>
  <c r="F3962" i="2"/>
  <c r="F3961" i="2"/>
  <c r="F3960" i="2"/>
  <c r="F3959" i="2"/>
  <c r="F3958" i="2"/>
  <c r="F3957" i="2"/>
  <c r="F3955" i="2"/>
  <c r="F3954" i="2"/>
  <c r="F3953" i="2"/>
  <c r="F3952" i="2"/>
  <c r="F3951" i="2"/>
  <c r="F3950" i="2"/>
  <c r="F3949" i="2"/>
  <c r="F3948" i="2"/>
  <c r="F3947" i="2"/>
  <c r="F3946" i="2"/>
  <c r="F3944" i="2"/>
  <c r="F3943" i="2"/>
  <c r="F3942" i="2"/>
  <c r="F3941" i="2"/>
  <c r="F3940" i="2"/>
  <c r="F3939" i="2"/>
  <c r="F3938" i="2"/>
  <c r="F3937" i="2"/>
  <c r="F3936" i="2"/>
  <c r="F3935" i="2"/>
  <c r="F3933" i="2"/>
  <c r="F3932" i="2"/>
  <c r="F3931" i="2"/>
  <c r="F3930" i="2"/>
  <c r="F3929" i="2"/>
  <c r="F3928" i="2"/>
  <c r="F3927" i="2"/>
  <c r="F3926" i="2"/>
  <c r="F3925" i="2"/>
  <c r="F3924" i="2"/>
  <c r="F3922" i="2"/>
  <c r="F3921" i="2"/>
  <c r="F3920" i="2"/>
  <c r="F3919" i="2"/>
  <c r="F3918" i="2"/>
  <c r="F3917" i="2"/>
  <c r="F3916" i="2"/>
  <c r="F3915" i="2"/>
  <c r="F3914" i="2"/>
  <c r="F3913" i="2"/>
  <c r="F3911" i="2"/>
  <c r="F3910" i="2"/>
  <c r="F3909" i="2"/>
  <c r="F3908" i="2"/>
  <c r="F3907" i="2"/>
  <c r="F3906" i="2"/>
  <c r="F3905" i="2"/>
  <c r="F3904" i="2"/>
  <c r="F3903" i="2"/>
  <c r="F3902" i="2"/>
  <c r="F3900" i="2"/>
  <c r="F3899" i="2"/>
  <c r="F3898" i="2"/>
  <c r="F3897" i="2"/>
  <c r="F3896" i="2"/>
  <c r="F3895" i="2"/>
  <c r="F3894" i="2"/>
  <c r="F3893" i="2"/>
  <c r="F3892" i="2"/>
  <c r="F3891" i="2"/>
  <c r="F3889" i="2"/>
  <c r="F3888" i="2"/>
  <c r="F3887" i="2"/>
  <c r="F3886" i="2"/>
  <c r="F3885" i="2"/>
  <c r="F3884" i="2"/>
  <c r="F3883" i="2"/>
  <c r="F3882" i="2"/>
  <c r="F3881" i="2"/>
  <c r="F3880" i="2"/>
  <c r="F3878" i="2"/>
  <c r="F3877" i="2"/>
  <c r="F3876" i="2"/>
  <c r="F3875" i="2"/>
  <c r="F3874" i="2"/>
  <c r="F3873" i="2"/>
  <c r="F3872" i="2"/>
  <c r="F3871" i="2"/>
  <c r="F3870" i="2"/>
  <c r="F3869" i="2"/>
  <c r="F3867" i="2"/>
  <c r="F3866" i="2"/>
  <c r="F3865" i="2"/>
  <c r="F3864" i="2"/>
  <c r="F3863" i="2"/>
  <c r="F3862" i="2"/>
  <c r="F3861" i="2"/>
  <c r="F3860" i="2"/>
  <c r="F3859" i="2"/>
  <c r="F3858" i="2"/>
  <c r="F3856" i="2"/>
  <c r="F3855" i="2"/>
  <c r="F3854" i="2"/>
  <c r="F3853" i="2"/>
  <c r="F3852" i="2"/>
  <c r="F3851" i="2"/>
  <c r="F3850" i="2"/>
  <c r="F3849" i="2"/>
  <c r="F3848" i="2"/>
  <c r="F3847" i="2"/>
  <c r="F3845" i="2"/>
  <c r="F3844" i="2"/>
  <c r="F3843" i="2"/>
  <c r="F3842" i="2"/>
  <c r="F3841" i="2"/>
  <c r="F3840" i="2"/>
  <c r="F3839" i="2"/>
  <c r="F3838" i="2"/>
  <c r="F3837" i="2"/>
  <c r="F3836" i="2"/>
  <c r="F3834" i="2"/>
  <c r="F3833" i="2"/>
  <c r="F3832" i="2"/>
  <c r="F3831" i="2"/>
  <c r="F3830" i="2"/>
  <c r="F3829" i="2"/>
  <c r="F3828" i="2"/>
  <c r="F3827" i="2"/>
  <c r="F3826" i="2"/>
  <c r="F3825" i="2"/>
  <c r="F3823" i="2"/>
  <c r="F3822" i="2"/>
  <c r="F3821" i="2"/>
  <c r="F3820" i="2"/>
  <c r="F3819" i="2"/>
  <c r="F3818" i="2"/>
  <c r="F3817" i="2"/>
  <c r="F3816" i="2"/>
  <c r="F3815" i="2"/>
  <c r="F3814" i="2"/>
  <c r="F3812" i="2"/>
  <c r="F3811" i="2"/>
  <c r="F3810" i="2"/>
  <c r="F3809" i="2"/>
  <c r="F3808" i="2"/>
  <c r="F3807" i="2"/>
  <c r="F3806" i="2"/>
  <c r="F3805" i="2"/>
  <c r="F3804" i="2"/>
  <c r="F3803" i="2"/>
  <c r="F3801" i="2"/>
  <c r="F3800" i="2"/>
  <c r="F3799" i="2"/>
  <c r="F3798" i="2"/>
  <c r="F3797" i="2"/>
  <c r="F3796" i="2"/>
  <c r="F3795" i="2"/>
  <c r="F3794" i="2"/>
  <c r="F3793" i="2"/>
  <c r="F3792" i="2"/>
  <c r="F3790" i="2"/>
  <c r="F3789" i="2"/>
  <c r="F3788" i="2"/>
  <c r="F3787" i="2"/>
  <c r="F3786" i="2"/>
  <c r="F3785" i="2"/>
  <c r="F3784" i="2"/>
  <c r="F3783" i="2"/>
  <c r="F3782" i="2"/>
  <c r="F3781" i="2"/>
  <c r="F3779" i="2"/>
  <c r="F3778" i="2"/>
  <c r="F3777" i="2"/>
  <c r="F3776" i="2"/>
  <c r="F3775" i="2"/>
  <c r="F3774" i="2"/>
  <c r="F3773" i="2"/>
  <c r="F3772" i="2"/>
  <c r="F3771" i="2"/>
  <c r="F3770" i="2"/>
  <c r="F3768" i="2"/>
  <c r="F3767" i="2"/>
  <c r="F3766" i="2"/>
  <c r="F3765" i="2"/>
  <c r="F3764" i="2"/>
  <c r="F3763" i="2"/>
  <c r="F3762" i="2"/>
  <c r="F3761" i="2"/>
  <c r="F3760" i="2"/>
  <c r="F3759" i="2"/>
  <c r="F3757" i="2"/>
  <c r="F3756" i="2"/>
  <c r="F3755" i="2"/>
  <c r="F3754" i="2"/>
  <c r="F3753" i="2"/>
  <c r="F3752" i="2"/>
  <c r="F3751" i="2"/>
  <c r="F3750" i="2"/>
  <c r="F3749" i="2"/>
  <c r="F3748" i="2"/>
  <c r="F3746" i="2"/>
  <c r="F3745" i="2"/>
  <c r="F3744" i="2"/>
  <c r="F3743" i="2"/>
  <c r="F3742" i="2"/>
  <c r="F3741" i="2"/>
  <c r="F3740" i="2"/>
  <c r="F3739" i="2"/>
  <c r="F3738" i="2"/>
  <c r="F3737" i="2"/>
  <c r="F3735" i="2"/>
  <c r="F3734" i="2"/>
  <c r="F3733" i="2"/>
  <c r="F3732" i="2"/>
  <c r="F3731" i="2"/>
  <c r="F3730" i="2"/>
  <c r="F3729" i="2"/>
  <c r="F3728" i="2"/>
  <c r="F3727" i="2"/>
  <c r="F3726" i="2"/>
  <c r="F3724" i="2"/>
  <c r="F3723" i="2"/>
  <c r="F3722" i="2"/>
  <c r="F3721" i="2"/>
  <c r="F3720" i="2"/>
  <c r="F3719" i="2"/>
  <c r="F3718" i="2"/>
  <c r="F3717" i="2"/>
  <c r="F3716" i="2"/>
  <c r="F3715" i="2"/>
  <c r="F3713" i="2"/>
  <c r="F3712" i="2"/>
  <c r="F3711" i="2"/>
  <c r="F3710" i="2"/>
  <c r="F3709" i="2"/>
  <c r="F3708" i="2"/>
  <c r="F3707" i="2"/>
  <c r="F3706" i="2"/>
  <c r="F3705" i="2"/>
  <c r="F3704" i="2"/>
  <c r="F3702" i="2"/>
  <c r="F3701" i="2"/>
  <c r="F3700" i="2"/>
  <c r="F3699" i="2"/>
  <c r="F3698" i="2"/>
  <c r="F3697" i="2"/>
  <c r="F3696" i="2"/>
  <c r="F3695" i="2"/>
  <c r="F3694" i="2"/>
  <c r="F3693" i="2"/>
  <c r="F3691" i="2"/>
  <c r="F3690" i="2"/>
  <c r="F3689" i="2"/>
  <c r="F3688" i="2"/>
  <c r="F3687" i="2"/>
  <c r="F3686" i="2"/>
  <c r="F3685" i="2"/>
  <c r="F3684" i="2"/>
  <c r="F3683" i="2"/>
  <c r="F3682" i="2"/>
  <c r="F3680" i="2"/>
  <c r="F3679" i="2"/>
  <c r="F3678" i="2"/>
  <c r="F3677" i="2"/>
  <c r="F3676" i="2"/>
  <c r="F3675" i="2"/>
  <c r="F3674" i="2"/>
  <c r="F3673" i="2"/>
  <c r="F3672" i="2"/>
  <c r="F3671" i="2"/>
  <c r="F3669" i="2"/>
  <c r="F3668" i="2"/>
  <c r="F3667" i="2"/>
  <c r="F3666" i="2"/>
  <c r="F3665" i="2"/>
  <c r="F3664" i="2"/>
  <c r="F3663" i="2"/>
  <c r="F3662" i="2"/>
  <c r="F3661" i="2"/>
  <c r="F3660" i="2"/>
  <c r="F3658" i="2"/>
  <c r="F3657" i="2"/>
  <c r="F3656" i="2"/>
  <c r="F3655" i="2"/>
  <c r="F3654" i="2"/>
  <c r="F3653" i="2"/>
  <c r="F3652" i="2"/>
  <c r="F3651" i="2"/>
  <c r="F3650" i="2"/>
  <c r="F3649" i="2"/>
  <c r="F3647" i="2"/>
  <c r="F3646" i="2"/>
  <c r="F3645" i="2"/>
  <c r="F3644" i="2"/>
  <c r="F3643" i="2"/>
  <c r="F3642" i="2"/>
  <c r="F3641" i="2"/>
  <c r="F3640" i="2"/>
  <c r="F3639" i="2"/>
  <c r="F3638" i="2"/>
  <c r="F3636" i="2"/>
  <c r="F3635" i="2"/>
  <c r="F3634" i="2"/>
  <c r="F3633" i="2"/>
  <c r="F3632" i="2"/>
  <c r="F3631" i="2"/>
  <c r="F3630" i="2"/>
  <c r="F3629" i="2"/>
  <c r="F3628" i="2"/>
  <c r="F3627" i="2"/>
  <c r="F3625" i="2"/>
  <c r="F3624" i="2"/>
  <c r="F3623" i="2"/>
  <c r="F3622" i="2"/>
  <c r="F3621" i="2"/>
  <c r="F3620" i="2"/>
  <c r="F3619" i="2"/>
  <c r="F3618" i="2"/>
  <c r="F3617" i="2"/>
  <c r="F3616" i="2"/>
  <c r="F3614" i="2"/>
  <c r="F3613" i="2"/>
  <c r="F3612" i="2"/>
  <c r="F3611" i="2"/>
  <c r="F3610" i="2"/>
  <c r="F3609" i="2"/>
  <c r="F3608" i="2"/>
  <c r="F3607" i="2"/>
  <c r="F3606" i="2"/>
  <c r="F3605" i="2"/>
  <c r="F3603" i="2"/>
  <c r="F3602" i="2"/>
  <c r="F3601" i="2"/>
  <c r="F3600" i="2"/>
  <c r="F3599" i="2"/>
  <c r="F3598" i="2"/>
  <c r="F3597" i="2"/>
  <c r="F3596" i="2"/>
  <c r="F3595" i="2"/>
  <c r="F3594" i="2"/>
  <c r="F3592" i="2"/>
  <c r="F3591" i="2"/>
  <c r="F3590" i="2"/>
  <c r="F3589" i="2"/>
  <c r="F3588" i="2"/>
  <c r="F3587" i="2"/>
  <c r="F3586" i="2"/>
  <c r="F3585" i="2"/>
  <c r="F3584" i="2"/>
  <c r="F3583" i="2"/>
  <c r="F3581" i="2"/>
  <c r="F3580" i="2"/>
  <c r="F3579" i="2"/>
  <c r="F3578" i="2"/>
  <c r="F3577" i="2"/>
  <c r="F3576" i="2"/>
  <c r="F3575" i="2"/>
  <c r="F3574" i="2"/>
  <c r="F3573" i="2"/>
  <c r="F3572" i="2"/>
  <c r="F3570" i="2"/>
  <c r="F3569" i="2"/>
  <c r="F3568" i="2"/>
  <c r="F3567" i="2"/>
  <c r="F3566" i="2"/>
  <c r="F3565" i="2"/>
  <c r="F3564" i="2"/>
  <c r="F3563" i="2"/>
  <c r="F3562" i="2"/>
  <c r="F3561" i="2"/>
  <c r="F3559" i="2"/>
  <c r="F3558" i="2"/>
  <c r="F3557" i="2"/>
  <c r="F3556" i="2"/>
  <c r="F3555" i="2"/>
  <c r="F3554" i="2"/>
  <c r="F3553" i="2"/>
  <c r="F3552" i="2"/>
  <c r="F3551" i="2"/>
  <c r="F3550" i="2"/>
  <c r="F3548" i="2"/>
  <c r="F3547" i="2"/>
  <c r="F3546" i="2"/>
  <c r="F3545" i="2"/>
  <c r="F3544" i="2"/>
  <c r="F3543" i="2"/>
  <c r="F3542" i="2"/>
  <c r="F3541" i="2"/>
  <c r="F3540" i="2"/>
  <c r="F3539" i="2"/>
  <c r="F3537" i="2"/>
  <c r="F3536" i="2"/>
  <c r="F3535" i="2"/>
  <c r="F3534" i="2"/>
  <c r="F3533" i="2"/>
  <c r="F3532" i="2"/>
  <c r="F3531" i="2"/>
  <c r="F3530" i="2"/>
  <c r="F3529" i="2"/>
  <c r="F3528" i="2"/>
  <c r="F3526" i="2"/>
  <c r="F3525" i="2"/>
  <c r="F3524" i="2"/>
  <c r="F3523" i="2"/>
  <c r="F3522" i="2"/>
  <c r="F3521" i="2"/>
  <c r="F3520" i="2"/>
  <c r="F3519" i="2"/>
  <c r="F3518" i="2"/>
  <c r="F3517" i="2"/>
  <c r="F3515" i="2"/>
  <c r="F3514" i="2"/>
  <c r="F3513" i="2"/>
  <c r="F3512" i="2"/>
  <c r="F3511" i="2"/>
  <c r="F3510" i="2"/>
  <c r="F3509" i="2"/>
  <c r="F3508" i="2"/>
  <c r="F3507" i="2"/>
  <c r="F3506" i="2"/>
  <c r="F3504" i="2"/>
  <c r="F3503" i="2"/>
  <c r="F3502" i="2"/>
  <c r="F3501" i="2"/>
  <c r="F3500" i="2"/>
  <c r="F3499" i="2"/>
  <c r="F3498" i="2"/>
  <c r="F3497" i="2"/>
  <c r="F3496" i="2"/>
  <c r="F3495" i="2"/>
  <c r="F3493" i="2"/>
  <c r="F3492" i="2"/>
  <c r="F3491" i="2"/>
  <c r="F3490" i="2"/>
  <c r="F3489" i="2"/>
  <c r="F3488" i="2"/>
  <c r="F3487" i="2"/>
  <c r="F3486" i="2"/>
  <c r="F3485" i="2"/>
  <c r="F3484" i="2"/>
  <c r="F3482" i="2"/>
  <c r="F3481" i="2"/>
  <c r="F3480" i="2"/>
  <c r="F3479" i="2"/>
  <c r="F3478" i="2"/>
  <c r="F3477" i="2"/>
  <c r="F3476" i="2"/>
  <c r="F3475" i="2"/>
  <c r="F3474" i="2"/>
  <c r="F3473" i="2"/>
  <c r="F3471" i="2"/>
  <c r="F3470" i="2"/>
  <c r="F3469" i="2"/>
  <c r="F3468" i="2"/>
  <c r="F3467" i="2"/>
  <c r="F3466" i="2"/>
  <c r="F3465" i="2"/>
  <c r="F3464" i="2"/>
  <c r="F3463" i="2"/>
  <c r="F3462" i="2"/>
  <c r="F3460" i="2"/>
  <c r="F3459" i="2"/>
  <c r="F3458" i="2"/>
  <c r="F3457" i="2"/>
  <c r="F3456" i="2"/>
  <c r="F3455" i="2"/>
  <c r="F3454" i="2"/>
  <c r="F3453" i="2"/>
  <c r="F3452" i="2"/>
  <c r="F3451" i="2"/>
  <c r="F3449" i="2"/>
  <c r="F3448" i="2"/>
  <c r="F3447" i="2"/>
  <c r="F3446" i="2"/>
  <c r="F3445" i="2"/>
  <c r="F3444" i="2"/>
  <c r="F3443" i="2"/>
  <c r="F3442" i="2"/>
  <c r="F3441" i="2"/>
  <c r="F3440" i="2"/>
  <c r="F3438" i="2"/>
  <c r="F3437" i="2"/>
  <c r="F3436" i="2"/>
  <c r="F3435" i="2"/>
  <c r="F3434" i="2"/>
  <c r="F3433" i="2"/>
  <c r="F3432" i="2"/>
  <c r="F3431" i="2"/>
  <c r="F3430" i="2"/>
  <c r="F3429" i="2"/>
  <c r="F3427" i="2"/>
  <c r="F3426" i="2"/>
  <c r="F3425" i="2"/>
  <c r="F3424" i="2"/>
  <c r="F3423" i="2"/>
  <c r="F3422" i="2"/>
  <c r="F3421" i="2"/>
  <c r="F3420" i="2"/>
  <c r="F3419" i="2"/>
  <c r="F3418" i="2"/>
  <c r="F3416" i="2"/>
  <c r="F3415" i="2"/>
  <c r="F3414" i="2"/>
  <c r="F3413" i="2"/>
  <c r="F3412" i="2"/>
  <c r="F3411" i="2"/>
  <c r="F3410" i="2"/>
  <c r="F3409" i="2"/>
  <c r="F3408" i="2"/>
  <c r="F3407" i="2"/>
  <c r="F3405" i="2"/>
  <c r="F3404" i="2"/>
  <c r="F3403" i="2"/>
  <c r="F3402" i="2"/>
  <c r="F3401" i="2"/>
  <c r="F3400" i="2"/>
  <c r="F3399" i="2"/>
  <c r="F3398" i="2"/>
  <c r="F3397" i="2"/>
  <c r="F3396" i="2"/>
  <c r="F3394" i="2"/>
  <c r="F3393" i="2"/>
  <c r="F3392" i="2"/>
  <c r="F3391" i="2"/>
  <c r="F3390" i="2"/>
  <c r="F3389" i="2"/>
  <c r="F3388" i="2"/>
  <c r="F3387" i="2"/>
  <c r="F3386" i="2"/>
  <c r="F3385" i="2"/>
  <c r="F3383" i="2"/>
  <c r="F3382" i="2"/>
  <c r="F3381" i="2"/>
  <c r="F3380" i="2"/>
  <c r="F3379" i="2"/>
  <c r="F3378" i="2"/>
  <c r="F3377" i="2"/>
  <c r="F3376" i="2"/>
  <c r="F3375" i="2"/>
  <c r="F3374" i="2"/>
  <c r="F3372" i="2"/>
  <c r="F3371" i="2"/>
  <c r="F3370" i="2"/>
  <c r="F3369" i="2"/>
  <c r="F3368" i="2"/>
  <c r="F3367" i="2"/>
  <c r="F3366" i="2"/>
  <c r="F3365" i="2"/>
  <c r="F3364" i="2"/>
  <c r="F3363" i="2"/>
  <c r="F3361" i="2"/>
  <c r="F3360" i="2"/>
  <c r="F3359" i="2"/>
  <c r="F3358" i="2"/>
  <c r="F3357" i="2"/>
  <c r="F3356" i="2"/>
  <c r="F3355" i="2"/>
  <c r="F3354" i="2"/>
  <c r="F3353" i="2"/>
  <c r="F3352" i="2"/>
  <c r="F1836" i="2"/>
  <c r="F1835" i="2"/>
  <c r="F1834" i="2"/>
  <c r="F1833" i="2"/>
  <c r="F1832" i="2"/>
  <c r="F1831" i="2"/>
  <c r="F1830" i="2"/>
  <c r="F1829" i="2"/>
  <c r="F1828" i="2"/>
  <c r="F1827" i="2"/>
  <c r="F1825" i="2"/>
  <c r="F1824" i="2"/>
  <c r="F1823" i="2"/>
  <c r="F1822" i="2"/>
  <c r="F1821" i="2"/>
  <c r="F1820" i="2"/>
  <c r="F1819" i="2"/>
  <c r="F1818" i="2"/>
  <c r="F1817" i="2"/>
  <c r="F1816" i="2"/>
  <c r="F1814" i="2"/>
  <c r="F1813" i="2"/>
  <c r="F1812" i="2"/>
  <c r="F1811" i="2"/>
  <c r="F1810" i="2"/>
  <c r="F1809" i="2"/>
  <c r="F1808" i="2"/>
  <c r="F1807" i="2"/>
  <c r="F1806" i="2"/>
  <c r="F1805" i="2"/>
  <c r="F1803" i="2"/>
  <c r="F1802" i="2"/>
  <c r="F1801" i="2"/>
  <c r="F1800" i="2"/>
  <c r="F1799" i="2"/>
  <c r="F1798" i="2"/>
  <c r="F1797" i="2"/>
  <c r="F1796" i="2"/>
  <c r="F1795" i="2"/>
  <c r="F1794" i="2"/>
  <c r="F1792" i="2"/>
  <c r="F1791" i="2"/>
  <c r="F1790" i="2"/>
  <c r="F1789" i="2"/>
  <c r="F1788" i="2"/>
  <c r="F1787" i="2"/>
  <c r="F1786" i="2"/>
  <c r="F1785" i="2"/>
  <c r="F1784" i="2"/>
  <c r="F1783" i="2"/>
  <c r="F1781" i="2"/>
  <c r="F1780" i="2"/>
  <c r="F1779" i="2"/>
  <c r="F1778" i="2"/>
  <c r="F1777" i="2"/>
  <c r="F1776" i="2"/>
  <c r="F1775" i="2"/>
  <c r="F1774" i="2"/>
  <c r="F1773" i="2"/>
  <c r="F1772" i="2"/>
  <c r="F1770" i="2"/>
  <c r="F1769" i="2"/>
  <c r="F1768" i="2"/>
  <c r="F1767" i="2"/>
  <c r="F1766" i="2"/>
  <c r="F1765" i="2"/>
  <c r="F1764" i="2"/>
  <c r="F1763" i="2"/>
  <c r="F1762" i="2"/>
  <c r="F1761" i="2"/>
  <c r="F1759" i="2"/>
  <c r="F1758" i="2"/>
  <c r="F1757" i="2"/>
  <c r="F1756" i="2"/>
  <c r="F1755" i="2"/>
  <c r="F1754" i="2"/>
  <c r="F1753" i="2"/>
  <c r="F1752" i="2"/>
  <c r="F1751" i="2"/>
  <c r="F1750" i="2"/>
  <c r="F1748" i="2"/>
  <c r="F1747" i="2"/>
  <c r="F1746" i="2"/>
  <c r="F1745" i="2"/>
  <c r="F1744" i="2"/>
  <c r="F1743" i="2"/>
  <c r="F1742" i="2"/>
  <c r="F1741" i="2"/>
  <c r="F1740" i="2"/>
  <c r="F1739" i="2"/>
  <c r="F1737" i="2"/>
  <c r="F1736" i="2"/>
  <c r="F1735" i="2"/>
  <c r="F1734" i="2"/>
  <c r="F1733" i="2"/>
  <c r="F1732" i="2"/>
  <c r="F1731" i="2"/>
  <c r="F1730" i="2"/>
  <c r="F1729" i="2"/>
  <c r="F1728" i="2"/>
  <c r="F1726" i="2"/>
  <c r="F1725" i="2"/>
  <c r="F1724" i="2"/>
  <c r="F1723" i="2"/>
  <c r="F1722" i="2"/>
  <c r="F1721" i="2"/>
  <c r="F1720" i="2"/>
  <c r="F1719" i="2"/>
  <c r="F1718" i="2"/>
  <c r="F1717" i="2"/>
  <c r="F1715" i="2"/>
  <c r="F1714" i="2"/>
  <c r="F1713" i="2"/>
  <c r="F1712" i="2"/>
  <c r="F1711" i="2"/>
  <c r="F1710" i="2"/>
  <c r="F1709" i="2"/>
  <c r="F1708" i="2"/>
  <c r="F1707" i="2"/>
  <c r="F1706" i="2"/>
  <c r="F1704" i="2"/>
  <c r="F1703" i="2"/>
  <c r="F1702" i="2"/>
  <c r="F1701" i="2"/>
  <c r="F1700" i="2"/>
  <c r="F1699" i="2"/>
  <c r="F1698" i="2"/>
  <c r="F1697" i="2"/>
  <c r="F1696" i="2"/>
  <c r="F1695" i="2"/>
  <c r="F1693" i="2"/>
  <c r="F1692" i="2"/>
  <c r="F1691" i="2"/>
  <c r="F1690" i="2"/>
  <c r="F1689" i="2"/>
  <c r="F1688" i="2"/>
  <c r="F1687" i="2"/>
  <c r="F1686" i="2"/>
  <c r="F1685" i="2"/>
  <c r="F1684" i="2"/>
  <c r="F1682" i="2"/>
  <c r="F1681" i="2"/>
  <c r="F1680" i="2"/>
  <c r="F1679" i="2"/>
  <c r="F1678" i="2"/>
  <c r="F1677" i="2"/>
  <c r="F1676" i="2"/>
  <c r="F1675" i="2"/>
  <c r="F1674" i="2"/>
  <c r="F1673" i="2"/>
  <c r="F1671" i="2"/>
  <c r="F1670" i="2"/>
  <c r="F1669" i="2"/>
  <c r="F1668" i="2"/>
  <c r="F1667" i="2"/>
  <c r="F1666" i="2"/>
  <c r="F1665" i="2"/>
  <c r="F1664" i="2"/>
  <c r="F1663" i="2"/>
  <c r="F1662" i="2"/>
  <c r="F1660" i="2"/>
  <c r="F1659" i="2"/>
  <c r="F1658" i="2"/>
  <c r="F1657" i="2"/>
  <c r="F1656" i="2"/>
  <c r="F1655" i="2"/>
  <c r="F1654" i="2"/>
  <c r="F1653" i="2"/>
  <c r="F1652" i="2"/>
  <c r="F1651" i="2"/>
  <c r="F1649" i="2"/>
  <c r="F1648" i="2"/>
  <c r="F1647" i="2"/>
  <c r="F1646" i="2"/>
  <c r="F1645" i="2"/>
  <c r="F1644" i="2"/>
  <c r="F1643" i="2"/>
  <c r="F1642" i="2"/>
  <c r="F1641" i="2"/>
  <c r="F1640" i="2"/>
  <c r="F1638" i="2"/>
  <c r="F1637" i="2"/>
  <c r="F1636" i="2"/>
  <c r="F1635" i="2"/>
  <c r="F1634" i="2"/>
  <c r="F1633" i="2"/>
  <c r="F1632" i="2"/>
  <c r="F1631" i="2"/>
  <c r="F1630" i="2"/>
  <c r="F1629" i="2"/>
  <c r="F1627" i="2"/>
  <c r="F1626" i="2"/>
  <c r="F1625" i="2"/>
  <c r="F1624" i="2"/>
  <c r="F1623" i="2"/>
  <c r="F1622" i="2"/>
  <c r="F1621" i="2"/>
  <c r="F1620" i="2"/>
  <c r="F1619" i="2"/>
  <c r="F1618" i="2"/>
  <c r="F1616" i="2"/>
  <c r="F1615" i="2"/>
  <c r="F1614" i="2"/>
  <c r="F1613" i="2"/>
  <c r="F1612" i="2"/>
  <c r="F1611" i="2"/>
  <c r="F1610" i="2"/>
  <c r="F1609" i="2"/>
  <c r="F1608" i="2"/>
  <c r="F1607" i="2"/>
  <c r="F1605" i="2"/>
  <c r="F1604" i="2"/>
  <c r="F1603" i="2"/>
  <c r="F1602" i="2"/>
  <c r="F1601" i="2"/>
  <c r="F1600" i="2"/>
  <c r="F1599" i="2"/>
  <c r="F1598" i="2"/>
  <c r="F1597" i="2"/>
  <c r="F1596" i="2"/>
  <c r="F1594" i="2"/>
  <c r="F1593" i="2"/>
  <c r="F1592" i="2"/>
  <c r="F1591" i="2"/>
  <c r="F1590" i="2"/>
  <c r="F1589" i="2"/>
  <c r="F1588" i="2"/>
  <c r="F1587" i="2"/>
  <c r="F1586" i="2"/>
  <c r="F1585" i="2"/>
  <c r="F1583" i="2"/>
  <c r="F1582" i="2"/>
  <c r="F1581" i="2"/>
  <c r="F1580" i="2"/>
  <c r="F1579" i="2"/>
  <c r="F1578" i="2"/>
  <c r="F1577" i="2"/>
  <c r="F1576" i="2"/>
  <c r="F1575" i="2"/>
  <c r="F1574" i="2"/>
  <c r="F1572" i="2"/>
  <c r="F1571" i="2"/>
  <c r="F1570" i="2"/>
  <c r="F1569" i="2"/>
  <c r="F1568" i="2"/>
  <c r="F1567" i="2"/>
  <c r="F1566" i="2"/>
  <c r="F1565" i="2"/>
  <c r="F1564" i="2"/>
  <c r="F1563" i="2"/>
  <c r="F1561" i="2"/>
  <c r="F1560" i="2"/>
  <c r="F1559" i="2"/>
  <c r="F1558" i="2"/>
  <c r="F1557" i="2"/>
  <c r="F1556" i="2"/>
  <c r="F1555" i="2"/>
  <c r="F1554" i="2"/>
  <c r="F1553" i="2"/>
  <c r="F1552" i="2"/>
  <c r="F1550" i="2"/>
  <c r="F1549" i="2"/>
  <c r="F1548" i="2"/>
  <c r="F1547" i="2"/>
  <c r="F1546" i="2"/>
  <c r="F1545" i="2"/>
  <c r="F1544" i="2"/>
  <c r="F1543" i="2"/>
  <c r="F1542" i="2"/>
  <c r="F1541" i="2"/>
  <c r="F1539" i="2"/>
  <c r="F1538" i="2"/>
  <c r="F1537" i="2"/>
  <c r="F1536" i="2"/>
  <c r="F1535" i="2"/>
  <c r="F1534" i="2"/>
  <c r="F1533" i="2"/>
  <c r="F1532" i="2"/>
  <c r="F1531" i="2"/>
  <c r="F1530" i="2"/>
  <c r="F1528" i="2"/>
  <c r="F1527" i="2"/>
  <c r="F1526" i="2"/>
  <c r="F1525" i="2"/>
  <c r="F1524" i="2"/>
  <c r="F1523" i="2"/>
  <c r="F1522" i="2"/>
  <c r="F1521" i="2"/>
  <c r="F1520" i="2"/>
  <c r="F1519" i="2"/>
  <c r="F1517" i="2"/>
  <c r="F1516" i="2"/>
  <c r="F1515" i="2"/>
  <c r="F1514" i="2"/>
  <c r="F1513" i="2"/>
  <c r="F1512" i="2"/>
  <c r="F1511" i="2"/>
  <c r="F1510" i="2"/>
  <c r="F1509" i="2"/>
  <c r="F1508" i="2"/>
  <c r="F1506" i="2"/>
  <c r="F1505" i="2"/>
  <c r="F1504" i="2"/>
  <c r="F1503" i="2"/>
  <c r="F1502" i="2"/>
  <c r="F1501" i="2"/>
  <c r="F1500" i="2"/>
  <c r="F1499" i="2"/>
  <c r="F1498" i="2"/>
  <c r="F1497" i="2"/>
  <c r="F1495" i="2"/>
  <c r="F1494" i="2"/>
  <c r="F1493" i="2"/>
  <c r="F1492" i="2"/>
  <c r="F1491" i="2"/>
  <c r="F1490" i="2"/>
  <c r="F1489" i="2"/>
  <c r="F1488" i="2"/>
  <c r="F1487" i="2"/>
  <c r="F1486" i="2"/>
  <c r="F1484" i="2"/>
  <c r="F1483" i="2"/>
  <c r="F1482" i="2"/>
  <c r="F1481" i="2"/>
  <c r="F1480" i="2"/>
  <c r="F1479" i="2"/>
  <c r="F1478" i="2"/>
  <c r="F1477" i="2"/>
  <c r="F1476" i="2"/>
  <c r="F1475" i="2"/>
  <c r="F1473" i="2"/>
  <c r="F1472" i="2"/>
  <c r="F1471" i="2"/>
  <c r="F1470" i="2"/>
  <c r="F1469" i="2"/>
  <c r="F1468" i="2"/>
  <c r="F1467" i="2"/>
  <c r="F1466" i="2"/>
  <c r="F1465" i="2"/>
  <c r="F1464" i="2"/>
  <c r="F1462" i="2"/>
  <c r="F1461" i="2"/>
  <c r="F1460" i="2"/>
  <c r="F1459" i="2"/>
  <c r="F1458" i="2"/>
  <c r="F1457" i="2"/>
  <c r="F1456" i="2"/>
  <c r="F1455" i="2"/>
  <c r="F1454" i="2"/>
  <c r="F1453" i="2"/>
  <c r="F1451" i="2"/>
  <c r="F1450" i="2"/>
  <c r="F1449" i="2"/>
  <c r="F1448" i="2"/>
  <c r="F1447" i="2"/>
  <c r="F1446" i="2"/>
  <c r="F1445" i="2"/>
  <c r="F1444" i="2"/>
  <c r="F1443" i="2"/>
  <c r="F1442" i="2"/>
  <c r="F1440" i="2"/>
  <c r="F1439" i="2"/>
  <c r="F1438" i="2"/>
  <c r="F1437" i="2"/>
  <c r="F1436" i="2"/>
  <c r="F1435" i="2"/>
  <c r="F1434" i="2"/>
  <c r="F1433" i="2"/>
  <c r="F1432" i="2"/>
  <c r="F1431" i="2"/>
  <c r="F1429" i="2"/>
  <c r="F1428" i="2"/>
  <c r="F1427" i="2"/>
  <c r="F1426" i="2"/>
  <c r="F1425" i="2"/>
  <c r="F1424" i="2"/>
  <c r="F1423" i="2"/>
  <c r="F1422" i="2"/>
  <c r="F1421" i="2"/>
  <c r="F1420" i="2"/>
  <c r="F1418" i="2"/>
  <c r="F1417" i="2"/>
  <c r="F1416" i="2"/>
  <c r="F1415" i="2"/>
  <c r="F1414" i="2"/>
  <c r="F1413" i="2"/>
  <c r="F1412" i="2"/>
  <c r="F1411" i="2"/>
  <c r="F1410" i="2"/>
  <c r="F1409" i="2"/>
  <c r="F1407" i="2"/>
  <c r="F1406" i="2"/>
  <c r="F1405" i="2"/>
  <c r="F1404" i="2"/>
  <c r="F1403" i="2"/>
  <c r="F1402" i="2"/>
  <c r="F1401" i="2"/>
  <c r="F1400" i="2"/>
  <c r="F1399" i="2"/>
  <c r="F1398" i="2"/>
  <c r="F1396" i="2"/>
  <c r="F1395" i="2"/>
  <c r="F1394" i="2"/>
  <c r="F1393" i="2"/>
  <c r="F1392" i="2"/>
  <c r="F1391" i="2"/>
  <c r="F1390" i="2"/>
  <c r="F1389" i="2"/>
  <c r="F1388" i="2"/>
  <c r="F1387" i="2"/>
  <c r="F1385" i="2"/>
  <c r="F1384" i="2"/>
  <c r="F1383" i="2"/>
  <c r="F1382" i="2"/>
  <c r="F1381" i="2"/>
  <c r="F1380" i="2"/>
  <c r="F1379" i="2"/>
  <c r="F1378" i="2"/>
  <c r="F1377" i="2"/>
  <c r="F1376" i="2"/>
  <c r="F1374" i="2"/>
  <c r="F1373" i="2"/>
  <c r="F1372" i="2"/>
  <c r="F1371" i="2"/>
  <c r="F1370" i="2"/>
  <c r="F1369" i="2"/>
  <c r="F1368" i="2"/>
  <c r="F1367" i="2"/>
  <c r="F1366" i="2"/>
  <c r="F1365" i="2"/>
  <c r="F1363" i="2"/>
  <c r="F1362" i="2"/>
  <c r="F1361" i="2"/>
  <c r="F1360" i="2"/>
  <c r="F1359" i="2"/>
  <c r="F1358" i="2"/>
  <c r="F1357" i="2"/>
  <c r="F1356" i="2"/>
  <c r="F1355" i="2"/>
  <c r="F1354" i="2"/>
  <c r="F1352" i="2"/>
  <c r="F1351" i="2"/>
  <c r="F1350" i="2"/>
  <c r="F1349" i="2"/>
  <c r="F1348" i="2"/>
  <c r="F1347" i="2"/>
  <c r="F1346" i="2"/>
  <c r="F1345" i="2"/>
  <c r="F1344" i="2"/>
  <c r="F1343" i="2"/>
  <c r="F1341" i="2"/>
  <c r="F1340" i="2"/>
  <c r="F1339" i="2"/>
  <c r="F1338" i="2"/>
  <c r="F1337" i="2"/>
  <c r="F1336" i="2"/>
  <c r="F1335" i="2"/>
  <c r="F1334" i="2"/>
  <c r="F1333" i="2"/>
  <c r="F1332" i="2"/>
  <c r="F1330" i="2"/>
  <c r="F1329" i="2"/>
  <c r="F1328" i="2"/>
  <c r="F1327" i="2"/>
  <c r="F1326" i="2"/>
  <c r="F1325" i="2"/>
  <c r="F1324" i="2"/>
  <c r="F1323" i="2"/>
  <c r="F1322" i="2"/>
  <c r="F1321" i="2"/>
  <c r="F1319" i="2"/>
  <c r="F1318" i="2"/>
  <c r="F1317" i="2"/>
  <c r="F1316" i="2"/>
  <c r="F1315" i="2"/>
  <c r="F1314" i="2"/>
  <c r="F1313" i="2"/>
  <c r="F1312" i="2"/>
  <c r="F1311" i="2"/>
  <c r="F1310" i="2"/>
  <c r="F1308" i="2"/>
  <c r="F1307" i="2"/>
  <c r="F1306" i="2"/>
  <c r="F1305" i="2"/>
  <c r="F1304" i="2"/>
  <c r="F1303" i="2"/>
  <c r="F1302" i="2"/>
  <c r="F1301" i="2"/>
  <c r="F1300" i="2"/>
  <c r="F1299" i="2"/>
  <c r="F1297" i="2"/>
  <c r="F1296" i="2"/>
  <c r="F1295" i="2"/>
  <c r="F1294" i="2"/>
  <c r="F1293" i="2"/>
  <c r="F1292" i="2"/>
  <c r="F1291" i="2"/>
  <c r="F1290" i="2"/>
  <c r="F1289" i="2"/>
  <c r="F1288" i="2"/>
  <c r="F1286" i="2"/>
  <c r="F1285" i="2"/>
  <c r="F1284" i="2"/>
  <c r="F1283" i="2"/>
  <c r="F1282" i="2"/>
  <c r="F1281" i="2"/>
  <c r="F1280" i="2"/>
  <c r="F1279" i="2"/>
  <c r="F1278" i="2"/>
  <c r="F1277" i="2"/>
  <c r="F1275" i="2"/>
  <c r="F1274" i="2"/>
  <c r="F1273" i="2"/>
  <c r="F1272" i="2"/>
  <c r="F1271" i="2"/>
  <c r="F1270" i="2"/>
  <c r="F1269" i="2"/>
  <c r="F1268" i="2"/>
  <c r="F1267" i="2"/>
  <c r="F1266" i="2"/>
  <c r="F1264" i="2"/>
  <c r="F1263" i="2"/>
  <c r="F1262" i="2"/>
  <c r="F1261" i="2"/>
  <c r="F1260" i="2"/>
  <c r="F1259" i="2"/>
  <c r="F1258" i="2"/>
  <c r="F1257" i="2"/>
  <c r="F1256" i="2"/>
  <c r="F1255" i="2"/>
  <c r="F1253" i="2"/>
  <c r="F1252" i="2"/>
  <c r="F1251" i="2"/>
  <c r="F1250" i="2"/>
  <c r="F1249" i="2"/>
  <c r="F1248" i="2"/>
  <c r="F1247" i="2"/>
  <c r="F1246" i="2"/>
  <c r="F1245" i="2"/>
  <c r="F1244" i="2"/>
  <c r="F1242" i="2"/>
  <c r="F1241" i="2"/>
  <c r="F1240" i="2"/>
  <c r="F1239" i="2"/>
  <c r="F1238" i="2"/>
  <c r="F1237" i="2"/>
  <c r="F1236" i="2"/>
  <c r="F1235" i="2"/>
  <c r="F1234" i="2"/>
  <c r="F1233" i="2"/>
  <c r="F1231" i="2"/>
  <c r="F1230" i="2"/>
  <c r="F1229" i="2"/>
  <c r="F1228" i="2"/>
  <c r="F1227" i="2"/>
  <c r="F1226" i="2"/>
  <c r="F1225" i="2"/>
  <c r="F1224" i="2"/>
  <c r="F1223" i="2"/>
  <c r="F1222" i="2"/>
  <c r="F1220" i="2"/>
  <c r="F1219" i="2"/>
  <c r="F1218" i="2"/>
  <c r="F1217" i="2"/>
  <c r="F1216" i="2"/>
  <c r="F1215" i="2"/>
  <c r="F1214" i="2"/>
  <c r="F1213" i="2"/>
  <c r="F1212" i="2"/>
  <c r="F1211" i="2"/>
  <c r="F1209" i="2"/>
  <c r="F1208" i="2"/>
  <c r="F1207" i="2"/>
  <c r="F1206" i="2"/>
  <c r="F1205" i="2"/>
  <c r="F1204" i="2"/>
  <c r="F1203" i="2"/>
  <c r="F1202" i="2"/>
  <c r="F1201" i="2"/>
  <c r="F1200" i="2"/>
  <c r="F1198" i="2"/>
  <c r="F1197" i="2"/>
  <c r="F1196" i="2"/>
  <c r="F1195" i="2"/>
  <c r="F1194" i="2"/>
  <c r="F1193" i="2"/>
  <c r="F1192" i="2"/>
  <c r="F1191" i="2"/>
  <c r="F1190" i="2"/>
  <c r="F1189" i="2"/>
  <c r="F1187" i="2"/>
  <c r="F1186" i="2"/>
  <c r="F1185" i="2"/>
  <c r="F1184" i="2"/>
  <c r="F1183" i="2"/>
  <c r="F1182" i="2"/>
  <c r="F1181" i="2"/>
  <c r="F1180" i="2"/>
  <c r="F1179" i="2"/>
  <c r="F1178" i="2"/>
  <c r="F1176" i="2"/>
  <c r="F1175" i="2"/>
  <c r="F1174" i="2"/>
  <c r="F1173" i="2"/>
  <c r="F1172" i="2"/>
  <c r="F1171" i="2"/>
  <c r="F1170" i="2"/>
  <c r="F1169" i="2"/>
  <c r="F1168" i="2"/>
  <c r="F1167" i="2"/>
  <c r="F1165" i="2"/>
  <c r="F1164" i="2"/>
  <c r="F1163" i="2"/>
  <c r="F1162" i="2"/>
  <c r="F1161" i="2"/>
  <c r="F1160" i="2"/>
  <c r="F1159" i="2"/>
  <c r="F1158" i="2"/>
  <c r="F1157" i="2"/>
  <c r="F1156" i="2"/>
  <c r="F1154" i="2"/>
  <c r="F1153" i="2"/>
  <c r="F1152" i="2"/>
  <c r="F1151" i="2"/>
  <c r="F1150" i="2"/>
  <c r="F1149" i="2"/>
  <c r="F1148" i="2"/>
  <c r="F1147" i="2"/>
  <c r="F1146" i="2"/>
  <c r="F1145" i="2"/>
  <c r="F1143" i="2"/>
  <c r="F1142" i="2"/>
  <c r="F1141" i="2"/>
  <c r="F1140" i="2"/>
  <c r="F1139" i="2"/>
  <c r="F1138" i="2"/>
  <c r="F1137" i="2"/>
  <c r="F1136" i="2"/>
  <c r="F1135" i="2"/>
  <c r="F1134" i="2"/>
  <c r="F1132" i="2"/>
  <c r="F1131" i="2"/>
  <c r="F1130" i="2"/>
  <c r="F1129" i="2"/>
  <c r="F1128" i="2"/>
  <c r="F1127" i="2"/>
  <c r="F1126" i="2"/>
  <c r="F1125" i="2"/>
  <c r="F1124" i="2"/>
  <c r="F1123" i="2"/>
  <c r="F1121" i="2"/>
  <c r="F1120" i="2"/>
  <c r="F1119" i="2"/>
  <c r="F1118" i="2"/>
  <c r="F1117" i="2"/>
  <c r="F1116" i="2"/>
  <c r="F1115" i="2"/>
  <c r="F1114" i="2"/>
  <c r="F1113" i="2"/>
  <c r="F1112" i="2"/>
  <c r="F1110" i="2"/>
  <c r="F1109" i="2"/>
  <c r="F1108" i="2"/>
  <c r="F1107" i="2"/>
  <c r="F1106" i="2"/>
  <c r="F1105" i="2"/>
  <c r="F1104" i="2"/>
  <c r="F1103" i="2"/>
  <c r="F1102" i="2"/>
  <c r="F1101" i="2"/>
  <c r="F1099" i="2"/>
  <c r="F1098" i="2"/>
  <c r="F1097" i="2"/>
  <c r="F1096" i="2"/>
  <c r="F1095" i="2"/>
  <c r="F1094" i="2"/>
  <c r="F1093" i="2"/>
  <c r="F1092" i="2"/>
  <c r="F1091" i="2"/>
  <c r="F1090" i="2"/>
  <c r="F1088" i="2"/>
  <c r="F1087" i="2"/>
  <c r="F1086" i="2"/>
  <c r="F1085" i="2"/>
  <c r="F1084" i="2"/>
  <c r="F1083" i="2"/>
  <c r="F1082" i="2"/>
  <c r="F1081" i="2"/>
  <c r="F1080" i="2"/>
  <c r="F1079" i="2"/>
  <c r="F1077" i="2"/>
  <c r="F1076" i="2"/>
  <c r="F1075" i="2"/>
  <c r="F1074" i="2"/>
  <c r="F1073" i="2"/>
  <c r="F1072" i="2"/>
  <c r="F1071" i="2"/>
  <c r="F1070" i="2"/>
  <c r="F1069" i="2"/>
  <c r="F1068" i="2"/>
  <c r="F1066" i="2"/>
  <c r="F1065" i="2"/>
  <c r="F1064" i="2"/>
  <c r="F1063" i="2"/>
  <c r="F1062" i="2"/>
  <c r="F1061" i="2"/>
  <c r="F1060" i="2"/>
  <c r="F1059" i="2"/>
  <c r="F1058" i="2"/>
  <c r="F1057" i="2"/>
  <c r="F1055" i="2"/>
  <c r="F1054" i="2"/>
  <c r="F1053" i="2"/>
  <c r="F1052" i="2"/>
  <c r="F1051" i="2"/>
  <c r="F1050" i="2"/>
  <c r="F1049" i="2"/>
  <c r="F1048" i="2"/>
  <c r="F1047" i="2"/>
  <c r="F1046" i="2"/>
  <c r="F1044" i="2"/>
  <c r="F1043" i="2"/>
  <c r="F1042" i="2"/>
  <c r="F1041" i="2"/>
  <c r="F1040" i="2"/>
  <c r="F1039" i="2"/>
  <c r="F1038" i="2"/>
  <c r="F1037" i="2"/>
  <c r="F1036" i="2"/>
  <c r="F1035" i="2"/>
  <c r="F1033" i="2"/>
  <c r="F1032" i="2"/>
  <c r="F1031" i="2"/>
  <c r="F1030" i="2"/>
  <c r="F1029" i="2"/>
  <c r="F1028" i="2"/>
  <c r="F1027" i="2"/>
  <c r="F1026" i="2"/>
  <c r="F1025" i="2"/>
  <c r="F1024" i="2"/>
  <c r="F1022" i="2"/>
  <c r="F1021" i="2"/>
  <c r="F1020" i="2"/>
  <c r="F1019" i="2"/>
  <c r="F1018" i="2"/>
  <c r="F1017" i="2"/>
  <c r="F1016" i="2"/>
  <c r="F1015" i="2"/>
  <c r="F1014" i="2"/>
  <c r="F1013" i="2"/>
  <c r="F1011" i="2"/>
  <c r="F1010" i="2"/>
  <c r="F1009" i="2"/>
  <c r="F1008" i="2"/>
  <c r="F1007" i="2"/>
  <c r="F1006" i="2"/>
  <c r="F1005" i="2"/>
  <c r="F1004" i="2"/>
  <c r="F1003" i="2"/>
  <c r="F1002" i="2"/>
  <c r="F1000" i="2"/>
  <c r="F999" i="2"/>
  <c r="F998" i="2"/>
  <c r="F997" i="2"/>
  <c r="F996" i="2"/>
  <c r="F995" i="2"/>
  <c r="F994" i="2"/>
  <c r="F993" i="2"/>
  <c r="F992" i="2"/>
  <c r="F991" i="2"/>
  <c r="F989" i="2"/>
  <c r="F988" i="2"/>
  <c r="F987" i="2"/>
  <c r="F986" i="2"/>
  <c r="F985" i="2"/>
  <c r="F984" i="2"/>
  <c r="F983" i="2"/>
  <c r="F982" i="2"/>
  <c r="F981" i="2"/>
  <c r="F980" i="2"/>
  <c r="F978" i="2"/>
  <c r="F977" i="2"/>
  <c r="F976" i="2"/>
  <c r="F975" i="2"/>
  <c r="F974" i="2"/>
  <c r="F973" i="2"/>
  <c r="F972" i="2"/>
  <c r="F971" i="2"/>
  <c r="F970" i="2"/>
  <c r="F969" i="2"/>
  <c r="F967" i="2"/>
  <c r="F966" i="2"/>
  <c r="F965" i="2"/>
  <c r="F964" i="2"/>
  <c r="F963" i="2"/>
  <c r="F962" i="2"/>
  <c r="F961" i="2"/>
  <c r="F960" i="2"/>
  <c r="F959" i="2"/>
  <c r="F958" i="2"/>
  <c r="F955" i="2"/>
  <c r="F954" i="2"/>
  <c r="F953" i="2"/>
  <c r="F952" i="2"/>
  <c r="F951" i="2"/>
  <c r="F949" i="2"/>
  <c r="F948" i="2"/>
  <c r="F947" i="2"/>
  <c r="F945" i="2"/>
  <c r="F944" i="2"/>
  <c r="F943" i="2"/>
  <c r="F942" i="2"/>
  <c r="F941" i="2"/>
  <c r="F940" i="2"/>
  <c r="F939" i="2"/>
  <c r="F938" i="2"/>
  <c r="F937" i="2"/>
  <c r="F934" i="2"/>
  <c r="F933" i="2"/>
  <c r="F932" i="2"/>
  <c r="F931" i="2"/>
  <c r="F930" i="2"/>
  <c r="F929" i="2"/>
  <c r="F928" i="2"/>
  <c r="F927" i="2"/>
  <c r="F926" i="2"/>
  <c r="F925" i="2"/>
  <c r="F923" i="2"/>
  <c r="F922" i="2"/>
  <c r="F921" i="2"/>
  <c r="F920" i="2"/>
  <c r="F919" i="2"/>
  <c r="F918" i="2"/>
  <c r="F916" i="2"/>
  <c r="F915" i="2"/>
  <c r="F914" i="2"/>
  <c r="F912" i="2"/>
  <c r="F911" i="2"/>
  <c r="F910" i="2"/>
  <c r="F909" i="2"/>
  <c r="F908" i="2"/>
  <c r="F907" i="2"/>
  <c r="F905" i="2"/>
  <c r="F904" i="2"/>
  <c r="F903" i="2"/>
  <c r="F901" i="2"/>
  <c r="F900" i="2"/>
  <c r="F899" i="2"/>
  <c r="F898" i="2"/>
  <c r="F897" i="2"/>
  <c r="F896" i="2"/>
  <c r="F895" i="2"/>
  <c r="F894" i="2"/>
  <c r="F893" i="2"/>
  <c r="F892" i="2"/>
  <c r="F890" i="2"/>
  <c r="F889" i="2"/>
  <c r="F888" i="2"/>
  <c r="F887" i="2"/>
  <c r="F886" i="2"/>
  <c r="F885" i="2"/>
  <c r="F884" i="2"/>
  <c r="F883" i="2"/>
  <c r="F882" i="2"/>
  <c r="F881" i="2"/>
  <c r="F879" i="2"/>
  <c r="F878" i="2"/>
  <c r="F877" i="2"/>
  <c r="F876" i="2"/>
  <c r="F875" i="2"/>
  <c r="F874" i="2"/>
  <c r="F873" i="2"/>
  <c r="F872" i="2"/>
  <c r="F871" i="2"/>
  <c r="F870" i="2"/>
  <c r="F868" i="2"/>
  <c r="F867" i="2"/>
  <c r="F866" i="2"/>
  <c r="F865" i="2"/>
  <c r="F864" i="2"/>
  <c r="F863" i="2"/>
  <c r="F862" i="2"/>
  <c r="F861" i="2"/>
  <c r="F860" i="2"/>
  <c r="F859" i="2"/>
  <c r="F857" i="2"/>
  <c r="F856" i="2"/>
  <c r="F855" i="2"/>
  <c r="F854" i="2"/>
  <c r="F853" i="2"/>
  <c r="F852" i="2"/>
  <c r="F851" i="2"/>
  <c r="F850" i="2"/>
  <c r="F849" i="2"/>
  <c r="F848" i="2"/>
  <c r="F846" i="2"/>
  <c r="F845" i="2"/>
  <c r="F844" i="2"/>
  <c r="F843" i="2"/>
  <c r="F842" i="2"/>
  <c r="F841" i="2"/>
  <c r="F840" i="2"/>
  <c r="F839" i="2"/>
  <c r="F838" i="2"/>
  <c r="F837" i="2"/>
  <c r="F835" i="2"/>
  <c r="F834" i="2"/>
  <c r="F833" i="2"/>
  <c r="F832" i="2"/>
  <c r="F831" i="2"/>
  <c r="F830" i="2"/>
  <c r="F829" i="2"/>
  <c r="F828" i="2"/>
  <c r="F827" i="2"/>
  <c r="F826" i="2"/>
  <c r="F824" i="2"/>
  <c r="F823" i="2"/>
  <c r="F822" i="2"/>
  <c r="F821" i="2"/>
  <c r="F820" i="2"/>
  <c r="F819" i="2"/>
  <c r="F818" i="2"/>
  <c r="F817" i="2"/>
  <c r="F816" i="2"/>
  <c r="F815" i="2"/>
  <c r="F813" i="2"/>
  <c r="F812" i="2"/>
  <c r="F811" i="2"/>
  <c r="F810" i="2"/>
  <c r="F809" i="2"/>
  <c r="F808" i="2"/>
  <c r="F807" i="2"/>
  <c r="F806" i="2"/>
  <c r="F805" i="2"/>
  <c r="F804" i="2"/>
  <c r="F802" i="2"/>
  <c r="F801" i="2"/>
  <c r="F800" i="2"/>
  <c r="F799" i="2"/>
  <c r="F798" i="2"/>
  <c r="F797" i="2"/>
  <c r="F796" i="2"/>
  <c r="F795" i="2"/>
  <c r="F794" i="2"/>
  <c r="F793" i="2"/>
  <c r="F791" i="2"/>
  <c r="F790" i="2"/>
  <c r="F789" i="2"/>
  <c r="F788" i="2"/>
  <c r="F787" i="2"/>
  <c r="F786" i="2"/>
  <c r="F785" i="2"/>
  <c r="F784" i="2"/>
  <c r="F783" i="2"/>
  <c r="F782" i="2"/>
  <c r="F780" i="2"/>
  <c r="F779" i="2"/>
  <c r="F778" i="2"/>
  <c r="F777" i="2"/>
  <c r="F776" i="2"/>
  <c r="F775" i="2"/>
  <c r="F774" i="2"/>
  <c r="F773" i="2"/>
  <c r="F772" i="2"/>
  <c r="F771" i="2"/>
  <c r="F769" i="2"/>
  <c r="F768" i="2"/>
  <c r="F767" i="2"/>
  <c r="F766" i="2"/>
  <c r="F765" i="2"/>
  <c r="F764" i="2"/>
  <c r="F763" i="2"/>
  <c r="F762" i="2"/>
  <c r="F761" i="2"/>
  <c r="F760" i="2"/>
  <c r="F758" i="2"/>
  <c r="F757" i="2"/>
  <c r="F756" i="2"/>
  <c r="F755" i="2"/>
  <c r="F754" i="2"/>
  <c r="F753" i="2"/>
  <c r="F752" i="2"/>
  <c r="F751" i="2"/>
  <c r="F750" i="2"/>
  <c r="F749" i="2"/>
  <c r="F747" i="2"/>
  <c r="F746" i="2"/>
  <c r="F745" i="2"/>
  <c r="F744" i="2"/>
  <c r="F743" i="2"/>
  <c r="F742" i="2"/>
  <c r="F741" i="2"/>
  <c r="F740" i="2"/>
  <c r="F739" i="2"/>
  <c r="F738" i="2"/>
  <c r="F736" i="2"/>
  <c r="F735" i="2"/>
  <c r="F734" i="2"/>
  <c r="F733" i="2"/>
  <c r="F732" i="2"/>
  <c r="F731" i="2"/>
  <c r="F730" i="2"/>
  <c r="F729" i="2"/>
  <c r="F728" i="2"/>
  <c r="F727" i="2"/>
  <c r="F725" i="2"/>
  <c r="F724" i="2"/>
  <c r="F723" i="2"/>
  <c r="F722" i="2"/>
  <c r="F721" i="2"/>
  <c r="F720" i="2"/>
  <c r="F719" i="2"/>
  <c r="F718" i="2"/>
  <c r="F717" i="2"/>
  <c r="F716" i="2"/>
  <c r="F714" i="2"/>
  <c r="F713" i="2"/>
  <c r="F712" i="2"/>
  <c r="F711" i="2"/>
  <c r="F710" i="2"/>
  <c r="F709" i="2"/>
  <c r="F708" i="2"/>
  <c r="F707" i="2"/>
  <c r="F706" i="2"/>
  <c r="F705" i="2"/>
  <c r="F703" i="2"/>
  <c r="F702" i="2"/>
  <c r="F701" i="2"/>
  <c r="F700" i="2"/>
  <c r="F699" i="2"/>
  <c r="F698" i="2"/>
  <c r="F697" i="2"/>
  <c r="F696" i="2"/>
  <c r="F695" i="2"/>
  <c r="F694" i="2"/>
  <c r="F692" i="2"/>
  <c r="F691" i="2"/>
  <c r="F690" i="2"/>
  <c r="F689" i="2"/>
  <c r="F688" i="2"/>
  <c r="F687" i="2"/>
  <c r="F686" i="2"/>
  <c r="F685" i="2"/>
  <c r="F684" i="2"/>
  <c r="F683" i="2"/>
  <c r="F681" i="2"/>
  <c r="F680" i="2"/>
  <c r="F679" i="2"/>
  <c r="F678" i="2"/>
  <c r="F677" i="2"/>
  <c r="F676" i="2"/>
  <c r="F675" i="2"/>
  <c r="F674" i="2"/>
  <c r="F673" i="2"/>
  <c r="F672" i="2"/>
  <c r="F670" i="2"/>
  <c r="F669" i="2"/>
  <c r="F668" i="2"/>
  <c r="F667" i="2"/>
  <c r="F666" i="2"/>
  <c r="F665" i="2"/>
  <c r="F664" i="2"/>
  <c r="F663" i="2"/>
  <c r="F662" i="2"/>
  <c r="F661" i="2"/>
  <c r="F659" i="2"/>
  <c r="F658" i="2"/>
  <c r="F657" i="2"/>
  <c r="F656" i="2"/>
  <c r="F655" i="2"/>
  <c r="F654" i="2"/>
  <c r="F653" i="2"/>
  <c r="F652" i="2"/>
  <c r="F651" i="2"/>
  <c r="F650" i="2"/>
  <c r="F648" i="2"/>
  <c r="F647" i="2"/>
  <c r="F646" i="2"/>
  <c r="F645" i="2"/>
  <c r="F644" i="2"/>
  <c r="F643" i="2"/>
  <c r="F642" i="2"/>
  <c r="F641" i="2"/>
  <c r="F640" i="2"/>
  <c r="F639" i="2"/>
  <c r="F637" i="2"/>
  <c r="F636" i="2"/>
  <c r="F635" i="2"/>
  <c r="F634" i="2"/>
  <c r="F633" i="2"/>
  <c r="F632" i="2"/>
  <c r="F631" i="2"/>
  <c r="F630" i="2"/>
  <c r="F629" i="2"/>
  <c r="F628" i="2"/>
  <c r="F626" i="2"/>
  <c r="F625" i="2"/>
  <c r="F624" i="2"/>
  <c r="F623" i="2"/>
  <c r="F622" i="2"/>
  <c r="F621" i="2"/>
  <c r="F620" i="2"/>
  <c r="F619" i="2"/>
  <c r="F618" i="2"/>
  <c r="F617" i="2"/>
  <c r="F615" i="2"/>
  <c r="F614" i="2"/>
  <c r="F613" i="2"/>
  <c r="F612" i="2"/>
  <c r="F611" i="2"/>
  <c r="F610" i="2"/>
  <c r="F609" i="2"/>
  <c r="F608" i="2"/>
  <c r="F607" i="2"/>
  <c r="F606" i="2"/>
  <c r="F604" i="2"/>
  <c r="F603" i="2"/>
  <c r="F602" i="2"/>
  <c r="F601" i="2"/>
  <c r="F600" i="2"/>
  <c r="F599" i="2"/>
  <c r="F598" i="2"/>
  <c r="F597" i="2"/>
  <c r="F596" i="2"/>
  <c r="F595" i="2"/>
  <c r="F593" i="2"/>
  <c r="F592" i="2"/>
  <c r="F591" i="2"/>
  <c r="F590" i="2"/>
  <c r="F589" i="2"/>
  <c r="F588" i="2"/>
  <c r="F587" i="2"/>
  <c r="F586" i="2"/>
  <c r="F585" i="2"/>
  <c r="F584" i="2"/>
  <c r="F582" i="2"/>
  <c r="F581" i="2"/>
  <c r="F580" i="2"/>
  <c r="F579" i="2"/>
  <c r="F578" i="2"/>
  <c r="F577" i="2"/>
  <c r="F576" i="2"/>
  <c r="F575" i="2"/>
  <c r="F574" i="2"/>
  <c r="F573" i="2"/>
  <c r="F571" i="2"/>
  <c r="F570" i="2"/>
  <c r="F569" i="2"/>
  <c r="F568" i="2"/>
  <c r="F567" i="2"/>
  <c r="F566" i="2"/>
  <c r="F565" i="2"/>
  <c r="F564" i="2"/>
  <c r="F563" i="2"/>
  <c r="F562" i="2"/>
  <c r="F560" i="2"/>
  <c r="F559" i="2"/>
  <c r="F558" i="2"/>
  <c r="F557" i="2"/>
  <c r="F556" i="2"/>
  <c r="F555" i="2"/>
  <c r="F554" i="2"/>
  <c r="F553" i="2"/>
  <c r="F552" i="2"/>
  <c r="F551" i="2"/>
  <c r="F549" i="2"/>
  <c r="F548" i="2"/>
  <c r="F547" i="2"/>
  <c r="F546" i="2"/>
  <c r="F545" i="2"/>
  <c r="F544" i="2"/>
  <c r="F543" i="2"/>
  <c r="F542" i="2"/>
  <c r="F541" i="2"/>
  <c r="F540" i="2"/>
  <c r="F538" i="2"/>
  <c r="F537" i="2"/>
  <c r="F536" i="2"/>
  <c r="F535" i="2"/>
  <c r="F534" i="2"/>
  <c r="F533" i="2"/>
  <c r="F532" i="2"/>
  <c r="F531" i="2"/>
  <c r="F530" i="2"/>
  <c r="F529" i="2"/>
  <c r="F527" i="2"/>
  <c r="F526" i="2"/>
  <c r="F525" i="2"/>
  <c r="F524" i="2"/>
  <c r="F523" i="2"/>
  <c r="F522" i="2"/>
  <c r="F521" i="2"/>
  <c r="F520" i="2"/>
  <c r="F519" i="2"/>
  <c r="F518" i="2"/>
  <c r="F516" i="2"/>
  <c r="F515" i="2"/>
  <c r="F514" i="2"/>
  <c r="F513" i="2"/>
  <c r="F512" i="2"/>
  <c r="F511" i="2"/>
  <c r="F510" i="2"/>
  <c r="F509" i="2"/>
  <c r="F508" i="2"/>
  <c r="F507" i="2"/>
  <c r="F505" i="2"/>
  <c r="F504" i="2"/>
  <c r="F503" i="2"/>
  <c r="F502" i="2"/>
  <c r="F501" i="2"/>
  <c r="F500" i="2"/>
  <c r="F499" i="2"/>
  <c r="F498" i="2"/>
  <c r="F497" i="2"/>
  <c r="F496" i="2"/>
  <c r="F494" i="2"/>
  <c r="F493" i="2"/>
  <c r="F492" i="2"/>
  <c r="F491" i="2"/>
  <c r="F490" i="2"/>
  <c r="F489" i="2"/>
  <c r="F488" i="2"/>
  <c r="F487" i="2"/>
  <c r="F486" i="2"/>
  <c r="F485" i="2"/>
  <c r="F483" i="2"/>
  <c r="F482" i="2"/>
  <c r="F481" i="2"/>
  <c r="F480" i="2"/>
  <c r="F479" i="2"/>
  <c r="F478" i="2"/>
  <c r="F477" i="2"/>
  <c r="F476" i="2"/>
  <c r="F475" i="2"/>
  <c r="F474" i="2"/>
  <c r="F472" i="2"/>
  <c r="F471" i="2"/>
  <c r="F470" i="2"/>
  <c r="F469" i="2"/>
  <c r="F468" i="2"/>
  <c r="F467" i="2"/>
  <c r="F466" i="2"/>
  <c r="F465" i="2"/>
  <c r="F464" i="2"/>
  <c r="F463" i="2"/>
  <c r="F461" i="2"/>
  <c r="F460" i="2"/>
  <c r="F459" i="2"/>
  <c r="F458" i="2"/>
  <c r="F457" i="2"/>
  <c r="F456" i="2"/>
  <c r="F455" i="2"/>
  <c r="F454" i="2"/>
  <c r="F453" i="2"/>
  <c r="F452" i="2"/>
  <c r="F450" i="2"/>
  <c r="F449" i="2"/>
  <c r="F448" i="2"/>
  <c r="F447" i="2"/>
  <c r="F446" i="2"/>
  <c r="F445" i="2"/>
  <c r="F444" i="2"/>
  <c r="F443" i="2"/>
  <c r="F442" i="2"/>
  <c r="F441" i="2"/>
  <c r="F439" i="2"/>
  <c r="F438" i="2"/>
  <c r="F437" i="2"/>
  <c r="F436" i="2"/>
  <c r="F435" i="2"/>
  <c r="F434" i="2"/>
  <c r="F433" i="2"/>
  <c r="F432" i="2"/>
  <c r="F431" i="2"/>
  <c r="F430" i="2"/>
  <c r="F428" i="2"/>
  <c r="F427" i="2"/>
  <c r="F426" i="2"/>
  <c r="F425" i="2"/>
  <c r="F424" i="2"/>
  <c r="F423" i="2"/>
  <c r="F422" i="2"/>
  <c r="F421" i="2"/>
  <c r="F420" i="2"/>
  <c r="F419" i="2"/>
  <c r="F417" i="2"/>
  <c r="F416" i="2"/>
  <c r="F415" i="2"/>
  <c r="F414" i="2"/>
  <c r="F413" i="2"/>
  <c r="F412" i="2"/>
  <c r="F411" i="2"/>
  <c r="F410" i="2"/>
  <c r="F409" i="2"/>
  <c r="F408" i="2"/>
  <c r="F406" i="2"/>
  <c r="F405" i="2"/>
  <c r="F404" i="2"/>
  <c r="F403" i="2"/>
  <c r="F402" i="2"/>
  <c r="F401" i="2"/>
  <c r="F400" i="2"/>
  <c r="F399" i="2"/>
  <c r="F398" i="2"/>
  <c r="F397" i="2"/>
  <c r="F395" i="2"/>
  <c r="F394" i="2"/>
  <c r="F393" i="2"/>
  <c r="F392" i="2"/>
  <c r="F391" i="2"/>
  <c r="F390" i="2"/>
  <c r="F389" i="2"/>
  <c r="F388" i="2"/>
  <c r="F387" i="2"/>
  <c r="F386" i="2"/>
  <c r="F384" i="2"/>
  <c r="F383" i="2"/>
  <c r="F382" i="2"/>
  <c r="F381" i="2"/>
  <c r="F380" i="2"/>
  <c r="F379" i="2"/>
  <c r="F378" i="2"/>
  <c r="F377" i="2"/>
  <c r="F376" i="2"/>
  <c r="F375" i="2"/>
  <c r="F373" i="2"/>
  <c r="F372" i="2"/>
  <c r="F371" i="2"/>
  <c r="F370" i="2"/>
  <c r="F369" i="2"/>
  <c r="F368" i="2"/>
  <c r="F367" i="2"/>
  <c r="F366" i="2"/>
  <c r="F365" i="2"/>
  <c r="F364" i="2"/>
  <c r="F362" i="2"/>
  <c r="F361" i="2"/>
  <c r="F360" i="2"/>
  <c r="F359" i="2"/>
  <c r="F358" i="2"/>
  <c r="F357" i="2"/>
  <c r="F356" i="2"/>
  <c r="F355" i="2"/>
  <c r="F354" i="2"/>
  <c r="F353" i="2"/>
  <c r="F351" i="2"/>
  <c r="F350" i="2"/>
  <c r="F349" i="2"/>
  <c r="F348" i="2"/>
  <c r="F347" i="2"/>
  <c r="F346" i="2"/>
  <c r="F345" i="2"/>
  <c r="F344" i="2"/>
  <c r="F343" i="2"/>
  <c r="F342" i="2"/>
  <c r="F340" i="2"/>
  <c r="F339" i="2"/>
  <c r="F338" i="2"/>
  <c r="F337" i="2"/>
  <c r="F336" i="2"/>
  <c r="F335" i="2"/>
  <c r="F333" i="2"/>
  <c r="F332" i="2"/>
  <c r="F331" i="2"/>
  <c r="F330" i="2"/>
  <c r="F329" i="2"/>
  <c r="F328" i="2"/>
  <c r="F327" i="2"/>
  <c r="F326" i="2"/>
  <c r="F325" i="2"/>
  <c r="F324" i="2"/>
  <c r="F322" i="2"/>
  <c r="F321" i="2"/>
  <c r="F320" i="2"/>
  <c r="F319" i="2"/>
  <c r="F318" i="2"/>
  <c r="F317" i="2"/>
  <c r="F316" i="2"/>
  <c r="F315" i="2"/>
  <c r="F314" i="2"/>
  <c r="F313" i="2"/>
  <c r="F311" i="2"/>
  <c r="F310" i="2"/>
  <c r="F309" i="2"/>
  <c r="F308" i="2"/>
  <c r="F307" i="2"/>
  <c r="F306" i="2"/>
  <c r="F305" i="2"/>
  <c r="F304" i="2"/>
  <c r="F303" i="2"/>
  <c r="F302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8" i="2"/>
  <c r="F277" i="2"/>
  <c r="F276" i="2"/>
  <c r="F275" i="2"/>
  <c r="F274" i="2"/>
  <c r="F273" i="2"/>
  <c r="F272" i="2"/>
  <c r="F271" i="2"/>
  <c r="F270" i="2"/>
  <c r="F269" i="2"/>
  <c r="F267" i="2"/>
  <c r="F266" i="2"/>
  <c r="F265" i="2"/>
  <c r="F264" i="2"/>
  <c r="F263" i="2"/>
  <c r="F262" i="2"/>
  <c r="F261" i="2"/>
  <c r="F260" i="2"/>
  <c r="F259" i="2"/>
  <c r="F258" i="2"/>
  <c r="F256" i="2"/>
  <c r="F255" i="2"/>
  <c r="F254" i="2"/>
  <c r="F253" i="2"/>
  <c r="F252" i="2"/>
  <c r="F251" i="2"/>
  <c r="F250" i="2"/>
  <c r="F249" i="2"/>
  <c r="F248" i="2"/>
  <c r="F247" i="2"/>
  <c r="F245" i="2"/>
  <c r="F244" i="2"/>
  <c r="F243" i="2"/>
  <c r="F242" i="2"/>
  <c r="F241" i="2"/>
  <c r="F240" i="2"/>
  <c r="F239" i="2"/>
  <c r="F238" i="2"/>
  <c r="F237" i="2"/>
  <c r="F236" i="2"/>
  <c r="F234" i="2"/>
  <c r="F233" i="2"/>
  <c r="F232" i="2"/>
  <c r="F231" i="2"/>
  <c r="F230" i="2"/>
  <c r="F229" i="2"/>
  <c r="F228" i="2"/>
  <c r="F227" i="2"/>
  <c r="F226" i="2"/>
  <c r="F225" i="2"/>
  <c r="F223" i="2"/>
  <c r="F222" i="2"/>
  <c r="F221" i="2"/>
  <c r="F220" i="2"/>
  <c r="F219" i="2"/>
  <c r="F218" i="2"/>
  <c r="F217" i="2"/>
  <c r="F216" i="2"/>
  <c r="F215" i="2"/>
  <c r="F214" i="2"/>
  <c r="F212" i="2"/>
  <c r="F211" i="2"/>
  <c r="F210" i="2"/>
  <c r="F209" i="2"/>
  <c r="F208" i="2"/>
  <c r="F207" i="2"/>
  <c r="F206" i="2"/>
  <c r="F205" i="2"/>
  <c r="F204" i="2"/>
  <c r="F203" i="2"/>
  <c r="F201" i="2"/>
  <c r="F200" i="2"/>
  <c r="F199" i="2"/>
  <c r="F198" i="2"/>
  <c r="F197" i="2"/>
  <c r="F196" i="2"/>
  <c r="F194" i="2"/>
  <c r="F193" i="2"/>
  <c r="F192" i="2"/>
  <c r="F190" i="2"/>
  <c r="F189" i="2"/>
  <c r="F187" i="2"/>
  <c r="F186" i="2"/>
  <c r="F185" i="2"/>
  <c r="F184" i="2"/>
  <c r="F183" i="2"/>
  <c r="F182" i="2"/>
  <c r="F181" i="2"/>
  <c r="F180" i="2"/>
  <c r="F179" i="2"/>
  <c r="F178" i="2"/>
  <c r="F176" i="2"/>
  <c r="F175" i="2"/>
  <c r="F174" i="2"/>
  <c r="F173" i="2"/>
  <c r="F172" i="2"/>
  <c r="F171" i="2"/>
  <c r="F170" i="2"/>
  <c r="F169" i="2"/>
  <c r="F168" i="2"/>
  <c r="F167" i="2"/>
  <c r="F165" i="2"/>
  <c r="F164" i="2"/>
  <c r="F163" i="2"/>
  <c r="F162" i="2"/>
  <c r="F161" i="2"/>
  <c r="F160" i="2"/>
  <c r="F159" i="2"/>
  <c r="F158" i="2"/>
  <c r="F157" i="2"/>
  <c r="F156" i="2"/>
  <c r="F154" i="2"/>
  <c r="F153" i="2"/>
  <c r="F152" i="2"/>
  <c r="F151" i="2"/>
  <c r="F150" i="2"/>
  <c r="F149" i="2"/>
  <c r="F148" i="2"/>
  <c r="F147" i="2"/>
  <c r="F146" i="2"/>
  <c r="F145" i="2"/>
  <c r="F143" i="2"/>
  <c r="F142" i="2"/>
  <c r="F141" i="2"/>
  <c r="F140" i="2"/>
  <c r="F139" i="2"/>
  <c r="F138" i="2"/>
  <c r="F137" i="2"/>
  <c r="F136" i="2"/>
  <c r="F135" i="2"/>
  <c r="F134" i="2"/>
  <c r="F132" i="2"/>
  <c r="F131" i="2"/>
  <c r="F130" i="2"/>
  <c r="F129" i="2"/>
  <c r="F128" i="2"/>
  <c r="F127" i="2"/>
  <c r="F126" i="2"/>
  <c r="F125" i="2"/>
  <c r="F124" i="2"/>
  <c r="F123" i="2"/>
  <c r="F121" i="2"/>
  <c r="F120" i="2"/>
  <c r="F119" i="2"/>
  <c r="F118" i="2"/>
  <c r="F117" i="2"/>
  <c r="F116" i="2"/>
  <c r="F115" i="2"/>
  <c r="F114" i="2"/>
  <c r="F113" i="2"/>
  <c r="F112" i="2"/>
  <c r="F110" i="2"/>
  <c r="F109" i="2"/>
  <c r="F108" i="2"/>
  <c r="F107" i="2"/>
  <c r="F106" i="2"/>
  <c r="F105" i="2"/>
  <c r="F104" i="2"/>
  <c r="F103" i="2"/>
  <c r="F102" i="2"/>
  <c r="F101" i="2"/>
  <c r="F99" i="2"/>
  <c r="F98" i="2"/>
  <c r="F97" i="2"/>
  <c r="F96" i="2"/>
  <c r="F95" i="2"/>
  <c r="F94" i="2"/>
  <c r="F93" i="2"/>
  <c r="F92" i="2"/>
  <c r="F91" i="2"/>
  <c r="F90" i="2"/>
  <c r="F88" i="2"/>
  <c r="F87" i="2"/>
  <c r="F86" i="2"/>
  <c r="F85" i="2"/>
  <c r="F84" i="2"/>
  <c r="F83" i="2"/>
  <c r="F82" i="2"/>
  <c r="F81" i="2"/>
  <c r="F80" i="2"/>
  <c r="F79" i="2"/>
  <c r="F77" i="2"/>
  <c r="F76" i="2"/>
  <c r="F75" i="2"/>
  <c r="F74" i="2"/>
  <c r="F73" i="2"/>
  <c r="F72" i="2"/>
  <c r="F71" i="2"/>
  <c r="F70" i="2"/>
  <c r="F69" i="2"/>
  <c r="F68" i="2"/>
  <c r="F66" i="2"/>
  <c r="F65" i="2"/>
  <c r="F64" i="2"/>
  <c r="F63" i="2"/>
  <c r="F62" i="2"/>
  <c r="F61" i="2"/>
  <c r="F60" i="2"/>
  <c r="F59" i="2"/>
  <c r="F58" i="2"/>
  <c r="F57" i="2"/>
  <c r="F55" i="2"/>
  <c r="F54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  <c r="F39" i="2"/>
  <c r="F38" i="2"/>
  <c r="F37" i="2"/>
  <c r="F36" i="2"/>
  <c r="F35" i="2"/>
  <c r="F33" i="2"/>
  <c r="F32" i="2"/>
  <c r="F31" i="2"/>
  <c r="F30" i="2"/>
  <c r="F29" i="2"/>
  <c r="F28" i="2"/>
  <c r="F27" i="2"/>
  <c r="F26" i="2"/>
  <c r="F25" i="2"/>
  <c r="F24" i="2"/>
  <c r="F22" i="2"/>
  <c r="F21" i="2"/>
  <c r="F20" i="2"/>
  <c r="F19" i="2"/>
  <c r="F18" i="2"/>
  <c r="F17" i="2"/>
  <c r="F16" i="2"/>
  <c r="F15" i="2"/>
  <c r="F14" i="2"/>
  <c r="F13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<sst xmlns="http://schemas.openxmlformats.org/spreadsheetml/2006/main" count="12330" uniqueCount="1958">
  <si>
    <t>holins seguro de viaje</t>
  </si>
  <si>
    <t>seguro de vida para viajes</t>
  </si>
  <si>
    <t>seguro schengen axa</t>
  </si>
  <si>
    <t>precio seguro de decesos</t>
  </si>
  <si>
    <t>asistencia medica en viaje</t>
  </si>
  <si>
    <t>seguros de viaje exito</t>
  </si>
  <si>
    <t>seguro de vida viaje internacional</t>
  </si>
  <si>
    <t>tarjeta de credito seguro medico internacional</t>
  </si>
  <si>
    <t>seguro cancelacion vuelo vueling</t>
  </si>
  <si>
    <t>caser seguro de viaje</t>
  </si>
  <si>
    <t>seguro de viajes baratos</t>
  </si>
  <si>
    <t>seguro para vuelos</t>
  </si>
  <si>
    <t>seguro vuelo</t>
  </si>
  <si>
    <t>seguro de viaje la caixa</t>
  </si>
  <si>
    <t>seguro para turistas en estados unidos</t>
  </si>
  <si>
    <t>seguros de viaje mundial</t>
  </si>
  <si>
    <t>adeslas extranjero</t>
  </si>
  <si>
    <t>seguro de viajes</t>
  </si>
  <si>
    <t>seguro de viaje obligatorio para estados unidos</t>
  </si>
  <si>
    <t>seguro de viaje mutua madrileña</t>
  </si>
  <si>
    <t>axa seguros asistencia en viaje</t>
  </si>
  <si>
    <t>fonasa seguro de viaje</t>
  </si>
  <si>
    <t>seguro embarazo</t>
  </si>
  <si>
    <t>Seguro dental para niños</t>
  </si>
  <si>
    <t>mejor seguro de salud en españa</t>
  </si>
  <si>
    <t>que seguro de decesos es mejor</t>
  </si>
  <si>
    <t>seguro equipaje</t>
  </si>
  <si>
    <t>seguro complementario salud</t>
  </si>
  <si>
    <t>seguro decesos prima nivelada</t>
  </si>
  <si>
    <t>coverontrip seguro de viaje</t>
  </si>
  <si>
    <t>comprar seguro medico internacional</t>
  </si>
  <si>
    <t>seguro decesos y dental</t>
  </si>
  <si>
    <t>seguro de decesos con repatriación para extranjeros</t>
  </si>
  <si>
    <t>seguro de salud baratos</t>
  </si>
  <si>
    <t>seguro medico internacional para estudiantes</t>
  </si>
  <si>
    <t>seguro de viaje iati</t>
  </si>
  <si>
    <t>seguro ryanair que cubre</t>
  </si>
  <si>
    <t>tarjeta de asistencia médica internacional</t>
  </si>
  <si>
    <t>seguro decesos prima unica opiniones</t>
  </si>
  <si>
    <t>purisima concepcion decesos</t>
  </si>
  <si>
    <t>sura seguro de viaje internacional</t>
  </si>
  <si>
    <t>seguro de decesos opiniones</t>
  </si>
  <si>
    <t>seguros de viaje recomendados</t>
  </si>
  <si>
    <t>fiatc seguro viaje</t>
  </si>
  <si>
    <t>que pasa si no tienes seguro de decesos</t>
  </si>
  <si>
    <t>contratar seguro decesos online</t>
  </si>
  <si>
    <t>seguros de vuelos internacionales</t>
  </si>
  <si>
    <t>seguro de vuelo ryanair</t>
  </si>
  <si>
    <t>seguro medico revolut opiniones</t>
  </si>
  <si>
    <t>seguro medico españa para estudiantes extranjeros</t>
  </si>
  <si>
    <t>momondo seguros</t>
  </si>
  <si>
    <t>cobertura medica para viajar a estados unidos</t>
  </si>
  <si>
    <t>amex seguro viaje</t>
  </si>
  <si>
    <t>seguro internacional estudiantes</t>
  </si>
  <si>
    <t>japonismo seguro de viaje</t>
  </si>
  <si>
    <t>seguro edreams</t>
  </si>
  <si>
    <t>dkv seguro de viaje</t>
  </si>
  <si>
    <t>seguro por defuncion</t>
  </si>
  <si>
    <t>calcular seguro salud</t>
  </si>
  <si>
    <t>seguro medico para nie</t>
  </si>
  <si>
    <t>nautalia cancelacion viaje</t>
  </si>
  <si>
    <t>seguro viaje anual</t>
  </si>
  <si>
    <t>seguro de maletas</t>
  </si>
  <si>
    <t>seguros para cruceros</t>
  </si>
  <si>
    <t>cuando es seguro un embarazo</t>
  </si>
  <si>
    <t>american express seguro de viaje</t>
  </si>
  <si>
    <t>seguro cancelacion easyjet</t>
  </si>
  <si>
    <t>fallecimiento sin seguro de decesos</t>
  </si>
  <si>
    <t>es seguro viajar a estados unidos</t>
  </si>
  <si>
    <t>seguro de anulacion</t>
  </si>
  <si>
    <t>comprar seguros de viaje</t>
  </si>
  <si>
    <t>seguro viaje puerto rico</t>
  </si>
  <si>
    <t>seguro cancelacion viaje sin causa</t>
  </si>
  <si>
    <t>seguro de viaje reembolso de billete ryanair</t>
  </si>
  <si>
    <t>es seguro viajar a estados unidos 2020</t>
  </si>
  <si>
    <t>seguro cancelacion viaje iati</t>
  </si>
  <si>
    <t>seguro medico para embarazo</t>
  </si>
  <si>
    <t>seguro medico para niños</t>
  </si>
  <si>
    <t>seguro salud sin cuestionario</t>
  </si>
  <si>
    <t>segurviaje mapfre</t>
  </si>
  <si>
    <t>seguro de salud precios</t>
  </si>
  <si>
    <t>seguro de salud para viajes</t>
  </si>
  <si>
    <t>seguro de viaje el corte ingles</t>
  </si>
  <si>
    <t>seguros de cancelacion</t>
  </si>
  <si>
    <t>seguro medico sin copago</t>
  </si>
  <si>
    <t>aseguradoras decesos</t>
  </si>
  <si>
    <t>seguros de viaje para cruceros</t>
  </si>
  <si>
    <t>seguros ryanair</t>
  </si>
  <si>
    <t>seguro médico para extranjeros en república dominicana</t>
  </si>
  <si>
    <t>seguros de viaje puerto rico</t>
  </si>
  <si>
    <t>seguro de viaje a estados unidos desde colombia</t>
  </si>
  <si>
    <t>seguro europeo de salud</t>
  </si>
  <si>
    <t>presupuesto seguro decesos</t>
  </si>
  <si>
    <t>seguro crucero</t>
  </si>
  <si>
    <t>seguro salud linea directa</t>
  </si>
  <si>
    <t>asisa seguro para extranjeros</t>
  </si>
  <si>
    <t>prima única</t>
  </si>
  <si>
    <t>seguro schengen</t>
  </si>
  <si>
    <t>deduccion seguro salud autonomos</t>
  </si>
  <si>
    <t>mejores seguros de viaje para estados unidos</t>
  </si>
  <si>
    <t>europ assistance seguro viaje</t>
  </si>
  <si>
    <t>qué es un seguro de decesos</t>
  </si>
  <si>
    <t>seguros viaje estados unidos</t>
  </si>
  <si>
    <t>que es un seguro complementario de salud</t>
  </si>
  <si>
    <t>suat seguro de viaje</t>
  </si>
  <si>
    <t>mejor seguro de decesos</t>
  </si>
  <si>
    <t>seguro de salud de viaje internacional</t>
  </si>
  <si>
    <t>allianz seguro medico internacional</t>
  </si>
  <si>
    <t>seguro vida y decesos</t>
  </si>
  <si>
    <t>contratar seguro de decesos online</t>
  </si>
  <si>
    <t>sanitas seguro medico para extranjeros</t>
  </si>
  <si>
    <t>seguro para viaje</t>
  </si>
  <si>
    <t>estados unidos es seguro</t>
  </si>
  <si>
    <t>seguros dentales que cubren</t>
  </si>
  <si>
    <t>seguro de salud para viajar a europa</t>
  </si>
  <si>
    <t>seguro medico mayores de 75 años</t>
  </si>
  <si>
    <t>tarjeta de asistencia internacional</t>
  </si>
  <si>
    <t>mapfre salud extranjero</t>
  </si>
  <si>
    <t>reale decesos</t>
  </si>
  <si>
    <t>que es el seguro de decesos</t>
  </si>
  <si>
    <t>mapfre seguro medico internacional</t>
  </si>
  <si>
    <t>compañias seguros decesos</t>
  </si>
  <si>
    <t>seguro medico para vivir en el extranjero</t>
  </si>
  <si>
    <t>seguro de salud privado en españa</t>
  </si>
  <si>
    <t>seguro salud viaje</t>
  </si>
  <si>
    <t>seguro medico con copago o sin copago</t>
  </si>
  <si>
    <t>american express seguro cancelacion viaje</t>
  </si>
  <si>
    <t>comparar seguro de salud</t>
  </si>
  <si>
    <t>seguro de viaje air france</t>
  </si>
  <si>
    <t>seguro de los muertos</t>
  </si>
  <si>
    <t>seguro defunción</t>
  </si>
  <si>
    <t>seguro de viaje anual barato</t>
  </si>
  <si>
    <t>imq seguro viaje</t>
  </si>
  <si>
    <t>seguro medico internacional precio</t>
  </si>
  <si>
    <t>seguros mundo joven</t>
  </si>
  <si>
    <t>seguro salud privado</t>
  </si>
  <si>
    <t>seguro cancelacion vuelo por cualquier motivo</t>
  </si>
  <si>
    <t>seguro de viaje colmena</t>
  </si>
  <si>
    <t>como tener un embarazo seguro</t>
  </si>
  <si>
    <t>cobertura medica en el exterior</t>
  </si>
  <si>
    <t>que es prima nivelada en el seguro de decesos</t>
  </si>
  <si>
    <t>seguro salud para obtener residencia</t>
  </si>
  <si>
    <t>seguro de viajes a europa</t>
  </si>
  <si>
    <t>seguro de salud linea directa</t>
  </si>
  <si>
    <t>iati seguros cancelacion</t>
  </si>
  <si>
    <t>seguro medico salud</t>
  </si>
  <si>
    <t>tarjeta de credito con seguro de viaje</t>
  </si>
  <si>
    <t>mejor seguro viaje</t>
  </si>
  <si>
    <t>seguro medico para mayores de 65 años</t>
  </si>
  <si>
    <t>mejores seguros de viaje ocu</t>
  </si>
  <si>
    <t>seguro cancelacion iberia</t>
  </si>
  <si>
    <t>seguro estudiantes extranjeros españa</t>
  </si>
  <si>
    <t>seguros de viaje banco estado</t>
  </si>
  <si>
    <t>viajero seguro</t>
  </si>
  <si>
    <t>compara seguros de viaje</t>
  </si>
  <si>
    <t>n26 seguro viaje</t>
  </si>
  <si>
    <t>adeslas seguro extranjero</t>
  </si>
  <si>
    <t>diferencia seguro de vida y decesos</t>
  </si>
  <si>
    <t>Dar de baja un seguro de salud</t>
  </si>
  <si>
    <t>intermundial pcr</t>
  </si>
  <si>
    <t>seguro de viaje race</t>
  </si>
  <si>
    <t>seguros holins</t>
  </si>
  <si>
    <t>seguros viaje axa</t>
  </si>
  <si>
    <t>world nomads seguros</t>
  </si>
  <si>
    <t>viaje internacional</t>
  </si>
  <si>
    <t>seguro por cancelacion de viaje</t>
  </si>
  <si>
    <t>coverontrip</t>
  </si>
  <si>
    <t>asistencia la viajero</t>
  </si>
  <si>
    <t>descuento iati 10</t>
  </si>
  <si>
    <t>seguro de viaje para estados unidos</t>
  </si>
  <si>
    <t>es seguro viajar</t>
  </si>
  <si>
    <t>seguro de viaje internacional sura</t>
  </si>
  <si>
    <t>seguros de viaje para mayores de 80 años</t>
  </si>
  <si>
    <t>seguros de viajeros internacional</t>
  </si>
  <si>
    <t>seguro salud empresa</t>
  </si>
  <si>
    <t>intermundial seguro de viaje</t>
  </si>
  <si>
    <t>seguro medico mas barato sin copago</t>
  </si>
  <si>
    <t>seguro para viajar a estados unidos</t>
  </si>
  <si>
    <t>axa seguro schengen</t>
  </si>
  <si>
    <t>seguro integral de salud</t>
  </si>
  <si>
    <t>Seguro medico para empresas</t>
  </si>
  <si>
    <t>seguro médico para viajar a estados unidos</t>
  </si>
  <si>
    <t>seguros para viajes internacionales</t>
  </si>
  <si>
    <t>para que sirve la antigüedad en un seguro de decesos</t>
  </si>
  <si>
    <t>seguro de viaje economico</t>
  </si>
  <si>
    <t>seguro viaje pandemia</t>
  </si>
  <si>
    <t>seguro medico extranjero</t>
  </si>
  <si>
    <t>seguro de viaje internacional sanitas</t>
  </si>
  <si>
    <t>seguros médicos sin copago</t>
  </si>
  <si>
    <t>mejores seguros para cruceros</t>
  </si>
  <si>
    <t>seguro de gastos medicos mayores internacional</t>
  </si>
  <si>
    <t>seguro para viajeros internacionales</t>
  </si>
  <si>
    <t>merece la pena el seguro de viaje ryanair</t>
  </si>
  <si>
    <t>dkv seguro viaje</t>
  </si>
  <si>
    <t>seguro asistencia de viaje</t>
  </si>
  <si>
    <t>seguro salud viaje eeuu</t>
  </si>
  <si>
    <t>seguro medico internacional adeslas</t>
  </si>
  <si>
    <t>Seguro de viajes estados unidos</t>
  </si>
  <si>
    <t>seguro medico de viaje barato</t>
  </si>
  <si>
    <t>seguro medico viaje internacional</t>
  </si>
  <si>
    <t>seguro decesos prima unica precio</t>
  </si>
  <si>
    <t>seguro decesos opiniones</t>
  </si>
  <si>
    <t>seguro anulacion vueling</t>
  </si>
  <si>
    <t>seguro de salud extranjero</t>
  </si>
  <si>
    <t>linea directa seguro viaje</t>
  </si>
  <si>
    <t>seguro de salud desgrava</t>
  </si>
  <si>
    <t>busco seguro de salud</t>
  </si>
  <si>
    <t>seguro de viaje intermundial</t>
  </si>
  <si>
    <t>seguro muertos</t>
  </si>
  <si>
    <t>rastreator seguro viaje</t>
  </si>
  <si>
    <t>seguro billete avion</t>
  </si>
  <si>
    <t>seguro medico internacional estudiantes</t>
  </si>
  <si>
    <t>seguro cancelacion viaje</t>
  </si>
  <si>
    <t>seguro de cancelacion ryanair</t>
  </si>
  <si>
    <t>seguro salud internacional</t>
  </si>
  <si>
    <t>seguro de viaje reembolso</t>
  </si>
  <si>
    <t>seguro viaje familiar</t>
  </si>
  <si>
    <t>seguros de viaje pandemia</t>
  </si>
  <si>
    <t>seguro de viaje racc</t>
  </si>
  <si>
    <t>es seguro ir de vacaciones</t>
  </si>
  <si>
    <t>seguro anulacion viaje</t>
  </si>
  <si>
    <t>asistencia medica para viajes</t>
  </si>
  <si>
    <t>seguros de viaje mercantil</t>
  </si>
  <si>
    <t>iati seguros mexico</t>
  </si>
  <si>
    <t>cual es el mejor seguro de decesos</t>
  </si>
  <si>
    <t>el seguro de viaje es obligatorio</t>
  </si>
  <si>
    <t>totalsports intermundial</t>
  </si>
  <si>
    <t>seguros cancelacion viaje</t>
  </si>
  <si>
    <t>seguro medico para turistas en estados unidos</t>
  </si>
  <si>
    <t>tarjeta de asistencia medica</t>
  </si>
  <si>
    <t>adeslas cobertura internacional</t>
  </si>
  <si>
    <t>seguro de defuncion mas barato</t>
  </si>
  <si>
    <t>seguro de salud en estados unidos</t>
  </si>
  <si>
    <t>seguros de gastos médicos mayores</t>
  </si>
  <si>
    <t>comprar seguros dentales</t>
  </si>
  <si>
    <t>segurcaixa viajes</t>
  </si>
  <si>
    <t>visa cobertura medica internacional</t>
  </si>
  <si>
    <t>seguros medicos viaje</t>
  </si>
  <si>
    <t>aig seguros viaje</t>
  </si>
  <si>
    <t>seguro de viaje santa lucia</t>
  </si>
  <si>
    <t>racc seguro viaje</t>
  </si>
  <si>
    <t>seguros iati</t>
  </si>
  <si>
    <t>comprar un seguro de viaje</t>
  </si>
  <si>
    <t>seguro cancelacion viaje paypal</t>
  </si>
  <si>
    <t>qué es un seguro médico sin copago</t>
  </si>
  <si>
    <t>tipos de seguros de viaje</t>
  </si>
  <si>
    <t>seguro de viaje expedia</t>
  </si>
  <si>
    <t>seguro de viaje fiatc</t>
  </si>
  <si>
    <t>seguro viaje santa lucia</t>
  </si>
  <si>
    <t>seguro medico internacional sura</t>
  </si>
  <si>
    <t>seguro de viaje edreams</t>
  </si>
  <si>
    <t>Seguro salud sin carencias</t>
  </si>
  <si>
    <t>asistencia en viaje seguros bilbao</t>
  </si>
  <si>
    <t>clinica internacional seguro de salud</t>
  </si>
  <si>
    <t>seguro decesos abanca</t>
  </si>
  <si>
    <t>seguro viaje vueling</t>
  </si>
  <si>
    <t>seguro de salud internacional precio</t>
  </si>
  <si>
    <t>arag viajeros plus</t>
  </si>
  <si>
    <t>iati seguro</t>
  </si>
  <si>
    <t>seguro de viaje mexico estados unidos</t>
  </si>
  <si>
    <t>edreams seguro cancelacion</t>
  </si>
  <si>
    <t>Конкуренция [GA]</t>
  </si>
  <si>
    <t>seguro de viaje estudiantes</t>
  </si>
  <si>
    <t>seguro adeslas para extranjeros</t>
  </si>
  <si>
    <t>racc viajes seguro</t>
  </si>
  <si>
    <t>seguro asistencia en viaje tarjeta ing</t>
  </si>
  <si>
    <t>destinia es seguro</t>
  </si>
  <si>
    <t>seguro gastos medicos internacional</t>
  </si>
  <si>
    <t>seguro complementario de salud individual</t>
  </si>
  <si>
    <t>adeslas asistencia extranjero</t>
  </si>
  <si>
    <t>viajar seguro ministerio asuntos exteriores</t>
  </si>
  <si>
    <t>seguro de gastos medicos para viajar a estados unidos</t>
  </si>
  <si>
    <t>que pasa si no tengo seguro de decesos</t>
  </si>
  <si>
    <t>seguro de viajes estados unidos</t>
  </si>
  <si>
    <t>seguro de defuncion</t>
  </si>
  <si>
    <t>los mejores seguros de decesos</t>
  </si>
  <si>
    <t>seguro cancelacion vueling</t>
  </si>
  <si>
    <t>mejor seguro de viaje</t>
  </si>
  <si>
    <t>seguro de viaje para nueva york</t>
  </si>
  <si>
    <t>poliza de seguro de viajes internacionales</t>
  </si>
  <si>
    <t>seguro de viaje embarazada</t>
  </si>
  <si>
    <t>ama seguro viaje</t>
  </si>
  <si>
    <t>seguro de decesos significado</t>
  </si>
  <si>
    <t>seguro de viaje holins</t>
  </si>
  <si>
    <t>calculo seguro salud</t>
  </si>
  <si>
    <t>seguro salud sin copago</t>
  </si>
  <si>
    <t>seguro de cancelacion de viaje</t>
  </si>
  <si>
    <t>asistencia viaje allianz</t>
  </si>
  <si>
    <t>seguro gastos medicos mayores</t>
  </si>
  <si>
    <t>seguro de asistencia en viaje</t>
  </si>
  <si>
    <t>comparar seguros dentales</t>
  </si>
  <si>
    <t>coste seguro decesos</t>
  </si>
  <si>
    <t>wizink seguro viaje</t>
  </si>
  <si>
    <t>precio seguro medico estados unidos</t>
  </si>
  <si>
    <t>seguro de vida cubre decesos</t>
  </si>
  <si>
    <t>Seguro salud viajes</t>
  </si>
  <si>
    <t>seguro salud embarazo sin carencia</t>
  </si>
  <si>
    <t>reembolso europ assistance</t>
  </si>
  <si>
    <t>asistencia en viaje axa</t>
  </si>
  <si>
    <t>seguro de salud autonomos</t>
  </si>
  <si>
    <t>allianz seguro viaje</t>
  </si>
  <si>
    <t>dkv seguros viajes extranjero</t>
  </si>
  <si>
    <t>seguro de muertos</t>
  </si>
  <si>
    <t>seguros para empresas de turismo</t>
  </si>
  <si>
    <t>que seguro de viaje contratar</t>
  </si>
  <si>
    <t>sanitas para extranjeros</t>
  </si>
  <si>
    <t>mapfre seguro viaje extranjero</t>
  </si>
  <si>
    <t>seguro para cancelacion vuelos</t>
  </si>
  <si>
    <t>klm seguro de viaje</t>
  </si>
  <si>
    <t>asisa seguro de viaje</t>
  </si>
  <si>
    <t>iati 5 descuento</t>
  </si>
  <si>
    <t>que es un seguro de decesos</t>
  </si>
  <si>
    <t>Показы сред.</t>
  </si>
  <si>
    <t>seguro medico mayores 65 años</t>
  </si>
  <si>
    <t>vueling seguro de viaje</t>
  </si>
  <si>
    <t>mundo joven seguro de viaje</t>
  </si>
  <si>
    <t>arag seguro viaje</t>
  </si>
  <si>
    <t>seguro asistencia medica</t>
  </si>
  <si>
    <t>seguro salud mayores 65 años</t>
  </si>
  <si>
    <t>cuanto cuesta un seguro de decesos</t>
  </si>
  <si>
    <t>CPC сред. [GA]</t>
  </si>
  <si>
    <t>seguro de salud sin preexistencias</t>
  </si>
  <si>
    <t>zurich decesos</t>
  </si>
  <si>
    <t>seguro de viaje para niños</t>
  </si>
  <si>
    <t>seguro decesos genesis</t>
  </si>
  <si>
    <t>seguro salud barato sin copago</t>
  </si>
  <si>
    <t>axa seguro de viaje</t>
  </si>
  <si>
    <t>seguro viaje caixabank</t>
  </si>
  <si>
    <t>seguro de viaje de colombia a estados unidos</t>
  </si>
  <si>
    <t>mejor seguro de viajes</t>
  </si>
  <si>
    <t>travel seguros</t>
  </si>
  <si>
    <t>aseguradoras de decesos</t>
  </si>
  <si>
    <t>seguro para turistas</t>
  </si>
  <si>
    <t>seguro de salud en usa</t>
  </si>
  <si>
    <t>seguros travel</t>
  </si>
  <si>
    <t>seguro vuelo iberia</t>
  </si>
  <si>
    <t>que cubre el seguro de decesos</t>
  </si>
  <si>
    <t>presupuesto decesos</t>
  </si>
  <si>
    <t>seguro de viaje nacional</t>
  </si>
  <si>
    <t>cual es el seguro de decesos mas barato</t>
  </si>
  <si>
    <t>seguro medico internacional axa</t>
  </si>
  <si>
    <t>seguro viaje cancelacion</t>
  </si>
  <si>
    <t>seguro de salud usa</t>
  </si>
  <si>
    <t>seguro medico de viaje</t>
  </si>
  <si>
    <t>seguro viaje tarjeta wizink oro</t>
  </si>
  <si>
    <t>arag asistencia en viaje</t>
  </si>
  <si>
    <t>se puede desgravar el seguro de decesos</t>
  </si>
  <si>
    <t>seguro de viajes para estados unidos</t>
  </si>
  <si>
    <t>seguro de viaje internacional barato</t>
  </si>
  <si>
    <t>seguro viaje estados unidos opiniones</t>
  </si>
  <si>
    <t>seguro de viaje que cubre</t>
  </si>
  <si>
    <t>seguro salud complementario individual</t>
  </si>
  <si>
    <t>seguro cancelacion crucero</t>
  </si>
  <si>
    <t>seguro medico para visa schengen</t>
  </si>
  <si>
    <t>seguro de salud dental</t>
  </si>
  <si>
    <t>seguro viaje crucero</t>
  </si>
  <si>
    <t>seguro de cancelacion</t>
  </si>
  <si>
    <t>los mejores seguros de viaje internacional</t>
  </si>
  <si>
    <t>seguro salud deducible autonomos</t>
  </si>
  <si>
    <t>seguro schengen barato</t>
  </si>
  <si>
    <t>seguro medico para empresas</t>
  </si>
  <si>
    <t>seguro de viaje generali</t>
  </si>
  <si>
    <t>seguro de salud para europa</t>
  </si>
  <si>
    <t>eterna aseguradora decesos</t>
  </si>
  <si>
    <t>seguro vacaciones</t>
  </si>
  <si>
    <t>linea directa decesos</t>
  </si>
  <si>
    <t>diferencia entre seguro de vida y decesos</t>
  </si>
  <si>
    <t>sanitas seguro extranjero</t>
  </si>
  <si>
    <t>mapfre asistencia extranjero</t>
  </si>
  <si>
    <t>seguro de viaje puerto rico</t>
  </si>
  <si>
    <t>seguro working holiday</t>
  </si>
  <si>
    <t>seguro medico embarazo</t>
  </si>
  <si>
    <t>mapfre seguro de viaje puerto rico</t>
  </si>
  <si>
    <t>seguro de gastos medicos viajero</t>
  </si>
  <si>
    <t>precio medio seguro decesos</t>
  </si>
  <si>
    <t>bnext seguro viaje</t>
  </si>
  <si>
    <t>compañias de seguros de viaje</t>
  </si>
  <si>
    <t>seguro salud viaje europa</t>
  </si>
  <si>
    <t>seguro de salud en viaje</t>
  </si>
  <si>
    <t>ofertas seguro salud</t>
  </si>
  <si>
    <t>seguro viaje schengen</t>
  </si>
  <si>
    <t>iati airhelp</t>
  </si>
  <si>
    <t>seguro de decesos definicion</t>
  </si>
  <si>
    <t>asistencia en viaje de axa</t>
  </si>
  <si>
    <t>Seguro medico con copago</t>
  </si>
  <si>
    <t>seguros de viaje a estados unidos</t>
  </si>
  <si>
    <t>seguros para agencias de viajes</t>
  </si>
  <si>
    <t>seguros de viaje working holiday</t>
  </si>
  <si>
    <t>seguro de salud en españa</t>
  </si>
  <si>
    <t>seguro cancelacion edreams</t>
  </si>
  <si>
    <t>seguro n26</t>
  </si>
  <si>
    <t>seguro salud sin carencia</t>
  </si>
  <si>
    <t>adeslas seguro viaje</t>
  </si>
  <si>
    <t>seguro de vida para personas mayores de 70 años</t>
  </si>
  <si>
    <t>seguro de montaña por dias</t>
  </si>
  <si>
    <t>seguro para equipaje</t>
  </si>
  <si>
    <t>cuanto cuesta un seguro privado de salud</t>
  </si>
  <si>
    <t>dar de baja seguro salud</t>
  </si>
  <si>
    <t>schengen seguro de viaje</t>
  </si>
  <si>
    <t>como elegir un seguro de salud</t>
  </si>
  <si>
    <t>seguro cancelacion viaje por motivos laborales</t>
  </si>
  <si>
    <t>seguro vuelo ryanair</t>
  </si>
  <si>
    <t>seguro de anulacion de viaje por cualquier motivo</t>
  </si>
  <si>
    <t>seguro sanitario viaje</t>
  </si>
  <si>
    <t>Seguro de gastos medicos mayores</t>
  </si>
  <si>
    <t>clinica internacional seguro</t>
  </si>
  <si>
    <t>seguro medico con copago</t>
  </si>
  <si>
    <t>seguro medico internacional barato</t>
  </si>
  <si>
    <t>seguro de viaje estando en el extranjero</t>
  </si>
  <si>
    <t>seguro salud viaje estados unidos</t>
  </si>
  <si>
    <t>axa seguro de viaje internacional</t>
  </si>
  <si>
    <t>seguro salud copago</t>
  </si>
  <si>
    <t>revolut seguro viaje</t>
  </si>
  <si>
    <t>seguros internacionales de viaje</t>
  </si>
  <si>
    <t>seguro medico sin cuestionario de salud</t>
  </si>
  <si>
    <t>Seguro de salud sin copago</t>
  </si>
  <si>
    <t>seguros de viaje avianca</t>
  </si>
  <si>
    <t>seguros cancelacion viajes todo riesgo</t>
  </si>
  <si>
    <t>seguro de salud estados unidos</t>
  </si>
  <si>
    <t>fallecido sin seguro de decesos</t>
  </si>
  <si>
    <t>mejor seguro de viaje internacional</t>
  </si>
  <si>
    <t>seguros de prima unica</t>
  </si>
  <si>
    <t>compañias de seguros de decesos</t>
  </si>
  <si>
    <t>es obligatorio el seguro medico para viajar a estados unidos</t>
  </si>
  <si>
    <t>seguro mas vida y salud</t>
  </si>
  <si>
    <t>seguro cancelacion viaje por cualquier motivo</t>
  </si>
  <si>
    <t>iati seguros 5 descuento</t>
  </si>
  <si>
    <t>descuento iati</t>
  </si>
  <si>
    <t>el mejor seguro de salud</t>
  </si>
  <si>
    <t>seguro de decesos que cubre</t>
  </si>
  <si>
    <t>seguro de viajes europa</t>
  </si>
  <si>
    <t>seguros de gastos médicos</t>
  </si>
  <si>
    <t>iati seguro anulacion</t>
  </si>
  <si>
    <t>chapka seguros</t>
  </si>
  <si>
    <t>seguro de viaje tarjeta de credito</t>
  </si>
  <si>
    <t>seguro de estudiante internacional</t>
  </si>
  <si>
    <t>seguro de viaje mochileros</t>
  </si>
  <si>
    <t>seguro de viaje internacional</t>
  </si>
  <si>
    <t>seguros de salud internacional</t>
  </si>
  <si>
    <t>Seguro medico para niños</t>
  </si>
  <si>
    <t>contratar seguro de salud</t>
  </si>
  <si>
    <t>seguro de salud barato sin copagos</t>
  </si>
  <si>
    <t>seguro de decesos</t>
  </si>
  <si>
    <t>seguro de salud viaje</t>
  </si>
  <si>
    <t>seguro medico cobertura internacional</t>
  </si>
  <si>
    <t>seguro de viajes el corte ingles europ assistance</t>
  </si>
  <si>
    <t>seguro medico para viajar a estados unidos</t>
  </si>
  <si>
    <t>compañias de decesos</t>
  </si>
  <si>
    <t>mapfre seguro medico viaje</t>
  </si>
  <si>
    <t>seguro de decesos para personas mayores de 80 años</t>
  </si>
  <si>
    <t>iberia seguro cancelacion</t>
  </si>
  <si>
    <t>seguro de salud y vida</t>
  </si>
  <si>
    <t>taeds agencias</t>
  </si>
  <si>
    <t>seguro salud opiniones</t>
  </si>
  <si>
    <t>seguros de viaje online</t>
  </si>
  <si>
    <t>seguro de viaje revolut</t>
  </si>
  <si>
    <t>mapfre viajes</t>
  </si>
  <si>
    <t>seguro de cancelacion norwegian</t>
  </si>
  <si>
    <t>seguro sin copago</t>
  </si>
  <si>
    <t>desgrava el seguro de decesos</t>
  </si>
  <si>
    <t>precio de seguro de viaje internacional</t>
  </si>
  <si>
    <t>seguro de viaje precio</t>
  </si>
  <si>
    <t>seguro de anulacion iberia</t>
  </si>
  <si>
    <t>seguro viaje ryanair</t>
  </si>
  <si>
    <t>ryanair seguro de cancelación</t>
  </si>
  <si>
    <t>seguro de viajes anual</t>
  </si>
  <si>
    <t>cotizar seguro de viaje internacional</t>
  </si>
  <si>
    <t>asistencia en viaje adeslas</t>
  </si>
  <si>
    <t>seguro de decesos en ingles</t>
  </si>
  <si>
    <t>seguro decesos que es</t>
  </si>
  <si>
    <t>seguro viaje nueva york</t>
  </si>
  <si>
    <t>seguro de turista en estados unidos</t>
  </si>
  <si>
    <t>seguro complementario de salud</t>
  </si>
  <si>
    <t>seguro de salud sin carencia</t>
  </si>
  <si>
    <t>seguro de gastos médicos mayores</t>
  </si>
  <si>
    <t>gastos cancelacion viaje</t>
  </si>
  <si>
    <t>seguro anulacion viaje por cualquier causa</t>
  </si>
  <si>
    <t>iberia icon seguro viaje</t>
  </si>
  <si>
    <t>seguro de decesos barato</t>
  </si>
  <si>
    <t>ocaso seguro viaje</t>
  </si>
  <si>
    <t>seguro cancelacion vuelo cualquier motivo</t>
  </si>
  <si>
    <t>adeslas viaje</t>
  </si>
  <si>
    <t>ryanair seguro cancelacion vuelo</t>
  </si>
  <si>
    <t>seguro de viaje interseguro</t>
  </si>
  <si>
    <t>seguro medico de viaje a estados unidos</t>
  </si>
  <si>
    <t>seguro salud autonomos</t>
  </si>
  <si>
    <t>seguro salud autonomo</t>
  </si>
  <si>
    <t>seguro asistencia</t>
  </si>
  <si>
    <t>iati cancelacion</t>
  </si>
  <si>
    <t>seguros médicos para viajar al extranjero</t>
  </si>
  <si>
    <t>active seguros decesos</t>
  </si>
  <si>
    <t>allianz seguro cancelacion viaje</t>
  </si>
  <si>
    <t>mapfre seguros viajes internacionales</t>
  </si>
  <si>
    <t>seguro de viaje air europa</t>
  </si>
  <si>
    <t>mapfre seguro de viaje internacional</t>
  </si>
  <si>
    <t>seguro de viaje internacional avianca</t>
  </si>
  <si>
    <t>seguro de vuelo</t>
  </si>
  <si>
    <t>seguro medico internacional</t>
  </si>
  <si>
    <t>seguro medico internacional mapfre</t>
  </si>
  <si>
    <t>mejor seguro de salud calidad precio</t>
  </si>
  <si>
    <t>cuanto cuesta un seguro de decesos de prima unica</t>
  </si>
  <si>
    <t>seguro de cancelacion edreams</t>
  </si>
  <si>
    <t>seguro medico para entrar a estados unidos</t>
  </si>
  <si>
    <t>poliza de viajero</t>
  </si>
  <si>
    <t>seguro decesos mayores 70 años</t>
  </si>
  <si>
    <t>seguro para viajar a nueva york</t>
  </si>
  <si>
    <t>viajar con seguro</t>
  </si>
  <si>
    <t>seguro viaje tarjeta wizink</t>
  </si>
  <si>
    <t>seguro decesos sin carencia</t>
  </si>
  <si>
    <t>visa asistencia medica</t>
  </si>
  <si>
    <t>seguro medico de viaje mapfre</t>
  </si>
  <si>
    <t>tarjeta credito seguro viaje</t>
  </si>
  <si>
    <t>Seguro de salud españa</t>
  </si>
  <si>
    <t>costo seguro medico internacional</t>
  </si>
  <si>
    <t>los mejores seguros dentales</t>
  </si>
  <si>
    <t>seguro de vuelo iberia</t>
  </si>
  <si>
    <t>iati descuento 15</t>
  </si>
  <si>
    <t>axa assistance seguro de viaje</t>
  </si>
  <si>
    <t>seguro de salud concepto</t>
  </si>
  <si>
    <t>seguro salud mas barato</t>
  </si>
  <si>
    <t>seguros médicos internacionales en república dominicana</t>
  </si>
  <si>
    <t>world nomads seguro de viaje</t>
  </si>
  <si>
    <t>mejores seguros de viaje internacional</t>
  </si>
  <si>
    <t>seguros de defuncion baratos</t>
  </si>
  <si>
    <t>seguro por cancelacion de vuelo</t>
  </si>
  <si>
    <t>seguro de viaje mundial opiniones</t>
  </si>
  <si>
    <t>mejor seguro cancelacion viaje</t>
  </si>
  <si>
    <t>seguro de anulacion de viaje</t>
  </si>
  <si>
    <t>seguro de vida para viajar</t>
  </si>
  <si>
    <t>‒</t>
  </si>
  <si>
    <t>seguro médico viaje extranjero</t>
  </si>
  <si>
    <t>compara seguro de viaje</t>
  </si>
  <si>
    <t>intermundial totalsports</t>
  </si>
  <si>
    <t>seguros de viaje anuales</t>
  </si>
  <si>
    <t>seguro de viaje zurich</t>
  </si>
  <si>
    <t>mapfre viajes seguro</t>
  </si>
  <si>
    <t>seguro de viajes para europa</t>
  </si>
  <si>
    <t>seguro de viajes internacional</t>
  </si>
  <si>
    <t>mi viaje seguro</t>
  </si>
  <si>
    <t>cotizar seguro internacional</t>
  </si>
  <si>
    <t>seguro de viaje exito</t>
  </si>
  <si>
    <t>seguro para estudiantes extranjeros en españa</t>
  </si>
  <si>
    <t>seguro anulacion viaje por cualquier motivo el corte ingles</t>
  </si>
  <si>
    <t>seguro de cancelacion de vuelo por cualquier motivo</t>
  </si>
  <si>
    <t>avianca seguro de viaje</t>
  </si>
  <si>
    <t>seguro espacio schengen</t>
  </si>
  <si>
    <t>seguros chapka</t>
  </si>
  <si>
    <t>seguro salud para viajar al extranjero</t>
  </si>
  <si>
    <t>seguro medico iati</t>
  </si>
  <si>
    <t>adeslas para extranjeros</t>
  </si>
  <si>
    <t>seguro de viaje republica dominicana</t>
  </si>
  <si>
    <t>seguro de salud para viajar a eeuu</t>
  </si>
  <si>
    <t>seguro iati descuento</t>
  </si>
  <si>
    <t>seguro de viaje banco estado</t>
  </si>
  <si>
    <t>seguro medico para turistas</t>
  </si>
  <si>
    <t>mejor seguro salud opiniones</t>
  </si>
  <si>
    <t>mejor seguro medico internacional</t>
  </si>
  <si>
    <t>seguro medico estudiantes extranjeros españa</t>
  </si>
  <si>
    <t>seguro decesos prima unica</t>
  </si>
  <si>
    <t>norwegian seguro de cancelacion</t>
  </si>
  <si>
    <t>ing tarjeta credito seguro viaje</t>
  </si>
  <si>
    <t>mapfre asistencia viaje</t>
  </si>
  <si>
    <t>seguro para personas mayores de 65 años</t>
  </si>
  <si>
    <t>seguro decesos cajamar</t>
  </si>
  <si>
    <t>seguro de viaje por un año</t>
  </si>
  <si>
    <t>carnet jove seguro viaje</t>
  </si>
  <si>
    <t>seguros de viaje zurich</t>
  </si>
  <si>
    <t>seguro medico extranjero adeslas</t>
  </si>
  <si>
    <t>seguro viaje economico</t>
  </si>
  <si>
    <t>seguro de viaje triple s</t>
  </si>
  <si>
    <t>que cubre un seguro de decesos</t>
  </si>
  <si>
    <t>patria hispana decesos</t>
  </si>
  <si>
    <t>los mejores seguros de viaje</t>
  </si>
  <si>
    <t>seguro de viaje anual</t>
  </si>
  <si>
    <t>seguro de cancelacion de viaje por cualquier motivo</t>
  </si>
  <si>
    <t>seguros médicos de viaje</t>
  </si>
  <si>
    <t>seguro de muertos precio</t>
  </si>
  <si>
    <t>mejores seguros de viajes</t>
  </si>
  <si>
    <t>seguro dental niños</t>
  </si>
  <si>
    <t>seguro schengen mapfre</t>
  </si>
  <si>
    <t>seguro medico revolut</t>
  </si>
  <si>
    <t>comparativa seguro salud</t>
  </si>
  <si>
    <t>seguro para entrar a estados unidos</t>
  </si>
  <si>
    <t>seguro de gastos medicos internacional para estudiantes</t>
  </si>
  <si>
    <t>https://www.madrid.es/portales/munimadrid/es/Documentos-Personales/Certificado-de-contratos-de-seguros-de-cobertura-de-fallecimiento/?vgnextfmt=default&amp;amp;vgnextoid=0b00537b164e2510VgnVCM1000000b205a0aRCRD&amp;amp;vgnextchannel=3900537b164e2510VgnVCM1000000b205a0aRCRD</t>
  </si>
  <si>
    <t>seguro medico internacional viaje</t>
  </si>
  <si>
    <t>alianza española decesos</t>
  </si>
  <si>
    <t>seguro de viaje online</t>
  </si>
  <si>
    <t>asistencia de viaje</t>
  </si>
  <si>
    <t>el mejor seguro de viajes</t>
  </si>
  <si>
    <t>seguro salud barato</t>
  </si>
  <si>
    <t>poliza de viaje internacional</t>
  </si>
  <si>
    <t>seguro de salud sin copago</t>
  </si>
  <si>
    <t>tarjeta asistencia medica internacional</t>
  </si>
  <si>
    <t>seguro complementarios de salud</t>
  </si>
  <si>
    <t>seguro decesos linea directa</t>
  </si>
  <si>
    <t>seguros medicos para el extranjero</t>
  </si>
  <si>
    <t>seguro cancelacion vuelo</t>
  </si>
  <si>
    <t>seguro de viaje espacio schengen</t>
  </si>
  <si>
    <t>asistencia médica en el extranjero</t>
  </si>
  <si>
    <t>iati seguro descuento</t>
  </si>
  <si>
    <t>seguros de viaje para america latina</t>
  </si>
  <si>
    <t>segurviaje</t>
  </si>
  <si>
    <t>Seguro medico estudiantes extranjeros españa</t>
  </si>
  <si>
    <t>seguro de viaje arag</t>
  </si>
  <si>
    <t>que es el seguro de salud</t>
  </si>
  <si>
    <t>adeslas seguro de viaje</t>
  </si>
  <si>
    <t>asisa cobertura internacional</t>
  </si>
  <si>
    <t>seguro de cancelacion de viajes</t>
  </si>
  <si>
    <t>racc seguro de viaje</t>
  </si>
  <si>
    <t>seguro de asistencia</t>
  </si>
  <si>
    <t>que seguro de salud contratar</t>
  </si>
  <si>
    <t>Seguro decesos mayores de 70 años</t>
  </si>
  <si>
    <t>seguro medico viaje nueva york</t>
  </si>
  <si>
    <t>seguro de cancelacion iberia</t>
  </si>
  <si>
    <t>seguro de salud para viajar</t>
  </si>
  <si>
    <t>seguro de viaje ryanair que cubre</t>
  </si>
  <si>
    <t>seguro de viaje pandemia</t>
  </si>
  <si>
    <t>poliza de seguro medico internacional para estudiantes</t>
  </si>
  <si>
    <t>seguro en el embarazo</t>
  </si>
  <si>
    <t>seguro medico viaje a estados unidos</t>
  </si>
  <si>
    <t>seguro salud españa para extranjeros</t>
  </si>
  <si>
    <t>schengen seguro</t>
  </si>
  <si>
    <t>seguro de vacaciones</t>
  </si>
  <si>
    <t>seguro viaje nueva york mapfre</t>
  </si>
  <si>
    <t>segurosparaviajes</t>
  </si>
  <si>
    <t>seguro medico viaje estados unidos</t>
  </si>
  <si>
    <t>asistencia en carretera arag</t>
  </si>
  <si>
    <t>seguro viajar</t>
  </si>
  <si>
    <t>tarjeta credito ing seguro viaje</t>
  </si>
  <si>
    <t>zurich seguro viaje</t>
  </si>
  <si>
    <t>seguro medico para extranjeros</t>
  </si>
  <si>
    <t>seguro de salud espana</t>
  </si>
  <si>
    <t>seguros de cancelacion de viajes</t>
  </si>
  <si>
    <t>seguro cancelacion viaje ryanair</t>
  </si>
  <si>
    <t>seguro de viaje baratos</t>
  </si>
  <si>
    <t>seguros estudiantes internacionales</t>
  </si>
  <si>
    <t>seguro de viaje multidestino</t>
  </si>
  <si>
    <t>seguro viaje tarjeta credito ing</t>
  </si>
  <si>
    <t>mejor seguro medico para niños</t>
  </si>
  <si>
    <t>vital seguros decesos</t>
  </si>
  <si>
    <t>viajes seguros</t>
  </si>
  <si>
    <t>europ assistance reembolso</t>
  </si>
  <si>
    <t>seguro de viaje por cancelacion</t>
  </si>
  <si>
    <t>cancelacion viaje</t>
  </si>
  <si>
    <t>seguro viaje paypal</t>
  </si>
  <si>
    <t>seguro de salud para embarazadas</t>
  </si>
  <si>
    <t>https://www.chubb.com/content/dam/chubb-sites/chubb-com/pe-es/personas-y-familias/seguro-de-accidentes-personales/documents/pdf-actualizaci%C3%B3n-febrero-2021/Seguro%20de%20Accidentes%20Personales%20-%20Repatriaci%C3%B3n%20Funeraria%20a%20causa%20de%20fallecimiento%20por%20COVID-19.pdf</t>
  </si>
  <si>
    <t>seguro de cancelacion air europa</t>
  </si>
  <si>
    <t>seguro decesos que cubre</t>
  </si>
  <si>
    <t>april seguros de viaje</t>
  </si>
  <si>
    <t>seguro de viaje schengen</t>
  </si>
  <si>
    <t>el mejor seguro de decesos</t>
  </si>
  <si>
    <t>seguro medico schengen</t>
  </si>
  <si>
    <t>mapfre seguros viajes</t>
  </si>
  <si>
    <t>seguro de salud viaje a europa</t>
  </si>
  <si>
    <t>seguro asistencia medica viaje</t>
  </si>
  <si>
    <t>contratar seguro viaje</t>
  </si>
  <si>
    <t>seguros medicos para viajar</t>
  </si>
  <si>
    <t>seguro médico en estados unidos para turistas</t>
  </si>
  <si>
    <t>adeslas seguro médico para extranjeros</t>
  </si>
  <si>
    <t>que es prima nivelada</t>
  </si>
  <si>
    <t>axa viajes</t>
  </si>
  <si>
    <t>seguro viaje revolut</t>
  </si>
  <si>
    <t>seguro de viaje para estudiantes</t>
  </si>
  <si>
    <t>que es seguro sin copago</t>
  </si>
  <si>
    <t>seguro de viaje para embarazadas</t>
  </si>
  <si>
    <t>previsora bilbaina decesos</t>
  </si>
  <si>
    <t>rastreador seguros decesos</t>
  </si>
  <si>
    <t>asistencia de viajero</t>
  </si>
  <si>
    <t>seguro para viajes internacionales</t>
  </si>
  <si>
    <t>mejor seguro de salud</t>
  </si>
  <si>
    <t>holins seguros de viaje</t>
  </si>
  <si>
    <t>seguros internacionales para estudiantes</t>
  </si>
  <si>
    <t>seguros de viaje internacional baratos</t>
  </si>
  <si>
    <t>racc travel plus</t>
  </si>
  <si>
    <t>seguro de viaje wizink</t>
  </si>
  <si>
    <t>Seguro de viajes barato</t>
  </si>
  <si>
    <t>seguro de decesos con enfermedad</t>
  </si>
  <si>
    <t>poliza de salud internacional</t>
  </si>
  <si>
    <t>seguro médico para viajeros</t>
  </si>
  <si>
    <t>seguros medicos de viaje al extranjero</t>
  </si>
  <si>
    <t>calcular seguro decesos</t>
  </si>
  <si>
    <t>contratar seguro de viaje online</t>
  </si>
  <si>
    <t>seguros viaje black friday</t>
  </si>
  <si>
    <t>seguro de salud para viajes al extranjero</t>
  </si>
  <si>
    <t>seguro de salud para autonomos</t>
  </si>
  <si>
    <t>seguro internacional</t>
  </si>
  <si>
    <t>gastos de cancelacion de un viaje</t>
  </si>
  <si>
    <t>seguro medico sin carencia embarazo</t>
  </si>
  <si>
    <t>seguro salud embarazo</t>
  </si>
  <si>
    <t>que seguro de decesos contratar</t>
  </si>
  <si>
    <t>paypal seguro viaje</t>
  </si>
  <si>
    <t>oferta seguro de salud</t>
  </si>
  <si>
    <t>contratar un seguro médico en estados unidos para turistas</t>
  </si>
  <si>
    <t>seguros de viajero internacional</t>
  </si>
  <si>
    <t>seguro salud personas mayores 65 años</t>
  </si>
  <si>
    <t>seguro viaje internacional</t>
  </si>
  <si>
    <t>seguro de gastos medicos en el extranjero</t>
  </si>
  <si>
    <t>cobertura medica internacional</t>
  </si>
  <si>
    <t>mejor seguro salud españa</t>
  </si>
  <si>
    <t>seguro de vida o de decesos</t>
  </si>
  <si>
    <t>seguro viaje la caixa</t>
  </si>
  <si>
    <t>seguro edreams cancelacion</t>
  </si>
  <si>
    <t>seguro de salud para viajar al extranjero</t>
  </si>
  <si>
    <t>contratar seguro decesos</t>
  </si>
  <si>
    <t>costo de seguro medico internacional</t>
  </si>
  <si>
    <t>seguro de viaje cancelacion de vuelo</t>
  </si>
  <si>
    <t>prima unica</t>
  </si>
  <si>
    <t>seguro de decesos para mayores de 65 años</t>
  </si>
  <si>
    <t>mejor seguro de viaje para estados unidos</t>
  </si>
  <si>
    <t>precio seguro viaje</t>
  </si>
  <si>
    <t>interseguro viajes</t>
  </si>
  <si>
    <t>gestisep</t>
  </si>
  <si>
    <t>seguros médicos precios</t>
  </si>
  <si>
    <t>air europa seguro de cancelacion</t>
  </si>
  <si>
    <t>seguro de viaje nueva york</t>
  </si>
  <si>
    <t>racc asistencia en viaje</t>
  </si>
  <si>
    <t>seguro de viaje en ingles</t>
  </si>
  <si>
    <t>iati seguros descuento 10</t>
  </si>
  <si>
    <t>seguro salud bebe</t>
  </si>
  <si>
    <t>adeslas seguro para extranjeros</t>
  </si>
  <si>
    <t>seguro de salud barato</t>
  </si>
  <si>
    <t>ryanair seguro de anulacion</t>
  </si>
  <si>
    <t>mapfre seguro cancelacion viaje</t>
  </si>
  <si>
    <t>iati descuento</t>
  </si>
  <si>
    <t>contratar seguro de viaje</t>
  </si>
  <si>
    <t>asistencia medica al viajero</t>
  </si>
  <si>
    <t>seguro medico para personas mayores de 70 años</t>
  </si>
  <si>
    <t>seguro de salud para estudiantes extranjeros en españa</t>
  </si>
  <si>
    <t>poliza de decesos</t>
  </si>
  <si>
    <t>seguro cancelacion viaje axa</t>
  </si>
  <si>
    <t>seguro de viaje atlas</t>
  </si>
  <si>
    <t>axa seguros schengen</t>
  </si>
  <si>
    <t>aseguro mi viaje</t>
  </si>
  <si>
    <t>seguro de salud sin copagos</t>
  </si>
  <si>
    <t>porque contratar un seguro de decesos</t>
  </si>
  <si>
    <t>adeslas extranjeros</t>
  </si>
  <si>
    <t>allianz assistance seguro viaje</t>
  </si>
  <si>
    <t>seguro de decesos precios</t>
  </si>
  <si>
    <t>seguro con copago</t>
  </si>
  <si>
    <t>seguro medico para estados unidos</t>
  </si>
  <si>
    <t>seguro de viaje que cubra enfermedades preexistentes</t>
  </si>
  <si>
    <t>seguro cancelacion viaje mutua madrileña</t>
  </si>
  <si>
    <t>cancelacion de viaje</t>
  </si>
  <si>
    <t>seguro salud españa</t>
  </si>
  <si>
    <t>seguros médicos internacionales</t>
  </si>
  <si>
    <t>seguro viaje filipinas</t>
  </si>
  <si>
    <t>iberia seguro de cancelacion</t>
  </si>
  <si>
    <t>american express seguros de viaje</t>
  </si>
  <si>
    <t>como saber si una persona tiene seguro de decesos</t>
  </si>
  <si>
    <t>URL [Google]</t>
  </si>
  <si>
    <t>seguro de asistencia medica en viaje</t>
  </si>
  <si>
    <t>seguros decesos baratos</t>
  </si>
  <si>
    <t>seguro de salud que es</t>
  </si>
  <si>
    <t>seguro anulacion iberia</t>
  </si>
  <si>
    <t>seguro de cancelacion de vuelo ryanair</t>
  </si>
  <si>
    <t>seguro para maletas</t>
  </si>
  <si>
    <t>seguros dentales</t>
  </si>
  <si>
    <t>cuanto cuesta un seguro de salud</t>
  </si>
  <si>
    <t>seguro decesos mas barato</t>
  </si>
  <si>
    <t>carnet joven seguro de viaje</t>
  </si>
  <si>
    <t>seguro de viaje internacional mapfre</t>
  </si>
  <si>
    <t>seguro de salud sin carencias</t>
  </si>
  <si>
    <t>tarjeta de asistencia de viaje</t>
  </si>
  <si>
    <t>race seguro de viaje</t>
  </si>
  <si>
    <t>seguro decesos cual me recomendais</t>
  </si>
  <si>
    <t>seguro de salud para mayores de 70 años</t>
  </si>
  <si>
    <t>seguro de viaje familiar</t>
  </si>
  <si>
    <t>seguro de viaje sudeste asiatico</t>
  </si>
  <si>
    <t>asistencia medica internacional visa</t>
  </si>
  <si>
    <t>seguro viaje extranjero</t>
  </si>
  <si>
    <t>seguro privado de salud precios</t>
  </si>
  <si>
    <t>liberty seguros decesos</t>
  </si>
  <si>
    <t>iati seguros descuento</t>
  </si>
  <si>
    <t>seguro para viaje internacional</t>
  </si>
  <si>
    <t>seguro de viaje schengen mapfre</t>
  </si>
  <si>
    <t>mejor seguro salud</t>
  </si>
  <si>
    <t>seguro médico internacional</t>
  </si>
  <si>
    <t>iati seguros anulacion</t>
  </si>
  <si>
    <t>calcular seguro de salud</t>
  </si>
  <si>
    <t>seguro embarazo sin carencia</t>
  </si>
  <si>
    <t>seguro medico usa viaje</t>
  </si>
  <si>
    <t>seguro medico en estados unidos para turistas</t>
  </si>
  <si>
    <t>colmedica seguro internacional</t>
  </si>
  <si>
    <t>seguros médicos</t>
  </si>
  <si>
    <t>adeslas cubre en el extranjero</t>
  </si>
  <si>
    <t>compara online seguro de viaje</t>
  </si>
  <si>
    <t>prima unica decesos</t>
  </si>
  <si>
    <t>adeslas seguro medico extranjero</t>
  </si>
  <si>
    <t>Несгруппированные</t>
  </si>
  <si>
    <t>seguro medico viaje</t>
  </si>
  <si>
    <t>seguro internacional para estudiantes</t>
  </si>
  <si>
    <t>seguro salud viajes</t>
  </si>
  <si>
    <t>seguro asistencia viaje</t>
  </si>
  <si>
    <t>visa seguro medico</t>
  </si>
  <si>
    <t>air europa seguro cancelacion</t>
  </si>
  <si>
    <t>intermundial seguros de viaje</t>
  </si>
  <si>
    <t>comparar seguro salud</t>
  </si>
  <si>
    <t>Es salud seguro</t>
  </si>
  <si>
    <t>seguro medico sin copago y sin carencia</t>
  </si>
  <si>
    <t>seguro de vida y decesos</t>
  </si>
  <si>
    <t>necesito seguro medico para viajar a estados unidos</t>
  </si>
  <si>
    <t>seguro de defuncion precios</t>
  </si>
  <si>
    <t>seguro medico estudiantes extranjeros en españa</t>
  </si>
  <si>
    <t>seguro viaje colmena</t>
  </si>
  <si>
    <t>seguro de viaje larga estadia</t>
  </si>
  <si>
    <t>costo de seguro de viaje internacional</t>
  </si>
  <si>
    <t>totalsport intermundial</t>
  </si>
  <si>
    <t>seguros de decesos opiniones</t>
  </si>
  <si>
    <t>seguro decesos mayores de 70 años</t>
  </si>
  <si>
    <t>seguro salud dental</t>
  </si>
  <si>
    <t>seguro de cancelacion vueling</t>
  </si>
  <si>
    <t>seguro de viaje medico internacional</t>
  </si>
  <si>
    <t>seguro de viaje con cancelacion</t>
  </si>
  <si>
    <t>que asistencia al viajero recomiendan para estados unidos</t>
  </si>
  <si>
    <t>seguros de salud de viaje</t>
  </si>
  <si>
    <t>expedia seguro de viaje</t>
  </si>
  <si>
    <t>seguro de salud españa</t>
  </si>
  <si>
    <t>seguro de gastos medicos mayores para viajar al extranjero</t>
  </si>
  <si>
    <t>seguro de anulacion vueling</t>
  </si>
  <si>
    <t>asistencia en viaje internacional</t>
  </si>
  <si>
    <t>seguros para maletas de viaje</t>
  </si>
  <si>
    <t>comparador de seguros médicos</t>
  </si>
  <si>
    <t>seguro para estados unidos</t>
  </si>
  <si>
    <t>seguro de viaje estados unidos</t>
  </si>
  <si>
    <t>seguro cancelación viaje sin motivo</t>
  </si>
  <si>
    <t>seguro medico por dias</t>
  </si>
  <si>
    <t>mapfre segurviaje</t>
  </si>
  <si>
    <t>seguro salud extranjeros</t>
  </si>
  <si>
    <t>Seguro salud mayores 65 años</t>
  </si>
  <si>
    <t>tipos de seguros de decesos</t>
  </si>
  <si>
    <t>Seguro salud dental</t>
  </si>
  <si>
    <t>seguro de viaje humano</t>
  </si>
  <si>
    <t>compañia de decesos santo entierro</t>
  </si>
  <si>
    <t>seguro viaje holins</t>
  </si>
  <si>
    <t>es salud seguro</t>
  </si>
  <si>
    <t>seguro medico de viajes</t>
  </si>
  <si>
    <t>seguro de decesos baratos</t>
  </si>
  <si>
    <t>aseguradoras de viaje internacional</t>
  </si>
  <si>
    <t>contratar seguro salud</t>
  </si>
  <si>
    <t>mejores seguros dentales</t>
  </si>
  <si>
    <t>viajar es seguro</t>
  </si>
  <si>
    <t>seguro cancelacion viaje mapfre</t>
  </si>
  <si>
    <t>como contratar un seguro de salud</t>
  </si>
  <si>
    <t>seguro de salud viaje internacional</t>
  </si>
  <si>
    <t>Сalcular seguro de salud</t>
  </si>
  <si>
    <t>axa seguro medico viaje</t>
  </si>
  <si>
    <t>asistencia medica de viaje</t>
  </si>
  <si>
    <t>seguro medico para extranjeros sin papeles</t>
  </si>
  <si>
    <t>seguro adeslas extranjero</t>
  </si>
  <si>
    <t>n26 seguro de viaje</t>
  </si>
  <si>
    <t>allianz seguro anulacion viaje</t>
  </si>
  <si>
    <t>poliza de seguro de viaje</t>
  </si>
  <si>
    <t>seguro médico sin copago</t>
  </si>
  <si>
    <t>seguro de viaje recomendado</t>
  </si>
  <si>
    <t>seguros de fallecimiento</t>
  </si>
  <si>
    <t>gbg seguro medico internacional</t>
  </si>
  <si>
    <t>cancelar seguro de salud</t>
  </si>
  <si>
    <t>oferta seguro salud</t>
  </si>
  <si>
    <t>comprar seguro de viaje internacional</t>
  </si>
  <si>
    <t>seguro de salud definicion</t>
  </si>
  <si>
    <t>dar de baja un seguro de salud</t>
  </si>
  <si>
    <t>seguro médico de viajero internacional</t>
  </si>
  <si>
    <t>seguro plus ryanair reembolso billete</t>
  </si>
  <si>
    <t>asistencia medica visa</t>
  </si>
  <si>
    <t>Seguro salud autonomos</t>
  </si>
  <si>
    <t>seguro medico internacional para embarazadas</t>
  </si>
  <si>
    <t>seguro de viaje internacional republica dominicana</t>
  </si>
  <si>
    <t>poliza decesos</t>
  </si>
  <si>
    <t>prima nivelada decesos</t>
  </si>
  <si>
    <t>rastreator seguros de viaje</t>
  </si>
  <si>
    <t>seguro social de salud</t>
  </si>
  <si>
    <t>seguro medico para viajeros estados unidos</t>
  </si>
  <si>
    <t>Comparador de seguros médicos</t>
  </si>
  <si>
    <t>comprar seguro de viaje</t>
  </si>
  <si>
    <t>tas seguro de viaje</t>
  </si>
  <si>
    <t>seguro de asistencia médica internacional</t>
  </si>
  <si>
    <t>mejor seguro decesos</t>
  </si>
  <si>
    <t>Seguro de vida para personas mayores 70 años</t>
  </si>
  <si>
    <t>seguro medico de viaje visa</t>
  </si>
  <si>
    <t>seguro de viajes internacionales</t>
  </si>
  <si>
    <t>seguro salud extranjero</t>
  </si>
  <si>
    <t>seguro medico para viajes internacionales</t>
  </si>
  <si>
    <t>seguro dental para niños</t>
  </si>
  <si>
    <t>seguro cancelacion viaje cualquier motivo</t>
  </si>
  <si>
    <t>seguro de viaje cancelacion</t>
  </si>
  <si>
    <t>bupa seguros de viaje</t>
  </si>
  <si>
    <t>asociacion europea de seguros decesos</t>
  </si>
  <si>
    <t>fe seguros decesos</t>
  </si>
  <si>
    <t>seguro montaña por dias</t>
  </si>
  <si>
    <t>seguro viaje estudiantes</t>
  </si>
  <si>
    <t>seguro medico en el extranjero mapfre</t>
  </si>
  <si>
    <t>seguro de equipaje</t>
  </si>
  <si>
    <t>seguro de viaje bupa</t>
  </si>
  <si>
    <t>cobertura de viaje</t>
  </si>
  <si>
    <t>seguro con copago o sin copago</t>
  </si>
  <si>
    <t>seguro medico familiar sin copago</t>
  </si>
  <si>
    <t>revolut seguro medico</t>
  </si>
  <si>
    <t>axa assistance seguro viaje</t>
  </si>
  <si>
    <t>allianz viajes</t>
  </si>
  <si>
    <t>seguro decesos pago unico</t>
  </si>
  <si>
    <t>seguro anulacion viaje por cualquier motivo</t>
  </si>
  <si>
    <t>seguro de salud</t>
  </si>
  <si>
    <t>seguro para viajar</t>
  </si>
  <si>
    <t>asistencia en viaje</t>
  </si>
  <si>
    <t>mutua madrileña seguro viaje</t>
  </si>
  <si>
    <t>seguro cancelacion air europa</t>
  </si>
  <si>
    <t>assist card seguro medico internacional</t>
  </si>
  <si>
    <t>contratar seguro cancelacion viaje</t>
  </si>
  <si>
    <t>seguro medico de viaje para cruceros</t>
  </si>
  <si>
    <t>asisa seguro medico internacional</t>
  </si>
  <si>
    <t>interseguro seguro de viaje</t>
  </si>
  <si>
    <t>seguro viaje tarjeta credito</t>
  </si>
  <si>
    <t>seguro de salud internacional para viajes</t>
  </si>
  <si>
    <t>n26 seguro</t>
  </si>
  <si>
    <t>Seguro salud desgrava</t>
  </si>
  <si>
    <t>axa seguro viaje</t>
  </si>
  <si>
    <t>aseguranza internacional</t>
  </si>
  <si>
    <t>seguros de salud para viajeros</t>
  </si>
  <si>
    <t>poliza por viaje</t>
  </si>
  <si>
    <t>seguro medico turista estados unidos</t>
  </si>
  <si>
    <t>comparativa seguro de decesos</t>
  </si>
  <si>
    <t>iberia seguro de viaje</t>
  </si>
  <si>
    <t>seguros viajes internacionales</t>
  </si>
  <si>
    <t>imq decesos</t>
  </si>
  <si>
    <t>seguro vida y salud</t>
  </si>
  <si>
    <t>bupa seguro de viaje</t>
  </si>
  <si>
    <t>seguro de viaje cancelacion por cualquier motivo</t>
  </si>
  <si>
    <t>seguro medico para viajar</t>
  </si>
  <si>
    <t>seguro de viaje para mexicanos</t>
  </si>
  <si>
    <t>seguro cancelacion billete avion</t>
  </si>
  <si>
    <t>seguro decesos familiar</t>
  </si>
  <si>
    <t>seguro de salud viaje extranjero</t>
  </si>
  <si>
    <t>es obligatorio seguro medico para viajar a estados unidos</t>
  </si>
  <si>
    <t>asistencias medicas internacionales</t>
  </si>
  <si>
    <t>cotizar seguro medico internacional</t>
  </si>
  <si>
    <t>seguro viaje barato</t>
  </si>
  <si>
    <t>pelayo decesos</t>
  </si>
  <si>
    <t>asistencia para viajes</t>
  </si>
  <si>
    <t>aon taeds agencias</t>
  </si>
  <si>
    <t>cual es el mejor seguro de viajes</t>
  </si>
  <si>
    <t>seguro decesos online</t>
  </si>
  <si>
    <t>seguro de viaje obligatorio</t>
  </si>
  <si>
    <t>poliza de seguro medico internacional</t>
  </si>
  <si>
    <t>seguro viaje</t>
  </si>
  <si>
    <t>seguro medico para viajes al extranjero</t>
  </si>
  <si>
    <t>seguro de viaje mapfre condiciones generales</t>
  </si>
  <si>
    <t>seguro de viaje nueva zelanda</t>
  </si>
  <si>
    <t>seguro de salud para extranjeros</t>
  </si>
  <si>
    <t>iati seguro cancelacion</t>
  </si>
  <si>
    <t>seguros para viajes cortos</t>
  </si>
  <si>
    <t>intermundial seguros viaje</t>
  </si>
  <si>
    <t>seguro de decesos prima unica</t>
  </si>
  <si>
    <t>seguro por viaje</t>
  </si>
  <si>
    <t>seguro privado de salud</t>
  </si>
  <si>
    <t>amex seguro de viaje</t>
  </si>
  <si>
    <t>seguro de salud para viajeros</t>
  </si>
  <si>
    <t>seguro medico privado internacional</t>
  </si>
  <si>
    <t>seguro viaje american express</t>
  </si>
  <si>
    <t>adeslas seguro internacional</t>
  </si>
  <si>
    <t>caser seguro viaje</t>
  </si>
  <si>
    <t>seguro de viaje barato</t>
  </si>
  <si>
    <t>europ assistance reembolso online</t>
  </si>
  <si>
    <t>seguro de viaje anulacion</t>
  </si>
  <si>
    <t>seguro anulacion vuelo</t>
  </si>
  <si>
    <t>seguro de salud de emergencia para el viajero</t>
  </si>
  <si>
    <t>iati anulacion</t>
  </si>
  <si>
    <t>seguro salud sin copagos</t>
  </si>
  <si>
    <t>seguros para agencias de turismo</t>
  </si>
  <si>
    <t>seguro medico para viajeros</t>
  </si>
  <si>
    <t>iati descuento 10</t>
  </si>
  <si>
    <t>seguros internacionales de salud</t>
  </si>
  <si>
    <t>seguro decesos</t>
  </si>
  <si>
    <t>vueling seguro de cancelacion</t>
  </si>
  <si>
    <t>seguros para viajeros internacionales</t>
  </si>
  <si>
    <t>aon seguros viaje</t>
  </si>
  <si>
    <t>adeslas seguro medico internacional</t>
  </si>
  <si>
    <t>seguro medico mayores de 70 años</t>
  </si>
  <si>
    <t>seguro cancelacion ryanair</t>
  </si>
  <si>
    <t>seguros de viaje por un año</t>
  </si>
  <si>
    <t>Seguro salud internacional</t>
  </si>
  <si>
    <t>seguro cancelacion vuelo ryanair</t>
  </si>
  <si>
    <t>seguro viaje anulacion</t>
  </si>
  <si>
    <t>seguro adeslas viaje extranjero</t>
  </si>
  <si>
    <t>aseguradoras ruber internacional</t>
  </si>
  <si>
    <t>seguro medico internacional visa</t>
  </si>
  <si>
    <t>estados unidos seguro medico</t>
  </si>
  <si>
    <t>seguro de gastos medicos internacional</t>
  </si>
  <si>
    <t>iati seguros viaje</t>
  </si>
  <si>
    <t>comparador seguro salud</t>
  </si>
  <si>
    <t>seguro salud desgrava</t>
  </si>
  <si>
    <t>seguro medico niños</t>
  </si>
  <si>
    <t>seguro de vida para mayores de 70 años</t>
  </si>
  <si>
    <t>seguro medico nueva zelanda</t>
  </si>
  <si>
    <t>intermundial seguro viaje</t>
  </si>
  <si>
    <t>seguro de salud internacional</t>
  </si>
  <si>
    <t>seguro medico barato sin copago</t>
  </si>
  <si>
    <t>costo seguro de viaje</t>
  </si>
  <si>
    <t>seguro viaje bnext</t>
  </si>
  <si>
    <t>rastreator seguro medico viaje</t>
  </si>
  <si>
    <t>adeslas viaje extranjero</t>
  </si>
  <si>
    <t>seguro por deceso</t>
  </si>
  <si>
    <t>seguro cancelacion por cualquier motivo</t>
  </si>
  <si>
    <t>seguro de decesos que es</t>
  </si>
  <si>
    <t>seguro medico visa signature</t>
  </si>
  <si>
    <t>anulacion viajes</t>
  </si>
  <si>
    <t>https://www.imq.es/sites/IMQCorporativo/default/es_ES/CanalesPrincipales/Guia_Medica?action=details&amp;amp;idRealizador=20242&amp;amp;idCuadro=32948&amp;amp;fromPage=guia&amp;amp;busqueda=tipoBusqueda%3Dotros%26page%3D37%26mutualidades%3Doff%26dental%3Doff%26citaWeb%3Doff</t>
  </si>
  <si>
    <t>seguro salud viaje extranjero</t>
  </si>
  <si>
    <t>seguro medico publico para extranjeros</t>
  </si>
  <si>
    <t>seguros de viaje para mayores de 75 años</t>
  </si>
  <si>
    <t>seguro medico internacional santander</t>
  </si>
  <si>
    <t>bupa viajero</t>
  </si>
  <si>
    <t>mejores seguros medicos internacionales</t>
  </si>
  <si>
    <t>seguros de viaje para estados unidos</t>
  </si>
  <si>
    <t>seguro medico para extranjeros no residentes</t>
  </si>
  <si>
    <t>poliza de seguro de salud</t>
  </si>
  <si>
    <t>seguro de asistencia en viajes</t>
  </si>
  <si>
    <t>seguro de viaje costo</t>
  </si>
  <si>
    <t>intermundial seguro cancelacion</t>
  </si>
  <si>
    <t>Seguro salud españa para extranjeros</t>
  </si>
  <si>
    <t>seguro de salud para viajar a estados unidos</t>
  </si>
  <si>
    <t>seguro de viaje por dias</t>
  </si>
  <si>
    <t>seguro de viaje ocaso</t>
  </si>
  <si>
    <t>seguro decesos kutxabank</t>
  </si>
  <si>
    <t>mapfre seguro viaje</t>
  </si>
  <si>
    <t>ergo seguro</t>
  </si>
  <si>
    <t>seguro cancelacion de viaje</t>
  </si>
  <si>
    <t>seguros anulacion viaje</t>
  </si>
  <si>
    <t>seguro de salud para el extranjero</t>
  </si>
  <si>
    <t>comparador seguros médicos</t>
  </si>
  <si>
    <t>seguro vueling</t>
  </si>
  <si>
    <t>seguro medico de viaje internacional</t>
  </si>
  <si>
    <t>seguro de viaje mapfre</t>
  </si>
  <si>
    <t>mejor seguro salud calidad precio</t>
  </si>
  <si>
    <t>prima natural decesos</t>
  </si>
  <si>
    <t>seguro cancelacion</t>
  </si>
  <si>
    <t>que es el copago en un seguro de salud</t>
  </si>
  <si>
    <t>seguro de decesos familiar</t>
  </si>
  <si>
    <t>seguro salud sin carencias</t>
  </si>
  <si>
    <t>seguros medicos dentales</t>
  </si>
  <si>
    <t>ryanair seguro</t>
  </si>
  <si>
    <t>Seguro salud embarazo</t>
  </si>
  <si>
    <t>seguros dentales para niños</t>
  </si>
  <si>
    <t>el mejor seguro de viaje internacional</t>
  </si>
  <si>
    <t>seguro de viaje n26</t>
  </si>
  <si>
    <t>seguro medico embarazo y parto</t>
  </si>
  <si>
    <t>race seguros viaje</t>
  </si>
  <si>
    <t>seguro medico para mayores de 70 años</t>
  </si>
  <si>
    <t>poliza de viaje</t>
  </si>
  <si>
    <t>seguro medico mondo</t>
  </si>
  <si>
    <t>seguro de cancelación de viaje por cualquier causa</t>
  </si>
  <si>
    <t>adeslas seguro medico para extranjeros</t>
  </si>
  <si>
    <t>seguro de salud para mayores de 75 años</t>
  </si>
  <si>
    <t>seguro medico de gastos mayores</t>
  </si>
  <si>
    <t>seguro viaje carnet jove</t>
  </si>
  <si>
    <t>seguro viaje estados unidos</t>
  </si>
  <si>
    <t>seguro salud europa</t>
  </si>
  <si>
    <t>prima mixta decesos</t>
  </si>
  <si>
    <t>seguro de schengen</t>
  </si>
  <si>
    <t>seguro schengen europ assistance</t>
  </si>
  <si>
    <t>contratar seguro de sepelio</t>
  </si>
  <si>
    <t>intermundial agencias</t>
  </si>
  <si>
    <t>seguro de viaje cancelacion vuelo</t>
  </si>
  <si>
    <t>asistencia medica en el exterior</t>
  </si>
  <si>
    <t>ryanair seguro cancelacion</t>
  </si>
  <si>
    <t>seguro medico para viajar a nueva york</t>
  </si>
  <si>
    <t>seguro medico assist card</t>
  </si>
  <si>
    <t>Родительская группа</t>
  </si>
  <si>
    <t>allianz global assistance iberia</t>
  </si>
  <si>
    <t>edreams seguro de viaje</t>
  </si>
  <si>
    <t>adeslas asistencia en viaje</t>
  </si>
  <si>
    <t>seguro asistencia medica internacional</t>
  </si>
  <si>
    <t>europ assistance cancelacion viaje</t>
  </si>
  <si>
    <t>seguro viaje cancelacion vuelo</t>
  </si>
  <si>
    <t>seguro de cancelacion de vuelo</t>
  </si>
  <si>
    <t>seguro salud sin carencia y sin copago</t>
  </si>
  <si>
    <t>que quiere decir decesos</t>
  </si>
  <si>
    <t>asisa extranjero</t>
  </si>
  <si>
    <t>seguros turista</t>
  </si>
  <si>
    <t>seguro cancelacion vuelo iberia</t>
  </si>
  <si>
    <t>seguro medico para estudiantes extranjeros en españa</t>
  </si>
  <si>
    <t>Seguro de decesos barato</t>
  </si>
  <si>
    <t>seguro de salud en el extranjero</t>
  </si>
  <si>
    <t>que es un seguro de salud</t>
  </si>
  <si>
    <t>erv seguros de viaje</t>
  </si>
  <si>
    <t>generali seguro viaje</t>
  </si>
  <si>
    <t>asisa viajes</t>
  </si>
  <si>
    <t>precio seguro de viaje internacional</t>
  </si>
  <si>
    <t>iati seguro medico</t>
  </si>
  <si>
    <t>asistencia medica internacional</t>
  </si>
  <si>
    <t>asistencia viajero</t>
  </si>
  <si>
    <t>mejor seguro de decesos opiniones</t>
  </si>
  <si>
    <t>europ assistance seguro de viaje</t>
  </si>
  <si>
    <t>seguros medicos internacionales en republica dominicana</t>
  </si>
  <si>
    <t>seguro medico clinica internacional</t>
  </si>
  <si>
    <t>asistencia medica viaje</t>
  </si>
  <si>
    <t>axa seguro cancelacion viaje</t>
  </si>
  <si>
    <t>Фраза</t>
  </si>
  <si>
    <t>seguro salud sin preexistencias</t>
  </si>
  <si>
    <t>seguro salud sin carencia parto</t>
  </si>
  <si>
    <t>univiajes seguros</t>
  </si>
  <si>
    <t>colmena seguro de viaje</t>
  </si>
  <si>
    <t>seguro de viaje schengen barato</t>
  </si>
  <si>
    <t>seguros medicos para viajes internacionales</t>
  </si>
  <si>
    <t>contratar seguro de decesos</t>
  </si>
  <si>
    <t>seguro de viaje low cost</t>
  </si>
  <si>
    <t>seguro viaje iberia</t>
  </si>
  <si>
    <t>allianz seguro de viaje</t>
  </si>
  <si>
    <t>seguro de cancelacion y asistencia en viaje</t>
  </si>
  <si>
    <t>intermundial plus</t>
  </si>
  <si>
    <t>seguro de salud para extranjeros en españa</t>
  </si>
  <si>
    <t>que seguro de salud es mejor</t>
  </si>
  <si>
    <t>seguro de gastos medicos mayores</t>
  </si>
  <si>
    <t>segurcaixa asistencia en viaje</t>
  </si>
  <si>
    <t>booking seguro de viaje</t>
  </si>
  <si>
    <t>desgrava el seguro de salud</t>
  </si>
  <si>
    <t>seguro anulacion</t>
  </si>
  <si>
    <t>asistencia de viaje internacional</t>
  </si>
  <si>
    <t>seguro de viaje ama</t>
  </si>
  <si>
    <t>que seguro de salud elegir</t>
  </si>
  <si>
    <t>seguro de salud embarazo</t>
  </si>
  <si>
    <t>seguro de viaje alsa</t>
  </si>
  <si>
    <t>el seguro de decesos</t>
  </si>
  <si>
    <t>seguro decesos precios</t>
  </si>
  <si>
    <t>seguro de viaje que es</t>
  </si>
  <si>
    <t>seguros dentales que cubren todo</t>
  </si>
  <si>
    <t>seguro salud estados unidos</t>
  </si>
  <si>
    <t>tarjeta medica internacional</t>
  </si>
  <si>
    <t>1727 seguro de viaje</t>
  </si>
  <si>
    <t>seguro viaje wizink</t>
  </si>
  <si>
    <t>seguro viaje online</t>
  </si>
  <si>
    <t>ocu seguros de viaje</t>
  </si>
  <si>
    <t>axa seguros viajes internacionales</t>
  </si>
  <si>
    <t>seguro plus ryanair cobertura</t>
  </si>
  <si>
    <t>seguro decesos carrefour</t>
  </si>
  <si>
    <t>seguros médicos sin copagos</t>
  </si>
  <si>
    <t>seguro medico mundial</t>
  </si>
  <si>
    <t>mejor seguro de salud españa</t>
  </si>
  <si>
    <t>seguro de viaje crucero</t>
  </si>
  <si>
    <t>seguro de decesos para mayores de 70 años</t>
  </si>
  <si>
    <t>seguros de decesos baratos</t>
  </si>
  <si>
    <t>seguro integral de salud sis</t>
  </si>
  <si>
    <t>seguro anual de viaje</t>
  </si>
  <si>
    <t>vueling seguro cancelación</t>
  </si>
  <si>
    <t>seguro intermundial viaje</t>
  </si>
  <si>
    <t>seguro de decesos barato y bueno</t>
  </si>
  <si>
    <t>seguro de viajes barato</t>
  </si>
  <si>
    <t>seguros de vida para viajes internacionales</t>
  </si>
  <si>
    <t>seguro de viaje internacional para mexicanos</t>
  </si>
  <si>
    <t>cuanto vale un seguro de decesos</t>
  </si>
  <si>
    <t>sura seguro medico internacional</t>
  </si>
  <si>
    <t>seguro de viaje lan</t>
  </si>
  <si>
    <t>aig seguro de viaje</t>
  </si>
  <si>
    <t>aseguradoras de viajes</t>
  </si>
  <si>
    <t>seguro de viaje extranjero</t>
  </si>
  <si>
    <t>seguro de viaje paypal</t>
  </si>
  <si>
    <t>seguro de viaje ryanair</t>
  </si>
  <si>
    <t>код</t>
  </si>
  <si>
    <t>Названия строк</t>
  </si>
  <si>
    <t>(пусто)</t>
  </si>
  <si>
    <t>Общий итог</t>
  </si>
  <si>
    <t>http://www.esicuba.cu/</t>
  </si>
  <si>
    <t>https://access.nyc.gov/es/programs/%E2%80%8Bhealth-insurance-assistance/</t>
  </si>
  <si>
    <t>https://coverseguros.com/consejos-para-elegir-un-seguro-medico/</t>
  </si>
  <si>
    <t>https://es.aetna.com/individuals-families.html</t>
  </si>
  <si>
    <t>https://es.statefarm.com/soluciones-para-pequenas-empresas/seguros</t>
  </si>
  <si>
    <t>https://seguros.elcorteingles.es/ofertas/</t>
  </si>
  <si>
    <t>https://selectra.es/seguros/aseguradoras/fiatc/seguro-salud-fiatc</t>
  </si>
  <si>
    <t>https://selectra.es/seguros/info/poliza-de-seguros</t>
  </si>
  <si>
    <t>https://selectra.es/seguros/seguros-salud</t>
  </si>
  <si>
    <t>https://www.allianztravel.com.mx/seguro-de-viaje.html</t>
  </si>
  <si>
    <t>https://www.benefits.gov/es/benefit/1286</t>
  </si>
  <si>
    <t>https://www.elplural.com/economia/seguros-de-salud-por-que-son-necesarios-y-donde-contratarlos_118534102</t>
  </si>
  <si>
    <t>https://www.generali.es/seguros-particulares/salud-clinic</t>
  </si>
  <si>
    <t>https://www.irs.gov/es/affordable-care-act/individuals-and-families/the-health-insurance-marketplace</t>
  </si>
  <si>
    <t>https://www.kelisto.es/seguros-salud/mejor-compra/los-mejores-seguros-de-salud-sin-copago-6257</t>
  </si>
  <si>
    <t>https://www.nacionalseguros.com.bo/</t>
  </si>
  <si>
    <t>https://www.nb21.es/particulares/seguros-de-salud</t>
  </si>
  <si>
    <t>https://www.rastreator.com/seguros-de-hogar/guias/seguro-hogar-mas-barato.aspx</t>
  </si>
  <si>
    <t>https://www.reale.es/</t>
  </si>
  <si>
    <t>https://www.saludonnet.com/</t>
  </si>
  <si>
    <t>https://www.tupolizadesalud.com/</t>
  </si>
  <si>
    <t>https://blog.reale.es/para-que-sirve-antiguedad-seguro-decesos/</t>
  </si>
  <si>
    <t>https://costaseguros.es/decesos/</t>
  </si>
  <si>
    <t>https://revistafuneraria.com/tag/seguro-de-decesos/</t>
  </si>
  <si>
    <t>https://selectra.es/seguros/aseguradoras/ocaso</t>
  </si>
  <si>
    <t>https://www.almudenaseguros.es/</t>
  </si>
  <si>
    <t>https://www.generali.es/</t>
  </si>
  <si>
    <t>https://www.ibercaja.es/particulares/seguros/seguros-decesos/seguro-decesos-prima-unica/</t>
  </si>
  <si>
    <t>https://www.icea.es/</t>
  </si>
  <si>
    <t>https://www.milanuncios.com/anuncios/seguros-decesos.htm</t>
  </si>
  <si>
    <t>https://www.plusultra.es/</t>
  </si>
  <si>
    <t>https://www.zurich.es/</t>
  </si>
  <si>
    <t>http://www.restaurasegur.es/comparador/seguro-medico</t>
  </si>
  <si>
    <t>https://capturetheatlas.com/es/mejor-seguro-de-viaje/</t>
  </si>
  <si>
    <t>https://cronicaglobal.elespanol.com/cronica-directo/mejores-peores-seguros-salud_101294_102.html</t>
  </si>
  <si>
    <t>https://queplan.cl/Comparar/Seguros-de-Salud/Complementario</t>
  </si>
  <si>
    <t>https://queplan.cl/Comparar/Seguros-de-Salud/RedSalud</t>
  </si>
  <si>
    <t>https://queplan.pe/Seguros/Mapfre</t>
  </si>
  <si>
    <t>https://queplan.pe/Seguros/Rimac</t>
  </si>
  <si>
    <t>https://queseguro.co/Medicina-Prepagada</t>
  </si>
  <si>
    <t>https://selectra.es/seguros/seguros-viajes/comparador-seguro-viaje</t>
  </si>
  <si>
    <t>https://www.crackseguros.es/comparador/seguro-medico</t>
  </si>
  <si>
    <t>https://www.rastreator.com/seguros-de-coche/analisis/mejor-seguro-de-coche.aspx</t>
  </si>
  <si>
    <t>https://www.segurosdesalud-presupuestos.es/comparativas/perfiles/seguros-salud-mayores-55</t>
  </si>
  <si>
    <t>https://www.segurosvida.online/</t>
  </si>
  <si>
    <t>http://gvoy.parrocchiasanvincenzodepaolimilano.it/trabajos-dentales.html</t>
  </si>
  <si>
    <t>http://nmoy.prolocoalbanella.it/trabajos-dentales.html</t>
  </si>
  <si>
    <t>http://www.stockmarketsreview.com/members/seguro-de-auto/</t>
  </si>
  <si>
    <t>https://cincocaballeros.es/comparacion-de-productos</t>
  </si>
  <si>
    <t>https://insurancelatino.com/seguro-funerario-mutual-of-omaha/</t>
  </si>
  <si>
    <t>https://opinionesespana.es/blog/como-elegir-un-seguro-de-coche</t>
  </si>
  <si>
    <t>https://www.bancofalabella.pe/tarjeta-cmr-visa-signature</t>
  </si>
  <si>
    <t>https://www.capterra.co/compare/162841/129536/ability-network/vs/speedy-claims</t>
  </si>
  <si>
    <t>https://www.helpmycash.com/creditos/financiar-dentista/</t>
  </si>
  <si>
    <t>https://www.piensoparaperrosygatos.com/snack-dentales/</t>
  </si>
  <si>
    <t>https://beemy.es/comparador-seguros/seguros-de-decesos/</t>
  </si>
  <si>
    <t>https://drsegurosbrokers.com/seguros-de-decesos/</t>
  </si>
  <si>
    <t>https://seguros-decesos.santalucia.es/</t>
  </si>
  <si>
    <t>https://www.asisa.es/seguros-de-salud</t>
  </si>
  <si>
    <t>https://www.elsegurodetuvida.com/seguro-de-vida-antares/</t>
  </si>
  <si>
    <t>https://www.elsegurodetuvida.com/seguro-de-vida-reale/</t>
  </si>
  <si>
    <t>https://www.kelisto.es/seguros-hogar/mejor-compra/los-10-seguros-de-hogar-mas-baratos-4453</t>
  </si>
  <si>
    <t>https://www.reclamador.es/blog/seguro-de-decesos/</t>
  </si>
  <si>
    <t>https://www.segurosendenia.com/seguro/seguro-decesos-prima-nivelada/</t>
  </si>
  <si>
    <t>https://www.segurosmeridiano.com/blog/30-anos-la-edad-media-de-contratacion-de-un-seguro-de-decesos</t>
  </si>
  <si>
    <t>https://ryd.es/decesos</t>
  </si>
  <si>
    <t>https://segurodedecesos.org/cual-es-el-mejor-seguro-de-decesos-en-espana-2021/</t>
  </si>
  <si>
    <t>https://segurodedecesos.org/que-seguro-de-decesos-contratar-en-espana/</t>
  </si>
  <si>
    <t>https://tucorreduriadeseguros.com/formas-de-pago-seguros-decesos/</t>
  </si>
  <si>
    <t>https://tucorreduriadeseguros.com/reconocimiento-medico-para-contratar-un-seguro-de-decesos/</t>
  </si>
  <si>
    <t>https://www.caser.es/seguros-de-decesos/preguntas-frecuentes/cubre-seguro-vida-gastos-fallecimiento</t>
  </si>
  <si>
    <t>https://www.cecuseguros.es/seguro-de-decesos-velez-malaga-torre-del-mar-y-axarquia</t>
  </si>
  <si>
    <t>https://www.clinicum.es/</t>
  </si>
  <si>
    <t>https://www.generali.es/seguros-particulares/salud-enfermedades-graves</t>
  </si>
  <si>
    <t>https://www.grupopacc.es/blog/seguro-de-decesos-en-espana/</t>
  </si>
  <si>
    <t>https://www.ibercaja.es/particulares/seguros/seguros-decesos/seguro-decesos-confianza/</t>
  </si>
  <si>
    <t>https://www.icea.es/es-ES/informacion-seguro/rankings/total-sector</t>
  </si>
  <si>
    <t>https://www.kelisto.es/seguros-coche/mejor-compra/los-mejores-seguros-de-coche-2849</t>
  </si>
  <si>
    <t>https://www.puntoseguro.com/blog/conoce-tus-derechos-antes-contratar-seguro-de-decesos/</t>
  </si>
  <si>
    <t>https://www.puntoseguro.com/blog/en-que-consisten-las-coberturas-de-testamento-online-borrado-de-vida-digital-en-los-seguros-de-decesos/</t>
  </si>
  <si>
    <t>https://www.puntoseguro.com/blog/que-es-seguro-prima-nivelada/</t>
  </si>
  <si>
    <t>https://www.rastreator.com/seguros-de-moto/guias/como-contratar-seguro-moto.aspx</t>
  </si>
  <si>
    <t>https://www.segurcorazon.com/seguros-de-vida/seguro-de-vida/</t>
  </si>
  <si>
    <t>https://www.segurosacademy.com/que-es-la-antiguedad/</t>
  </si>
  <si>
    <t>https://www.segurosdecesos.com.es/aseguradoras.html</t>
  </si>
  <si>
    <t>https://www.segurosdecesos.com.es/prima-nivelada.html</t>
  </si>
  <si>
    <t>https://www.segurosdedecesos.net/como-saber-si-estoy-asegurado-en-un-seguro-de-decesos/</t>
  </si>
  <si>
    <t>https://www.segurosdedecesos.net/seguros-decesos-impuesto-sucesiones/</t>
  </si>
  <si>
    <t>https://matmeu.es/blogs</t>
  </si>
  <si>
    <t>https://segurodedecesos.org/que-incluye-el-seguro-de-decesos-en-espana/</t>
  </si>
  <si>
    <t>https://segurodedecesos.org/que-seguro-de-decesos-me-recomendais-en-espana-2021/</t>
  </si>
  <si>
    <t>https://seguros.elcorteingles.es/ayuda/diferencias-entre-prima-unica-y-prima-periodica</t>
  </si>
  <si>
    <t>https://www.elsegurodetuvida.com/calculo-seguro-vida/</t>
  </si>
  <si>
    <t>https://www.kelisto.es/seguros-moto/mejor-compra/seguros-de-moto-mas-baratos-3170</t>
  </si>
  <si>
    <t>https://www.nortehispana.com/blog/</t>
  </si>
  <si>
    <t>https://www.nortehispana.com/blog/salud-seguro-decesos/</t>
  </si>
  <si>
    <t>https://psn.es/</t>
  </si>
  <si>
    <t>https://seguros.elcorteingles.es/ayuda/como-dar-de-baja-o-cancelar-un-seguro/</t>
  </si>
  <si>
    <t>https://tiemposeguro.com/piensatelo-dos-veces-antes-de-dar-de-baja-tus-seguros/happy-customers-handshaking-after-a-deal/</t>
  </si>
  <si>
    <t>https://www.bancsabadell.com/cs/Satellite/SabAtl/Proteccion-Salud/6000018128579/es/</t>
  </si>
  <si>
    <t>https://www.fundacionmapfre.org/publicaciones/diccionario-mapfre-seguros/dar-de-baja/</t>
  </si>
  <si>
    <t>https://www.ocu.org/reclamar/lista-reclamaciones-publicas/reclamacion-publica?referenceId=CPTES01206525-39</t>
  </si>
  <si>
    <t>https://www.puntoseguro.com/blog/se-puede-cancelar-seguro-una-vez-contratado-sin-esperar-finalice/</t>
  </si>
  <si>
    <t>https://www.rankia.com/foros/seguros/temas/3807821-baja-seguro-salud-segurcaixa-adeslas</t>
  </si>
  <si>
    <t>https://www.segurosripley.cl/</t>
  </si>
  <si>
    <t>https://seguros.elcorteingles.es/ayuda/diferencia-ramo-modalidad/</t>
  </si>
  <si>
    <t>https://www.elmundofinanciero.com/noticia/92484/economia/la-importancia-de-contratar-oportunamente-un-seguro-de-decesos.html</t>
  </si>
  <si>
    <t>https://www.generali.es/seguros-particulares/vida-facil</t>
  </si>
  <si>
    <t>https://www.helvetia.es/actualidad/los-temas-que-nos-interesan/diferencias-entre-el-seguro-de-vida-y-el-seguro-de-accidentes</t>
  </si>
  <si>
    <t>https://www.kelisto.es/seguros-vida/consejos-y-analisis/seguro-de-vida-con-hipoteca-6339</t>
  </si>
  <si>
    <t>https://www.puntoseguro.com/blog/en-los-seguros-de-decesos-el-traslado-se-descuenta-del-capital-asegurado/</t>
  </si>
  <si>
    <t>https://www.rastreator.com/seguros-de-vida/articulos-destacados/por-que-contratar-seguro-vida.aspx</t>
  </si>
  <si>
    <t>https://www.unitseguros.com/seguro/seguro-de-decesos/</t>
  </si>
  <si>
    <t>http://www.issemym.gob.mx/tus_tr%C3%A1mites_otros/reintegro_por_gastos_de_salud</t>
  </si>
  <si>
    <t>https://access.nyc.gov/es/programs/medicaid-for-pregnant-women/</t>
  </si>
  <si>
    <t>https://cincodias.elpais.com/tag/c/d468ea9496ac23335d27501078a54a61</t>
  </si>
  <si>
    <t>https://es.trustpilot.com/review/dkvseguros.es</t>
  </si>
  <si>
    <t>https://espanol.bcbstx.com/shop-plans-and-products/special-enrollment</t>
  </si>
  <si>
    <t>https://espanol.insurekidsnow.gov/coverage/ga/index.html</t>
  </si>
  <si>
    <t>https://gestion.pe/noticias/pacifico-seguros/</t>
  </si>
  <si>
    <t>https://heymondo.es/blog/cuanto-cuesta-un-seguro-de-viaje/</t>
  </si>
  <si>
    <t>https://insurancelatino.com/seguro-de-vida-para-abuelos/</t>
  </si>
  <si>
    <t>https://losbarriosunidos.org/es/visitanos/</t>
  </si>
  <si>
    <t>https://seguros.elcorteingles.es/nuestras-companias/asisa/</t>
  </si>
  <si>
    <t>https://touristear.com/seguro-cancelacion-viaje/</t>
  </si>
  <si>
    <t>https://www.americanvisitorinsurance.com/espanol/blog/seguro-de-viaje-para-coronavirus-covid-19.asp</t>
  </si>
  <si>
    <t>https://www.americanvisitorinsurance.com/espanol/seguro-de-viaje-internacional/Chile/</t>
  </si>
  <si>
    <t>https://www.asseguris.com/es/portfolio-productos/</t>
  </si>
  <si>
    <t>https://www.bancsabadell.com/cs/Satellite/SabAtl/Seguro-Proteccion-Salud/6000018128579/es/</t>
  </si>
  <si>
    <t>https://www.bbc.com/mundo/noticias-america-latina-56035746</t>
  </si>
  <si>
    <t>https://www.bbva.es/personas/productos/seguros/accidentes.html</t>
  </si>
  <si>
    <t>https://www.chicagotribune.com/espanol/sns-es-lo-que-debes-saber-tras-reapertura-mercados-seguros-20210216-pfmxtdisazbvzfpqjpvuuqtfju-story.html</t>
  </si>
  <si>
    <t>https://www.csif.es/categoria/andalucia/general/seguros</t>
  </si>
  <si>
    <t>https://www.diariodeunmentiroso.com/contratar-seguro-viaje-estados-unidos/</t>
  </si>
  <si>
    <t>https://www.elfinanciero.com.mx/opinion/jeanette-leyva/mas-vale-tener-seguro-y-no-ocuparlo</t>
  </si>
  <si>
    <t>https://www.elmundo.es/loc/2021/03/05/6041795621efa0c9618b4582.html</t>
  </si>
  <si>
    <t>https://www.hospitaria.com/servicio-medico/maternidad.php</t>
  </si>
  <si>
    <t>https://www.intermundial.es/blog/5-mitos-seguro-de-viaje/</t>
  </si>
  <si>
    <t>https://www.intermundial.es/blog/paises-seguro-obligatorio/</t>
  </si>
  <si>
    <t>https://www.rankia.com/informacion/seguros-hogar</t>
  </si>
  <si>
    <t>https://www.seguroscatalanaoccidente.com/blog/</t>
  </si>
  <si>
    <t>https://www.vivaz.com/opiniones/</t>
  </si>
  <si>
    <t>http://portal.essalud.gob.pe/</t>
  </si>
  <si>
    <t>https://corporativo.compensar.com/convenios-alianzas/seguros/individuales/soat-seguros-del-estado</t>
  </si>
  <si>
    <t>https://elcomercio.pe/noticias/essalud/</t>
  </si>
  <si>
    <t>https://elperuano.pe/noticia/116278-essalud-vacunara-contra-el-covid-19-a-mas-de-un-millon-700000-adultos-mayores-asegurados</t>
  </si>
  <si>
    <t>https://elperuano.pe/noticia/116289-alistan-inmunizacion-de-los-adultos-mayores</t>
  </si>
  <si>
    <t>https://es.wikipedia.org/wiki/Seguridad_social</t>
  </si>
  <si>
    <t>https://oiss.org/seguro-social-de-salud-essalud/</t>
  </si>
  <si>
    <t>https://peru.as.com/peru/2021/03/04/actualidad/1614870832_355001.html</t>
  </si>
  <si>
    <t>https://queplan.cl/QP-University/Isapre/Fonasa-o-Isapre</t>
  </si>
  <si>
    <t>https://twitter.com/sis_peru</t>
  </si>
  <si>
    <t>https://united-studies.com/seguro-medico-seguro-cancelacion-2/</t>
  </si>
  <si>
    <t>https://w3.metlife.cl/te-ayudamos/preguntas-frecuentes/preguntas-frecuentes-seguros-colectivos/</t>
  </si>
  <si>
    <t>https://washingtonnational.com/es/explorar/en-el-trabajo/seguro-de-salud-del-empleador-en-comparacion-con-el-seguro-de-salud-individual-lo-que-necesita-saber/</t>
  </si>
  <si>
    <t>https://www.asertec.com.ec/blog/que-no-te-pase/12-preguntas-seguro-salud/</t>
  </si>
  <si>
    <t>https://www.cigna.com/es-us/individuals-families/plans-services/plans-through-employer/pharmacy</t>
  </si>
  <si>
    <t>https://www.facebook.com/EsSaludPeruOficial/photos/</t>
  </si>
  <si>
    <t>https://www.facebook.com/EsSaludPeruOficial/posts/</t>
  </si>
  <si>
    <t>https://www.fitchratings.com/research/international-public-finance/seguro-social-de-salud-del-peru-essalud-18-02-2021</t>
  </si>
  <si>
    <t>https://www.gob.pe/12947-consultar-si-tu-seguro-essalud-esta-activo</t>
  </si>
  <si>
    <t>https://www.gob.pe/194-seguro-social-del-peru-essalud</t>
  </si>
  <si>
    <t>https://www.gob.pe/7337-seguro-social-de-salud-organizacion-de-seguro-social-de-salud</t>
  </si>
  <si>
    <t>https://www.rimac.com/trabajadores/complementarios/seguro-vida</t>
  </si>
  <si>
    <t>https://www.universal.com.do/productos_parati/salud_internacional/Paginas/default.aspx</t>
  </si>
  <si>
    <t>https://adndelseguro.com/</t>
  </si>
  <si>
    <t>https://es.trustpilot.com/review/mapfre.com</t>
  </si>
  <si>
    <t>https://es.trustpilot.com/review/santalucia.es</t>
  </si>
  <si>
    <t>https://selectra.es/seguros/aseguradoras/mapfre/seguro-dental-mapfre</t>
  </si>
  <si>
    <t>https://tucorreduriadeseguros.com/blog/</t>
  </si>
  <si>
    <t>https://www.rankia.com/foros/seguros/temas/1938613-que-pensais-cambiarme-ocaso-norte-hispana-decesos</t>
  </si>
  <si>
    <t>https://www.segurchollo.com/allianz-foro-de-seguros-allianz-deja-tu-opinion/</t>
  </si>
  <si>
    <t>https://www.segurosyaseguradoras.com/valoraciones-y-opiniones/nortehispana/</t>
  </si>
  <si>
    <t>https://www.ibercaja.es/particulares/seguros/seguros-salud/caser-salud-integral/</t>
  </si>
  <si>
    <t>https://www.losviajeros.com/foros.php?sm=Seguro+Medico+Revolut&amp;amp;sf=46</t>
  </si>
  <si>
    <t>https://www.losviajeros.com/foros.php?sm=Seguro-Medico-en-Estados-Unidos&amp;amp;sf=25</t>
  </si>
  <si>
    <t>https://www.quechollodesegurodesalud.com/foro-de-hna-comparte-tu-opinion-sobre-hna/</t>
  </si>
  <si>
    <t>http://dkvsalud.com/es/publicaciones/click/club-dkv-ventajas-y-descuentos</t>
  </si>
  <si>
    <t>http://www.comz.org/ventanilla-unica/oferta-empleo</t>
  </si>
  <si>
    <t>https://do.jooble.org/trabajo-asistente-seguros-medicos</t>
  </si>
  <si>
    <t>https://especiales.elperiodico.com.gt/2021/seguros</t>
  </si>
  <si>
    <t>https://ingenieros-civiles.es/empleo/ofertas.php</t>
  </si>
  <si>
    <t>https://sppme-a.es/correduria-de-seguros-rosillo-hnos/</t>
  </si>
  <si>
    <t>https://www.bgeneral.com/personas/promociones/</t>
  </si>
  <si>
    <t>https://www.comparaonline.cl/seguro-obligatorio-soap</t>
  </si>
  <si>
    <t>https://www.dane.gov.co/index.php/estadisticas-por-tema/salud</t>
  </si>
  <si>
    <t>https://www.elespanol.com/invertia/empresas/banca/20210215/seguros-quita-sector-ajusta-oferta-ganar-pandemia/558944122_0.html</t>
  </si>
  <si>
    <t>https://www.gobiernodecanarias.org/sanidad/scs/</t>
  </si>
  <si>
    <t>https://www.infojobs.net/ofertas-trabajo/segurcaixa-adeslas</t>
  </si>
  <si>
    <t>https://www.mediamarkt.es/es/category/_salud-y-bienestar-701144.html</t>
  </si>
  <si>
    <t>https://www.paris.cl/belleza/cuidado-personal/salud-bienestar/</t>
  </si>
  <si>
    <t>https://www.ser.es/profesionales/que-hacemos/servicios-al-socio/bolsa-de-trabajo-ofertas/</t>
  </si>
  <si>
    <t>https://www.ultimahora.com/el-mopc-abre-ofertas-seguro-medico-n2929699.html</t>
  </si>
  <si>
    <t>https://funerariagenesismarrosa.com/decesos/</t>
  </si>
  <si>
    <t>https://saludsegur.es/seguro-decesos-completo-segurcaixa-adeslas/</t>
  </si>
  <si>
    <t>https://segurodedecesos.org/puedo-contratar-un-seguro-de-decesos-con-nie-o-pasaporte-en-espana/</t>
  </si>
  <si>
    <t>https://segurzon.com/importancia-seguro-salud-extranjero/</t>
  </si>
  <si>
    <t>https://www.aracilypastor.es/novedades-41-generali-ofrece-una-soluci-n-original-e-innovadora-de-seguro-de-decesos-para-mayores-de-50-a-os</t>
  </si>
  <si>
    <t>https://www.caixalgemesi.es/particulares/seguros-particulares/seguro-decesos-rgaasistencia-familiar</t>
  </si>
  <si>
    <t>https://www.generali.es/seguros-online/recupera-presupuesto</t>
  </si>
  <si>
    <t>https://www.helvetia.es/hprint/documentos/informacionPrecontractual/4000134/Z02/002/documentoPrecontractual.pdf</t>
  </si>
  <si>
    <t>https://www.valengest.es/seguro-de-decesos</t>
  </si>
  <si>
    <t>https://segur.pro/seguros-decesos-adeslas/</t>
  </si>
  <si>
    <t>https://tucorreduriadeseguros.com/cobrar-seguro-de-vida/</t>
  </si>
  <si>
    <t>https://www.elenabeser.com/seguros-personales/seguro-de-vida/</t>
  </si>
  <si>
    <t>https://www.fundacionmapfre.org/publicaciones/diccionario-mapfre-seguros/prima-nivelada/</t>
  </si>
  <si>
    <t>https://www.segurosacademy.com/</t>
  </si>
  <si>
    <t>https://www.segurosdecesos.com.es/con/helvetia.html</t>
  </si>
  <si>
    <t>https://www.segurosdecesos.com.es/con/mapfre.html</t>
  </si>
  <si>
    <t>https://cadenaser.com/emisora/2021/03/05/radio_bierzo/1614944201_768215.html</t>
  </si>
  <si>
    <t>https://npotamara.ru/adresshop/26/</t>
  </si>
  <si>
    <t>https://npotamara.ru/job/</t>
  </si>
  <si>
    <t>https://www.abanca.com/es/hipotecas/hipoteca-maricarmen/</t>
  </si>
  <si>
    <t>https://www.bierzotv.com/huelga-indefinida-en-roldan-sino-se-acuerda-la-prima-de-produccion-unica/</t>
  </si>
  <si>
    <t>https://www.diariodeleon.es/articulo/bierzo/roldan-dispuesta-negociar-prima-unica-esquivar-huelga/202103060233152092454.html</t>
  </si>
  <si>
    <t>https://www.facebook.com/PrimaOraOfficial/posts/adriana-babin-unica-naist%C4%83-din-moldova-mario-caporaso-c%C3%A2nt%C4%83re%C8%9B-%C8%99i-om-de-afaceri/2255657461140499/</t>
  </si>
  <si>
    <t>https://www.prestig.ru/elektrika/rozetki_i_viklyuchateli/viklyuchateli_pereklyuchateli/schneider_electric/UNICA_mehanizmi/26795_mgu520625nzd</t>
  </si>
  <si>
    <t>https://www.repubblica.it/cronaca/2021/02/26/news/vaccino_le_incognite_della_dose_unica_memoria_immunitaria_meno_duratura_-289327173/</t>
  </si>
  <si>
    <t>https://www.repubblica.it/dossier/spettacoli/sanremo-2021/2021/03/03/news/sanremo_si_puo_dare_di_piu_prima_serata-290064785/</t>
  </si>
  <si>
    <t>https://www.youtube.com/watch?v=5RPG-lWCNFQ</t>
  </si>
  <si>
    <t>https://www.youtube.com/watch?v=bqSc5rRDgJs</t>
  </si>
  <si>
    <t>https://www.youtube.com/watch?v=fjukAG37CqQ</t>
  </si>
  <si>
    <t>https://segurodedecesos.org/seguro-de-decesos-mas-barato-2021-en-espana/</t>
  </si>
  <si>
    <t>https://www.insurebrokers.es/seguro-particulares/vida/</t>
  </si>
  <si>
    <t>http://appdt.dipreca.cl:8060/secosa-web/</t>
  </si>
  <si>
    <t>https://1library.co/title/el-mercado-de-los-seguros-complementarios-de-salud-el-mercado-de-los-seguros-complementarios-de-salud</t>
  </si>
  <si>
    <t>https://ayuda.liyfe.cl/hc/es-419/articles/360025060673--En-qu%C3%A9-se-diferencia-un-seguro-complementario-de-salud-con-uno-catastr%C3%B3fico-</t>
  </si>
  <si>
    <t>https://play.google.com/store/apps/details?id=com.metlifeapps.chile&amp;amp;hl=es_PA</t>
  </si>
  <si>
    <t>https://www.cancer.gov/espanol/publicaciones/diccionarios/diccionario-cancer/def/seguro-medico-complementario</t>
  </si>
  <si>
    <t>https://www.fundacionmapfre.org/publicaciones/diccionario-mapfre-seguros/intermediario-de-seguros-complementarios/</t>
  </si>
  <si>
    <t>https://www.rimac.com/como-usar-seguro/salud/como-atenderme-seguro-salud-eps</t>
  </si>
  <si>
    <t>https://www.rimac.com/trabajadores/complementarios</t>
  </si>
  <si>
    <t>https://www.webchilena.cl/collahuasi/</t>
  </si>
  <si>
    <t>https://www.generali.es/seguros-particulares/proteccion-senior</t>
  </si>
  <si>
    <t>https://www.helvetia.es/hprint/documentos/informacionPrecontractual/120196/Z02/002/documentoPrecontractual.pdf</t>
  </si>
  <si>
    <t>https://www.lavozdegalicia.es/noticia/ferrol/ferrol/2021/03/06/contratacion-seguros-vida-decesos-aumenta-pandemia/0003_202103F6C3991.htm</t>
  </si>
  <si>
    <t>https://www.seguros.dev/contratar-seguros/decesos</t>
  </si>
  <si>
    <t>https://www.turigestio.com/seguro-de-decesos/</t>
  </si>
  <si>
    <t>https://seguros.elcorteingles.es/salud/ayuda/contratar-poliza-salud-si-tiene-enfermedad/</t>
  </si>
  <si>
    <t>https://seguros.elcorteingles.es/salud/ayuda/existe-algun-seguro-carencias/</t>
  </si>
  <si>
    <t>https://selectra.es/seguros/aseguradoras/sanitas/seguro-salud-sanitas</t>
  </si>
  <si>
    <t>https://www.aegon.es/seguros/salud/coberturas/copago</t>
  </si>
  <si>
    <t>https://www.trujilloasociados.es/seguros-las-palmas/contratar-seguro-de-salud-en-las-palmas-con-o-sin-copago/</t>
  </si>
  <si>
    <t>https://blog.aegon.es/salud/seguro-salud-para-jovenes/</t>
  </si>
  <si>
    <t>https://espanol.umich.edu/noticias/2021/02/10/una-doble-dosis-de-buenas-noticias-sobre-seguros-medicos/</t>
  </si>
  <si>
    <t>https://seguros.elcorteingles.es/salud/ayuda/coberturas-habituales-seguros-salud/</t>
  </si>
  <si>
    <t>https://www.aracilypastor.es/novedades-40-qu-tres-tareas-previas-son-necesarias-antes-de-analizar-las-propuestas-para-un-seguro-de-salud</t>
  </si>
  <si>
    <t>https://www.klimber.com/</t>
  </si>
  <si>
    <t>https://www.nacionalseguros.com.bo/preguntas-frecuentes.html</t>
  </si>
  <si>
    <t>http://saludineroap.blogspot.com/2021/03/el-seguro-de-salud-en-espana-vive-sus.html</t>
  </si>
  <si>
    <t>https://josesilva.es/</t>
  </si>
  <si>
    <t>https://segurzon.com/desgravar-seguros-hogar/</t>
  </si>
  <si>
    <t>https://segurzon.com/seguro-de-hogar/</t>
  </si>
  <si>
    <t>https://www.caixabank.es/particular/seguros/caixafuturo.html</t>
  </si>
  <si>
    <t>https://www.legaltoday.com/colaborador/asesor-excelente/</t>
  </si>
  <si>
    <t>https://www.puntoseguro.com/blog/diferencias-entre-seguros-de-enfermedad-seguros-de-asistencia-sanitaria/</t>
  </si>
  <si>
    <t>https://www.kelisto.es/seguros-coche/mejor-compra/los-seguros-de-coche-mas-baratos-3664</t>
  </si>
  <si>
    <t>https://www.rastreator.com/seguros-de-moto/analisis/seguro-moto-mas-barato.aspx</t>
  </si>
  <si>
    <t>https://europa.eu/youreurope/citizens/work/unemployment-and-benefits/death-grants/index_es.htm</t>
  </si>
  <si>
    <t>https://selectra.es/seguros/aseguradoras/mapfre/dar-baja-seguro-mapfre</t>
  </si>
  <si>
    <t>https://closaseguros.com/seguros-decesos-vs-seguros-vida-coberturas-diferencias/</t>
  </si>
  <si>
    <t>https://www.asisa.es/DocumentosWeb?nombreArchivo=PRODUCTOS%5CASISA_DECESOS-Folleto.pdf</t>
  </si>
  <si>
    <t>https://www.rastreator.com/seguros-de-salud/noticias/seguro-privado-cubre-coronavirus</t>
  </si>
  <si>
    <t>https://www.youtube.com/watch?v=5VkajJwt6Fw</t>
  </si>
  <si>
    <t>https://www.caser.es/seguros-de-decesos/articulos</t>
  </si>
  <si>
    <t>https://businessinsider.mx/ingerir-dioxido-de-cloro-en-tu-seguro-de-gastos-medicos-mayores/</t>
  </si>
  <si>
    <t>https://businessinsider.mx/vacuna-contra-covid-19-seguro-de-gastos-medicos-mayores-me-cubre/</t>
  </si>
  <si>
    <t>https://expansion.mx/economia/2021/02/16/repunte-inflacion-medica-impactara-costos-seguros</t>
  </si>
  <si>
    <t>https://expansion.mx/finanzas-personales/2021/02/11/tuviste-covid-19-las-aseguradoras-tardaran-en-darte-un-seguro</t>
  </si>
  <si>
    <t>https://juyseguros.com/magazine/</t>
  </si>
  <si>
    <t>https://prevento.mx/guias-gastos-medicos-mayores/</t>
  </si>
  <si>
    <t>https://www.bmicos.com/categoria-producto/salud/</t>
  </si>
  <si>
    <t>https://www.cimat.mx/es/Seguro_de_gastos_m%C3%A9dicos_mayores</t>
  </si>
  <si>
    <t>https://www.conservation.org/docs/default-source/mexico-documents/respuestas---convocatoria-seguros-de-gastos-medicos-mayores.pdf?sfvrsn=b890ac03_2</t>
  </si>
  <si>
    <t>https://www.dgcs.unam.mx/boletin/bdboletin/2021_100.html</t>
  </si>
  <si>
    <t>https://www.eleconomista.com.mx/finanzaspersonales/La-importancia-de-contar-con-un-seguro-de-gastos-medicos-20210301-0081.html</t>
  </si>
  <si>
    <t>https://www.elfinanciero.com.mx/opinion/jonathan-ruiz/salven-el-seguro-de-gastos-medicos</t>
  </si>
  <si>
    <t>https://www.mapfre.com.mx/seguros-mx/particulares/seguros-de-gastos-medicos/medicos/proteccion-medica-a-tu-medida/condiciones.jsp</t>
  </si>
  <si>
    <t>https://www.m-x.com.mx/al-dia/la-covid19-despluma-a-aseguradoras-pagan-hasta-29-millones-por-un-paciente</t>
  </si>
  <si>
    <t>https://www.reporteindigo.com/opinion/seguro-de-gastos-medicos-riesgos-enfermedades-prevencion/</t>
  </si>
  <si>
    <t>http://linkbrokercorreduria.com/</t>
  </si>
  <si>
    <t>https://www.conaset.cl/soap/</t>
  </si>
  <si>
    <t>https://www.eltiempo.com/economia/sector-financiero/estas-son-las-polizas-de-seguros-mas-golpeadas-por-el-covid-19-en-el-2020-568241</t>
  </si>
  <si>
    <t>https://www.fopep.gov.co/reporte-y-reintegros-pensionados-fallecidos/</t>
  </si>
  <si>
    <t>https://www.forbes.com.mx/negocios-covid-19-segunda-catastrofe-30-porciento-tenia-seguros-vida/</t>
  </si>
  <si>
    <t>https://www.fundacionmapfre.org/publicaciones/diccionario-mapfre-seguros/seguro-a-plazo-fijo/</t>
  </si>
  <si>
    <t>https://www.intermundial.es/blog/seguro-repatriacion-cadaveres-espana/</t>
  </si>
  <si>
    <t>https://www.iris-assistance.es/news/impacto-seguro-decesos</t>
  </si>
  <si>
    <t>https://www.lavanguardia.com/seguros</t>
  </si>
  <si>
    <t>https://www.lineadirecta.com/</t>
  </si>
  <si>
    <t>http://www.bvirtual.ogp.pr.gov/ogp/Bvirtual/leyesreferencia/PDF/Seguros/5-2014.pdf</t>
  </si>
  <si>
    <t>https://es.surveymonkey.com/mp/health-insurance-survey-template/</t>
  </si>
  <si>
    <t>https://es.wikipedia.org/wiki/Contrato_de_seguro</t>
  </si>
  <si>
    <t>https://superseguros.gob.pa/</t>
  </si>
  <si>
    <t>https://www.activeseguros.com/compania/actividades/item/301-active-acciones</t>
  </si>
  <si>
    <t>https://www.elenabeser.com/tu-caja-fuerte-cumple-con-la-definicion-del-seguro-de-hogar/</t>
  </si>
  <si>
    <t>https://www.fundacionmapfre.org/publicaciones/diccionario-mapfre-seguros/</t>
  </si>
  <si>
    <t>https://www.nnespana.es/blog</t>
  </si>
  <si>
    <t>http://dkvsalud.com/es/publicaciones/click/poliza-vitalicia-precio-garantizado</t>
  </si>
  <si>
    <t>http://www.nexotur.com/noticia/111282/CONEXO/Son-Sant-Joan-aeropuerto-seguro-por-el-ACI.html</t>
  </si>
  <si>
    <t>http://www.sanitasperu.com/planesdesalud/guia-del-afiliado</t>
  </si>
  <si>
    <t>https://areadelprofesionalsanitario.dkvseguros.com/</t>
  </si>
  <si>
    <t>https://blog.chapkadirect.es/seguro-de-viaje-es-obligatorio/</t>
  </si>
  <si>
    <t>https://cadenaser.com/programa/2021/03/01/hoy_por_hoy/1614580122_866658.html</t>
  </si>
  <si>
    <t>https://contenidos.bupasalud.com/facilitiesfindercolombia?page=5&amp;amp;pais_tratamiento=Ecuador</t>
  </si>
  <si>
    <t>https://diarioresponsable.com/noticias/30748-dkv-seguros-continua-apostando-por-la-innovacion-en-salud</t>
  </si>
  <si>
    <t>https://docs.microsoft.com/es-es/compliance/regulatory/offering-hipaa-hitech</t>
  </si>
  <si>
    <t>https://help.unhcr.org/costarica/convenio-acnur-ccss</t>
  </si>
  <si>
    <t>https://insurancelatino.com/analisis-de-sangre/</t>
  </si>
  <si>
    <t>https://istudyspain.com/2021/03/01/seguro-medico-para-estudiar-en-espana/</t>
  </si>
  <si>
    <t>https://seguromedicosanitassalud.es/tag/teletrabajo/</t>
  </si>
  <si>
    <t>https://segurosnews.com/mediacion/coverontrip-crea-un-seguro-de-salud-para-estudiantes-internacionales-en-espana</t>
  </si>
  <si>
    <t>https://somoscorredores.pacifico.com.pe/blog</t>
  </si>
  <si>
    <t>https://twitter.com/ueenelsalvador/status/1365067523478204417</t>
  </si>
  <si>
    <t>https://www.acptsevilla.org/informacion/seguros-medicos/</t>
  </si>
  <si>
    <t>https://www.bmicos.com/blog/seguros-de-salud-por-que-es-importante-adquirirlo/</t>
  </si>
  <si>
    <t>https://www.cuidadodesalud.gov/es/blog/filing-2020-taxes-with-form-1095-a/</t>
  </si>
  <si>
    <t>https://www.diariodeunmentiroso.com/seguro-viaje-japon-contratar/</t>
  </si>
  <si>
    <t>https://www.elconfidencial.com/tags/organismos/union-europea-4096/</t>
  </si>
  <si>
    <t>https://www.eleconomista.com.mx/internacionales/Costa-Rica-anuncia-seguro-medico-para-10000-solicitantes-de-refugio-20210211-0076.html</t>
  </si>
  <si>
    <t>https://www.elmundo.es/espana/2021/02/11/60251b43fdddffae688b4649.html</t>
  </si>
  <si>
    <t>https://www.elplural.com/sociedad/seguros-salud-privado-pandemia-no-cubren-coronavirus_234009102</t>
  </si>
  <si>
    <t>https://www.eu-gleichbehandlungsstelle.de/resource/blob/1517416/1836600/3a958232dadff287ec61c0ead9c78954/flyer-3-es-data.pdf</t>
  </si>
  <si>
    <t>https://www.forbes.com.mx/30-promesas-2021-emprendedores-sofia-plan-salud-alcance/</t>
  </si>
  <si>
    <t>https://www.freepik.es/vector-premium/ilustracion-poliza-seguro-salud_12563141.htm</t>
  </si>
  <si>
    <t>https://www.icea.es/es-ES/informacion-seguro/rankings/salud</t>
  </si>
  <si>
    <t>https://www.lavanguardia.com/economia/20210211/6240715/seguro-demanda-bares-restaurantes-coronavirus-indemnizacion.html</t>
  </si>
  <si>
    <t>https://www.levante-emv.com/morvedre/2021/03/04/exsecretario-obliga-canet-ratificar-baja-38173181.html</t>
  </si>
  <si>
    <t>https://www.malagahoy.es/marbella/extranjeros-sanidad-publica-vacunarse-paises_0_1550847202.html</t>
  </si>
  <si>
    <t>https://www.mariateresafrontelogonzalez.es/seguros-de-salud</t>
  </si>
  <si>
    <t>https://www.montepioconductores.com/cuadro-medico/</t>
  </si>
  <si>
    <t>https://www.musaat.es/actualidad/noticias/el-seguro-de-salud-mas-necesario-que-nunca</t>
  </si>
  <si>
    <t>https://www.muysegura.com/cvg-rj-y-apromes-realizan-evento-internacional-historico/</t>
  </si>
  <si>
    <t>https://www.nacionalseguros.com.bo/salud-flexible.html</t>
  </si>
  <si>
    <t>https://www.regiondigital.com/noticias/reportajes/340163-seguro-medico-privado-adeslas.html</t>
  </si>
  <si>
    <t>https://www.riouruguay.com.ar/landing/cotizar-seguro-salud-mujer/</t>
  </si>
  <si>
    <t>https://www.salud.mapfre.es/videos/tratamientos-y-pruebas/necesita-mi-hijo-un-logopeda/</t>
  </si>
  <si>
    <t>https://www.sidaburgos.com/dia-europeo-de-la-salud-sexual-2021</t>
  </si>
  <si>
    <t>https://www.targobank.es/es/informacion-a-clientes.html</t>
  </si>
  <si>
    <t>https://www.telemundo47.com/noticias/local/se-abre-nueva-ventana-de-inscripcion-para-adquirir-seguros-medicos/2151110/</t>
  </si>
  <si>
    <t>https://www.universal.com.do/Contratos/Paginas/default.aspx</t>
  </si>
  <si>
    <t>https://www.universal.com.do/productos_parati/planes_retiro</t>
  </si>
  <si>
    <t>https://www.universal.com.do/sobre_nosotros/Paginas/participacion_mercado.aspx</t>
  </si>
  <si>
    <t>https://es.trustpilot.com/review/www.lineadirecta.com</t>
  </si>
  <si>
    <t>https://segurosnews.com/ultimas-noticias/linea-directa-reembolsara-el-coste-de-la-itv-a-los-nuevos-clientes</t>
  </si>
  <si>
    <t>https://selectra.es/seguros/aseguradoras/linea-directa/contacto-linea-directa</t>
  </si>
  <si>
    <t>https://selectra.es/seguros/aseguradoras/linea-directa/seguro-coche-linea-directa</t>
  </si>
  <si>
    <t>https://www.muysegura.com/tag/linea-directa-aseguradora/</t>
  </si>
  <si>
    <t>https://www.ocu.org/reclamar/lista-reclamaciones-publicas/reclamacion-publica?referenceId=CPTES01206526-40</t>
  </si>
  <si>
    <t>http://www.exteriores.gob.es/Consulados/HAMBURGO/es/VivirEn/educaci%C3%B3n/Paginas/EducacionSanidad.aspx</t>
  </si>
  <si>
    <t>https://www.aeroflot.ru/ru-es/additional_service/</t>
  </si>
  <si>
    <t>https://www.aseguratuviaje.com.ar/coronavirus-informacion-importante-para-viajeros/seguro-obligatorio-covid19-europa</t>
  </si>
  <si>
    <t>https://www.assistcard.com/sv</t>
  </si>
  <si>
    <t>https://www.bbva.es/personas/productos/seguros/viajes.html</t>
  </si>
  <si>
    <t>https://www.comparaonline.cl/seguro-viaje/tip/seguro-viaje-anual</t>
  </si>
  <si>
    <t>https://www.etiasvisa.com/es/paises-etias/eslovaquia-etias</t>
  </si>
  <si>
    <t>https://www.etiasvisa.com/es/paises-etias/hungria-etias</t>
  </si>
  <si>
    <t>https://www.universal.com.do/productos_parati/viajes/Paginas/Familiar.aspx</t>
  </si>
  <si>
    <t>http://tbfo.consorziodynamis.it/servicio-privado-para-hombres.html</t>
  </si>
  <si>
    <t>http://www.arlss.gov.do/PaginasEstaticas/Informaciones/preguntas.aspx</t>
  </si>
  <si>
    <t>https://blog.rockthesport.com/seguro-de-participacion/</t>
  </si>
  <si>
    <t>https://cms.volaris.com/es/informacion-util/prueba-covid-19-viajes-eua/</t>
  </si>
  <si>
    <t>https://connectforhealthco.com/es/mapa-del-sitio/</t>
  </si>
  <si>
    <t>https://sanitascontrata.es/gama-complementos-reembolso/</t>
  </si>
  <si>
    <t>https://www.bbc.com/mundo/noticias-america-latina-55918506</t>
  </si>
  <si>
    <t>https://www.boletinoficial.gob.ar/detalleAviso/primera/241407/20210303</t>
  </si>
  <si>
    <t>https://www.cardiologia.org.mx/atencion_medica/requisitos/</t>
  </si>
  <si>
    <t>https://www.comparaonline.cl/seguro-obligatorio-soap/clase-de-vehiculo-bus</t>
  </si>
  <si>
    <t>https://www.defensoria.gob.pe/areas_tematicas/acceso-a-la-salud/</t>
  </si>
  <si>
    <t>https://www.radiotelevisionmarti.com/a/donald-trump-plan-salud-derogar-obamacare-bajara-precios/140964.html</t>
  </si>
  <si>
    <t>https://www.walmart.com/cp/inmunizaciones-y-vacunas-contra-la-influenza/4096561</t>
  </si>
  <si>
    <t>https://seguros.elcorteingles.es/salud/ayuda/copago-participacion-asegurado-costes-asistencia/</t>
  </si>
  <si>
    <t>https://segurosyvida.es/seguros-salud-cataluna/</t>
  </si>
  <si>
    <t>https://www.apeseg.org.pe/2021/02/copagos-en-los-seguros-de-salud-que-son/</t>
  </si>
  <si>
    <t>https://www.aseguratuviaje.com.ar/que-es-un-seguro-de-viaje-con-copago</t>
  </si>
  <si>
    <t>https://www.asssa.es/noticia/seguro-de-salud-asssa-sin-copagos/</t>
  </si>
  <si>
    <t>https://www.motopoliza.com/saludpilotos/</t>
  </si>
  <si>
    <t>https://www.segurosdesalud-presupuestos.es/comparativas/perfiles/seguros-salud-mayores-50</t>
  </si>
  <si>
    <t>https://www.sibledy.ru/thread-143276-1-1.html</t>
  </si>
  <si>
    <t>https://www.trujilloasociados.es/seguros-las-palmas/que-es-el-copago-sanitario/</t>
  </si>
  <si>
    <t>https://dubaikhalifas.com/seguro-de-viajes-2020-como-comprar-el-mas-barato-mochileros/</t>
  </si>
  <si>
    <t>https://mochileros.org/tag/seguro-de-viaje/</t>
  </si>
  <si>
    <t>https://www.aseguratuviaje.cl/tips-de-viajes/seguro-viaje-deducible</t>
  </si>
  <si>
    <t>https://www.aseguratuviaje.com.ar/seguros-de-viaje.html</t>
  </si>
  <si>
    <t>https://www.edestinos.com.co/seguros-de-viaje</t>
  </si>
  <si>
    <t>https://www.elconfidencialdigital.com/articulo/cuidate/importancia-viajar-seguro-viaje-2021/20210217185501215375.html</t>
  </si>
  <si>
    <t>https://www.protegetuviaje.com/blog/seguro-de-viaje-internacional/</t>
  </si>
  <si>
    <t>https://axa-asistenciaviaje.com.mx/</t>
  </si>
  <si>
    <t>https://espanol.cdc.gov/coronavirus/2019-ncov/travelers/travel-during-covid19.html</t>
  </si>
  <si>
    <t>https://familiesusa.org/resources/en-esta-crisis-del-covid-19-esta-sin-seguro-medico/</t>
  </si>
  <si>
    <t>https://khn.org/news/los-mercados-de-seguros-de-salud-reabrieron-esto-es-lo-que-necesitas-saber/</t>
  </si>
  <si>
    <t>https://lo.kyaaml.org/comprar-seguro-meacutedico-para-viajar-a-estados-unidos-1965352-9700</t>
  </si>
  <si>
    <t>https://pe.usembassy.gov/es/covid-19-information/</t>
  </si>
  <si>
    <t>https://www.aseguratuviaje.com.pe/estados-unidos-requisitos-para-ingresar-covid</t>
  </si>
  <si>
    <t>https://www.directoriocubano.info/panorama/reabren-inscripciones-para-seguros-medicos-subsidiados-en-estados-unidos/</t>
  </si>
  <si>
    <t>https://www.efe.com/efe/usa/sociedad/los-mercados-de-seguros-salud-reabrieron-esto-es-lo-que-necesitas-saber/50000101-4466753</t>
  </si>
  <si>
    <t>https://www.protegetuviaje.com/blog/todo-lo-que-necesitas-saber-acerca-del-seguro-de-viajero-para-usa/</t>
  </si>
  <si>
    <t>https://www.revistasanitariadeinvestigacion.com/analisis-del-sistema-sanitario-de-estados-unidos-de-america-salud-y-negocio/</t>
  </si>
  <si>
    <t>https://www.united.com/ual/es/pe/fly/travel/notices.html</t>
  </si>
  <si>
    <t>https://elpais.com/economia/2021/02/23/mis_finanzas/1614094149_474593.html</t>
  </si>
  <si>
    <t>https://insurancelatino.com/las-mejores-opciones-de-seguro-de-vida-para-mayores/</t>
  </si>
  <si>
    <t>https://seguros.elcorteingles.es/vida/ayuda/edad-minima-y-maxima-seguro-vida/</t>
  </si>
  <si>
    <t>https://www.aarp.org/espanol/salud/enfermedades-y-tratamientos/info-2020/disponibilidad-vacuna-covid.html</t>
  </si>
  <si>
    <t>https://www.assistcard.com/bo</t>
  </si>
  <si>
    <t>https://www.bancoripley.com.pe/pdf/seguro-desgravamen-tarjeta-credito.pdf</t>
  </si>
  <si>
    <t>https://www.bbva.mx/educacion-financiera/seguros/seguro-de-vida-para-personas-de-la-tercera-edad.html</t>
  </si>
  <si>
    <t>https://www.inforesidencias.com/contenidos/mayores-y-familia/nacional/vivienda-para-mayores</t>
  </si>
  <si>
    <t>https://www.rimac.com/</t>
  </si>
  <si>
    <t>https://www.webmd.com/healthy-aging/mayor-edad-20/planificacion-personas-mayores</t>
  </si>
  <si>
    <t>https://contratartusegurodesalud.es/seguro-de-decesos-prima-unica/</t>
  </si>
  <si>
    <t>https://www.segurosdecesos.com.es/con/ocaso.html</t>
  </si>
  <si>
    <t>https://www.segurosdecesos.com.es/prima-unica.html</t>
  </si>
  <si>
    <t>https://www.unitseguros.com/seguro/comparar-seguro-coche/</t>
  </si>
  <si>
    <t>https://assets.ctfassets.net/jsyhqx93uo07/4vIt8S8NniNVYQM3smLplY/ee9ebc742ca01ffc0eaabba4fc58f2ef/certificado_segurodesgravamen_creditoPIF_SIN_TARJETA.pdf</t>
  </si>
  <si>
    <t>https://landing.mapfre.com.pe/finisterre/</t>
  </si>
  <si>
    <t>https://segurodedecesos.org/mejor-seguro-de-decesos-familiar-en-espana/</t>
  </si>
  <si>
    <t>https://seguros.lacaja.com.ar/</t>
  </si>
  <si>
    <t>https://www.institutoasegurador.com.ar/</t>
  </si>
  <si>
    <t>https://www.lavanguardia.com/participacion/cartas/20210228/6261061/seguro-decesos.html</t>
  </si>
  <si>
    <t>https://www.rimac.com/trabajadores/complementarios/accidentes-personales-colectivos</t>
  </si>
  <si>
    <t>https://fresh-world-news.com/es/la-importancia-de-contratar-oportunamente-un-seguro-de-decesos/</t>
  </si>
  <si>
    <t>https://aracilypastor.es/novedades-41-generali-ofrece-una-soluci-n-original-e-innovadora-de-seguro-de-decesos-para-mayores-de-50-a-os</t>
  </si>
  <si>
    <t>https://www.carrefour.es/seguros/seguro-de-vida/</t>
  </si>
  <si>
    <t>https://www.seguroenlinea.es/adeslas-precios/</t>
  </si>
  <si>
    <t>https://gref.org/blog/category/sector-seguros/</t>
  </si>
  <si>
    <t>https://mediadoresdeseguroscv.com/entidades-aseguradoras/</t>
  </si>
  <si>
    <t>https://www.jobatus.es/trabajo-teleoperador-venta-el-corte-ingl%C3%A9s-seguros-hm-510988282</t>
  </si>
  <si>
    <t>https://www.rankia.com/foro/seguros</t>
  </si>
  <si>
    <t>http://www.ivss.gov.ve/contenido/Pension-por-Sobreviviente</t>
  </si>
  <si>
    <t>https://contratarsegurosonline.com/2021/03/09/seguros-de-decesos-en-barcelona/</t>
  </si>
  <si>
    <t>https://es.linkedin.com/jobs/view/teleoperador-a-venta-seguros-decesos-at-empresa-de-seguros-de-deceso-2459098618</t>
  </si>
  <si>
    <t>https://www.chileatiende.gob.cl/fichas/35266-retiro-de-fondos-de-la-cuenta-individual-en-la-afc-por-pension-o-fallecimiento-del-afiliado</t>
  </si>
  <si>
    <t>https://www.inese.es/plus-ultra-incluye-servicios-para-mascotas-en-su-seguro-de-decesos/</t>
  </si>
  <si>
    <t>https://www.santander.com.mx/personas/regulacion/tramite-por-defuncion.html</t>
  </si>
  <si>
    <t>https://davalosybalboa.com/question/trabajan-con-alguna-compania-de-seguros-dentales/</t>
  </si>
  <si>
    <t>https://experdent.es/</t>
  </si>
  <si>
    <t>https://primesmile.com/es/seguro/</t>
  </si>
  <si>
    <t>https://primesmile.com/es/servicios-odontologicos/</t>
  </si>
  <si>
    <t>https://seguros.elcorteingles.es/servicios-dentales/</t>
  </si>
  <si>
    <t>https://selectra.es/seguros/aseguradoras/sanitas/seguro-dental-sanitas</t>
  </si>
  <si>
    <t>https://web.segurosfalabella.com/co/seguros-de-salud/dental/</t>
  </si>
  <si>
    <t>https://www.cestmexico.com/post/la-pandemia-ha-afectado-la-salud-dental-de-los-ni%C3%B1os-encuesta</t>
  </si>
  <si>
    <t>https://www.danidentista.cl/</t>
  </si>
  <si>
    <t>https://www.dentizon.com/especialidades/odontopediatria</t>
  </si>
  <si>
    <t>https://www.intramed.net/97627</t>
  </si>
  <si>
    <t>https://www.juntadeandalucia.es/temas/salud/infantil/bucodental.html</t>
  </si>
  <si>
    <t>https://www.prnewswire.com/news-releases/salud-publica-recomienda-cuidar-la-salud-dental-desde-la-infancia-888466551.html</t>
  </si>
  <si>
    <t>http://repositorio.unprg.edu.pe/handle/UNPRG/8946</t>
  </si>
  <si>
    <t>https://busquedas.elperuano.pe/download/url/aprueban-transferencia-financiera-a-favor-de-diversas-unidad-resolucion-jefatural-no-018-2021sis-1927020-1</t>
  </si>
  <si>
    <t>https://busquedas.elperuano.pe/normaslegales/aprueban-transferencia-financiera-del-fissal-a-favor-de-dive-resolucion-jefatural-no-019-2021sis-1927020-2/</t>
  </si>
  <si>
    <t>https://elperuano.pe/noticia/115214-sis-lanza-sexto-proceso-de-contratacion-de-clinicas-para-atender-asegurados-con-covid-19</t>
  </si>
  <si>
    <t>https://m.facebook.com/sisperuoficial/photos/?tab=album&amp;amp;album_id=182093141814639&amp;amp;mt_nav=1</t>
  </si>
  <si>
    <t>https://www.facebook.com/sisperuoficial/</t>
  </si>
  <si>
    <t>https://www.facebook.com/sisperuoficial/posts</t>
  </si>
  <si>
    <t>https://www.gob.pe/133-afiliarte-al-sis-gratuito-afiliacion-al-sis-gratuito</t>
  </si>
  <si>
    <t>https://www.gob.pe/8957-coronavirus-afiliarte-al-seguro-integral-de-salud-sis-durante-la-emergencia-sanitaria</t>
  </si>
  <si>
    <t>https://www.gub.uy/ministerio-salud-publica/datos-y-estadisticas/datos/poblacion-afiliada-seguros-integrales-tipo-afiliacion-2012-2020</t>
  </si>
  <si>
    <t>https://www.midagri.gob.pe/portal/seguro-integral-de-salud-sis</t>
  </si>
  <si>
    <t>https://www.minsa.gob.pe/</t>
  </si>
  <si>
    <t>https://www.waze.com/he/live-map/directions/seguro-integral-de-salud-sis-la-libertad-canada-170-trujillo?to=place.w.184157879.1841382180.14616101</t>
  </si>
  <si>
    <t>https://www.sanitas.es/sanitas/seguros/es/particulares/seguros_medicos/cuadro_medico/otros_seguros/nectar/resumen/index.html</t>
  </si>
  <si>
    <t>http://www.exteriores.gob.es/Consulados/RIODEJANEIRO/es/InformacionParaExtranjeros/Paginas/IEX_Rio/Familiar-estudiante.aspx</t>
  </si>
  <si>
    <t>https://sanitasseguro.com/seguro-estudiantil-en-espana-sanitas/</t>
  </si>
  <si>
    <t>https://sas.usal.es/apoyo-social-2/estudiantes-extranjeros/</t>
  </si>
  <si>
    <t>https://segurodeviajecot.es/coverontrip-crea-con-dkv-un-seguro-de-salud-sin-prescripciones-copagos-ni-limites-para-estudiantes-internacionales-en-espana/</t>
  </si>
  <si>
    <t>https://segurodeviajecot.es/seguro-salud/</t>
  </si>
  <si>
    <t>https://www.aseguralasalud.es/seguro-medico-para-el-nie</t>
  </si>
  <si>
    <t>https://www.globalarcadia.com/blog/</t>
  </si>
  <si>
    <t>https://www.landingapp.es/qu%C3%A9-hacemos/seguro-medico-para-estudiantes-extranjeros-en-espana</t>
  </si>
  <si>
    <t>https://www.mequieroir.com/paises/espana/estudiar/visa/</t>
  </si>
  <si>
    <t>https://www.vivireneuropa.eu/seguro-salud-extranjero</t>
  </si>
  <si>
    <t>https://igualatoriocantabria.es/empresas/</t>
  </si>
  <si>
    <t>https://www.asseguris.com/es/productes/seguro-de-salud-colectiva-y-para-empresas/</t>
  </si>
  <si>
    <t>https://www.bisaseguros.com/</t>
  </si>
  <si>
    <t>https://www.caser.es/seguros-empresas</t>
  </si>
  <si>
    <t>https://www.nb21.es/empresas/seguros-de-salud-para-empresas</t>
  </si>
  <si>
    <t>https://lt.kyaaml.org/chip-de-bajo-costo-para-ninos-1965090-6001</t>
  </si>
  <si>
    <t>https://www.cuidadodesalud.gov/es/get-answers/</t>
  </si>
  <si>
    <t>https://www.mvphealthcare.com/los-essential-plans-de-mvp</t>
  </si>
  <si>
    <t>https://privatasesoramiento.com/blog/tipos-de-seguros-para-autonomos-cual-contratar/</t>
  </si>
  <si>
    <t>https://segurostorrelodones.es/seguro-de-responsabilidad-civil-profesional-para-autonomos/</t>
  </si>
  <si>
    <t>https://www.asseguris.com/es/productes/seguro-de-salud-para-particulares-y-familias/</t>
  </si>
  <si>
    <t>https://www.bbva.es/ca/empresas/productos/seguros/seguro-salud-empresas-y-autonomos.html</t>
  </si>
  <si>
    <t>https://www.segurcorazon.com/seguros-de-vida/seguro-para-autonomos-baja-laboral/</t>
  </si>
  <si>
    <t>https://www.yosoyautonomo.com/seguros-para-autonomos/</t>
  </si>
  <si>
    <t>http://ciclomensajeria.org/blog/61-gastos-deducibles-irpf.html?showall=1</t>
  </si>
  <si>
    <t>https://calim.com.ar/deducciones-ganancias-2020/</t>
  </si>
  <si>
    <t>https://cincodias.elpais.com/cincodias/2021/02/08/autonomos/1612814525_883335.html</t>
  </si>
  <si>
    <t>https://cincodias.elpais.com/cincodias/2021/02/09/autonomos/1612908916_339359.html</t>
  </si>
  <si>
    <t>https://noticias.juridicas.com/actualidad/noticias/12461-nuevas-deducciones-para-los-autonomos-con-la-ley-6-2017/</t>
  </si>
  <si>
    <t>https://traders.studio/7-deducciones-de-impuestos-basadas-en-seguros-que-puede-no-estar/</t>
  </si>
  <si>
    <t>https://www.agenciatributaria.es/static_files/AEAT/Contenidos_Comunes/La_Agencia_Tributaria/Informacion_institucional/Campanias/Covid_19/PF_ImpuestosCensos/PF_Impuestos_Censos.pdf</t>
  </si>
  <si>
    <t>https://www.amadoseguros.com/seguro-de-baja-por-enfermedad-accidentes/</t>
  </si>
  <si>
    <t>https://www.emprendedores.es/gestion/fiscalidad-autonomo/</t>
  </si>
  <si>
    <t>https://www.iberley.es/practicos/caso-practico-deducibilidad-cotizaciones-correspondientes-regimen-especial-trabajadores-autonomos-sociedad-civil-16371</t>
  </si>
  <si>
    <t>https://www.jubilaciondefuturo.es/es/blog/el-plan-de-pensiones-como-gasto-deducible-para-los-autonomos.html</t>
  </si>
  <si>
    <t>https://www.jubilacionypension.com/derechos-obligaciones/impuestos/cuales-son-los-gastos-deducibles-en-actividad-en-estimacion-directa-de-los-autonomos/</t>
  </si>
  <si>
    <t>https://www.plangeneralcontable.com/?tit=contabilizacion-nomina-con-seguro-medico-privado&amp;amp;name=GeTia&amp;amp;contentId=art_nommedico</t>
  </si>
  <si>
    <t>https://www.rankia.com/blog/autonomos-y-emprendedores/2657684-gastos-deducibles-autonomos-2021</t>
  </si>
  <si>
    <t>https://ciudaddental.es/</t>
  </si>
  <si>
    <t>https://es.dentegra.com/</t>
  </si>
  <si>
    <t>https://esp.insurancesnext.com/seguro-dental-australia/</t>
  </si>
  <si>
    <t>https://esp.insurancesnext.com/seguros-medicos-estados-unidos/edna-28/</t>
  </si>
  <si>
    <t>https://miasesordesegurosonline.com/adeslas-dental-max/</t>
  </si>
  <si>
    <t>https://noticias.europeanortho.com/seguro-dental-y-ortodoncia</t>
  </si>
  <si>
    <t>https://queplan.cl/Clinica/Clinica-Sies/Seguro/Dental-Avanzado-Clinica-Sies</t>
  </si>
  <si>
    <t>https://seguros.elcorteingles.es/salud/ayuda/seguro-dental/</t>
  </si>
  <si>
    <t>https://www.cantabranaseguros.com/seguros/salud-dental/</t>
  </si>
  <si>
    <t>https://www.metlife.es/seguros-de-accidentes/seguro-hospitalizacion-dental/</t>
  </si>
  <si>
    <t>https://www.nacionalseguros.com.bo/seguro-dental-bolivia.html</t>
  </si>
  <si>
    <t>https://www.onyxseguros.es/seguro-dental/</t>
  </si>
  <si>
    <t>https://www.ucrenlinea.com/products/73/poliza-de-asistente-dental-odontologia</t>
  </si>
  <si>
    <t>https://as.com/diarioas/2021/02/18/actualidad/1613645626_300554.html</t>
  </si>
  <si>
    <t>https://blog.llerandi.com/seguro-de-salud-5-claves-de-este-seguro-que-no-sabias</t>
  </si>
  <si>
    <t>https://segurzon.com/blog/</t>
  </si>
  <si>
    <t>https://www.finect.com/preguntas/263/hay-algun-resquicio-legal-para-poder-desgravar-los-pagos-de-colegios-o-universidades-privadas-si-son-fundaciones</t>
  </si>
  <si>
    <t>https://www.fundacionmapfre.org/publicaciones/diccionario-mapfre-seguros/desgravar/</t>
  </si>
  <si>
    <t>https://www.zurich.es/blog/cuando-pagan-devolucion-renta</t>
  </si>
  <si>
    <t>http://ipsst.gov.ar/departamento-de-beneficiarios/requisitos-accion-social/seguro-obligatorio-por-maternidad/</t>
  </si>
  <si>
    <t>http://portal.essalud.gob.pe/index.php/etapa-gestante/</t>
  </si>
  <si>
    <t>https://elpais.com/mexico/2021-02-17/embarazada-y-positiva-por-covid-la-doble-lucha-por-la-vida-de-mas-de-10500-mujeres-en-mexico.html</t>
  </si>
  <si>
    <t>https://es.clearblue.com/como-quedarse-embarazada/mitos-y-realidades-sobre-la-fertilidad</t>
  </si>
  <si>
    <t>https://espanol.cdc.gov/coronavirus/2019-ncov/need-extra-precautions/pregnancy-breastfeeding.html</t>
  </si>
  <si>
    <t>https://espanol.cdc.gov/flu/highrisk/pregnant.htm</t>
  </si>
  <si>
    <t>https://m.elmostrador.cl/braga/2021/02/15/embarazo-y-coronavirus-cuan-seguro-es-para-las-mujeres-gestantes-vacunarse-contra-la-covid-19/</t>
  </si>
  <si>
    <t>https://seguros.elcorteingles.es/salud/ayuda/contratar-seguro-estando-embarazada/</t>
  </si>
  <si>
    <t>https://www.bbc.com/mundo/noticias-55903249</t>
  </si>
  <si>
    <t>https://www.dhcs.ca.gov/services/medi-cal/eligibility/MCAP/Pages/Medi-CalAccessProgram-sp.aspx</t>
  </si>
  <si>
    <t>https://www.eldigitalcastillalamancha.es/cultura-y-sociedad/286235542/Embarazo-Por-que-deberias-tener-un-seguro-de-salud.html</t>
  </si>
  <si>
    <t>https://www.famisanar.com.co/maternas-plan-complementario/</t>
  </si>
  <si>
    <t>https://www.generali.es/blog/tuasesorsalud/espasmos-infantiles/</t>
  </si>
  <si>
    <t>https://www.healthychildren.org/Spanish/health-issues/conditions/COVID-19/Paginas/Breastfeeding-During-COVID-19.aspx</t>
  </si>
  <si>
    <t>https://www.mayoclinic.org/es-es/diseases-conditions/coronavirus/in-depth/pregnancy-and-covid-19/art-20482639</t>
  </si>
  <si>
    <t>https://www.mskcc.org/es/cancer-care/patient-education/pregnancy-after-treatment-early-stage-breast</t>
  </si>
  <si>
    <t>https://www.nationalgeographic.es/ciencia/2021/02/la-vacuna-anti-covid-19-y-el-embarazo-esto-dicen-los-expertos</t>
  </si>
  <si>
    <t>https://www.plannedparenthood.org/es/temas-de-salud/anticonceptivos/dispositivo-intrauterino-diu/que-tan-seguro-es-el-dispositivo-intrauterino-diu</t>
  </si>
  <si>
    <t>https://www.uptodate.com/contents/es-419/127758/print</t>
  </si>
  <si>
    <t>https://www.who.int/topics/pregnancy/es/</t>
  </si>
  <si>
    <t>https://seguros.elcorteingles.es/salud/ayuda/</t>
  </si>
  <si>
    <t>https://www.puntoseguro.com/blog/que-son-como-funcionan-los-seguros-de-asistencia-sanitaria/</t>
  </si>
  <si>
    <t>http://www.asistur.cu/</t>
  </si>
  <si>
    <t>https://contratartusegurodesalud.es/seguro-de-salud-para-extranjeros/</t>
  </si>
  <si>
    <t>https://seguros.elcorteingles.es/salud/ayuda/cobertura-asistencia-sanitaria-fuera-pais/</t>
  </si>
  <si>
    <t>https://www.cubatramite.com/seguros-para-extranjeros-seguro-de-gastos-medicos-para-extranjeros-en-cuba/</t>
  </si>
  <si>
    <t>https://www.elfinancierocr.com/negocios/turistas-extranjeros-compran-mas-seguros-de-salud/7JJECH6BUJFINNKRP6GRFHVYEE/story/</t>
  </si>
  <si>
    <t>https://www.seguros-al-dia.es/seguro-medico-para-extranjeros/</t>
  </si>
  <si>
    <t>https://www.nacionalseguros.com.bo/seguro-de-salud-internacional.html</t>
  </si>
  <si>
    <t>http://portal.essalud.gob.pe/index.php/etapa-adulto-mayor/</t>
  </si>
  <si>
    <t>https://100seguro.com.ar/g3-una-poliza-para-adultos/</t>
  </si>
  <si>
    <t>https://andina.pe/agencia/noticia-essalud-conoce-cronograma-actualizacion-datos-para-adultos-mayores-836184.aspx</t>
  </si>
  <si>
    <t>https://elcomercio.pe/lima/sucesos/essalud-cronograma-oficial-para-actualizacion-de-datos-de-adultos-mayores-en-pagina-web-coronavirus-fiorella-molinelli-nndc-noticia/</t>
  </si>
  <si>
    <t>https://elpais.com/mexico/2021-02-10/mexico-anuncia-que-iniciara-la-vacunacion-contra-el-coronavirus-para-adultos-mayores-el-14-de-febrero.html</t>
  </si>
  <si>
    <t>https://elperuano.pe/noticia/116450-essalud-te-cuida-conoce-el-cronograma-de-actualizacion-de-datos-en-el-portal-web-para-adultos-mayores</t>
  </si>
  <si>
    <t>https://espanol.medscape.com/verarticulo/5906591</t>
  </si>
  <si>
    <t>https://espanol.medscape.com/verarticulo/5906638</t>
  </si>
  <si>
    <t>https://news.un.org/es/story/2021/02/1487832</t>
  </si>
  <si>
    <t>https://states.aarp.org/florida/distribucion-de-la-vacuna-covid-19</t>
  </si>
  <si>
    <t>https://www.aseguratuviaje.cl/seguro-para-mayores-de-70/seguro-medico-mayores-de-70-anos-planes-para-adultos-mayores</t>
  </si>
  <si>
    <t>https://www.elfinanciero.com.mx/salud/alemania-pone-en-duda-efectividad-de-vacuna-covid-de-astrazeneca-en-adultos-y-adultas-mayores</t>
  </si>
  <si>
    <t>https://www.elmundo.es/ciencia-y-salud/salud/2021/03/02/603e119021efa094218b462f.html</t>
  </si>
  <si>
    <t>https://www.elmundo.es/madrid/2021/03/05/60420cb021efa0d3508b45d3.html</t>
  </si>
  <si>
    <t>https://www.gba.gob.ar/saludprovincia/noticias/la_provincia_comienza_vacunar_de_manera_masiva_mayores_de_70_a%C3%B1os_y_docentes</t>
  </si>
  <si>
    <t>https://www.laprovincia.es/vida-y-estilo/salud/2021/02/10/oms-avala-vacuna-astrazeneca-mayores-34399916.html</t>
  </si>
  <si>
    <t>https://www.latercera.com/nacional/noticia/vacunas-covid-19-a-domicilio-seremi-de-salud-inicia-despliegue-para-mayores-de-65-anos-personas-trasplantadas-y-dializadas/HLSAUEQIERFBHCMITVZZFOZWEA/</t>
  </si>
  <si>
    <t>https://www.latimes.com/espanol/articulo/2021-02-14/reino-unido-ha-vacunado-al-22-de-su-poblacion-contra-covid</t>
  </si>
  <si>
    <t>https://www.mass.gov/doc/instrucciones-para-recibir-la-vacuna-contra-el-covid-19-para-residentes-de-75-anos-o-mas/download</t>
  </si>
  <si>
    <t>https://www.mass.gov/doc/vacuna-contra-covid-19-para-personas-mayores-de-65-anos-en-massachusetts/download</t>
  </si>
  <si>
    <t>https://www.segurosdesalud-presupuestos.es/comparativas/perfiles/dkv-mayores-65</t>
  </si>
  <si>
    <t>https://www.seguromedico.es/</t>
  </si>
  <si>
    <t>https://confilegal.com/20210211-26-millones-de-personas-excluidas-de-seguros-de-vida-medicos-de-accidentes-o-de-otro-tipo-parece-que-si/</t>
  </si>
  <si>
    <t>https://segurotusalud.es/salud-particulares/</t>
  </si>
  <si>
    <t>http://www.cuadrosgrupobancosabadell.es/recursos/documentos/MUTUA/Pdf%20Salud%20ASISA%202021.pdf</t>
  </si>
  <si>
    <t>https://seguros.elcorteingles.es/salud/ayuda/que-son-preexistencias/</t>
  </si>
  <si>
    <t>https://www.aseguratuviaje.cl/seguros-de-viaje/seguro-de-viaje-preexistencias</t>
  </si>
  <si>
    <t>https://www.bbvaseguros.com.co/seguros-vida/seguro-de-vida-colectivo-deudores/</t>
  </si>
  <si>
    <t>https://ambmadrid.esteri.it/ambasciata_madrid/es/ambasciata/news/dall_ambasciata/emergenza-covid-19-coronavirus.html</t>
  </si>
  <si>
    <t>https://blog.chapkadirect.es/seguro-de-viaje-obligatorio-para-viajar-a-chile/</t>
  </si>
  <si>
    <t>https://blog.clickandboat.com/es/seguro-de-cancelacion-de-viaje/</t>
  </si>
  <si>
    <t>https://elviajemehizoami.com/iati-seguros-opiniones/</t>
  </si>
  <si>
    <t>https://embamex.sre.gob.mx/paisesbajos/index.php/comunidades/avisos-a-la-comunidad/315-alerta-de-viaje-por-coronavirus</t>
  </si>
  <si>
    <t>https://seguros.elcorteingles.es/viajes/ayuda/garantia-anulacion-cancelacion-viaje</t>
  </si>
  <si>
    <t>https://www.aprendizajeviajero.com/mejor-seguro-viajes-estados-unidos/</t>
  </si>
  <si>
    <t>https://www.aseguratuviaje.cl/asistencias-obligatorias/seguro-de-viaje-para-europa-desde-chile.html</t>
  </si>
  <si>
    <t>https://www.aseguratuviaje.com.ar/seguros-de-viaje/de-viajes-internacionales</t>
  </si>
  <si>
    <t>https://www.aseguratuviaje.com.mx/que-es-una-asistencia-en-viaje.html</t>
  </si>
  <si>
    <t>https://www.bmicos.com/categoria-producto/viajes/</t>
  </si>
  <si>
    <t>https://www.etiasvisa.com/es/noticias/pcr-test-covid-europa</t>
  </si>
  <si>
    <t>https://www.etiasvisa.com/es/noticias/ue-restricciones-entrada</t>
  </si>
  <si>
    <t>https://www.expedia.es/insurance/content/ShoppingTermsAndConditions?cmM9RVNQJmxhbmc9ZXMmaWRuPVNlZ3VybyBkZSBjYW5jZWxhY2nDs24mcG9zPUVTJnBzaWQ9RXhwZWRpYSZwYz0wMDkxNzkmY291bnQ9MiZidmMxPVRDJmJsMT02NTAwJmJ2YzI9RVBUQSZibDI9Tkw%3D</t>
  </si>
  <si>
    <t>https://www.losviajeros.com/foros.php?sf=45&amp;amp;sm=Seguro%20Cancelacion</t>
  </si>
  <si>
    <t>https://www.losviajeros.com/foros.php?sm=Mejor+Seguro+de+Viajes&amp;amp;sf=45</t>
  </si>
  <si>
    <t>https://www.wizink.es/public/asistencia-en-viajes-24</t>
  </si>
  <si>
    <t>https://web.segurosfalabella.com/co/</t>
  </si>
  <si>
    <t>https://www.bbv.com.bo/Media/Default/Archivos/Fichas/NSP_CAR.pdf</t>
  </si>
  <si>
    <t>https://www.bmicos.com/internacional/</t>
  </si>
  <si>
    <t>https://www.probenefit.cl/</t>
  </si>
  <si>
    <t>https://www.viabcp.com/seguros/salud</t>
  </si>
  <si>
    <t>https://www.vidasecurity.cl/seguro-de-salud</t>
  </si>
  <si>
    <t>http://eldeporteconquense.com/cuenca/cuenca-cultura/2021/03/13/el-grupo-de-ciudades-patrimonio-y-el-instituto-cervantes-renuevan-su-alianza-estrategica-para-la-promocion-de-la-cultura/</t>
  </si>
  <si>
    <t>http://santacruz.gob.bo/acerca/secretaria_contenido/23594/9</t>
  </si>
  <si>
    <t>http://seguros-asegurar.com.es/corredurias-agentes-de-seguros-en-vizcaya-bizkaia/igualatorio-medico-quirurgico-durango/gmx-niv322-con3575.htm</t>
  </si>
  <si>
    <t>http://tanapelayo.com/index.php/suceso/elena-mato-cortizo/</t>
  </si>
  <si>
    <t>http://tanapelayo.com/index.php/suceso/guillermo-castro-folgar/</t>
  </si>
  <si>
    <t>http://tanatorioviveiro.com/esquelas-condolencias</t>
  </si>
  <si>
    <t>http://www.asamblea.gob.pa/APPS/LEGISPAN/AYUDA/TARJETARIO_PRINCIPAL_LEGISPAN_PARTE_B.pdf</t>
  </si>
  <si>
    <t>http://www.diarioya.es/content/navidad-cristiana-0</t>
  </si>
  <si>
    <t>http://www.elsoldeantequera.com/esquelas/210-esquelas-mortuorias.html</t>
  </si>
  <si>
    <t>http://www.funeuskadi.com/paginas/asp/buscador-esquelas.asp?esquelas=hoy</t>
  </si>
  <si>
    <t>http://www.segurosescribano.es/hogar.html</t>
  </si>
  <si>
    <t>http://www.segurosescribano.es/otros-productos.html</t>
  </si>
  <si>
    <t>http://ynet.wild-dog.it/oracion-para-un-funeral.html</t>
  </si>
  <si>
    <t>https://as.com/diarioas/2021/03/07/actualidad/1615135610_023417.html</t>
  </si>
  <si>
    <t>https://baixarapk.gratis/es/app/1554196107/danh-y</t>
  </si>
  <si>
    <t>https://blog.segurostv.es/</t>
  </si>
  <si>
    <t>https://cadenaser.com/tag/entierros/a/</t>
  </si>
  <si>
    <t>https://cincodias.elpais.com/tag/seguros/a</t>
  </si>
  <si>
    <t>https://closaseguros.com/falsos-mitos-mas-extendidos-sobre-el-seguro/</t>
  </si>
  <si>
    <t>https://cronicaglobal.elespanol.com/business/tres-derechos-poco-conocidos-seguros-hipotecarios_60316_102.html</t>
  </si>
  <si>
    <t>https://dkvseguros.com/medidas-clientes-por-covid-19</t>
  </si>
  <si>
    <t>https://drsegurosbrokers.com/</t>
  </si>
  <si>
    <t>https://drsegurosbrokers.com/seguros/</t>
  </si>
  <si>
    <t>https://eldinero.com.do/152760/reportan-164-nuevos-contagios-de-covid-19-en-las-ultimas-24-horas-sin-decesos/</t>
  </si>
  <si>
    <t>https://es.jooble.org/trabajo-tramitador-decesos</t>
  </si>
  <si>
    <t>https://es.linkedin.com/in/raquel-ramp%C3%A9rez-butr%C3%B3n-a8014a23</t>
  </si>
  <si>
    <t>https://es.trustpilot.com/review/www.mutua.es</t>
  </si>
  <si>
    <t>https://es.trustpilot.com/review/www.segurcaixaadeslas.es</t>
  </si>
  <si>
    <t>https://es.wikipedia.org/wiki/Pandemia_de_COVID-19_en_Hidalgo</t>
  </si>
  <si>
    <t>https://exitosanoticias.pe/v1/opinion-gabriel-bustamante-sabes-como-reclamar-cuando-vulneran-tus-derechos/</t>
  </si>
  <si>
    <t>https://fe-seguros.com/category/noticias/</t>
  </si>
  <si>
    <t>https://fe-seguros.com/ofertas-del-club/joyeria-davids-l/david-joyeros_img16742t0/</t>
  </si>
  <si>
    <t>https://fevalderramaseguros.com/service/travel-insurance/</t>
  </si>
  <si>
    <t>https://fr.linkedin.com/company/previsora-bilbaina</t>
  </si>
  <si>
    <t>https://funerariatempus.com/tag/seguros-santa-lucia/</t>
  </si>
  <si>
    <t>https://guiapractica.com/barakaldo/patria-hispana-s-a/gmx-niv108-con21421.htm</t>
  </si>
  <si>
    <t>https://guiapractica.com/eibar/previsora-bilbaina/gmx-niv159-con172301.htm</t>
  </si>
  <si>
    <t>https://imq.es/sites/IMQCorporativo/default/es_ES/CanalesPrincipales/GrupoIMQ/SalaDePrensa/Noticias/Convenio-de-colaboraci%C3%B3n-entre-IMQ-Seguros-y-el-Colegio-de-Mediadores-de-Gipuzkoa</t>
  </si>
  <si>
    <t>https://issuu.com/noticiasdechiapastapachula/docs/ndch10032021ok</t>
  </si>
  <si>
    <t>https://jobtoday.com/es/trabajo/comercial-teletrabajo-eDkE9B</t>
  </si>
  <si>
    <t>https://larazon.co/cordoba/cordoba-reporto-191-nuevos-casos-de-covid-19-y-4-decesos/</t>
  </si>
  <si>
    <t>https://larazon.co/cordoba/siete-decesos-y-172-nuevos-contagios-de-covid-19-reporto-cordoba-este-miercoles/</t>
  </si>
  <si>
    <t>https://lineadirectaportal.com/sinaloa/2021/3/3/joven-de-22-anos-una-victima-mas-del-covid-19-reporta-salud-16-decesos-394114.html</t>
  </si>
  <si>
    <t>https://lineadirectaportal.com/sinaloa/centro/2021/3/4/una-joven-de-19-anos-entre-los-decesos-por-covid-19-reportados-este-jueves-395979.html</t>
  </si>
  <si>
    <t>https://mediadores.com/nuestras-aseguradoras/</t>
  </si>
  <si>
    <t>https://mediadoresdeseguroscv.com/plus-ultra-seguros-amplia-seguro-decesos-nuevas-garantias-e-incluye-las-mascotas/</t>
  </si>
  <si>
    <t>https://mejorsegurovida.es/seguro-de-vida-catalana-occidente/</t>
  </si>
  <si>
    <t>https://mejorsegurovida.es/seguro-de-vida-mas-barato-vizcaya/</t>
  </si>
  <si>
    <t>https://musica-maestro.es/category/causas-disfuncion-erectil/</t>
  </si>
  <si>
    <t>https://noticias.juridicas.com/base_datos/CCAA/va-res210410-ehe.html</t>
  </si>
  <si>
    <t>https://p245.rick-ero.ru/169.html</t>
  </si>
  <si>
    <t>https://pt-br.facebook.com/IMQEuskadi/posts/?ref=page_internal</t>
  </si>
  <si>
    <t>https://revistafuneraria.com/directorio/alianza-espanola-de-seguros-oficinas-centrales/</t>
  </si>
  <si>
    <t>https://revistafuneraria.com/tag/asociacion-europea-de-cementerios-significativos/</t>
  </si>
  <si>
    <t>https://romanseguros.com/</t>
  </si>
  <si>
    <t>https://romanseguros.com/oferta-seguros-comunidades-vecinos/</t>
  </si>
  <si>
    <t>https://ryd.es/departamento-seguros</t>
  </si>
  <si>
    <t>https://ryd.es/salud</t>
  </si>
  <si>
    <t>https://saludsegur.es/adeslas-dental-max-tu-seguro-dental/</t>
  </si>
  <si>
    <t>https://saludsegur.es/tarjeta-regalo-al-contratar-un-seguro-medico-adeslas/</t>
  </si>
  <si>
    <t>https://sedinfo.es/patria-hispana-s-a/gmx-niv139-con11390000025469.htm</t>
  </si>
  <si>
    <t>https://segurodedecesos.org/mutua-general-de-seguros-seguro-de-decesos-mgs-espana/</t>
  </si>
  <si>
    <t>https://segurodedecesos.org/puedo-contratar-un-seguro-de-decesos-con-enfermedad-grave-en-espana/</t>
  </si>
  <si>
    <t>https://segurodedecesos.org/seguros-de-decesos-sanitas-espana/</t>
  </si>
  <si>
    <t>https://segurodevida.es/comparativa-seguros-de-decesos/</t>
  </si>
  <si>
    <t>https://seguros.de-vigo.com/</t>
  </si>
  <si>
    <t>https://seguros.elcorteingles.es/ayuda/elementos-personales/</t>
  </si>
  <si>
    <t>https://seguros.elcorteingles.es/documentos-informacion-seguros/</t>
  </si>
  <si>
    <t>https://segurosbarajas.com/particulares/salud/</t>
  </si>
  <si>
    <t>https://selectra.es/finanzas/bancos/cajamar</t>
  </si>
  <si>
    <t>https://selectra.es/seguros/aseguradoras/helvetia/seguro-salud-helvetia</t>
  </si>
  <si>
    <t>https://semanariouniversidad.com/pais/casi-un-millon-de-personas-mayores-de-58-anos-en-la-mira-de-la-ccss-para-ser-vacunadas/</t>
  </si>
  <si>
    <t>https://tarasessence.com/tmp/journal/4cb95b-tipos-de-primas-de-seguro</t>
  </si>
  <si>
    <t>https://tarjetasdecredito.es/tarjetas-de-credito-sin-cambiar-de-banco/tarjeta-carrefour-pass/</t>
  </si>
  <si>
    <t>https://telefonosgratuitos.net/aseguradoras/</t>
  </si>
  <si>
    <t>https://twitter.com/imqeuskadi</t>
  </si>
  <si>
    <t>https://twitter.com/purisimaseguros?lang=bg</t>
  </si>
  <si>
    <t>https://www.abc.es/economia/abci-banca-march-y-generali-alian-para-vender-seguros-proximos-diez-anos-202102151110_noticia.html</t>
  </si>
  <si>
    <t>https://www.activaseguro.com/seguros/naves-industriales/seguros-naves-industriales.html</t>
  </si>
  <si>
    <t>https://www.activeseguros.com/compania/actividades/item/300-active-nombramiento</t>
  </si>
  <si>
    <t>https://www.allianz.es/descubre-allianz/mediadores/diccionario-de-seguros/e/que-es-la-edad-actuarial.html</t>
  </si>
  <si>
    <t>https://www.arpem.com/</t>
  </si>
  <si>
    <t>https://www.axa.es/noticia-mi-vida</t>
  </si>
  <si>
    <t>https://www.bankoa.es/</t>
  </si>
  <si>
    <t>https://www.blogdeseguros.eu/companias-de-seguros/allianz-popular-vida-compania-de-seguros-y-reaseguros-s-a-u/</t>
  </si>
  <si>
    <t>https://www.boe.es/diario_boe/txt.php?id=BOE-A-2020-4391</t>
  </si>
  <si>
    <t>https://www.caixabank.es/particular/seguros/cuadro-medico-adeslas-segurcaixa.html</t>
  </si>
  <si>
    <t>https://www.cajamar.es/es/particulares/productos-y-servicios/ahorro-e-inversion/fondos-de-inversion/mas-informacion/?origen_campana=mediosdigital13</t>
  </si>
  <si>
    <t>https://www.cajamar.es/es/particulares/productos-y-servicios/ahorro-e-inversion/planes-de-pensiones/valores-liquidativos-e-informes-trimestrales/</t>
  </si>
  <si>
    <t>https://www.cajamar.es/es/particulares/productos-y-servicios/banca-a-distancia/mis-finanzas/</t>
  </si>
  <si>
    <t>https://www.cajasiete.com/es</t>
  </si>
  <si>
    <t>https://www.carrefour.es/clubcarrefour/tarjetas-el-club/joven/</t>
  </si>
  <si>
    <t>https://www.cnmc.es/sites/default/files/325417.pdf</t>
  </si>
  <si>
    <t>https://www.competencia.euskadi.eus/area-de-prensa/z02-conten01/es/</t>
  </si>
  <si>
    <t>https://www.con65ymas.com/productos/</t>
  </si>
  <si>
    <t>https://www.coophalal.eu/seguro-de-decesos/</t>
  </si>
  <si>
    <t>https://www.credimarket.com/bancos/abanca-bc264/oficinas-bk4389</t>
  </si>
  <si>
    <t>https://www.credimarket.com/bancos/abanca-bc264/oficinas-bk4389/horarios</t>
  </si>
  <si>
    <t>https://www.credimarket.com/bancos/banco-santander-bc28/oficinas-bk3624/malaga-pr29/torremolinos-t5334/oficina-4443-o163098</t>
  </si>
  <si>
    <t>https://www.credimarket.com/bancos/banco-santander-bc28/oficinas-bk3624/toledo-pr45/toledo-t8499/oficina-462-o271997</t>
  </si>
  <si>
    <t>https://www.credimarket.com/bancos/cajamar-bc37/oficinas-bk4066/almeria-pr4/campohermoso-t386/oficina-182-o242343</t>
  </si>
  <si>
    <t>https://www.credimarket.com/bancos/cajamar-bc37/oficinas-bk4066/leon-pr24/astorga-t4354/oficina-5413-o250845</t>
  </si>
  <si>
    <t>https://www.credimarket.com/bancos/kutxabank-bc137/oficinas-bk4375</t>
  </si>
  <si>
    <t>https://www.credimarket.com/preguntas/mi-solicitud-de-tarjeta-carrefour-pas-fue-aprobado-fq170080</t>
  </si>
  <si>
    <t>https://www.diariodeavila.es/noticia/Z4D821D36-EF2B-D0F3-A4AB5036F585C503/Avila-registra-los-dos-primeros-decesos-covid-de-la-semana</t>
  </si>
  <si>
    <t>https://www.diariodehuelva.es/category/costa-17829/lepe/</t>
  </si>
  <si>
    <t>https://www.divinapastora.com/corporativo/historia.aspx</t>
  </si>
  <si>
    <t>https://www.einforma.com/informacion-empresa/compania-espanola-seguros-credito-exportacion-reaseguros</t>
  </si>
  <si>
    <t>https://www.einforma.com/informacion-empresa/liberty-seguros-compania-reaseguros</t>
  </si>
  <si>
    <t>https://www.einforma.com/informacion-empresa/segur-caixa-seguros-reaseguros</t>
  </si>
  <si>
    <t>https://www.elcorreo.com/sociedad/salud/imq/posible-borrar-huella-20210310152358-nt.html</t>
  </si>
  <si>
    <t>https://www.eldiario.es/economia/banca-march-generali-firman-acuerdo-bancaseguros-proximos-10-anos_1_7220023.html</t>
  </si>
  <si>
    <t>https://www.elespanol.com/invertia/empresas/banca/20210215/banca-march-generali-firman-acuerdo-bancaseguros-proximos/559194454_0.html</t>
  </si>
  <si>
    <t>https://www.elfinanciero.com.mx/salud/ascienden-a-190-604-las-muertes-por-covid-19-en-mexico</t>
  </si>
  <si>
    <t>https://www.elplural.com/politica/espana/cifra-muertes-coronavirus-madrid_238528102</t>
  </si>
  <si>
    <t>https://www.elsegurodetuvida.com/seguro-de-vida-aegon/</t>
  </si>
  <si>
    <t>https://www.elsoldezamora.com.mx/local/municipios/patrimonio-e-identidad-perdidas-del-incendio-en-nurio-6454422.html</t>
  </si>
  <si>
    <t>https://www.esdiario.com/alicante/730636174/23-f-Cuarenta-anos-no-es-nada.html</t>
  </si>
  <si>
    <t>https://www.esquelasdegalicia.es/concellos2/OURENSE/Ourense/3/213</t>
  </si>
  <si>
    <t>https://www.europapress.es/internacional/noticia-rusia-registra-mas-11300-nuevos-contagios-casi-380-decesos-mas-coronavirus-20210228091538.html</t>
  </si>
  <si>
    <t>https://www.facebook.com/lasuiza.ch/posts/toque-de-queda-el-gobierno-helv%C3%A9tico-podr%C3%ADa-aplicarlo-si-no-se-cumple-con-las-re/1520750384795177/</t>
  </si>
  <si>
    <t>https://www.forocoches.com/foro/forumdisplay.php?f=87</t>
  </si>
  <si>
    <t>https://www.fundacionmapfre.org/publicaciones/diccionario-mapfre-seguros/seguro-reducido/</t>
  </si>
  <si>
    <t>https://www.generali.es/quienes-somos/internacional/190-anos-contigo</t>
  </si>
  <si>
    <t>https://www.generali.es/seguros-autonomos/vida-facil</t>
  </si>
  <si>
    <t>https://www.grupoaseguranza.com/noticias-de-seguros/legado-digital-espera-crear-aseguradora-decesos-dentro-sandbox</t>
  </si>
  <si>
    <t>https://www.grupoaseguranza.com/noticias-de-seguros/linea-directa-suma-pacto-digital-para-proteccion-personas-aepd</t>
  </si>
  <si>
    <t>https://www.grupoaseguranza.com/noticias-de-seguros/pelayo-presenta-campana-nueva-marca-empresa</t>
  </si>
  <si>
    <t>https://www.grupocatalanaoccidente.com/doc/cat/gco/2020-informe-anual-consolidat/20210225_informe_anual_2020_esp.pdf</t>
  </si>
  <si>
    <t>https://www.grupocooperativocajamar.es/es/comun/busquedas/busqueda-oficinas/cajamar_castilla-leon_leon_trobajo-del-camino_trobajo-del-camino-avparroco-pablo-diez/</t>
  </si>
  <si>
    <t>https://www.grupocooperativocajamar.es/es/comun/busquedas/busqueda-oficinas/cajamar_comunidad-valenciana_valencia_bocairent_bocairent-sor-piedad-de-la-cruz/</t>
  </si>
  <si>
    <t>https://www.grupopacc.es/</t>
  </si>
  <si>
    <t>https://www.helpmycash.com/hipotecas/seguro-hipotecario/</t>
  </si>
  <si>
    <t>https://www.helpmycash.com/opiniones/banco/cajamar/</t>
  </si>
  <si>
    <t>https://www.helpmycash.com/opiniones/banco/kutxa-bank/</t>
  </si>
  <si>
    <t>https://www.helpmycash.com/preguntas/cuentas/cuenta-nomina-de-ing/?page=2</t>
  </si>
  <si>
    <t>https://www.imqbienstar.es/es/llodio/servicios-sanitarios/radiologia-diagnostico-por-la-imagen/ecografia/</t>
  </si>
  <si>
    <t>https://www.inese.es/raul-casado-nombrado-consejero-independiente-de-active-seguros/</t>
  </si>
  <si>
    <t>https://www.inese.es/seccion/empresas/</t>
  </si>
  <si>
    <t>https://www.insurebrokers.es/asistencia/</t>
  </si>
  <si>
    <t>https://www.jornada.com.mx/notas/2021/02/22/mundo/eu-a-punto-de-superar-500-mil-decesos-por-covid-19/</t>
  </si>
  <si>
    <t>https://www.juristasconfuturo.com/notas-de-prensa/mi-legado-digital-lleva-al-sandbox-un-proyecto-de-seguro-de-decesos-inteligente/</t>
  </si>
  <si>
    <t>https://www.kelisto.es/cuentas-bancarias/consejos-y-analisis/santander-bbva-caixabank-o-bankia-que-banco-me-ofrece-la-mejor-cuenta-corriente-5144</t>
  </si>
  <si>
    <t>https://www.kelisto.es/prestamos/mejor-compra/los-mejores-prestamos-sin-nomina-6841</t>
  </si>
  <si>
    <t>https://www.kelisto.es/prestamos/mejor-compra/mejores-prestamos-para-comprar-un-coche-3617</t>
  </si>
  <si>
    <t>https://www.kelisto.es/seguros-coche/mejor-compra/los-seguros-a-terceros-mas-baratos-6255</t>
  </si>
  <si>
    <t>https://www.kelisto.es/seguros-coche/mejor-compra/los-seguros-de-coche-a-todo-riesgo-mas-baratos-4927</t>
  </si>
  <si>
    <t>https://www.lasseguradora.com/es</t>
  </si>
  <si>
    <t>https://www.latimes.com/espanol/california/articulo/2021-02-15/pueden-los-mayores-de-edad-morir-tras-recibir-la-vacuna-del-coronavirus</t>
  </si>
  <si>
    <t>https://www.latimes.com/espanol/deportes/articulo/2021-03-04/clamor-en-brasil-para-frenar-el-futbol-por-otra-oleada-covid</t>
  </si>
  <si>
    <t>https://www.lavanguardia.com/economia/bolsillo/20210308/6260289/como-evitar-suba-seguro-coche-hogar.html</t>
  </si>
  <si>
    <t>https://www.lavanguardia.com/seguros/20210226/6260085/seguro-proteccion-pagos-hipoteca-recibos-morosidad.html</t>
  </si>
  <si>
    <t>https://www.linkedin.com/company/aura-s.-a.</t>
  </si>
  <si>
    <t>https://www.losviajeros.com/foros.php?sm=Mapfre-Seguros-Usa&amp;amp;sf=25</t>
  </si>
  <si>
    <t>https://www.mmtseguros.com/blog</t>
  </si>
  <si>
    <t>https://www.muysegura.com/tag/plus-ultra/</t>
  </si>
  <si>
    <t>https://www.naturgy.com/files/Informe_de_Sostenibilidad_y_EINF_CAST.pdf</t>
  </si>
  <si>
    <t>https://www.nortehispana.com/blog/silver-economy-futuro/</t>
  </si>
  <si>
    <t>https://www.oas.org/juridico/spanish/mesicic2_col_dec_407_sp.pdf</t>
  </si>
  <si>
    <t>https://www.oney.es/</t>
  </si>
  <si>
    <t>https://www.polizamedica.es/seguros/seguro-dental/seguro-dental-asefa</t>
  </si>
  <si>
    <t>https://www.puntoseguro.com/blog/que-es-agente-de-seguros-definicion-tipos/</t>
  </si>
  <si>
    <t>https://www.puntoseguro.com/blog/son-los-seguros-de-ahorro-prima-fija-una-buena-alternativa-los-depositos/</t>
  </si>
  <si>
    <t>https://www.quepasaconlosseguros.com/2021-zurich-va-dejar-prestar-servicios-manitas-asistencia-informatica-plagas/</t>
  </si>
  <si>
    <t>https://www.rankia.com/foros/seguros/temas</t>
  </si>
  <si>
    <t>https://www.rastreator.com/articulos-destacados/que-listo-es-rastreator.aspx</t>
  </si>
  <si>
    <t>https://www.rastreator.com/cuentas-bancarias/comparar/mejores-cuentas-nomina.aspx</t>
  </si>
  <si>
    <t>https://www.reale.es/es/te-ayudamos/contacto</t>
  </si>
  <si>
    <t>https://www.rtve.es/noticias/20201221/curva-contagios-muertes-coronavirus-espana-dia-dia/2010514.shtml</t>
  </si>
  <si>
    <t>https://www.segurcaixaadeslas.es/es/area-clientes/salud/recibos-reembolsos</t>
  </si>
  <si>
    <t>https://www.segurodevidahipoteca.es/cuanto-cuesta-un-seguro-de-hipoteca/</t>
  </si>
  <si>
    <t>https://www.segurosbilbao.com/</t>
  </si>
  <si>
    <t>https://www.segurosbilbao.com/agente/sodupe/javiersanpelayo</t>
  </si>
  <si>
    <t>https://www.seguroscea.es/seguros/seguro-vehiculo-clasico</t>
  </si>
  <si>
    <t>https://www.segurosginestar.es/seguro-vida-o-decesos</t>
  </si>
  <si>
    <t>https://www.segurosyaseguradoras.com/valoraciones-y-opiniones/active-seguros/</t>
  </si>
  <si>
    <t>https://www.segurvillegas.com/</t>
  </si>
  <si>
    <t>https://www.socalec.es/</t>
  </si>
  <si>
    <t>https://www.swissinfo.ch/spa/coronavirus--la-situaci%C3%B3n-en-suiza/45592694</t>
  </si>
  <si>
    <t>https://www.unespa.es/notasdeprensa/</t>
  </si>
  <si>
    <t>https://www.unipoliza.com/segurosdefurgonetascamper/</t>
  </si>
  <si>
    <t>https://www.vitalseguro.com/blog/</t>
  </si>
  <si>
    <t>https://www.vitalseguro.com/blog/salud/reconstruccion-estetica-seguro-medico/</t>
  </si>
  <si>
    <t>https://zenitramseguros.com/D/post/los-mejores-seguros-de-vida-riesgo-en-2021/</t>
  </si>
  <si>
    <t>https://es.surveymonkey.com/mp/health-insurance-evaluation-survey-template/</t>
  </si>
  <si>
    <t>https://www.mapfreventas.com/</t>
  </si>
  <si>
    <t>https://www.onyxseguros.es/</t>
  </si>
  <si>
    <t>Сумма по полю код</t>
  </si>
  <si>
    <t>Сумма по полю Показы сред.</t>
  </si>
  <si>
    <t>адрес</t>
  </si>
  <si>
    <t>сумм част</t>
  </si>
  <si>
    <t>выбор</t>
  </si>
  <si>
    <t>комментарий</t>
  </si>
  <si>
    <t>используют сквиз для подсчёта</t>
  </si>
  <si>
    <t>один из лучших порталов, анализируем структуру</t>
  </si>
  <si>
    <t>интересный дизайн</t>
  </si>
  <si>
    <t>Используют TrustPylot комментарии в остальном не интересны</t>
  </si>
  <si>
    <t>Использует сквиз для расчёта стоимости страховки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</si>
</sst>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DC9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/>
    <xf numFmtId="0" fontId="1" fillId="0" borderId="0" xfId="1" applyAlignment="1">
      <alignment horizontal="left"/>
    </xf>
    <xf numFmtId="0" fontId="1" fillId="5" borderId="0" xfId="1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0" fontId="0" fillId="0" borderId="0" xfId="0" applyAlignment="1">
      <alignment horizontal="left" indent="1"/>
    </xf>
    <xf numFmtId="0" fontId="1" fillId="6" borderId="0" xfId="1" applyFill="1" applyAlignment="1">
      <alignment horizontal="left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" refreshedDate="44274.602900925929" createdVersion="6" refreshedVersion="6" minRefreshableVersion="3" recordCount="5495" xr:uid="{4D27AD2A-43B1-48DB-91CB-80387A451451}">
  <cacheSource type="worksheet">
    <worksheetSource name="Table1"/>
  </cacheSource>
  <cacheFields count="7">
    <cacheField name="Фраза" numFmtId="0">
      <sharedItems containsBlank="1" count="1121">
        <s v="seguro de salud españa"/>
        <m/>
        <s v="seguro de salud espana"/>
        <s v="seguro europeo de salud"/>
        <s v="seguro de salud privado en españa"/>
        <s v="seguro de salud"/>
        <s v="que es un seguro de salud"/>
        <s v="seguro de salud que es"/>
        <s v="que es el seguro de salud"/>
        <s v="seguro privado de salud"/>
        <s v="poliza de seguro de salud"/>
        <s v="seguro medico salud"/>
        <s v="seguros médicos"/>
        <s v="seguro salud privado"/>
        <s v="seguro salud españa"/>
        <s v="seguro de salud en españa"/>
        <s v="mejor seguro decesos"/>
        <s v="active seguros decesos"/>
        <s v="gestisep"/>
        <s v="imq decesos"/>
        <s v="seguro de decesos para personas mayores de 80 años"/>
        <s v="linea directa decesos"/>
        <s v="patria hispana decesos"/>
        <s v="seguro decesos linea directa"/>
        <s v="fe seguros decesos"/>
        <s v="seguro decesos y dental"/>
        <s v="los mejores seguros de decesos"/>
        <s v="previsora bilbaina decesos"/>
        <s v="alianza española decesos"/>
        <s v="seguro de decesos barato y bueno"/>
        <s v="purisima concepcion decesos"/>
        <s v="reale decesos"/>
        <s v="seguro decesos cual me recomendais"/>
        <s v="seguros de prima unica"/>
        <s v="seguro decesos abanca"/>
        <s v="zurich decesos"/>
        <s v="asociacion europea de seguros decesos"/>
        <s v="seguro de decesos para mayores de 65 años"/>
        <s v="seguro decesos carrefour"/>
        <s v="seguro decesos cajamar"/>
        <s v="vital seguros decesos"/>
        <s v="pelayo decesos"/>
        <s v="liberty seguros decesos"/>
        <s v="seguro de decesos con enfermedad"/>
        <s v="compañia de decesos santo entierro"/>
        <s v="precio medio seguro decesos"/>
        <s v="eterna aseguradora decesos"/>
        <s v="rastreador seguros decesos"/>
        <s v="seguro decesos sin carencia"/>
        <s v="seguro decesos kutxabank"/>
        <s v="seguro decesos genesis"/>
        <s v="para que sirve la antigüedad en un seguro de decesos"/>
        <s v="que quiere decir decesos"/>
        <s v="diferencia entre seguro de vida y decesos"/>
        <s v="seguro decesos prima unica opiniones"/>
        <s v="seguro de decesos significado"/>
        <s v="seguro decesos"/>
        <s v="poliza decesos"/>
        <s v="aseguradoras de decesos"/>
        <s v="el seguro de decesos"/>
        <s v="seguro decesos que es"/>
        <s v="presupuesto seguro decesos"/>
        <s v="seguro decesos familiar"/>
        <s v="coste seguro decesos"/>
        <s v="compañias seguros decesos"/>
        <s v="seguro vida y decesos"/>
        <s v="que seguro de decesos contratar"/>
        <s v="contratar seguro de sepelio"/>
        <s v="seguro de decesos familiar"/>
        <s v="contratar seguro decesos online"/>
        <s v="seguro decesos online"/>
        <s v="seguro de decesos"/>
        <s v="qué es un seguro de decesos"/>
        <s v="fallecimiento sin seguro de decesos"/>
        <s v="fallecido sin seguro de decesos"/>
        <s v="que es un seguro de decesos"/>
        <s v="seguro de decesos que es"/>
        <s v="que es el seguro de decesos"/>
        <s v="que pasa si no tienes seguro de decesos"/>
        <s v="que cubre el seguro de decesos"/>
        <s v="que cubre un seguro de decesos"/>
        <s v="contratar seguro de decesos"/>
        <s v="seguro de vida o de decesos"/>
        <s v="precio seguro de decesos"/>
        <s v="seguro de defuncion"/>
        <s v="seguro defunción"/>
        <s v="poliza de decesos"/>
        <s v="seguros de fallecimiento"/>
        <s v="seguro por defuncion"/>
        <s v="aseguradoras decesos"/>
        <s v="seguro por deceso"/>
        <s v="prima mixta decesos"/>
        <s v="prima natural decesos"/>
        <s v="prima nivelada decesos"/>
        <s v="seguro decesos prima nivelada"/>
        <s v="que es prima nivelada"/>
        <s v="seguros de decesos baratos"/>
        <s v="seguros decesos baratos"/>
        <s v="seguro decesos mas barato"/>
        <s v="seguros de defuncion baratos"/>
        <s v="seguro de defuncion mas barato"/>
        <s v="tipos de seguros de decesos"/>
        <s v="seguro de decesos en ingles"/>
        <s v="seguros de decesos opiniones"/>
        <s v="seguro decesos opiniones"/>
        <s v="seguro de muertos"/>
        <s v="seguro de los muertos"/>
        <s v="contratar seguro decesos"/>
        <s v="seguro muertos"/>
        <s v="seguro decesos precios"/>
        <s v="seguro de muertos precio"/>
        <s v="seguro de defuncion precios"/>
        <s v="cuanto cuesta un seguro de decesos"/>
        <s v="cuanto cuesta un seguro de decesos de prima unica"/>
        <s v="cuanto vale un seguro de decesos"/>
        <s v="seguro decesos prima unica"/>
        <s v="prima unica decesos"/>
        <s v="seguro decesos prima unica precio"/>
        <s v="seguro decesos que cubre"/>
        <s v="seguro de decesos que cubre"/>
        <s v="compañias de decesos"/>
        <s v="compañias de seguros de decesos"/>
        <s v="seguro de decesos precios"/>
        <s v="el mejor seguro de decesos"/>
        <s v="calcular seguro decesos"/>
        <s v="contratar seguro de decesos online"/>
        <s v="seguro de decesos con repatriación para extranjeros"/>
        <s v="presupuesto decesos"/>
        <s v="prima unica"/>
        <s v="prima única"/>
        <s v="seguro decesos pago unico"/>
        <s v="seguro de decesos para mayores de 70 años"/>
        <s v="seguro de decesos baratos"/>
        <s v="seguro de decesos barato"/>
        <s v="cual es el seguro de decesos mas barato"/>
        <s v="seguro de vida y decesos"/>
        <s v="seguro de decesos prima unica"/>
        <s v="porque contratar un seguro de decesos"/>
        <s v="comparativa seguro de decesos"/>
        <s v="cual es el mejor seguro de decesos"/>
        <s v="mejor seguro de decesos"/>
        <s v="que seguro de decesos es mejor"/>
        <s v="que es prima nivelada en el seguro de decesos"/>
        <s v="como saber si una persona tiene seguro de decesos"/>
        <s v="que pasa si no tengo seguro de decesos"/>
        <s v="seguro de decesos opiniones"/>
        <s v="mejor seguro de decesos opiniones"/>
        <s v="seguro de viajes"/>
        <s v="seguros médicos de viaje"/>
        <s v="seguros médicos internacionales"/>
        <s v="seguro medico de viajes"/>
        <s v="seguro de viajes internacional"/>
        <s v="seguro de viajes internacionales"/>
        <s v="seguro salud extranjero"/>
        <s v="seguro de salud extranjero"/>
        <s v="seguro de salud para viajes"/>
        <s v="seguro de salud para viajes al extranjero"/>
        <s v="seguro de salud para el extranjero"/>
        <s v="seguros médicos para viajar al extranjero"/>
        <s v="seguro de salud para viajar al extranjero"/>
        <s v="seguro de salud internacional para viajes"/>
        <s v="seguro salud viaje europa"/>
        <s v="seguro de salud viaje internacional"/>
        <s v="seguro de salud para viajeros"/>
        <s v="seguro de salud en viaje"/>
        <s v="seguro salud viajes"/>
        <s v="seguro salud viaje"/>
        <s v="seguro de salud viaje"/>
        <s v="poliza de seguro de viajes internacionales"/>
        <s v="seguro viaje"/>
        <s v="seguro de viaje internacional"/>
        <s v="seguro medico internacional"/>
        <s v="seguro internacional"/>
        <s v="seguro medico de viaje"/>
        <s v="seguros iati"/>
        <s v="viajero seguro"/>
        <s v="mejor seguro de viaje"/>
        <s v="seguro cancelacion viaje"/>
        <s v="seguro de viaje mapfre"/>
        <s v="seguro de viaje barato"/>
        <s v="seguro medico viaje"/>
        <s v="asistencia en viaje"/>
        <s v="seguro para viaje"/>
        <s v="seguro schengen"/>
        <s v="axa seguro de viaje"/>
        <s v="seguro de cancelacion de viaje"/>
        <s v="seguro medico de viaje internacional"/>
        <s v="segurviaje"/>
        <s v="iati descuento"/>
        <s v="mapfre seguro viaje"/>
        <s v="iati seguro"/>
        <s v="coverontrip"/>
        <s v="descuento iati"/>
        <s v="iati seguros viaje"/>
        <s v="iati seguros descuento"/>
        <s v="seguro de viaje iati"/>
        <s v="asistencia de viaje"/>
        <s v="seguro viaje internacional"/>
        <s v="allianz seguro de viaje"/>
        <s v="seguro de viaje schengen"/>
        <s v="segurviaje mapfre"/>
        <s v="axa seguro viaje"/>
        <s v="seguro de asistencia en viaje"/>
        <s v="asistencia medica internacional"/>
        <s v="seguro cancelacion vuelo"/>
        <s v="seguro anulacion viaje"/>
        <s v="intermundial plus"/>
        <s v="seguro de viaje el corte ingles"/>
        <s v="viaje internacional"/>
        <s v="seguro de viaje para estados unidos"/>
        <s v="allianz seguro viaje"/>
        <s v="contratar seguro de viaje"/>
        <s v="american express seguro de viaje"/>
        <s v="seguro asistencia viaje"/>
        <s v="asistencia viajero"/>
        <s v="seguro medico para viajar"/>
        <s v="es seguro viajar"/>
        <s v="rastreator seguro viaje"/>
        <s v="seguro medico internacional precio"/>
        <s v="seguro medico para viajar a estados unidos"/>
        <s v="viajes seguros"/>
        <s v="seguro de cancelacion de viaje por cualquier motivo"/>
        <s v="comprar seguro de viaje"/>
        <s v="seguro de vuelo"/>
        <s v="seguro anulacion viaje por cualquier motivo"/>
        <s v="seguro de cancelacion de vuelo"/>
        <s v="seguro cancelacion ryanair"/>
        <s v="seguro de viaje estados unidos"/>
        <s v="asistencia en viaje axa"/>
        <s v="seguros de cancelacion de viajes"/>
        <s v="es obligatorio seguro medico para viajar a estados unidos"/>
        <s v="chapka seguros"/>
        <s v="mapfre viajes"/>
        <s v="seguro de viaje ryanair"/>
        <s v="seguro de viaje internacional barato"/>
        <s v="racc seguro viaje"/>
        <s v="seguro de viaje anual"/>
        <s v="seguro medico en estados unidos para turistas"/>
        <s v="seguro cancelacion vueling"/>
        <s v="seguro de salud para viajar"/>
        <s v="seguro viaje estados unidos"/>
        <s v="iberia seguro de viaje"/>
        <s v="seguros cancelacion viaje"/>
        <s v="compara seguros de viaje"/>
        <s v="racc asistencia en viaje"/>
        <s v="seguro de viaje banco estado"/>
        <s v="seguro de anulacion de viaje"/>
        <s v="race seguros viaje"/>
        <s v="seguro schengen barato"/>
        <s v="seguro de viaje internacional para mexicanos"/>
        <s v="seguros de viaje exito"/>
        <s v="seguro anulacion viaje por cualquier motivo el corte ingles"/>
        <s v="intermundial seguro viaje"/>
        <s v="mejor seguro viaje"/>
        <s v="europ assistance reembolso online"/>
        <s v="seguro de gastos medicos internacional"/>
        <s v="seguro para viajar a estados unidos"/>
        <s v="es seguro viajar a estados unidos"/>
        <s v="suat seguro de viaje"/>
        <s v="arag seguro viaje"/>
        <s v="seguro de cancelacion"/>
        <s v="seguro viaje barato"/>
        <s v="seguro para viajar"/>
        <s v="seguro de asistencia"/>
        <s v="los mejores seguros de viaje"/>
        <s v="axa viajes"/>
        <s v="bupa seguro de viaje"/>
        <s v="adeslas seguro viaje"/>
        <s v="europ assistance cancelacion viaje"/>
        <s v="intermundial seguros de viaje"/>
        <s v="seguro viaje ryanair"/>
        <s v="allianz global assistance iberia"/>
        <s v="wizink seguro viaje"/>
        <s v="seguros para viajes internacionales"/>
        <s v="seguro de viaje economico"/>
        <s v="tarjeta de asistencia medica"/>
        <s v="rastreator seguros de viaje"/>
        <s v="iati anulacion"/>
        <s v="seguro de cancelacion ryanair"/>
        <s v="seguro cancelacion viaje mapfre"/>
        <s v="seguro viaje american express"/>
        <s v="seguro cancelacion viaje por cualquier motivo"/>
        <s v="seguro cancelacion iberia"/>
        <s v="mi viaje seguro"/>
        <s v="seguro de equipaje"/>
        <s v="seguro de viaje en ingles"/>
        <s v="seguros internacionales de viaje"/>
        <s v="axa assistance seguro de viaje"/>
        <s v="vueling seguro de cancelacion"/>
        <s v="seguro médico para viajeros"/>
        <s v="seguro viaje nueva york"/>
        <s v="mejores seguros de viaje ocu"/>
        <s v="seguros de viaje a estados unidos"/>
        <s v="es obligatorio el seguro medico para viajar a estados unidos"/>
        <s v="mapfre asistencia viaje"/>
        <s v="seguro cancelacion de viaje"/>
        <s v="adeslas seguro de viaje"/>
        <s v="seguro cancelacion vuelo iberia"/>
        <s v="aig seguros viaje"/>
        <s v="seguros de viaje avianca"/>
        <s v="seguro medico internacional barato"/>
        <s v="asistencia viaje allianz"/>
        <s v="seguro viaje cancelacion"/>
        <s v="seguro de viaje que es"/>
        <s v="seguro viaje anual"/>
        <s v="seguro viaje iberia"/>
        <s v="seguro de viaje intermundial"/>
        <s v="seguro de cancelacion vueling"/>
        <s v="seguro viaje schengen"/>
        <s v="aseguro mi viaje"/>
        <s v="seguro de viaje precio"/>
        <s v="poliza de seguro medico internacional"/>
        <s v="seguros de viaje para estados unidos"/>
        <s v="que seguro de viaje contratar"/>
        <s v="seguro de viaje online"/>
        <s v="seguro cancelacion"/>
        <s v="holins seguros de viaje"/>
        <s v="seguro de viaje humano"/>
        <s v="seguro de viaje triple s"/>
        <s v="cobertura medica internacional"/>
        <s v="europ assistance reembolso"/>
        <s v="seguros ryanair"/>
        <s v="seguro medico schengen"/>
        <s v="mundo joven seguro de viaje"/>
        <s v="seguro medico para estados unidos"/>
        <s v="amex seguro de viaje"/>
        <s v="seguro de cancelacion de vuelo ryanair"/>
        <s v="seguro iati descuento"/>
        <s v="seguro para viajes internacionales"/>
        <s v="colmena seguro de viaje"/>
        <s v="seguro de viaje familiar"/>
        <s v="seguro vueling"/>
        <s v="paypal seguro viaje"/>
        <s v="avianca seguro de viaje"/>
        <s v="fiatc seguro viaje"/>
        <s v="zurich seguro viaje"/>
        <s v="intermundial totalsports"/>
        <s v="seguro cancelacion edreams"/>
        <s v="precio de seguro de viaje internacional"/>
        <s v="seguro de viaje racc"/>
        <s v="seguros anulacion viaje"/>
        <s v="iati seguro cancelacion"/>
        <s v="seguro de viaje schengen barato"/>
        <s v="ryanair seguro"/>
        <s v="seguros mundo joven"/>
        <s v="seguro de viaje zurich"/>
        <s v="precio seguro medico estados unidos"/>
        <s v="europ assistance seguro viaje"/>
        <s v="seguro de viaje cancelacion"/>
        <s v="allianz viajes"/>
        <s v="erv seguros de viaje"/>
        <s v="seguro médico en estados unidos para turistas"/>
        <s v="es seguro viajar a estados unidos 2020"/>
        <s v="seguro de viaje lan"/>
        <s v="poliza de viaje"/>
        <s v="seguro medico internacional axa"/>
        <s v="seguro de viaje nueva york"/>
        <s v="seguro vuelo"/>
        <s v="iati descuento 10"/>
        <s v="seguro para estados unidos"/>
        <s v="seguro de viaje air europa"/>
        <s v="arag viajeros plus"/>
        <s v="europ assistance seguro de viaje"/>
        <s v="iberia seguro cancelacion"/>
        <s v="revolut seguro viaje"/>
        <s v="seguro medico viaje estados unidos"/>
        <s v="asistencia de viaje internacional"/>
        <s v="cancelacion viaje"/>
        <s v="momondo seguros"/>
        <s v="seguro de viaje por un año"/>
        <s v="iati seguros descuento 10"/>
        <s v="amex seguro viaje"/>
        <s v="interseguro seguro de viaje"/>
        <s v="seguro viaje pandemia"/>
        <s v="tipos de seguros de viaje"/>
        <s v="seguro sanitario viaje"/>
        <s v="seguro de viaje nacional"/>
        <s v="seguro vacaciones"/>
        <s v="tas seguro de viaje"/>
        <s v="cancelacion de viaje"/>
        <s v="seguro viaje extranjero"/>
        <s v="es seguro ir de vacaciones"/>
        <s v="seguro de viaje la caixa"/>
        <s v="axa seguros asistencia en viaje"/>
        <s v="contratar seguro viaje"/>
        <s v="seguro de cancelacion iberia"/>
        <s v="iberia seguro de cancelacion"/>
        <s v="intermundial seguro cancelacion"/>
        <s v="seguros de viajero internacional"/>
        <s v="seguro de viaje puerto rico"/>
        <s v="seguro de viaje mutua madrileña"/>
        <s v="seguro cancelacion air europa"/>
        <s v="seguros viajes internacionales"/>
        <s v="seguro asistencia"/>
        <s v="seguro cancelacion viaje sin causa"/>
        <s v="seguro medico iati"/>
        <s v="seguro de gastos medicos en el extranjero"/>
        <s v="mapfre seguro cancelacion viaje"/>
        <s v="gastos de cancelacion de un viaje"/>
        <s v="seguro medico revolut"/>
        <s v="seguro medico para entrar a estados unidos"/>
        <s v="seguro de viaje colmena"/>
        <s v="seguro equipaje"/>
        <s v="precio seguro de viaje internacional"/>
        <s v="seguro médico viaje extranjero"/>
        <s v="seguros de viaje puerto rico"/>
        <s v="seguro de viaje tarjeta de credito"/>
        <s v="seguros de viaje para cruceros"/>
        <s v="seguro plus ryanair reembolso billete"/>
        <s v="seguro de montaña por dias"/>
        <s v="seguros de viaje mundial"/>
        <s v="aseguradoras de viajes"/>
        <s v="aseguranza internacional"/>
        <s v="comprar seguro de viaje internacional"/>
        <s v="edreams seguro cancelacion"/>
        <s v="intermundial pcr"/>
        <s v="seguro de viaje que cubre"/>
        <s v="seguro vuelo ryanair"/>
        <s v="seguros de viaje working holiday"/>
        <s v="seguros para agencias de viajes"/>
        <s v="air europa seguro cancelacion"/>
        <s v="seguro edreams"/>
        <s v="seguro viaje tarjeta credito ing"/>
        <s v="seguros medicos viaje"/>
        <s v="seguro de viaje republica dominicana"/>
        <s v="seguro de viaje para estudiantes"/>
        <s v="seguro médico para viajar a estados unidos"/>
        <s v="seguro de vacaciones"/>
        <s v="iati 5 descuento"/>
        <s v="merece la pena el seguro de viaje ryanair"/>
        <s v="seguro cancelacion viaje iati"/>
        <s v="seguro de viaje reembolso de billete ryanair"/>
        <s v="seguro de maletas"/>
        <s v="seguro de viaje internacional mapfre"/>
        <s v="seguros chapka"/>
        <s v="seguro por cancelacion de vuelo"/>
        <s v="seguro medico viaje internacional"/>
        <s v="seguros de viaje banco estado"/>
        <s v="seguros de viaje internacional baratos"/>
        <s v="racc travel plus"/>
        <s v="asistencia en viaje seguros bilbao"/>
        <s v="seguro medico internacional mapfre"/>
        <s v="seguro cancelacion viaje por motivos laborales"/>
        <s v="seguro montaña por dias"/>
        <s v="seguro de viaje espacio schengen"/>
        <s v="seguros de viajeros internacional"/>
        <s v="contratar seguro de viaje online"/>
        <s v="seguro medico para turistas en estados unidos"/>
        <s v="seguro de viaje pandemia"/>
        <s v="schengen seguro"/>
        <s v="seguros holins"/>
        <s v="seguros para viajeros internacionales"/>
        <s v="seguro anulacion iberia"/>
        <s v="seguro cancelacion viaje cualquier motivo"/>
        <s v="seguro de viaje mapfre condiciones generales"/>
        <s v="seguro de vuelo ryanair"/>
        <s v="poliza de viaje internacional"/>
        <s v="seguro schengen axa"/>
        <s v="seguro de viaje obligatorio"/>
        <s v="caser seguro viaje"/>
        <s v="ryanair seguro cancelacion"/>
        <s v="seguro anulacion vuelo"/>
        <s v="seguro de viajes el corte ingles europ assistance"/>
        <s v="seguro de viaje baratos"/>
        <s v="ergo seguro"/>
        <s v="seguros para cruceros"/>
        <s v="el seguro de viaje es obligatorio"/>
        <s v="american express seguros de viaje"/>
        <s v="iati cancelacion"/>
        <s v="seguro para turistas"/>
        <s v="seguros de vuelos internacionales"/>
        <s v="seguro de viaje que cubra enfermedades preexistentes"/>
        <s v="seguro de vuelo iberia"/>
        <s v="mapfre segurviaje"/>
        <s v="mejores seguros de viajes"/>
        <s v="travel seguros"/>
        <s v="intermundial agencias"/>
        <s v="seguro cancelacion vuelo ryanair"/>
        <s v="seguro de viaje revolut"/>
        <s v="seguro viaje la caixa"/>
        <s v="seguro crucero"/>
        <s v="seguro cancelacion vuelo vueling"/>
        <s v="seguro medico usa viaje"/>
        <s v="april seguros de viaje"/>
        <s v="seguro de viaje low cost"/>
        <s v="seguro de viaje recomendado"/>
        <s v="descuento iati 10"/>
        <s v="bnext seguro viaje"/>
        <s v="adeslas asistencia extranjero"/>
        <s v="interseguro viajes"/>
        <s v="seguros para agencias de turismo"/>
        <s v="totalsports intermundial"/>
        <s v="arag asistencia en viaje"/>
        <s v="mejor seguro de viaje internacional"/>
        <s v="seguro plus ryanair cobertura"/>
        <s v="seguro de cancelacion edreams"/>
        <s v="seguro para entrar a estados unidos"/>
        <s v="vueling seguro cancelación"/>
        <s v="mutua madrileña seguro viaje"/>
        <s v="seguro de viaje alsa"/>
        <s v="seguro de viaje embarazada"/>
        <s v="seguro para viaje internacional"/>
        <s v="seguro viaje revolut"/>
        <s v="segurcaixa asistencia en viaje"/>
        <s v="racc seguro de viaje"/>
        <s v="seguro de viaje edreams"/>
        <s v="japonismo seguro de viaje"/>
        <s v="seguros de viaje online"/>
        <s v="coverontrip seguro de viaje"/>
        <s v="expedia seguro de viaje"/>
        <s v="seguro de anulacion de viaje por cualquier motivo"/>
        <s v="seguro de salud para viajar a estados unidos"/>
        <s v="asistencia de viajero"/>
        <s v="seguro de viaje arag"/>
        <s v="seguro de schengen"/>
        <s v="seguro de viaje ryanair que cubre"/>
        <s v="cobertura medica en el exterior"/>
        <s v="booking seguro de viaje"/>
        <s v="seguro de viaje a estados unidos desde colombia"/>
        <s v="seguro vuelo iberia"/>
        <s v="seguro viaje paypal"/>
        <s v="seguro cancelación viaje sin motivo"/>
        <s v="mejor seguro cancelacion viaje"/>
        <s v="seguro cancelacion billete avion"/>
        <s v="cobertura medica para viajar a estados unidos"/>
        <s v="compara online seguro de viaje"/>
        <s v="adeslas asistencia en viaje"/>
        <s v="iati seguro anulacion"/>
        <s v="seguro de viaje para embarazadas"/>
        <s v="seguros de viaje para mayores de 80 años"/>
        <s v="mejor seguro de viaje para estados unidos"/>
        <s v="seguro de salud de emergencia para el viajero"/>
        <s v="aon taeds agencias"/>
        <s v="edreams seguro de viaje"/>
        <s v="seguro ryanair que cubre"/>
        <s v="n26 seguro"/>
        <s v="contratar un seguro médico en estados unidos para turistas"/>
        <s v="seguro de viaje obligatorio para estados unidos"/>
        <s v="seguro de viajes para estados unidos"/>
        <s v="asistencia en carretera arag"/>
        <s v="estados unidos seguro medico"/>
        <s v="seguros viaje axa"/>
        <s v="seguro cancelacion viaje mutua madrileña"/>
        <s v="seguro de viaje con cancelacion"/>
        <s v="seguro de viaje estudiantes"/>
        <s v="seguro medico nueva zelanda"/>
        <s v="seguro de viaje bupa"/>
        <s v="seguro viaje nueva york mapfre"/>
        <s v="seguros para empresas de turismo"/>
        <s v="seguro asistencia medica"/>
        <s v="axa seguros viajes internacionales"/>
        <s v="seguro de cancelación de viaje por cualquier causa"/>
        <s v="iati descuento 15"/>
        <s v="seguro de viaje santa lucia"/>
        <s v="seguro médico de viajero internacional"/>
        <s v="seguro de viaje mochileros"/>
        <s v="revolut seguro medico"/>
        <s v="iati seguros cancelacion"/>
        <s v="seguros de viaje recomendados"/>
        <s v="seguro anulacion vueling"/>
        <s v="seguro de salud de viaje internacional"/>
        <s v="seguro por cancelacion de viaje"/>
        <s v="allianz seguro medico internacional"/>
        <s v="seguro de viaje extranjero"/>
        <s v="poliza de seguro de viaje"/>
        <s v="seguro viaje wizink"/>
        <s v="tarjeta de credito seguro medico internacional"/>
        <s v="precio seguro viaje"/>
        <s v="axa seguro cancelacion viaje"/>
        <s v="seguro de salud viaje extranjero"/>
        <s v="costo de seguro medico internacional"/>
        <s v="destinia es seguro"/>
        <s v="holins seguro de viaje"/>
        <s v="seguro de viaje schengen mapfre"/>
        <s v="poliza por viaje"/>
        <s v="ryanair seguro de cancelación"/>
        <s v="seguros de viaje zurich"/>
        <s v="estados unidos es seguro"/>
        <s v="seguro salud viaje extranjero"/>
        <s v="seguro de viaje por dias"/>
        <s v="tarjeta de asistencia de viaje"/>
        <s v="asistencia para viajes"/>
        <s v="seguro anual de viaje"/>
        <s v="n26 seguro viaje"/>
        <s v="seguro medico internacional adeslas"/>
        <s v="asisa seguro de viaje"/>
        <s v="compara seguro de viaje"/>
        <s v="seguro medico viaje nueva york"/>
        <s v="taeds agencias"/>
        <s v="aon seguros viaje"/>
        <s v="axa seguro schengen"/>
        <s v="seguro cancelacion por cualquier motivo"/>
        <s v="seguro de viaje para nueva york"/>
        <s v="seguro de viaje race"/>
        <s v="seguros de viaje anuales"/>
        <s v="seguros de viaje para america latina"/>
        <s v="vueling seguro de viaje"/>
        <s v="compañias de seguros de viaje"/>
        <s v="tarjeta de asistencia médica internacional"/>
        <s v="seguro de viaje interseguro"/>
        <s v="seguro de vida viaje internacional"/>
        <s v="viajar es seguro"/>
        <s v="necesito seguro medico para viajar a estados unidos"/>
        <s v="seguro de asistencia médica internacional"/>
        <s v="seguro para turistas en estados unidos"/>
        <s v="seguro de anulacion"/>
        <s v="seguro de cancelacion norwegian"/>
        <s v="mapfre asistencia extranjero"/>
        <s v="mapfre seguro de viaje internacional"/>
        <s v="mejores seguros para cruceros"/>
        <s v="imq seguro viaje"/>
        <s v="seguro cancelacion vuelo por cualquier motivo"/>
        <s v="seguro medico de viaje barato"/>
        <s v="seguro de viaje cancelacion vuelo"/>
        <s v="seguro viaje familiar"/>
        <s v="seguro de viaje internacional republica dominicana"/>
        <s v="seguro gastos medicos internacional"/>
        <s v="seguro medico turista estados unidos"/>
        <s v="seguros para viajes cortos"/>
        <s v="world nomads seguros"/>
        <s v="dkv seguro viaje"/>
        <s v="seguro anulacion"/>
        <s v="seguro de turista en estados unidos"/>
        <s v="seguro viaje online"/>
        <s v="schengen seguro de viaje"/>
        <s v="seguro asistencia medica internacional"/>
        <s v="seguro de viaje por cancelacion"/>
        <s v="viajar seguro ministerio asuntos exteriores"/>
        <s v="seguro cancelacion viaje ryanair"/>
        <s v="seguros de viaje para mayores de 75 años"/>
        <s v="ama seguro viaje"/>
        <s v="mapfre seguro medico internacional"/>
        <s v="mapfre seguro viaje extranjero"/>
        <s v="seguro de gastos medicos viajero"/>
        <s v="seguro de viaje larga estadia"/>
        <s v="seguro de viaje para niños"/>
        <s v="norwegian seguro de cancelacion"/>
        <s v="seguro para equipaje"/>
        <s v="asistencia en viaje de axa"/>
        <s v="asistencia medica en el exterior"/>
        <s v="seguro viaje colmena"/>
        <s v="asistencia medica para viajes"/>
        <s v="carnet joven seguro de viaje"/>
        <s v="mapfre seguro medico viaje"/>
        <s v="adeslas seguro medico internacional"/>
        <s v="seguro working holiday"/>
        <s v="asistencia medica viaje"/>
        <s v="n26 seguro de viaje"/>
        <s v="seguro asistencia en viaje tarjeta ing"/>
        <s v="seguros para maletas de viaje"/>
        <s v="ocaso seguro viaje"/>
        <s v="air europa seguro de cancelacion"/>
        <s v="contratar seguro cancelacion viaje"/>
        <s v="bupa seguros de viaje"/>
        <s v="seguro cancelacion viaje axa"/>
        <s v="seguro de cancelacion de vuelo por cualquier motivo"/>
        <s v="seguro medico internacional viaje"/>
        <s v="seguro de viaje expedia"/>
        <s v="seguro médico para extranjeros en república dominicana"/>
        <s v="allianz assistance seguro viaje"/>
        <s v="iati seguro descuento"/>
        <s v="reembolso europ assistance"/>
        <s v="seguro viaje cancelacion vuelo"/>
        <s v="tarjeta credito ing seguro viaje"/>
        <s v="seguro de cancelacion air europa"/>
        <s v="dkv seguro de viaje"/>
        <s v="poliza de viajero"/>
        <s v="seguro de viaje para mexicanos"/>
        <s v="carnet jove seguro viaje"/>
        <s v="iati airhelp"/>
        <s v="seguro de viaje generali"/>
        <s v="tarjeta de asistencia internacional"/>
        <s v="costo de seguro de viaje internacional"/>
        <s v="rastreator seguro medico viaje"/>
        <s v="axa seguro medico viaje"/>
        <s v="iati seguros anulacion"/>
        <s v="seguro de viaje internacional sanitas"/>
        <s v="seguro medico de viaje a estados unidos"/>
        <s v="ocu seguros de viaje"/>
        <s v="seguro de anulacion vueling"/>
        <s v="seguro de viaje costo"/>
        <s v="seguro schengen europ assistance"/>
        <s v="seguro viaje crucero"/>
        <s v="asisa viajes"/>
        <s v="seguro para viajar a nueva york"/>
        <s v="seguro de viaje crucero"/>
        <s v="seguros medicos para viajes internacionales"/>
        <s v="adeslas viaje extranjero"/>
        <s v="klm seguro de viaje"/>
        <s v="mapfre seguro de viaje puerto rico"/>
        <s v="seguro para maletas"/>
        <s v="seguros de vida para viajes internacionales"/>
        <s v="asistencia medica de viaje"/>
        <s v="costo seguro medico internacional"/>
        <s v="intermundial seguros viaje"/>
        <s v="seguro para cancelacion vuelos"/>
        <s v="seguros viaje estados unidos"/>
        <s v="aig seguro de viaje"/>
        <s v="seguro adeslas viaje extranjero"/>
        <s v="seguro medico de viaje para cruceros"/>
        <s v="seguro de viaje cancelacion de vuelo"/>
        <s v="seguro medico para viajes internacionales"/>
        <s v="seguros travel"/>
        <s v="aseguradoras de viaje internacional"/>
        <s v="costo seguro de viaje"/>
        <s v="seguro de asistencia medica en viaje"/>
        <s v="tarjeta asistencia medica internacional"/>
        <s v="seguro cancelacion viaje paypal"/>
        <s v="seguro schengen mapfre"/>
        <s v="iati seguro medico"/>
        <s v="seguro de viaje fiatc"/>
        <s v="linea directa seguro viaje"/>
        <s v="seguro de viaje atlas"/>
        <s v="seguro de viaje medico internacional"/>
        <s v="seguro viaje anulacion"/>
        <s v="seguro viaje estudiantes"/>
        <s v="gastos cancelacion viaje"/>
        <s v="seguros cancelacion viajes todo riesgo"/>
        <s v="asistencia médica en el extranjero"/>
        <s v="seguro de vida para viajar"/>
        <s v="seguro medico de viaje mapfre"/>
        <s v="seguro medico para turistas"/>
        <s v="seguro de viaje air france"/>
        <s v="seguro viajar"/>
        <s v="seguros de cancelacion"/>
        <s v="ryanair seguro de anulacion"/>
        <s v="seguro cancelacion crucero"/>
        <s v="world nomads seguro de viaje"/>
        <s v="comprar seguro medico internacional"/>
        <s v="seguro n26"/>
        <s v="seguro viaje santa lucia"/>
        <s v="seguro viaje tarjeta wizink oro"/>
        <s v="seguros viaje black friday"/>
        <s v="iati seguros mexico"/>
        <s v="seguro de viaje cancelacion por cualquier motivo"/>
        <s v="seguro viaje puerto rico"/>
        <s v="seguros de viaje por un año"/>
        <s v="seguro viaje carnet jove"/>
        <s v="seguro viaje tarjeta wizink"/>
        <s v="iati seguros 5 descuento"/>
        <s v="mejores seguros de viaje internacional"/>
        <s v="seguro edreams cancelacion"/>
        <s v="axa seguro de viaje internacional"/>
        <s v="race seguro de viaje"/>
        <s v="seguro viaje filipinas"/>
        <s v="seguros de salud de viaje"/>
        <s v="seguros turista"/>
        <s v="tarjeta medica internacional"/>
        <s v="racc viajes seguro"/>
        <s v="seguro de viaje ocaso"/>
        <s v="seguro espacio schengen"/>
        <s v="seguro viaje bnext"/>
        <s v="tarjeta de credito con seguro de viaje"/>
        <s v="asistencia en viaje internacional"/>
        <s v="seguro de viaje holins"/>
        <s v="comprar seguros de viaje"/>
        <s v="seguro medico para viajar a nueva york"/>
        <s v="totalsport intermundial"/>
        <s v="allianz seguro anulacion viaje"/>
        <s v="allianz seguro cancelacion viaje"/>
        <s v="seguro de viaje estando en el extranjero"/>
        <s v="seguros de viaje pandemia"/>
        <s v="seguro de cancelacion y asistencia en viaje"/>
        <s v="seguro de viaje multidestino"/>
        <s v="seguro de viaje reembolso"/>
        <s v="tarjeta credito seguro viaje"/>
        <s v="cobertura de viaje"/>
        <s v="fonasa seguro de viaje"/>
        <s v="seguro cancelacion easyjet"/>
        <s v="seguro de gastos medicos para viajar a estados unidos"/>
        <s v="seguro viaje holins"/>
        <s v="mapfre seguros viajes"/>
        <s v="mapfre viajes seguro"/>
        <s v="seguro asistencia medica viaje"/>
        <s v="seguro de viaje internacional avianca"/>
        <s v="seguro de viaje mexico estados unidos"/>
        <s v="seguro de viaje sudeste asiatico"/>
        <s v="ing tarjeta credito seguro viaje"/>
        <s v="los mejores seguros de viaje internacional"/>
        <s v="segurcaixa viajes"/>
        <s v="seguro de viaje paypal"/>
        <s v="seguro para viajeros internacionales"/>
        <s v="seguro por viaje"/>
        <s v="asistencia medica en viaje"/>
        <s v="nautalia cancelacion viaje"/>
        <s v="ryanair seguro cancelacion vuelo"/>
        <s v="seguro viaje economico"/>
        <s v="seguro de viaje de colombia a estados unidos"/>
        <s v="seguro de vida para viajes"/>
        <s v="seguro medico por dias"/>
        <s v="seguro viaje caixabank"/>
        <s v="segurosparaviajes"/>
        <s v="anulacion viajes"/>
        <s v="axa seguros schengen"/>
        <s v="mejores seguros de viaje para estados unidos"/>
        <s v="seguro de anulacion iberia"/>
        <s v="seguro de viaje wizink"/>
        <s v="1727 seguro de viaje"/>
        <s v="asistencia en viaje adeslas"/>
        <s v="bupa viajero"/>
        <s v="univiajes seguros"/>
        <s v="adeslas viaje"/>
        <s v="comprar un seguro de viaje"/>
        <s v="dkv seguros viajes extranjero"/>
        <s v="seguro de viaje exito"/>
        <s v="seguro de viajes anual"/>
        <s v="american express seguro cancelacion viaje"/>
        <s v="axa assistance seguro viaje"/>
        <s v="iberia icon seguro viaje"/>
        <s v="seguro billete avion"/>
        <s v="seguro de viaje ama"/>
        <s v="seguro de viaje n26"/>
        <s v="seguro medico para viajeros estados unidos"/>
        <s v="seguro viaje tarjeta credito"/>
        <s v="caser seguro de viaje"/>
        <s v="mapfre seguros viajes internacionales"/>
        <s v="seguro de viaje anual barato"/>
        <s v="seguro intermundial viaje"/>
        <s v="generali seguro viaje"/>
        <s v="seguro anulacion viaje por cualquier causa"/>
        <s v="seguro asistencia de viaje"/>
        <s v="seguros de viaje mercantil"/>
        <s v="asistencia la viajero"/>
        <s v="el mejor seguro de viaje internacional"/>
        <s v="intermundial seguro de viaje"/>
        <s v="seguro de viaje anulacion"/>
        <s v="seguro de viaje nueva zelanda"/>
        <s v="seguro cancelacion vuelo cualquier motivo"/>
        <s v="seguro medico viaje a estados unidos"/>
        <s v="seguro para vuelos"/>
        <s v="seguro viaje vueling"/>
        <s v="viajar con seguro"/>
        <s v="asistencia medica al viajero"/>
        <s v="visa seguro medico"/>
        <s v="seguro medico de viaje visa"/>
        <s v="asistencia medica visa"/>
        <s v="seguros medicos de viaje al extranjero"/>
        <s v="seguro medico assist card"/>
        <s v="seguro medico internacional visa"/>
        <s v="visa asistencia medica"/>
        <s v="seguro viaje estados unidos opiniones"/>
        <s v="que asistencia al viajero recomiendan para estados unidos"/>
        <s v="seguro medico para viajes al extranjero"/>
        <s v="assist card seguro medico internacional"/>
        <s v="seguro medico revolut opiniones"/>
        <s v="asistencia medica internacional visa"/>
        <s v="seguro de gastos medicos mayores para viajar al extranjero"/>
        <s v="seguro medico visa signature"/>
        <s v="seguro medico para visa schengen"/>
        <s v="seguro salud para viajar al extranjero"/>
        <s v="seguro medico mondo"/>
        <s v="seguro medico internacional para estudiantes"/>
        <s v="seguros internacionales de salud"/>
        <s v="seguro medico internacional sura"/>
        <s v="seguro medico internacional estudiantes"/>
        <s v="clinica internacional seguro"/>
        <s v="seguro de gastos medicos mayores internacional"/>
        <s v="adeslas cobertura internacional"/>
        <s v="seguro internacional para estudiantes"/>
        <s v="seguros internacionales para estudiantes"/>
        <s v="seguro medico clinica internacional"/>
        <s v="seguros de salud internacional"/>
        <s v="mejor seguro medico internacional"/>
        <s v="gbg seguro medico internacional"/>
        <s v="poliza de salud internacional"/>
        <s v="seguro medico mundial"/>
        <s v="seguro medico cobertura internacional"/>
        <s v="clinica internacional seguro de salud"/>
        <s v="visa cobertura medica internacional"/>
        <s v="adeslas seguro internacional"/>
        <s v="poliza de seguro medico internacional para estudiantes"/>
        <s v="seguros medicos internacionales en republica dominicana"/>
        <s v="seguro de salud internacional precio"/>
        <s v="asisa seguro medico internacional"/>
        <s v="colmedica seguro internacional"/>
        <s v="mejores seguros medicos internacionales"/>
        <s v="asisa cobertura internacional"/>
        <s v="sura seguro medico internacional"/>
        <s v="cotizar seguro medico internacional"/>
        <s v="seguro internacional estudiantes"/>
        <s v="aseguradoras ruber internacional"/>
        <s v="seguro de estudiante internacional"/>
        <s v="seguro medico internacional santander"/>
        <s v="seguro medico internacional para embarazadas"/>
        <s v="seguro de gastos medicos internacional para estudiantes"/>
        <s v="seguro medico privado internacional"/>
        <s v="seguros médicos internacionales en república dominicana"/>
        <s v="seguros estudiantes internacionales"/>
        <s v="seguro médico internacional"/>
        <s v="seguro de viaje internacional sura"/>
        <s v="seguro de viaje mundial opiniones"/>
        <s v="cotizar seguro de viaje internacional"/>
        <s v="sura seguro de viaje internacional"/>
        <s v="cotizar seguro internacional"/>
        <s v="adeslas extranjero"/>
        <s v="seguro medico extranjero"/>
        <s v="seguro medico para extranjeros"/>
        <s v="adeslas seguro para extranjeros"/>
        <s v="asisa extranjero"/>
        <s v="seguro salud para obtener residencia"/>
        <s v="seguro medico para extranjeros sin papeles"/>
        <s v="adeslas seguro medico extranjero"/>
        <s v="seguro medico para vivir en el extranjero"/>
        <s v="adeslas para extranjeros"/>
        <s v="sanitas para extranjeros"/>
        <s v="seguro medico para nie"/>
        <s v="adeslas seguro extranjero"/>
        <s v="seguros medicos para el extranjero"/>
        <s v="sanitas seguro extranjero"/>
        <s v="seguro medico en el extranjero mapfre"/>
        <s v="seguro adeslas para extranjeros"/>
        <s v="adeslas seguro médico para extranjeros"/>
        <s v="seguro medico extranjero adeslas"/>
        <s v="adeslas seguro medico para extranjeros"/>
        <s v="sanitas seguro medico para extranjeros"/>
        <s v="seguro adeslas extranjero"/>
        <s v="asisa seguro para extranjeros"/>
        <s v="adeslas cubre en el extranjero"/>
        <s v="seguro medico para extranjeros no residentes"/>
        <s v="mapfre salud extranjero"/>
        <s v="seguro medico para viajeros"/>
        <s v="seguros medicos para viajar"/>
        <s v="adeslas extranjeros"/>
        <s v="seguro medico publico para extranjeros"/>
        <s v="asistencias medicas internacionales"/>
        <s v="seguros de salud para viajeros"/>
        <s v="seguro de asistencia en viajes"/>
        <s v="seguro de viajes europa"/>
        <s v="seguro de viajes para europa"/>
        <s v="mejor seguro de viajes"/>
        <s v="el mejor seguro de viajes"/>
        <s v="cual es el mejor seguro de viajes"/>
        <s v="seguro de salud para europa"/>
        <s v="seguro de salud viaje a europa"/>
        <s v="seguro de viajes a europa"/>
        <s v="seguro de cancelacion de viajes"/>
        <s v="seguro salud sin carencia y sin copago"/>
        <s v="seguro medico sin copago y sin carencia"/>
        <s v="seguro salud sin carencia"/>
        <s v="seguro de salud sin carencia"/>
        <s v="seguro de salud sin carencias"/>
        <s v="seguro salud sin carencias"/>
        <s v="seguro medico sin carencia embarazo"/>
        <s v="seguro salud sin carencia parto"/>
        <s v="seguros de gastos médicos"/>
        <s v="seguro medico de gastos mayores"/>
        <s v="seguros de gastos médicos mayores"/>
        <s v="seguro de gastos médicos mayores"/>
        <s v="seguro de gastos medicos mayores"/>
        <s v="seguro gastos medicos mayores"/>
        <s v="seguro salud mayores 65 años"/>
        <s v="seguro medico para mayores de 65 años"/>
        <s v="seguro medico mayores 65 años"/>
        <s v="seguro salud personas mayores 65 años"/>
        <s v="seguro para personas mayores de 65 años"/>
        <s v="seguro de salud para mayores de 70 años"/>
        <s v="seguro medico mayores de 70 años"/>
        <s v="seguro de salud para mayores de 75 años"/>
        <s v="seguro medico mayores de 75 años"/>
        <s v="seguro medico para personas mayores de 70 años"/>
        <s v="seguro medico para mayores de 70 años"/>
        <s v="seguro medico embarazo"/>
        <s v="seguro medico para embarazo"/>
        <s v="seguro salud embarazo"/>
        <s v="seguro de salud embarazo"/>
        <s v="seguro medico embarazo y parto"/>
        <s v="seguro embarazo"/>
        <s v="cuando es seguro un embarazo"/>
        <s v="como tener un embarazo seguro"/>
        <s v="seguro en el embarazo"/>
        <s v="seguro salud bebe"/>
        <s v="seguro de salud para embarazadas"/>
        <s v="seguro embarazo sin carencia"/>
        <s v="seguro salud embarazo sin carencia"/>
        <s v="seguro de viajes estados unidos"/>
        <s v="seguro salud viaje estados unidos"/>
        <s v="seguro salud viaje eeuu"/>
        <s v="seguro de salud para viajar a eeuu"/>
        <s v="seguro salud estados unidos"/>
        <s v="seguro de salud estados unidos"/>
        <s v="seguro de salud en estados unidos"/>
        <s v="seguro de salud en usa"/>
        <s v="seguro de salud usa"/>
        <s v="seguro medico para estudiantes extranjeros en españa"/>
        <s v="seguro medico españa para estudiantes extranjeros"/>
        <s v="seguro medico estudiantes extranjeros españa"/>
        <s v="seguro de salud para estudiantes extranjeros en españa"/>
        <s v="seguro para estudiantes extranjeros en españa"/>
        <s v="seguro medico estudiantes extranjeros en españa"/>
        <s v="seguro estudiantes extranjeros españa"/>
        <s v="calcular seguro salud"/>
        <s v="calcular seguro de salud"/>
        <s v="calculo seguro salud"/>
        <s v="seguro medico para niños"/>
        <s v="mejor seguro medico para niños"/>
        <s v="seguro medico niños"/>
        <s v="seguro salud sin copagos"/>
        <s v="seguro de salud sin copagos"/>
        <s v="seguro de salud sin copago"/>
        <s v="seguro de salud barato sin copagos"/>
        <s v="seguro salud barato sin copago"/>
        <s v="seguro medico mas barato sin copago"/>
        <s v="seguro medico barato sin copago"/>
        <s v="seguro medico con copago o sin copago"/>
        <s v="seguro con copago o sin copago"/>
        <s v="seguros médicos sin copagos"/>
        <s v="seguro médico sin copago"/>
        <s v="seguro salud copago"/>
        <s v="seguro con copago"/>
        <s v="que es el copago en un seguro de salud"/>
        <s v="seguros médicos sin copago"/>
        <s v="seguro sin copago"/>
        <s v="seguro salud sin copago"/>
        <s v="seguro medico sin copago"/>
        <s v="que es seguro sin copago"/>
        <s v="qué es un seguro médico sin copago"/>
        <s v="seguro medico con copago"/>
        <s v="seguro de salud internacional"/>
        <s v="seguro salud internacional"/>
        <s v="seguro salud autonomo"/>
        <s v="seguro salud autonomos"/>
        <s v="seguro de salud autonomos"/>
        <s v="seguro de salud para autonomos"/>
        <s v="deduccion seguro salud autonomos"/>
        <s v="seguro salud deducible autonomos"/>
        <s v="seguro de viajes baratos"/>
        <s v="seguro de viajes barato"/>
        <s v="comparador seguros médicos"/>
        <s v="comparador de seguros médicos"/>
        <s v="comparar seguro salud"/>
        <s v="comparar seguro de salud"/>
        <s v="comparador seguro salud"/>
        <s v="comparativa seguro salud"/>
        <s v="desgrava el seguro de decesos"/>
        <s v="se puede desgravar el seguro de decesos"/>
        <s v="seguro de vida para personas mayores de 70 años"/>
        <s v="seguro de vida para mayores de 70 años"/>
        <s v="seguro salud empresa"/>
        <s v="seguro medico para empresas"/>
        <s v="seguros medicos dentales"/>
        <s v="seguro salud dental"/>
        <s v="mejores seguros dentales"/>
        <s v="los mejores seguros dentales"/>
        <s v="seguros dentales"/>
        <s v="seguros dentales que cubren"/>
        <s v="seguros dentales que cubren todo"/>
        <s v="seguro de salud dental"/>
        <s v="comparar seguros dentales"/>
        <s v="seguros dentales para niños"/>
        <s v="seguro dental niños"/>
        <s v="seguro dental para niños"/>
        <s v="seguro de vida cubre decesos"/>
        <s v="diferencia seguro de vida y decesos"/>
        <s v="seguro decesos mayores 70 años"/>
        <s v="seguro decesos mayores de 70 años"/>
        <s v="seguro salud europa"/>
        <s v="seguro de salud para viajar a europa"/>
        <s v="seguro salud desgrava"/>
        <s v="seguro de salud desgrava"/>
        <s v="desgrava el seguro de salud"/>
        <s v="seguro social de salud"/>
        <s v="es salud seguro"/>
        <s v="seguro complementario de salud individual"/>
        <s v="seguro salud complementario individual"/>
        <s v="seguro complementarios de salud"/>
        <s v="que es un seguro complementario de salud"/>
        <s v="seguro complementario de salud"/>
        <s v="seguro complementario salud"/>
        <s v="como elegir un seguro de salud"/>
        <s v="que seguro de salud elegir"/>
        <s v="dar de baja seguro salud"/>
        <s v="dar de baja un seguro de salud"/>
        <s v="seguro de salud sin preexistencias"/>
        <s v="seguro salud sin preexistencias"/>
        <s v="seguro salud linea directa"/>
        <s v="seguro de salud linea directa"/>
        <s v="seguro de salud para extranjeros en españa"/>
        <s v="seguro salud españa para extranjeros"/>
        <s v="seguro de salud para extranjeros"/>
        <s v="seguro salud extranjeros"/>
        <s v="seguro de salud en el extranjero"/>
        <s v="seguro medico sin cuestionario de salud"/>
        <s v="seguro salud sin cuestionario"/>
        <s v="seguro integral de salud"/>
        <s v="seguro integral de salud sis"/>
        <s v="busco seguro de salud"/>
        <s v="seguro de salud barato"/>
        <s v="seguro de salud baratos"/>
        <s v="seguro salud barato"/>
        <s v="seguro salud mas barato"/>
        <s v="que seguro de salud contratar"/>
        <s v="contratar seguro salud"/>
        <s v="como contratar un seguro de salud"/>
        <s v="seguro medico familiar sin copago"/>
        <s v="contratar seguro de salud"/>
        <s v="mejor seguro de salud"/>
        <s v="mejor seguro salud españa"/>
        <s v="que seguro de salud es mejor"/>
        <s v="el mejor seguro de salud"/>
        <s v="cuanto cuesta un seguro de salud"/>
        <s v="mejor seguro salud"/>
        <s v="mejor seguro salud calidad precio"/>
        <s v="mejor seguro de salud calidad precio"/>
        <s v="mejor seguro de salud españa"/>
        <s v="mejor seguro de salud en españa"/>
        <s v="cancelar seguro de salud"/>
        <s v="seguros médicos precios"/>
        <s v="seguro de salud precios"/>
        <s v="seguro privado de salud precios"/>
        <s v="cuanto cuesta un seguro privado de salud"/>
        <s v="oferta seguro salud"/>
        <s v="oferta seguro de salud"/>
        <s v="ofertas seguro salud"/>
        <s v="seguro vida y salud"/>
        <s v="seguro mas vida y salud"/>
        <s v="seguro de salud y vida"/>
        <s v="seguro de salud definicion"/>
        <s v="seguro de salud concepto"/>
        <s v="seguro de decesos definicion"/>
        <s v="seguro salud opiniones"/>
        <s v="mejor seguro salud opiniones"/>
      </sharedItems>
    </cacheField>
    <cacheField name="Показы сред." numFmtId="0">
      <sharedItems containsBlank="1" containsMixedTypes="1" containsNumber="1" containsInteger="1" minValue="0" maxValue="50000" count="7">
        <n v="500"/>
        <m/>
        <n v="50"/>
        <n v="50000"/>
        <n v="5000"/>
        <n v="0"/>
        <s v="‒"/>
      </sharedItems>
    </cacheField>
    <cacheField name="Конкуренция [GA]" numFmtId="0">
      <sharedItems containsBlank="1" containsMixedTypes="1" containsNumber="1" minValue="0.33" maxValue="0.99"/>
    </cacheField>
    <cacheField name="CPC сред. [GA]" numFmtId="0">
      <sharedItems containsBlank="1" containsMixedTypes="1" containsNumber="1" minValue="0.11" maxValue="17.12"/>
    </cacheField>
    <cacheField name="Родительская группа" numFmtId="0">
      <sharedItems containsBlank="1" count="68">
        <s v="Seguro de salud españa"/>
        <m/>
        <s v="Несгруппированные"/>
        <s v="seguro decesos"/>
        <s v="que es un seguro de decesos"/>
        <s v="seguro defunción"/>
        <s v="prima nivelada decesos"/>
        <s v="seguro decesos mas barato"/>
        <s v="seguro decesos opiniones"/>
        <s v="seguro de los muertos"/>
        <s v="seguro de defuncion precios"/>
        <s v="cuanto cuesta un seguro de decesos"/>
        <s v="prima unica decesos"/>
        <s v="seguro de decesos que cubre"/>
        <s v="compañias de seguros de decesos"/>
        <s v="el mejor seguro de decesos"/>
        <s v="contratar seguro de decesos online"/>
        <s v="presupuesto decesos"/>
        <s v="prima única"/>
        <s v="seguro de decesos para mayores de 70 años"/>
        <s v="Seguro de decesos barato"/>
        <s v="seguro de vida y decesos"/>
        <s v="cual es el mejor seguro de decesos"/>
        <s v="mejor seguro de decesos opiniones"/>
        <s v="Seguro salud viajes"/>
        <s v="Seguro salud sin carencias"/>
        <s v="Seguro de gastos medicos mayores"/>
        <s v="Seguro salud mayores 65 años"/>
        <s v="Seguro salud embarazo"/>
        <s v="seguro salud embarazo sin carencia"/>
        <s v="Seguro de viajes estados unidos"/>
        <s v="Seguro medico estudiantes extranjeros españa"/>
        <s v="Сalcular seguro de salud"/>
        <s v="Seguro medico para niños"/>
        <s v="Seguro de salud sin copago"/>
        <s v="Seguro medico con copago"/>
        <s v="Seguro salud internacional"/>
        <s v="Seguro salud autonomos"/>
        <s v="seguro salud deducible autonomos"/>
        <s v="Seguro de viajes barato"/>
        <s v="Comparador de seguros médicos"/>
        <s v="se puede desgravar el seguro de decesos"/>
        <s v="Seguro de vida para personas mayores 70 años"/>
        <s v="Seguro medico para empresas"/>
        <s v="Seguro salud dental"/>
        <s v="comprar seguros dentales"/>
        <s v="Seguro dental para niños"/>
        <s v="diferencia seguro de vida y decesos"/>
        <s v="Seguro decesos mayores de 70 años"/>
        <s v="seguro de salud para viajar a europa"/>
        <s v="Seguro salud desgrava"/>
        <s v="Es salud seguro"/>
        <s v="que es un seguro complementario de salud"/>
        <s v="que seguro de salud elegir"/>
        <s v="Dar de baja un seguro de salud"/>
        <s v="seguro salud sin preexistencias"/>
        <s v="seguro de salud linea directa"/>
        <s v="Seguro salud españa para extranjeros"/>
        <s v="seguro salud sin cuestionario"/>
        <s v="seguro integral de salud sis"/>
        <s v="busco seguro de salud"/>
        <s v="que seguro de salud contratar"/>
        <s v="el mejor seguro de salud"/>
        <s v="seguro de salud precios"/>
        <s v="oferta seguro de salud"/>
        <s v="seguro vida y salud"/>
        <s v="seguro de salud definicion"/>
        <s v="mejor seguro salud opiniones"/>
      </sharedItems>
    </cacheField>
    <cacheField name="URL [Google]" numFmtId="0">
      <sharedItems containsBlank="1" count="789" longText="1">
        <s v="https://www.bbc.com/mundo/noticias-america-latina-56035746"/>
        <s v="https://www.malagahoy.es/marbella/extranjeros-sanidad-publica-vacunarse-paises_0_1550847202.html"/>
        <s v="https://www.intermundial.es/blog/paises-seguro-obligatorio/"/>
        <s v="https://www.elmundo.es/espana/2021/02/11/60251b43fdddffae688b4649.html"/>
        <s v="https://www.allianztravel.com.mx/seguro-de-viaje.html"/>
        <s v="https://es.trustpilot.com/review/dkvseguros.es"/>
        <s v="https://www.gobiernodecanarias.org/sanidad/scs/"/>
        <s v="https://blog.chapkadirect.es/seguro-de-viaje-es-obligatorio/"/>
        <s v="https://www.diariodeunmentiroso.com/seguro-viaje-japon-contratar/"/>
        <s v="https://www.lavanguardia.com/economia/20210211/6240715/seguro-demanda-bares-restaurantes-coronavirus-indemnizacion.html"/>
        <m/>
        <s v="https://www.elplural.com/economia/seguros-de-salud-por-que-son-necesarios-y-donde-contratarlos_118534102"/>
        <s v="https://www.grupopacc.es/blog/seguro-de-decesos-en-espana/"/>
        <s v="https://www.targobank.es/es/informacion-a-clientes.html"/>
        <s v="https://www.diariodeunmentiroso.com/contratar-seguro-viaje-estados-unidos/"/>
        <s v="http://www.nexotur.com/noticia/111282/CONEXO/Son-Sant-Joan-aeropuerto-seguro-por-el-ACI.html"/>
        <s v="https://www.elconfidencial.com/tags/organismos/union-europea-4096/"/>
        <s v="https://twitter.com/ueenelsalvador/status/1365067523478204417"/>
        <s v="https://www.muysegura.com/cvg-rj-y-apromes-realizan-evento-internacional-historico/"/>
        <s v="https://www.sidaburgos.com/dia-europeo-de-la-salud-sexual-2021"/>
        <s v="https://diarioresponsable.com/noticias/30748-dkv-seguros-continua-apostando-por-la-innovacion-en-salud"/>
        <s v="https://www.levante-emv.com/morvedre/2021/03/04/exsecretario-obliga-canet-ratificar-baja-38173181.html"/>
        <s v="https://www.regiondigital.com/noticias/reportajes/340163-seguro-medico-privado-adeslas.html"/>
        <s v="https://www.salud.mapfre.es/videos/tratamientos-y-pruebas/necesita-mi-hijo-un-logopeda/"/>
        <s v="https://www.nacionalseguros.com.bo/salud-flexible.html"/>
        <s v="https://www.elfinanciero.com.mx/opinion/jeanette-leyva/mas-vale-tener-seguro-y-no-ocuparlo"/>
        <s v="https://www.universal.com.do/Contratos/Paginas/default.aspx"/>
        <s v="https://www.riouruguay.com.ar/landing/cotizar-seguro-salud-mujer/"/>
        <s v="https://www.musaat.es/actualidad/noticias/el-seguro-de-salud-mas-necesario-que-nunca"/>
        <s v="https://www.chicagotribune.com/espanol/sns-es-lo-que-debes-saber-tras-reapertura-mercados-seguros-20210216-pfmxtdisazbvzfpqjpvuuqtfju-story.html"/>
        <s v="https://help.unhcr.org/costarica/convenio-acnur-ccss"/>
        <s v="https://www.americanvisitorinsurance.com/espanol/blog/seguro-de-viaje-para-coronavirus-covid-19.asp"/>
        <s v="https://es.statefarm.com/soluciones-para-pequenas-empresas/seguros"/>
        <s v="https://espanol.insurekidsnow.gov/coverage/ga/index.html"/>
        <s v="https://docs.microsoft.com/es-es/compliance/regulatory/offering-hipaa-hitech"/>
        <s v="https://www.universal.com.do/productos_parati/planes_retiro"/>
        <s v="https://www.icea.es/es-ES/informacion-seguro/rankings/salud"/>
        <s v="https://www.aegon.es/seguros/salud/coberturas/copago"/>
        <s v="https://www.universal.com.do/sobre_nosotros/Paginas/participacion_mercado.aspx"/>
        <s v="https://www.eleconomista.com.mx/internacionales/Costa-Rica-anuncia-seguro-medico-para-10000-solicitantes-de-refugio-20210211-0076.html"/>
        <s v="https://cadenaser.com/programa/2021/03/01/hoy_por_hoy/1614580122_866658.html"/>
        <s v="https://www.forbes.com.mx/30-promesas-2021-emprendedores-sofia-plan-salud-alcance/"/>
        <s v="https://areadelprofesionalsanitario.dkvseguros.com/"/>
        <s v="https://www.bmicos.com/blog/seguros-de-salud-por-que-es-importante-adquirirlo/"/>
        <s v="https://insurancelatino.com/analisis-de-sangre/"/>
        <s v="https://somoscorredores.pacifico.com.pe/blog"/>
        <s v="http://www.sanitasperu.com/planesdesalud/guia-del-afiliado"/>
        <s v="https://www.freepik.es/vector-premium/ilustracion-poliza-seguro-salud_12563141.htm"/>
        <s v="http://dkvsalud.com/es/publicaciones/click/poliza-vitalicia-precio-garantizado"/>
        <s v="https://www.elfinanciero.com.mx/opinion/jonathan-ruiz/salven-el-seguro-de-gastos-medicos"/>
        <s v="https://seguromedicosanitassalud.es/tag/teletrabajo/"/>
        <s v="https://espanol.bcbstx.com/shop-plans-and-products/special-enrollment"/>
        <s v="https://www.telemundo47.com/noticias/local/se-abre-nueva-ventana-de-inscripcion-para-adquirir-seguros-medicos/2151110/"/>
        <s v="https://contenidos.bupasalud.com/facilitiesfindercolombia?page=5&amp;amp;pais_tratamiento=Ecuador"/>
        <s v="https://www.mariateresafrontelogonzalez.es/seguros-de-salud"/>
        <s v="https://www.cuidadodesalud.gov/es/blog/filing-2020-taxes-with-form-1095-a/"/>
        <s v="https://www.elplural.com/sociedad/seguros-salud-privado-pandemia-no-cubren-coronavirus_234009102"/>
        <s v="https://www.eu-gleichbehandlungsstelle.de/resource/blob/1517416/1836600/3a958232dadff287ec61c0ead9c78954/flyer-3-es-data.pdf"/>
        <s v="https://www.acptsevilla.org/informacion/seguros-medicos/"/>
        <s v="https://www.montepioconductores.com/cuadro-medico/"/>
        <s v="https://selectra.es/seguros/seguros-salud"/>
        <s v="https://selectra.es/seguros/aseguradoras/sanitas/seguro-salud-sanitas"/>
        <s v="https://www.kelisto.es/seguros-salud/mejor-compra/los-mejores-seguros-de-salud-sin-copago-6257"/>
        <s v="https://www.bancsabadell.com/cs/Satellite/SabAtl/Seguro-Proteccion-Salud/6000018128579/es/"/>
        <s v="https://www.clinicum.es/"/>
        <s v="https://www.saludonnet.com/"/>
        <s v="https://www.icea.es/"/>
        <s v="https://www.generali.es/seguros-particulares/salud-enfermedades-graves"/>
        <s v="https://istudyspain.com/2021/03/01/seguro-medico-para-estudiar-en-espana/"/>
        <s v="https://segurosnews.com/mediacion/coverontrip-crea-un-seguro-de-salud-para-estudiantes-internacionales-en-espana"/>
        <s v="https://www.generali.es/"/>
        <s v="https://cronicaglobal.elespanol.com/cronica-directo/mejores-peores-seguros-salud_101294_102.html"/>
        <s v="https://www.rastreator.com/seguros-de-coche/analisis/mejor-seguro-de-coche.aspx"/>
        <s v="https://beemy.es/comparador-seguros/seguros-de-decesos/"/>
        <s v="https://www.kelisto.es/seguros-coche/mejor-compra/los-mejores-seguros-de-coche-2849"/>
        <s v="https://www.caser.es/seguros-de-decesos/articulos"/>
        <s v="https://www.aracilypastor.es/novedades-41-generali-ofrece-una-soluci-n-original-e-innovadora-de-seguro-de-decesos-para-mayores-de-50-a-os"/>
        <s v="https://segurodedecesos.org/mejor-seguro-de-decesos-familiar-en-espana/"/>
        <s v="https://www.milanuncios.com/anuncios/seguros-decesos.htm"/>
        <s v="https://seguros-decesos.santalucia.es/"/>
        <s v="https://www.tupolizadesalud.com/"/>
        <s v="https://www.activeseguros.com/compania/actividades/item/301-active-acciones"/>
        <s v="https://www.activeseguros.com/compania/actividades/item/300-active-nombramiento"/>
        <s v="https://www.segurosyaseguradoras.com/valoraciones-y-opiniones/active-seguros/"/>
        <s v="https://drsegurosbrokers.com/"/>
        <s v="https://revistafuneraria.com/tag/seguro-de-decesos/"/>
        <s v="https://www.almudenaseguros.es/"/>
        <s v="https://www.zurich.es/"/>
        <s v="https://www.inese.es/raul-casado-nombrado-consejero-independiente-de-active-seguros/"/>
        <s v="https://funerariatempus.com/tag/seguros-santa-lucia/"/>
        <s v="https://p245.rick-ero.ru/169.html"/>
        <s v="https://baixarapk.gratis/es/app/1554196107/danh-y"/>
        <s v="https://pt-br.facebook.com/IMQEuskadi/posts/?ref=page_internal"/>
        <s v="https://www.elcorreo.com/sociedad/salud/imq/posible-borrar-huella-20210310152358-nt.html"/>
        <s v="https://www.imqbienstar.es/es/llodio/servicios-sanitarios/radiologia-diagnostico-por-la-imagen/ecografia/"/>
        <s v="https://www.imq.es/sites/IMQCorporativo/default/es_ES/CanalesPrincipales/Guia_Medica?action=details&amp;amp;idRealizador=20242&amp;amp;idCuadro=32948&amp;amp;fromPage=guia&amp;amp;busqueda=tipoBusqueda%3Dotros%26page%3D37%26mutualidades%3Doff%26dental%3Doff%26citaWeb%3Doff"/>
        <s v="https://imq.es/sites/IMQCorporativo/default/es_ES/CanalesPrincipales/GrupoIMQ/SalaDePrensa/Noticias/Convenio-de-colaboraci%C3%B3n-entre-IMQ-Seguros-y-el-Colegio-de-Mediadores-de-Gipuzkoa"/>
        <s v="https://twitter.com/imqeuskadi"/>
        <s v="https://www.asisa.es/seguros-de-salud"/>
        <s v="https://www.caixabank.es/particular/seguros/cuadro-medico-adeslas-segurcaixa.html"/>
        <s v="https://www.muysegura.com/tag/plus-ultra/"/>
        <s v="http://seguros-asegurar.com.es/corredurias-agentes-de-seguros-en-vizcaya-bizkaia/igualatorio-medico-quirurgico-durango/gmx-niv322-con3575.htm"/>
        <s v="https://www.helvetia.es/hprint/documentos/informacionPrecontractual/4000134/Z02/002/documentoPrecontractual.pdf"/>
        <s v="https://www.lavozdegalicia.es/noticia/ferrol/ferrol/2021/03/06/contratacion-seguros-vida-decesos-aumenta-pandemia/0003_202103F6C3991.htm"/>
        <s v="https://segurodedecesos.org/seguros-de-decesos-sanitas-espana/"/>
        <s v="https://segurodedecesos.org/mutua-general-de-seguros-seguro-de-decesos-mgs-espana/"/>
        <s v="https://semanariouniversidad.com/pais/casi-un-millon-de-personas-mayores-de-58-anos-en-la-mira-de-la-ccss-para-ser-vacunadas/"/>
        <s v="https://www.rastreator.com/seguros-de-hogar/guias/seguro-hogar-mas-barato.aspx"/>
        <s v="https://www.kelisto.es/seguros-coche/mejor-compra/los-seguros-de-coche-a-todo-riesgo-mas-baratos-4927"/>
        <s v="https://as.com/diarioas/2021/03/07/actualidad/1615135610_023417.html"/>
        <s v="https://www.generali.es/quienes-somos/internacional/190-anos-contigo"/>
        <s v="https://www.latimes.com/espanol/california/articulo/2021-02-15/pueden-los-mayores-de-edad-morir-tras-recibir-la-vacuna-del-coronavirus"/>
        <s v="https://www.kelisto.es/seguros-hogar/mejor-compra/los-10-seguros-de-hogar-mas-baratos-4453"/>
        <s v="https://lineadirectaportal.com/sinaloa/centro/2021/3/4/una-joven-de-19-anos-entre-los-decesos-por-covid-19-reportados-este-jueves-395979.html"/>
        <s v="https://lineadirectaportal.com/sinaloa/2021/3/3/joven-de-22-anos-una-victima-mas-del-covid-19-reporta-salud-16-decesos-394114.html"/>
        <s v="https://selectra.es/seguros/aseguradoras/ocaso"/>
        <s v="https://selectra.es/seguros/aseguradoras/mapfre/dar-baja-seguro-mapfre"/>
        <s v="https://www.grupoaseguranza.com/noticias-de-seguros/legado-digital-espera-crear-aseguradora-decesos-dentro-sandbox"/>
        <s v="https://mediadores.com/nuestras-aseguradoras/"/>
        <s v="https://www.insurebrokers.es/asistencia/"/>
        <s v="https://www.segurosyaseguradoras.com/valoraciones-y-opiniones/nortehispana/"/>
        <s v="https://sedinfo.es/patria-hispana-s-a/gmx-niv139-con11390000025469.htm"/>
        <s v="https://www.einforma.com/informacion-empresa/segur-caixa-seguros-reaseguros"/>
        <s v="https://www.einforma.com/informacion-empresa/compania-espanola-seguros-credito-exportacion-reaseguros"/>
        <s v="https://guiapractica.com/barakaldo/patria-hispana-s-a/gmx-niv108-con21421.htm"/>
        <s v="https://www.puntoseguro.com/blog/conoce-tus-derechos-antes-contratar-seguro-de-decesos/"/>
        <s v="https://www.unipoliza.com/segurosdefurgonetascamper/"/>
        <s v="https://josesilva.es/"/>
        <s v="https://www.plusultra.es/"/>
        <s v="https://gref.org/blog/category/sector-seguros/"/>
        <s v="https://www.grupoaseguranza.com/noticias-de-seguros/linea-directa-suma-pacto-digital-para-proteccion-personas-aepd"/>
        <s v="https://fe-seguros.com/category/noticias/"/>
        <s v="https://fe-seguros.com/ofertas-del-club/joyeria-davids-l/david-joyeros_img16742t0/"/>
        <s v="https://fevalderramaseguros.com/service/travel-insurance/"/>
        <s v="https://www.ibercaja.es/particulares/seguros/seguros-decesos/seguro-decesos-confianza/"/>
        <s v="https://drsegurosbrokers.com/seguros-de-decesos/"/>
        <s v="https://www.linkedin.com/company/aura-s.-a."/>
        <s v="https://www.asisa.es/DocumentosWeb?nombreArchivo=PRODUCTOS%5CASISA_DECESOS-Folleto.pdf"/>
        <s v="https://selectra.es/seguros/aseguradoras/helvetia/seguro-salud-helvetia"/>
        <s v="https://www.segurcaixaadeslas.es/es/area-clientes/salud/recibos-reembolsos"/>
        <s v="https://saludsegur.es/adeslas-dental-max-tu-seguro-dental/"/>
        <s v="https://www.bancsabadell.com/cs/Satellite/SabAtl/Proteccion-Salud/6000018128579/es/"/>
        <s v="https://www.polizamedica.es/seguros/seguro-dental/seguro-dental-asefa"/>
        <s v="https://www.lasseguradora.com/es"/>
        <s v="https://zenitramseguros.com/D/post/los-mejores-seguros-de-vida-riesgo-en-2021/"/>
        <s v="https://costaseguros.es/decesos/"/>
        <s v="https://fr.linkedin.com/company/previsora-bilbaina"/>
        <s v="https://es.jooble.org/trabajo-tramitador-decesos"/>
        <s v="https://guiapractica.com/eibar/previsora-bilbaina/gmx-niv159-con172301.htm"/>
        <s v="https://mejorsegurovida.es/seguro-de-vida-catalana-occidente/"/>
        <s v="https://mejorsegurovida.es/seguro-de-vida-mas-barato-vizcaya/"/>
        <s v="https://www.segurosbilbao.com/"/>
        <s v="http://www.funeuskadi.com/paginas/asp/buscador-esquelas.asp?esquelas=hoy"/>
        <s v="https://jobtoday.com/es/trabajo/comercial-teletrabajo-eDkE9B"/>
        <s v="https://www.jobatus.es/trabajo-teleoperador-venta-el-corte-ingl%C3%A9s-seguros-hm-510988282"/>
        <s v="https://revistafuneraria.com/directorio/alianza-espanola-de-seguros-oficinas-centrales/"/>
        <s v="http://tanatorioviveiro.com/esquelas-condolencias"/>
        <s v="https://seguros.de-vigo.com/"/>
        <s v="https://www.divinapastora.com/corporativo/historia.aspx"/>
        <s v="https://www.abc.es/economia/abci-banca-march-y-generali-alian-para-vender-seguros-proximos-diez-anos-202102151110_noticia.html"/>
        <s v="https://cincodias.elpais.com/tag/seguros/a"/>
        <s v="https://www.blogdeseguros.eu/companias-de-seguros/allianz-popular-vida-compania-de-seguros-y-reaseguros-s-a-u/"/>
        <s v="http://eldeporteconquense.com/cuenca/cuenca-cultura/2021/03/13/el-grupo-de-ciudades-patrimonio-y-el-instituto-cervantes-renuevan-su-alianza-estrategica-para-la-promocion-de-la-cultura/"/>
        <s v="https://www.rastreator.com/seguros-de-moto/analisis/seguro-moto-mas-barato.aspx"/>
        <s v="https://www.kelisto.es/seguros-coche/mejor-compra/los-seguros-de-coche-mas-baratos-3664"/>
        <s v="https://www.seguroscea.es/seguros/seguro-vehiculo-clasico"/>
        <s v="https://www.generali.es/seguros-autonomos/vida-facil"/>
        <s v="https://www.segurvillegas.com/"/>
        <s v="https://www.mmtseguros.com/blog"/>
        <s v="https://twitter.com/purisimaseguros?lang=bg"/>
        <s v="https://es.linkedin.com/in/raquel-ramp%C3%A9rez-butr%C3%B3n-a8014a23"/>
        <s v="https://www.credimarket.com/bancos/banco-santander-bc28/oficinas-bk3624/toledo-pr45/toledo-t8499/oficina-462-o271997"/>
        <s v="https://www.elplural.com/politica/espana/cifra-muertes-coronavirus-madrid_238528102"/>
        <s v="http://santacruz.gob.bo/acerca/secretaria_contenido/23594/9"/>
        <s v="https://es.wikipedia.org/wiki/Pandemia_de_COVID-19_en_Hidalgo"/>
        <s v="https://www.diariodehuelva.es/category/costa-17829/lepe/"/>
        <s v="https://www.elsoldezamora.com.mx/local/municipios/patrimonio-e-identidad-perdidas-del-incendio-en-nurio-6454422.html"/>
        <s v="https://www.esquelasdegalicia.es/concellos2/OURENSE/Ourense/3/213"/>
        <s v="http://www.elsoldeantequera.com/esquelas/210-esquelas-mortuorias.html"/>
        <s v="https://www.reale.es/es/te-ayudamos/contacto"/>
        <s v="https://www.segurosginestar.es/seguro-vida-o-decesos"/>
        <s v="https://www.elsegurodetuvida.com/seguro-de-vida-reale/"/>
        <s v="http://www.segurosescribano.es/otros-productos.html"/>
        <s v="http://www.segurosescribano.es/hogar.html"/>
        <s v="https://romanseguros.com/"/>
        <s v="https://romanseguros.com/oferta-seguros-comunidades-vecinos/"/>
        <s v="https://mediadoresdeseguroscv.com/plus-ultra-seguros-amplia-seguro-decesos-nuevas-garantias-e-incluye-las-mascotas/"/>
        <s v="https://www.rastreator.com/cuentas-bancarias/comparar/mejores-cuentas-nomina.aspx"/>
        <s v="https://www.losviajeros.com/foros.php?sm=Mapfre-Seguros-Usa&amp;amp;sf=25"/>
        <s v="https://www.helpmycash.com/preguntas/cuentas/cuenta-nomina-de-ing/?page=2"/>
        <s v="https://musica-maestro.es/category/causas-disfuncion-erectil/"/>
        <s v="https://www.ibercaja.es/particulares/seguros/seguros-decesos/seguro-decesos-prima-unica/"/>
        <s v="https://seguros.elcorteingles.es/ayuda/diferencias-entre-prima-unica-y-prima-periodica"/>
        <s v="https://www.insurebrokers.es/seguro-particulares/vida/"/>
        <s v="https://www.puntoseguro.com/blog/son-los-seguros-de-ahorro-prima-fija-una-buena-alternativa-los-depositos/"/>
        <s v="https://www.fundacionmapfre.org/publicaciones/diccionario-mapfre-seguros/seguro-reducido/"/>
        <s v="https://www.helpmycash.com/hipotecas/seguro-hipotecario/"/>
        <s v="https://www.lavanguardia.com/seguros/20210226/6260085/seguro-proteccion-pagos-hipoteca-recibos-morosidad.html"/>
        <s v="https://cronicaglobal.elespanol.com/business/tres-derechos-poco-conocidos-seguros-hipotecarios_60316_102.html"/>
        <s v="https://www.segurodevidahipoteca.es/cuanto-cuesta-un-seguro-de-hipoteca/"/>
        <s v="https://www.bankoa.es/"/>
        <s v="https://www.kelisto.es/seguros-vida/consejos-y-analisis/seguro-de-vida-con-hipoteca-6339"/>
        <s v="https://www.credimarket.com/bancos/abanca-bc264/oficinas-bk4389"/>
        <s v="https://www.credimarket.com/bancos/abanca-bc264/oficinas-bk4389/horarios"/>
        <s v="https://www.elespanol.com/invertia/empresas/banca/20210215/banca-march-generali-firman-acuerdo-bancaseguros-proximos/559194454_0.html"/>
        <s v="https://www.juristasconfuturo.com/notas-de-prensa/mi-legado-digital-lleva-al-sandbox-un-proyecto-de-seguro-de-decesos-inteligente/"/>
        <s v="https://www.grupocooperativocajamar.es/es/comun/busquedas/busqueda-oficinas/cajamar_castilla-leon_leon_trobajo-del-camino_trobajo-del-camino-avparroco-pablo-diez/"/>
        <s v="https://www.swissinfo.ch/spa/coronavirus--la-situaci%C3%B3n-en-suiza/45592694"/>
        <s v="https://www.europapress.es/internacional/noticia-rusia-registra-mas-11300-nuevos-contagios-casi-380-decesos-mas-coronavirus-20210228091538.html"/>
        <s v="https://www.quepasaconlosseguros.com/2021-zurich-va-dejar-prestar-servicios-manitas-asistencia-informatica-plagas/"/>
        <s v="https://www.facebook.com/lasuiza.ch/posts/toque-de-queda-el-gobierno-helv%C3%A9tico-podr%C3%ADa-aplicarlo-si-no-se-cumple-con-las-re/1520750384795177/"/>
        <s v="https://revistafuneraria.com/tag/asociacion-europea-de-cementerios-significativos/"/>
        <s v="https://www.unespa.es/notasdeprensa/"/>
        <s v="https://www.axa.es/noticia-mi-vida"/>
        <s v="https://saludsegur.es/seguro-decesos-completo-segurcaixa-adeslas/"/>
        <s v="https://closaseguros.com/falsos-mitos-mas-extendidos-sobre-el-seguro/"/>
        <s v="https://www.con65ymas.com/productos/"/>
        <s v="https://www.coophalal.eu/seguro-de-decesos/"/>
        <s v="https://www.nortehispana.com/blog/silver-economy-futuro/"/>
        <s v="https://segur.pro/seguros-decesos-adeslas/"/>
        <s v="https://www.carrefour.es/seguros/seguro-de-vida/"/>
        <s v="https://www.carrefour.es/clubcarrefour/tarjetas-el-club/joven/"/>
        <s v="https://tarjetasdecredito.es/tarjetas-de-credito-sin-cambiar-de-banco/tarjeta-carrefour-pass/"/>
        <s v="https://www.oney.es/"/>
        <s v="https://www.credimarket.com/preguntas/mi-solicitud-de-tarjeta-carrefour-pas-fue-aprobado-fq170080"/>
        <s v="https://www.credimarket.com/bancos/banco-santander-bc28/oficinas-bk3624/malaga-pr29/torremolinos-t5334/oficina-4443-o163098"/>
        <s v="https://www.cajamar.es/es/particulares/productos-y-servicios/banca-a-distancia/mis-finanzas/"/>
        <s v="https://www.cajamar.es/es/particulares/productos-y-servicios/ahorro-e-inversion/fondos-de-inversion/mas-informacion/?origen_campana=mediosdigital13"/>
        <s v="https://www.cajamar.es/es/particulares/productos-y-servicios/ahorro-e-inversion/planes-de-pensiones/valores-liquidativos-e-informes-trimestrales/"/>
        <s v="https://www.grupocooperativocajamar.es/es/comun/busquedas/busqueda-oficinas/cajamar_comunidad-valenciana_valencia_bocairent_bocairent-sor-piedad-de-la-cruz/"/>
        <s v="https://www.credimarket.com/bancos/cajamar-bc37/oficinas-bk4066/almeria-pr4/campohermoso-t386/oficina-182-o242343"/>
        <s v="https://www.credimarket.com/bancos/cajamar-bc37/oficinas-bk4066/leon-pr24/astorga-t4354/oficina-5413-o250845"/>
        <s v="https://www.cajasiete.com/es"/>
        <s v="https://www.kelisto.es/cuentas-bancarias/consejos-y-analisis/santander-bbva-caixabank-o-bankia-que-banco-me-ofrece-la-mejor-cuenta-corriente-5144"/>
        <s v="https://www.helpmycash.com/opiniones/banco/cajamar/"/>
        <s v="https://www.vitalseguro.com/blog/"/>
        <s v="https://www.vitalseguro.com/blog/salud/reconstruccion-estetica-seguro-medico/"/>
        <s v="https://www.nortehispana.com/blog/salud-seguro-decesos/"/>
        <s v="https://ryd.es/decesos"/>
        <s v="https://segurosbarajas.com/particulares/salud/"/>
        <s v="https://www.inese.es/plus-ultra-incluye-servicios-para-mascotas-en-su-seguro-de-decesos/"/>
        <s v="https://www.grupoaseguranza.com/noticias-de-seguros/pelayo-presenta-campana-nueva-marca-empresa"/>
        <s v="https://larazon.co/cordoba/siete-decesos-y-172-nuevos-contagios-de-covid-19-reporto-cordoba-este-miercoles/"/>
        <s v="https://larazon.co/cordoba/cordoba-reporto-191-nuevos-casos-de-covid-19-y-4-decesos/"/>
        <s v="https://www.segurosbilbao.com/agente/sodupe/javiersanpelayo"/>
        <s v="https://www.grupopacc.es/"/>
        <s v="http://tanapelayo.com/index.php/suceso/elena-mato-cortizo/"/>
        <s v="http://tanapelayo.com/index.php/suceso/guillermo-castro-folgar/"/>
        <s v="https://seguros.elcorteingles.es/documentos-informacion-seguros/"/>
        <s v="https://mediadoresdeseguroscv.com/entidades-aseguradoras/"/>
        <s v="https://www.inese.es/seccion/empresas/"/>
        <s v="https://blog.segurostv.es/"/>
        <s v="https://drsegurosbrokers.com/seguros/"/>
        <s v="https://www.einforma.com/informacion-empresa/liberty-seguros-compania-reaseguros"/>
        <s v="https://telefonosgratuitos.net/aseguradoras/"/>
        <s v="https://www.rastreator.com/seguros-de-salud/noticias/seguro-privado-cubre-coronavirus"/>
        <s v="https://www.rastreator.com/seguros-de-vida/articulos-destacados/por-que-contratar-seguro-vida.aspx"/>
        <s v="https://www.cnmc.es/sites/default/files/325417.pdf"/>
        <s v="https://dkvseguros.com/medidas-clientes-por-covid-19"/>
        <s v="https://segurodedecesos.org/puedo-contratar-un-seguro-de-decesos-con-enfermedad-grave-en-espana/"/>
        <s v="https://www.elsegurodetuvida.com/seguro-de-vida-aegon/"/>
        <s v="https://cadenaser.com/tag/entierros/a/"/>
        <s v="http://ynet.wild-dog.it/oracion-para-un-funeral.html"/>
        <s v="https://tucorreduriadeseguros.com/blog/"/>
        <s v="https://www.esdiario.com/alicante/730636174/23-f-Cuarenta-anos-no-es-nada.html"/>
        <s v="https://segurodevida.es/comparativa-seguros-de-decesos/"/>
        <s v="https://www.lavanguardia.com/economia/bolsillo/20210308/6260289/como-evitar-suba-seguro-coche-hogar.html"/>
        <s v="https://closaseguros.com/seguros-decesos-vs-seguros-vida-coberturas-diferencias/"/>
        <s v="https://www.boe.es/diario_boe/txt.php?id=BOE-A-2020-4391"/>
        <s v="https://www.eldiario.es/economia/banca-march-generali-firman-acuerdo-bancaseguros-proximos-10-anos_1_7220023.html"/>
        <s v="https://noticias.juridicas.com/base_datos/CCAA/va-res210410-ehe.html"/>
        <s v="http://www.asamblea.gob.pa/APPS/LEGISPAN/AYUDA/TARJETARIO_PRINCIPAL_LEGISPAN_PARTE_B.pdf"/>
        <s v="https://www.socalec.es/"/>
        <s v="http://www.diarioya.es/content/navidad-cristiana-0"/>
        <s v="https://exitosanoticias.pe/v1/opinion-gabriel-bustamante-sabes-como-reclamar-cuando-vulneran-tus-derechos/"/>
        <s v="https://issuu.com/noticiasdechiapastapachula/docs/ndch10032021ok"/>
        <s v="https://www.rastreator.com/articulos-destacados/que-listo-es-rastreator.aspx"/>
        <s v="https://www.arpem.com/"/>
        <s v="https://www.kelisto.es/seguros-coche/mejor-compra/los-seguros-a-terceros-mas-baratos-6255"/>
        <s v="https://www.elfinanciero.com.mx/salud/ascienden-a-190-604-las-muertes-por-covid-19-en-mexico"/>
        <s v="https://www.rankia.com/foros/seguros/temas"/>
        <s v="https://www.puntoseguro.com/blog/que-son-como-funcionan-los-seguros-de-asistencia-sanitaria/"/>
        <s v="https://ryd.es/salud"/>
        <s v="https://www.helpmycash.com/opiniones/banco/kutxa-bank/"/>
        <s v="https://www.credimarket.com/bancos/kutxabank-bc137/oficinas-bk4375"/>
        <s v="https://www.caixabank.es/particular/seguros/caixafuturo.html"/>
        <s v="https://es.trustpilot.com/review/www.segurcaixaadeslas.es"/>
        <s v="https://www.competencia.euskadi.eus/area-de-prensa/z02-conten01/es/"/>
        <s v="https://selectra.es/finanzas/bancos/cajamar"/>
        <s v="https://www.naturgy.com/files/Informe_de_Sostenibilidad_y_EINF_CAST.pdf"/>
        <s v="https://saludsegur.es/tarjeta-regalo-al-contratar-un-seguro-medico-adeslas/"/>
        <s v="https://www.reale.es/"/>
        <s v="https://www.forocoches.com/foro/forumdisplay.php?f=87"/>
        <s v="https://www.rastreator.com/seguros-de-moto/guias/como-contratar-seguro-moto.aspx"/>
        <s v="https://www.kelisto.es/prestamos/mejor-compra/los-mejores-prestamos-sin-nomina-6841"/>
        <s v="https://www.kelisto.es/prestamos/mejor-compra/mejores-prestamos-para-comprar-un-coche-3617"/>
        <s v="https://es.trustpilot.com/review/www.mutua.es"/>
        <s v="https://www.oas.org/juridico/spanish/mesicic2_col_dec_407_sp.pdf"/>
        <s v="https://www.activaseguro.com/seguros/naves-industriales/seguros-naves-industriales.html"/>
        <s v="https://www.grupocatalanaoccidente.com/doc/cat/gco/2020-informe-anual-consolidat/20210225_informe_anual_2020_esp.pdf"/>
        <s v="https://blog.reale.es/para-que-sirve-antiguedad-seguro-decesos/"/>
        <s v="https://www.jornada.com.mx/notas/2021/02/22/mundo/eu-a-punto-de-superar-500-mil-decesos-por-covid-19/"/>
        <s v="https://www.diariodeavila.es/noticia/Z4D821D36-EF2B-D0F3-A4AB5036F585C503/Avila-registra-los-dos-primeros-decesos-covid-de-la-semana"/>
        <s v="https://www.latimes.com/espanol/deportes/articulo/2021-03-04/clamor-en-brasil-para-frenar-el-futbol-por-otra-oleada-covid"/>
        <s v="https://eldinero.com.do/152760/reportan-164-nuevos-contagios-de-covid-19-en-las-ultimas-24-horas-sin-decesos/"/>
        <s v="https://www.rtve.es/noticias/20201221/curva-contagios-muertes-coronavirus-espana-dia-dia/2010514.shtml"/>
        <s v="https://www.helvetia.es/actualidad/los-temas-que-nos-interesan/diferencias-entre-el-seguro-de-vida-y-el-seguro-de-accidentes"/>
        <s v="https://www.elsegurodetuvida.com/seguro-de-vida-antares/"/>
        <s v="https://ryd.es/departamento-seguros"/>
        <s v="https://seguros.elcorteingles.es/ayuda/diferencia-ramo-modalidad/"/>
        <s v="https://www.rankia.com/foro/seguros"/>
        <s v="https://www.segurosmeridiano.com/blog/30-anos-la-edad-media-de-contratacion-de-un-seguro-de-decesos"/>
        <s v="https://www.puntoseguro.com/blog/que-es-agente-de-seguros-definicion-tipos/"/>
        <s v="https://seguros.elcorteingles.es/ayuda/elementos-personales/"/>
        <s v="https://www.allianz.es/descubre-allianz/mediadores/diccionario-de-seguros/e/que-es-la-edad-actuarial.html"/>
        <s v="https://tarasessence.com/tmp/journal/4cb95b-tipos-de-primas-de-seguro"/>
        <s v="https://www.reclamador.es/blog/seguro-de-decesos/"/>
        <s v="https://www.lavanguardia.com/participacion/cartas/20210228/6261061/seguro-decesos.html"/>
        <s v="https://www.caixalgemesi.es/particulares/seguros-particulares/seguro-decesos-rgaasistencia-familiar"/>
        <s v="https://landing.mapfre.com.pe/finisterre/"/>
        <s v="https://seguros.lacaja.com.ar/"/>
        <s v="https://www.institutoasegurador.com.ar/"/>
        <s v="https://www.rimac.com/trabajadores/complementarios/accidentes-personales-colectivos"/>
        <s v="https://assets.ctfassets.net/jsyhqx93uo07/4vIt8S8NniNVYQM3smLplY/ee9ebc742ca01ffc0eaabba4fc58f2ef/certificado_segurodesgravamen_creditoPIF_SIN_TARJETA.pdf"/>
        <s v="https://www.segurosendenia.com/seguro/seguro-decesos-prima-nivelada/"/>
        <s v="https://www.unitseguros.com/seguro/seguro-de-decesos/"/>
        <s v="https://www.elmundofinanciero.com/noticia/92484/economia/la-importancia-de-contratar-oportunamente-un-seguro-de-decesos.html"/>
        <s v="https://www.segurosdedecesos.net/como-saber-si-estoy-asegurado-en-un-seguro-de-decesos/"/>
        <s v="https://www.caser.es/seguros-de-decesos/preguntas-frecuentes/cubre-seguro-vida-gastos-fallecimiento"/>
        <s v="https://www.generali.es/seguros-particulares/proteccion-senior"/>
        <s v="https://www.puntoseguro.com/blog/que-es-seguro-prima-nivelada/"/>
        <s v="https://www.helvetia.es/hprint/documentos/informacionPrecontractual/120196/Z02/002/documentoPrecontractual.pdf"/>
        <s v="https://www.segurosdedecesos.net/seguros-decesos-impuesto-sucesiones/"/>
        <s v="https://www.turigestio.com/seguro-de-decesos/"/>
        <s v="https://tucorreduriadeseguros.com/reconocimiento-medico-para-contratar-un-seguro-de-decesos/"/>
        <s v="https://www.puntoseguro.com/blog/en-los-seguros-de-decesos-el-traslado-se-descuenta-del-capital-asegurado/"/>
        <s v="https://tucorreduriadeseguros.com/formas-de-pago-seguros-decesos/"/>
        <s v="https://www.seguros.dev/contratar-seguros/decesos"/>
        <s v="https://www.segurcorazon.com/seguros-de-vida/seguro-de-vida/"/>
        <s v="https://www.generali.es/seguros-particulares/vida-facil"/>
        <s v="https://www.elsegurodetuvida.com/calculo-seguro-vida/"/>
        <s v="https://www.madrid.es/portales/munimadrid/es/Documentos-Personales/Certificado-de-contratos-de-seguros-de-cobertura-de-fallecimiento/?vgnextfmt=default&amp;amp;vgnextoid=0b00537b164e2510VgnVCM1000000b205a0aRCRD&amp;amp;vgnextchannel=3900537b164e2510VgnVCM1000000b205a0aRCRD"/>
        <s v="https://europa.eu/youreurope/citizens/work/unemployment-and-benefits/death-grants/index_es.htm"/>
        <s v="https://www.conaset.cl/soap/"/>
        <s v="https://www.bbva.es/personas/productos/seguros/accidentes.html"/>
        <s v="http://www.ivss.gov.ve/contenido/Pension-por-Sobreviviente"/>
        <s v="https://www.chileatiende.gob.cl/fichas/35266-retiro-de-fondos-de-la-cuenta-individual-en-la-afc-por-pension-o-fallecimiento-del-afiliado"/>
        <s v="https://www.santander.com.mx/personas/regulacion/tramite-por-defuncion.html"/>
        <s v="https://www.chubb.com/content/dam/chubb-sites/chubb-com/pe-es/personas-y-familias/seguro-de-accidentes-personales/documents/pdf-actualizaci%C3%B3n-febrero-2021/Seguro%20de%20Accidentes%20Personales%20-%20Repatriaci%C3%B3n%20Funeraria%20a%20causa%20de%20fallecimiento%20por%20COVID-19.pdf"/>
        <s v="https://contratarsegurosonline.com/2021/03/09/seguros-de-decesos-en-barcelona/"/>
        <s v="https://es.linkedin.com/jobs/view/teleoperador-a-venta-seguros-decesos-at-empresa-de-seguros-de-deceso-2459098618"/>
        <s v="https://www.segurosdecesos.com.es/con/helvetia.html"/>
        <s v="https://www.segurosdecesos.com.es/con/mapfre.html"/>
        <s v="https://tucorreduriadeseguros.com/cobrar-seguro-de-vida/"/>
        <s v="https://www.rankia.com/foros/seguros/temas/1938613-que-pensais-cambiarme-ocaso-norte-hispana-decesos"/>
        <s v="https://www.segurosacademy.com/"/>
        <s v="https://www.elenabeser.com/seguros-personales/seguro-de-vida/"/>
        <s v="https://www.fundacionmapfre.org/publicaciones/diccionario-mapfre-seguros/prima-nivelada/"/>
        <s v="https://segurodedecesos.org/seguro-de-decesos-mas-barato-2021-en-espana/"/>
        <s v="https://fresh-world-news.com/es/la-importancia-de-contratar-oportunamente-un-seguro-de-decesos/"/>
        <s v="https://es.trustpilot.com/review/santalucia.es"/>
        <s v="https://www.segurchollo.com/allianz-foro-de-seguros-allianz-deja-tu-opinion/"/>
        <s v="https://www.intermundial.es/blog/seguro-repatriacion-cadaveres-espana/"/>
        <s v="http://linkbrokercorreduria.com/"/>
        <s v="https://www.iris-assistance.es/news/impacto-seguro-decesos"/>
        <s v="https://www.lavanguardia.com/seguros"/>
        <s v="https://www.lineadirecta.com/"/>
        <s v="https://www.forbes.com.mx/negocios-covid-19-segunda-catastrofe-30-porciento-tenia-seguros-vida/"/>
        <s v="https://www.fopep.gov.co/reporte-y-reintegros-pensionados-fallecidos/"/>
        <s v="https://www.eltiempo.com/economia/sector-financiero/estas-son-las-polizas-de-seguros-mas-golpeadas-por-el-covid-19-en-el-2020-568241"/>
        <s v="https://www.fundacionmapfre.org/publicaciones/diccionario-mapfre-seguros/seguro-a-plazo-fijo/"/>
        <s v="https://www.nortehispana.com/blog/"/>
        <s v="https://matmeu.es/blogs"/>
        <s v="https://segurodedecesos.org/que-incluye-el-seguro-de-decesos-en-espana/"/>
        <s v="https://segurodedecesos.org/que-seguro-de-decesos-me-recomendais-en-espana-2021/"/>
        <s v="https://www.kelisto.es/seguros-moto/mejor-compra/seguros-de-moto-mas-baratos-3170"/>
        <s v="https://www.youtube.com/watch?v=5VkajJwt6Fw"/>
        <s v="https://segurodedecesos.org/cual-es-el-mejor-seguro-de-decesos-en-espana-2021/"/>
        <s v="https://segurodedecesos.org/puedo-contratar-un-seguro-de-decesos-con-nie-o-pasaporte-en-espana/"/>
        <s v="https://segurzon.com/importancia-seguro-salud-extranjero/"/>
        <s v="https://www.valengest.es/seguro-de-decesos"/>
        <s v="https://www.generali.es/seguros-online/recupera-presupuesto"/>
        <s v="https://funerariagenesismarrosa.com/decesos/"/>
        <s v="https://www.prestig.ru/elektrika/rozetki_i_viklyuchateli/viklyuchateli_pereklyuchateli/schneider_electric/UNICA_mehanizmi/26795_mgu520625nzd"/>
        <s v="https://www.diariodeleon.es/articulo/bierzo/roldan-dispuesta-negociar-prima-unica-esquivar-huelga/202103060233152092454.html"/>
        <s v="https://www.youtube.com/watch?v=fjukAG37CqQ"/>
        <s v="https://www.youtube.com/watch?v=5RPG-lWCNFQ"/>
        <s v="https://www.youtube.com/watch?v=bqSc5rRDgJs"/>
        <s v="https://cadenaser.com/emisora/2021/03/05/radio_bierzo/1614944201_768215.html"/>
        <s v="https://www.abanca.com/es/hipotecas/hipoteca-maricarmen/"/>
        <s v="https://www.repubblica.it/dossier/spettacoli/sanremo-2021/2021/03/03/news/sanremo_si_puo_dare_di_piu_prima_serata-290064785/"/>
        <s v="https://npotamara.ru/job/"/>
        <s v="https://npotamara.ru/adresshop/26/"/>
        <s v="https://www.bierzotv.com/huelga-indefinida-en-roldan-sino-se-acuerda-la-prima-de-produccion-unica/"/>
        <s v="https://www.facebook.com/PrimaOraOfficial/posts/adriana-babin-unica-naist%C4%83-din-moldova-mario-caporaso-c%C3%A2nt%C4%83re%C8%9B-%C8%99i-om-de-afaceri/2255657461140499/"/>
        <s v="https://www.repubblica.it/cronaca/2021/02/26/news/vaccino_le_incognite_della_dose_unica_memoria_immunitaria_meno_duratura_-289327173/"/>
        <s v="https://contratartusegurodesalud.es/seguro-de-decesos-prima-unica/"/>
        <s v="https://www.segurosdecesos.com.es/prima-unica.html"/>
        <s v="https://www.segurosdecesos.com.es/con/ocaso.html"/>
        <s v="https://www.unitseguros.com/seguro/comparar-seguro-coche/"/>
        <s v="https://www.icea.es/es-ES/informacion-seguro/rankings/total-sector"/>
        <s v="https://www.segurosdecesos.com.es/prima-nivelada.html"/>
        <s v="https://www.segurosdecesos.com.es/aseguradoras.html"/>
        <s v="https://www.segurosacademy.com/que-es-la-antiguedad/"/>
        <s v="https://www.cecuseguros.es/seguro-de-decesos-velez-malaga-torre-del-mar-y-axarquia"/>
        <s v="https://segurodedecesos.org/que-seguro-de-decesos-contratar-en-espana/"/>
        <s v="https://www.puntoseguro.com/blog/en-que-consisten-las-coberturas-de-testamento-online-borrado-de-vida-digital-en-los-seguros-de-decesos/"/>
        <s v="https://es.trustpilot.com/review/mapfre.com"/>
        <s v="https://adndelseguro.com/"/>
        <s v="https://selectra.es/seguros/aseguradoras/mapfre/seguro-dental-mapfre"/>
        <s v="https://www.bbva.es/personas/productos/seguros/viajes.html"/>
        <s v="https://heymondo.es/blog/cuanto-cuesta-un-seguro-de-viaje/"/>
        <s v="https://axa-asistenciaviaje.com.mx/"/>
        <s v="https://selectra.es/seguros/seguros-viajes/comparador-seguro-viaje"/>
        <s v="https://www.assistcard.com/bo"/>
        <s v="https://www.intermundial.es/blog/5-mitos-seguro-de-viaje/"/>
        <s v="https://capturetheatlas.com/es/mejor-seguro-de-viaje/"/>
        <s v="https://www.wizink.es/public/asistencia-en-viajes-24"/>
        <s v="http://www.asistur.cu/"/>
        <s v="https://www.universal.com.do/productos_parati/salud_internacional/Paginas/default.aspx"/>
        <s v="https://www.bmicos.com/categoria-producto/salud/"/>
        <s v="http://www.esicuba.cu/"/>
        <s v="https://www.assistcard.com/sv"/>
        <s v="https://www.protegetuviaje.com/blog/seguro-de-viaje-internacional/"/>
        <s v="https://www.aseguratuviaje.com.ar/seguros-de-viaje/de-viajes-internacionales"/>
        <s v="https://www.comparaonline.cl/seguro-viaje/tip/seguro-viaje-anual"/>
        <s v="https://www.bmicos.com/categoria-producto/viajes/"/>
        <s v="https://seguros.elcorteingles.es/salud/ayuda/cobertura-asistencia-sanitaria-fuera-pais/"/>
        <s v="https://blog.chapkadirect.es/seguro-de-viaje-obligatorio-para-viajar-a-chile/"/>
        <s v="https://www.aseguratuviaje.com.ar/coronavirus-informacion-importante-para-viajeros/seguro-obligatorio-covid19-europa"/>
        <s v="https://www.aseguratuviaje.com.ar/seguros-de-viaje.html"/>
        <s v="https://www.aseguratuviaje.com.mx/que-es-una-asistencia-en-viaje.html"/>
        <s v="https://www.etiasvisa.com/es/noticias/ue-restricciones-entrada"/>
        <s v="https://www.etiasvisa.com/es/noticias/pcr-test-covid-europa"/>
        <s v="https://embamex.sre.gob.mx/paisesbajos/index.php/comunidades/avisos-a-la-comunidad/315-alerta-de-viaje-por-coronavirus"/>
        <s v="https://www.aprendizajeviajero.com/mejor-seguro-viajes-estados-unidos/"/>
        <s v="https://elviajemehizoami.com/iati-seguros-opiniones/"/>
        <s v="https://touristear.com/seguro-cancelacion-viaje/"/>
        <s v="https://www.losviajeros.com/foros.php?sm=Mejor+Seguro+de+Viajes&amp;amp;sf=45"/>
        <s v="https://www.aseguratuviaje.cl/asistencias-obligatorias/seguro-de-viaje-para-europa-desde-chile.html"/>
        <s v="https://ambmadrid.esteri.it/ambasciata_madrid/es/ambasciata/news/dall_ambasciata/emergenza-covid-19-coronavirus.html"/>
        <s v="https://blog.clickandboat.com/es/seguro-de-cancelacion-de-viaje/"/>
        <s v="https://www.losviajeros.com/foros.php?sf=45&amp;amp;sm=Seguro%20Cancelacion"/>
        <s v="https://seguros.elcorteingles.es/viajes/ayuda/garantia-anulacion-cancelacion-viaje"/>
        <s v="https://www.expedia.es/insurance/content/ShoppingTermsAndConditions?cmM9RVNQJmxhbmc9ZXMmaWRuPVNlZ3VybyBkZSBjYW5jZWxhY2nDs24mcG9zPUVTJnBzaWQ9RXhwZWRpYSZwYz0wMDkxNzkmY291bnQ9MiZidmMxPVRDJmJsMT02NTAwJmJ2YzI9RVBUQSZibDI9Tkw%3D"/>
        <s v="https://seguros.elcorteingles.es/salud/ayuda/existe-algun-seguro-carencias/"/>
        <s v="https://www.ibercaja.es/particulares/seguros/seguros-salud/caser-salud-integral/"/>
        <s v="https://www.motopoliza.com/saludpilotos/"/>
        <s v="https://coverseguros.com/consejos-para-elegir-un-seguro-medico/"/>
        <s v="https://www.seguros-al-dia.es/seguro-medico-para-extranjeros/"/>
        <s v="https://seguros.elcorteingles.es/salud/ayuda/"/>
        <s v="https://www.asertec.com.ec/blog/que-no-te-pase/12-preguntas-seguro-salud/"/>
        <s v="https://www.seguromedico.es/"/>
        <s v="https://www.segurosdesalud-presupuestos.es/comparativas/perfiles/seguros-salud-mayores-50"/>
        <s v="https://www.dgcs.unam.mx/boletin/bdboletin/2021_100.html"/>
        <s v="https://www.mapfre.com.mx/seguros-mx/particulares/seguros-de-gastos-medicos/medicos/proteccion-medica-a-tu-medida/condiciones.jsp"/>
        <s v="https://www.reporteindigo.com/opinion/seguro-de-gastos-medicos-riesgos-enfermedades-prevencion/"/>
        <s v="https://expansion.mx/economia/2021/02/16/repunte-inflacion-medica-impactara-costos-seguros"/>
        <s v="https://expansion.mx/finanzas-personales/2021/02/11/tuviste-covid-19-las-aseguradoras-tardaran-en-darte-un-seguro"/>
        <s v="https://www.eleconomista.com.mx/finanzaspersonales/La-importancia-de-contar-con-un-seguro-de-gastos-medicos-20210301-0081.html"/>
        <s v="https://www.m-x.com.mx/al-dia/la-covid19-despluma-a-aseguradoras-pagan-hasta-29-millones-por-un-paciente"/>
        <s v="https://prevento.mx/guias-gastos-medicos-mayores/"/>
        <s v="https://businessinsider.mx/vacuna-contra-covid-19-seguro-de-gastos-medicos-mayores-me-cubre/"/>
        <s v="https://www.cimat.mx/es/Seguro_de_gastos_m%C3%A9dicos_mayores"/>
        <s v="https://businessinsider.mx/ingerir-dioxido-de-cloro-en-tu-seguro-de-gastos-medicos-mayores/"/>
        <s v="https://www.conservation.org/docs/default-source/mexico-documents/respuestas---convocatoria-seguros-de-gastos-medicos-mayores.pdf?sfvrsn=b890ac03_2"/>
        <s v="https://juyseguros.com/magazine/"/>
        <s v="https://access.nyc.gov/es/programs/%E2%80%8Bhealth-insurance-assistance/"/>
        <s v="https://www.aarp.org/espanol/salud/enfermedades-y-tratamientos/info-2020/disponibilidad-vacuna-covid.html"/>
        <s v="https://100seguro.com.ar/g3-una-poliza-para-adultos/"/>
        <s v="https://www.segurosdesalud-presupuestos.es/comparativas/perfiles/dkv-mayores-65"/>
        <s v="https://www.elfinanciero.com.mx/salud/alemania-pone-en-duda-efectividad-de-vacuna-covid-de-astrazeneca-en-adultos-y-adultas-mayores"/>
        <s v="https://espanol.medscape.com/verarticulo/5906638"/>
        <s v="https://news.un.org/es/story/2021/02/1487832"/>
        <s v="https://elpais.com/mexico/2021-02-10/mexico-anuncia-que-iniciara-la-vacunacion-contra-el-coronavirus-para-adultos-mayores-el-14-de-febrero.html"/>
        <s v="https://www.latercera.com/nacional/noticia/vacunas-covid-19-a-domicilio-seremi-de-salud-inicia-despliegue-para-mayores-de-65-anos-personas-trasplantadas-y-dializadas/HLSAUEQIERFBHCMITVZZFOZWEA/"/>
        <s v="https://states.aarp.org/florida/distribucion-de-la-vacuna-covid-19"/>
        <s v="https://www.mass.gov/doc/vacuna-contra-covid-19-para-personas-mayores-de-65-anos-en-massachusetts/download"/>
        <s v="https://www.laprovincia.es/vida-y-estilo/salud/2021/02/10/oms-avala-vacuna-astrazeneca-mayores-34399916.html"/>
        <s v="https://elperuano.pe/noticia/116450-essalud-te-cuida-conoce-el-cronograma-de-actualizacion-de-datos-en-el-portal-web-para-adultos-mayores"/>
        <s v="https://www.elmundo.es/madrid/2021/03/05/60420cb021efa0d3508b45d3.html"/>
        <s v="https://www.aseguratuviaje.cl/seguro-para-mayores-de-70/seguro-medico-mayores-de-70-anos-planes-para-adultos-mayores"/>
        <s v="https://www.gba.gob.ar/saludprovincia/noticias/la_provincia_comienza_vacunar_de_manera_masiva_mayores_de_70_a%C3%B1os_y_docentes"/>
        <s v="https://andina.pe/agencia/noticia-essalud-conoce-cronograma-actualizacion-datos-para-adultos-mayores-836184.aspx"/>
        <s v="https://insurancelatino.com/las-mejores-opciones-de-seguro-de-vida-para-mayores/"/>
        <s v="http://portal.essalud.gob.pe/index.php/etapa-adulto-mayor/"/>
        <s v="https://elcomercio.pe/lima/sucesos/essalud-cronograma-oficial-para-actualizacion-de-datos-de-adultos-mayores-en-pagina-web-coronavirus-fiorella-molinelli-nndc-noticia/"/>
        <s v="https://espanol.medscape.com/verarticulo/5906591"/>
        <s v="https://www.mass.gov/doc/instrucciones-para-recibir-la-vacuna-contra-el-covid-19-para-residentes-de-75-anos-o-mas/download"/>
        <s v="https://www.elmundo.es/ciencia-y-salud/salud/2021/03/02/603e119021efa094218b462f.html"/>
        <s v="https://www.inforesidencias.com/contenidos/mayores-y-familia/nacional/vivienda-para-mayores"/>
        <s v="https://www.latimes.com/espanol/articulo/2021-02-14/reino-unido-ha-vacunado-al-22-de-su-poblacion-contra-covid"/>
        <s v="https://www.webmd.com/healthy-aging/mayor-edad-20/planificacion-personas-mayores"/>
        <s v="https://www.seguroenlinea.es/adeslas-precios/"/>
        <s v="https://access.nyc.gov/es/programs/medicaid-for-pregnant-women/"/>
        <s v="https://www.bbc.com/mundo/noticias-55903249"/>
        <s v="https://seguros.elcorteingles.es/salud/ayuda/contratar-seguro-estando-embarazada/"/>
        <s v="https://www.dhcs.ca.gov/services/medi-cal/eligibility/MCAP/Pages/Medi-CalAccessProgram-sp.aspx"/>
        <s v="https://www.who.int/topics/pregnancy/es/"/>
        <s v="http://portal.essalud.gob.pe/index.php/etapa-gestante/"/>
        <s v="https://www.benefits.gov/es/benefit/1286"/>
        <s v="https://www.famisanar.com.co/maternas-plan-complementario/"/>
        <s v="https://espanol.cdc.gov/flu/highrisk/pregnant.htm"/>
        <s v="http://ipsst.gov.ar/departamento-de-beneficiarios/requisitos-accion-social/seguro-obligatorio-por-maternidad/"/>
        <s v="https://www.eldigitalcastillalamancha.es/cultura-y-sociedad/286235542/Embarazo-Por-que-deberias-tener-un-seguro-de-salud.html"/>
        <s v="https://www.hospitaria.com/servicio-medico/maternidad.php"/>
        <s v="https://www.plannedparenthood.org/es/temas-de-salud/anticonceptivos/dispositivo-intrauterino-diu/que-tan-seguro-es-el-dispositivo-intrauterino-diu"/>
        <s v="https://m.elmostrador.cl/braga/2021/02/15/embarazo-y-coronavirus-cuan-seguro-es-para-las-mujeres-gestantes-vacunarse-contra-la-covid-19/"/>
        <s v="https://www.nationalgeographic.es/ciencia/2021/02/la-vacuna-anti-covid-19-y-el-embarazo-esto-dicen-los-expertos"/>
        <s v="https://elpais.com/mexico/2021-02-17/embarazada-y-positiva-por-covid-la-doble-lucha-por-la-vida-de-mas-de-10500-mujeres-en-mexico.html"/>
        <s v="https://www.mayoclinic.org/es-es/diseases-conditions/coronavirus/in-depth/pregnancy-and-covid-19/art-20482639"/>
        <s v="https://www.mskcc.org/es/cancer-care/patient-education/pregnancy-after-treatment-early-stage-breast"/>
        <s v="https://es.clearblue.com/como-quedarse-embarazada/mitos-y-realidades-sobre-la-fertilidad"/>
        <s v="https://espanol.cdc.gov/coronavirus/2019-ncov/need-extra-precautions/pregnancy-breastfeeding.html"/>
        <s v="https://www.uptodate.com/contents/es-419/127758/print"/>
        <s v="https://www.gob.pe/133-afiliarte-al-sis-gratuito-afiliacion-al-sis-gratuito"/>
        <s v="https://www.cuidadodesalud.gov/es/get-answers/"/>
        <s v="https://www.healthychildren.org/Spanish/health-issues/conditions/COVID-19/Paginas/Breastfeeding-During-COVID-19.aspx"/>
        <s v="https://www.generali.es/blog/tuasesorsalud/espasmos-infantiles/"/>
        <s v="https://blog.aegon.es/salud/seguro-salud-para-jovenes/"/>
        <s v="https://www.quechollodesegurodesalud.com/foro-de-hna-comparte-tu-opinion-sobre-hna/"/>
        <s v="https://espanol.cdc.gov/coronavirus/2019-ncov/travelers/travel-during-covid19.html"/>
        <s v="https://united-studies.com/seguro-medico-seguro-cancelacion-2/"/>
        <s v="https://www.americanvisitorinsurance.com/espanol/seguro-de-viaje-internacional/Chile/"/>
        <s v="https://www.aseguratuviaje.com.pe/estados-unidos-requisitos-para-ingresar-covid"/>
        <s v="https://lo.kyaaml.org/comprar-seguro-meacutedico-para-viajar-a-estados-unidos-1965352-9700"/>
        <s v="https://www.protegetuviaje.com/blog/todo-lo-que-necesitas-saber-acerca-del-seguro-de-viajero-para-usa/"/>
        <s v="https://pe.usembassy.gov/es/covid-19-information/"/>
        <s v="https://www.united.com/ual/es/pe/fly/travel/notices.html"/>
        <s v="https://es.aetna.com/individuals-families.html"/>
        <s v="https://espanol.umich.edu/noticias/2021/02/10/una-doble-dosis-de-buenas-noticias-sobre-seguros-medicos/"/>
        <s v="https://www.directoriocubano.info/panorama/reabren-inscripciones-para-seguros-medicos-subsidiados-en-estados-unidos/"/>
        <s v="https://www.irs.gov/es/affordable-care-act/individuals-and-families/the-health-insurance-marketplace"/>
        <s v="https://www.losviajeros.com/foros.php?sm=Seguro-Medico-en-Estados-Unidos&amp;amp;sf=25"/>
        <s v="https://khn.org/news/los-mercados-de-seguros-de-salud-reabrieron-esto-es-lo-que-necesitas-saber/"/>
        <s v="https://www.revistasanitariadeinvestigacion.com/analisis-del-sistema-sanitario-de-estados-unidos-de-america-salud-y-negocio/"/>
        <s v="https://familiesusa.org/resources/en-esta-crisis-del-covid-19-esta-sin-seguro-medico/"/>
        <s v="https://www.efe.com/efe/usa/sociedad/los-mercados-de-seguros-salud-reabrieron-esto-es-lo-que-necesitas-saber/50000101-4466753"/>
        <s v="https://www.landingapp.es/qu%C3%A9-hacemos/seguro-medico-para-estudiantes-extranjeros-en-espana"/>
        <s v="https://sanitasseguro.com/seguro-estudiantil-en-espana-sanitas/"/>
        <s v="https://www.globalarcadia.com/blog/"/>
        <s v="https://www.aseguralasalud.es/seguro-medico-para-el-nie"/>
        <s v="http://www.exteriores.gob.es/Consulados/RIODEJANEIRO/es/InformacionParaExtranjeros/Paginas/IEX_Rio/Familiar-estudiante.aspx"/>
        <s v="https://sas.usal.es/apoyo-social-2/estudiantes-extranjeros/"/>
        <s v="https://www.mequieroir.com/paises/espana/estudiar/visa/"/>
        <s v="https://www.vivireneuropa.eu/seguro-salud-extranjero"/>
        <s v="https://segurodeviajecot.es/seguro-salud/"/>
        <s v="https://segurodeviajecot.es/coverontrip-crea-con-dkv-un-seguro-de-salud-sin-prescripciones-copagos-ni-limites-para-estudiantes-internacionales-en-espana/"/>
        <s v="https://selectra.es/seguros/aseguradoras/fiatc/seguro-salud-fiatc"/>
        <s v="https://www.onyxseguros.es/"/>
        <s v="https://www.nacionalseguros.com.bo/"/>
        <s v="https://www.mapfreventas.com/"/>
        <s v="https://es.surveymonkey.com/mp/health-insurance-evaluation-survey-template/"/>
        <s v="https://lt.kyaaml.org/chip-de-bajo-costo-para-ninos-1965090-6001"/>
        <s v="https://www.mvphealthcare.com/los-essential-plans-de-mvp"/>
        <s v="https://www.asssa.es/noticia/seguro-de-salud-asssa-sin-copagos/"/>
        <s v="https://www.trujilloasociados.es/seguros-las-palmas/contratar-seguro-de-salud-en-las-palmas-con-o-sin-copago/"/>
        <s v="https://www.nb21.es/particulares/seguros-de-salud"/>
        <s v="https://www.sibledy.ru/thread-143276-1-1.html"/>
        <s v="https://segurosyvida.es/seguros-salud-cataluna/"/>
        <s v="https://www.aseguratuviaje.com.ar/que-es-un-seguro-de-viaje-con-copago"/>
        <s v="https://www.apeseg.org.pe/2021/02/copagos-en-los-seguros-de-salud-que-son/"/>
        <s v="https://seguros.elcorteingles.es/salud/ayuda/copago-participacion-asegurado-costes-asistencia/"/>
        <s v="https://www.trujilloasociados.es/seguros-las-palmas/que-es-el-copago-sanitario/"/>
        <s v="https://www.sanitas.es/sanitas/seguros/es/particulares/seguros_medicos/cuadro_medico/otros_seguros/nectar/resumen/index.html"/>
        <s v="https://www.nacionalseguros.com.bo/seguro-de-salud-internacional.html"/>
        <s v="https://www.yosoyautonomo.com/seguros-para-autonomos/"/>
        <s v="https://www.segurcorazon.com/seguros-de-vida/seguro-para-autonomos-baja-laboral/"/>
        <s v="https://www.bbva.es/ca/empresas/productos/seguros/seguro-salud-empresas-y-autonomos.html"/>
        <s v="https://privatasesoramiento.com/blog/tipos-de-seguros-para-autonomos-cual-contratar/"/>
        <s v="https://www.caser.es/seguros-empresas"/>
        <s v="https://www.asseguris.com/es/productes/seguro-de-salud-colectiva-y-para-empresas/"/>
        <s v="https://www.asseguris.com/es/productes/seguro-de-salud-para-particulares-y-familias/"/>
        <s v="https://segurostorrelodones.es/seguro-de-responsabilidad-civil-profesional-para-autonomos/"/>
        <s v="https://noticias.juridicas.com/actualidad/noticias/12461-nuevas-deducciones-para-los-autonomos-con-la-ley-6-2017/"/>
        <s v="https://www.rankia.com/blog/autonomos-y-emprendedores/2657684-gastos-deducibles-autonomos-2021"/>
        <s v="https://www.iberley.es/practicos/caso-practico-deducibilidad-cotizaciones-correspondientes-regimen-especial-trabajadores-autonomos-sociedad-civil-16371"/>
        <s v="http://ciclomensajeria.org/blog/61-gastos-deducibles-irpf.html?showall=1"/>
        <s v="https://www.amadoseguros.com/seguro-de-baja-por-enfermedad-accidentes/"/>
        <s v="https://traders.studio/7-deducciones-de-impuestos-basadas-en-seguros-que-puede-no-estar/"/>
        <s v="https://cincodias.elpais.com/cincodias/2021/02/08/autonomos/1612814525_883335.html"/>
        <s v="https://calim.com.ar/deducciones-ganancias-2020/"/>
        <s v="https://www.jubilaciondefuturo.es/es/blog/el-plan-de-pensiones-como-gasto-deducible-para-los-autonomos.html"/>
        <s v="https://www.jubilacionypension.com/derechos-obligaciones/impuestos/cuales-son-los-gastos-deducibles-en-actividad-en-estimacion-directa-de-los-autonomos/"/>
        <s v="https://www.emprendedores.es/gestion/fiscalidad-autonomo/"/>
        <s v="https://www.plangeneralcontable.com/?tit=contabilizacion-nomina-con-seguro-medico-privado&amp;amp;name=GeTia&amp;amp;contentId=art_nommedico"/>
        <s v="https://www.agenciatributaria.es/static_files/AEAT/Contenidos_Comunes/La_Agencia_Tributaria/Informacion_institucional/Campanias/Covid_19/PF_ImpuestosCensos/PF_Impuestos_Censos.pdf"/>
        <s v="https://cincodias.elpais.com/cincodias/2021/02/09/autonomos/1612908916_339359.html"/>
        <s v="https://www.edestinos.com.co/seguros-de-viaje"/>
        <s v="https://mochileros.org/tag/seguro-de-viaje/"/>
        <s v="https://dubaikhalifas.com/seguro-de-viajes-2020-como-comprar-el-mas-barato-mochileros/"/>
        <s v="https://www.elconfidencialdigital.com/articulo/cuidate/importancia-viajar-seguro-viaje-2021/20210217185501215375.html"/>
        <s v="https://www.aseguratuviaje.cl/tips-de-viajes/seguro-viaje-deducible"/>
        <s v="http://www.restaurasegur.es/comparador/seguro-medico"/>
        <s v="https://queplan.cl/Comparar/Seguros-de-Salud/Complementario"/>
        <s v="https://queseguro.co/Medicina-Prepagada"/>
        <s v="https://queplan.cl/Comparar/Seguros-de-Salud/RedSalud"/>
        <s v="https://queplan.pe/Seguros/Mapfre"/>
        <s v="https://queplan.pe/Seguros/Rimac"/>
        <s v="https://www.crackseguros.es/comparador/seguro-medico"/>
        <s v="https://www.segurosvida.online/"/>
        <s v="https://www.segurosdesalud-presupuestos.es/comparativas/perfiles/seguros-salud-mayores-55"/>
        <s v="https://segurzon.com/seguro-de-hogar/"/>
        <s v="https://segurzon.com/desgravar-seguros-hogar/"/>
        <s v="https://www.puntoseguro.com/blog/diferencias-entre-seguros-de-enfermedad-seguros-de-asistencia-sanitaria/"/>
        <s v="http://saludineroap.blogspot.com/2021/03/el-seguro-de-salud-en-espana-vive-sus.html"/>
        <s v="https://www.legaltoday.com/colaborador/asesor-excelente/"/>
        <s v="https://www.bbva.mx/educacion-financiera/seguros/seguro-de-vida-para-personas-de-la-tercera-edad.html"/>
        <s v="https://seguros.elcorteingles.es/vida/ayuda/edad-minima-y-maxima-seguro-vida/"/>
        <s v="https://www.bancoripley.com.pe/pdf/seguro-desgravamen-tarjeta-credito.pdf"/>
        <s v="https://www.rimac.com/"/>
        <s v="https://elpais.com/economia/2021/02/23/mis_finanzas/1614094149_474593.html"/>
        <s v="https://igualatoriocantabria.es/empresas/"/>
        <s v="https://www.nb21.es/empresas/seguros-de-salud-para-empresas"/>
        <s v="https://www.bisaseguros.com/"/>
        <s v="https://web.segurosfalabella.com/co/seguros-de-salud/dental/"/>
        <s v="https://www.onyxseguros.es/seguro-dental/"/>
        <s v="https://seguros.elcorteingles.es/servicios-dentales/"/>
        <s v="https://www.metlife.es/seguros-de-accidentes/seguro-hospitalizacion-dental/"/>
        <s v="https://www.vivaz.com/opiniones/"/>
        <s v="https://www.cantabranaseguros.com/seguros/salud-dental/"/>
        <s v="https://www.nacionalseguros.com.bo/seguro-dental-bolivia.html"/>
        <s v="https://selectra.es/seguros/aseguradoras/sanitas/seguro-dental-sanitas"/>
        <s v="https://noticias.europeanortho.com/seguro-dental-y-ortodoncia"/>
        <s v="https://ciudaddental.es/"/>
        <s v="https://davalosybalboa.com/question/trabajan-con-alguna-compania-de-seguros-dentales/"/>
        <s v="https://esp.insurancesnext.com/seguro-dental-australia/"/>
        <s v="https://esp.insurancesnext.com/seguros-medicos-estados-unidos/edna-28/"/>
        <s v="https://es.dentegra.com/"/>
        <s v="https://experdent.es/"/>
        <s v="https://www.ucrenlinea.com/products/73/poliza-de-asistente-dental-odontologia"/>
        <s v="https://queplan.cl/Clinica/Clinica-Sies/Seguro/Dental-Avanzado-Clinica-Sies"/>
        <s v="https://seguros.elcorteingles.es/salud/ayuda/seguro-dental/"/>
        <s v="https://www.generali.es/seguros-particulares/salud-clinic"/>
        <s v="https://miasesordesegurosonline.com/adeslas-dental-max/"/>
        <s v="https://www.capterra.co/compare/162841/129536/ability-network/vs/speedy-claims"/>
        <s v="http://www.stockmarketsreview.com/members/seguro-de-auto/"/>
        <s v="https://opinionesespana.es/blog/como-elegir-un-seguro-de-coche"/>
        <s v="https://cincocaballeros.es/comparacion-de-productos"/>
        <s v="https://insurancelatino.com/seguro-funerario-mutual-of-omaha/"/>
        <s v="https://www.helpmycash.com/creditos/financiar-dentista/"/>
        <s v="https://www.piensoparaperrosygatos.com/snack-dentales/"/>
        <s v="https://www.bancofalabella.pe/tarjeta-cmr-visa-signature"/>
        <s v="http://gvoy.parrocchiasanvincenzodepaolimilano.it/trabajos-dentales.html"/>
        <s v="http://nmoy.prolocoalbanella.it/trabajos-dentales.html"/>
        <s v="https://www.juntadeandalucia.es/temas/salud/infantil/bucodental.html"/>
        <s v="https://www.intramed.net/97627"/>
        <s v="https://primesmile.com/es/servicios-odontologicos/"/>
        <s v="https://www.prnewswire.com/news-releases/salud-publica-recomienda-cuidar-la-salud-dental-desde-la-infancia-888466551.html"/>
        <s v="https://www.cestmexico.com/post/la-pandemia-ha-afectado-la-salud-dental-de-los-ni%C3%B1os-encuesta"/>
        <s v="https://www.danidentista.cl/"/>
        <s v="https://www.dentizon.com/especialidades/odontopediatria"/>
        <s v="https://primesmile.com/es/seguro/"/>
        <s v="https://aracilypastor.es/novedades-41-generali-ofrece-una-soluci-n-original-e-innovadora-de-seguro-de-decesos-para-mayores-de-50-a-os"/>
        <s v="http://www.exteriores.gob.es/Consulados/HAMBURGO/es/VivirEn/educaci%C3%B3n/Paginas/EducacionSanidad.aspx"/>
        <s v="https://www.universal.com.do/productos_parati/viajes/Paginas/Familiar.aspx"/>
        <s v="https://www.etiasvisa.com/es/paises-etias/hungria-etias"/>
        <s v="https://www.etiasvisa.com/es/paises-etias/eslovaquia-etias"/>
        <s v="https://www.aeroflot.ru/ru-es/additional_service/"/>
        <s v="https://blog.llerandi.com/seguro-de-salud-5-claves-de-este-seguro-que-no-sabias"/>
        <s v="https://as.com/diarioas/2021/02/18/actualidad/1613645626_300554.html"/>
        <s v="https://www.rankia.com/informacion/seguros-hogar"/>
        <s v="https://www.finect.com/preguntas/263/hay-algun-resquicio-legal-para-poder-desgravar-los-pagos-de-colegios-o-universidades-privadas-si-son-fundaciones"/>
        <s v="https://www.nnespana.es/blog"/>
        <s v="https://www.fundacionmapfre.org/publicaciones/diccionario-mapfre-seguros/desgravar/"/>
        <s v="https://segurzon.com/blog/"/>
        <s v="https://www.zurich.es/blog/cuando-pagan-devolucion-renta"/>
        <s v="http://portal.essalud.gob.pe/"/>
        <s v="https://www.gob.pe/194-seguro-social-del-peru-essalud"/>
        <s v="https://www.gob.pe/7337-seguro-social-de-salud-organizacion-de-seguro-social-de-salud"/>
        <s v="https://www.fitchratings.com/research/international-public-finance/seguro-social-de-salud-del-peru-essalud-18-02-2021"/>
        <s v="https://oiss.org/seguro-social-de-salud-essalud/"/>
        <s v="https://www.facebook.com/EsSaludPeruOficial/posts/"/>
        <s v="https://www.facebook.com/EsSaludPeruOficial/photos/"/>
        <s v="https://es.wikipedia.org/wiki/Seguridad_social"/>
        <s v="https://elcomercio.pe/noticias/essalud/"/>
        <s v="https://elperuano.pe/noticia/116278-essalud-vacunara-contra-el-covid-19-a-mas-de-un-millon-700000-adultos-mayores-asegurados"/>
        <s v="https://www.gob.pe/12947-consultar-si-tu-seguro-essalud-esta-activo"/>
        <s v="https://peru.as.com/peru/2021/03/04/actualidad/1614870832_355001.html"/>
        <s v="https://elperuano.pe/noticia/116289-alistan-inmunizacion-de-los-adultos-mayores"/>
        <s v="https://twitter.com/sis_peru"/>
        <s v="https://washingtonnational.com/es/explorar/en-el-trabajo/seguro-de-salud-del-empleador-en-comparacion-con-el-seguro-de-salud-individual-lo-que-necesita-saber/"/>
        <s v="https://w3.metlife.cl/te-ayudamos/preguntas-frecuentes/preguntas-frecuentes-seguros-colectivos/"/>
        <s v="https://queplan.cl/QP-University/Isapre/Fonasa-o-Isapre"/>
        <s v="https://corporativo.compensar.com/convenios-alianzas/seguros/individuales/soat-seguros-del-estado"/>
        <s v="https://www.rimac.com/trabajadores/complementarios/seguro-vida"/>
        <s v="https://www.cigna.com/es-us/individuals-families/plans-services/plans-through-employer/pharmacy"/>
        <s v="https://ayuda.liyfe.cl/hc/es-419/articles/360025060673--En-qu%C3%A9-se-diferencia-un-seguro-complementario-de-salud-con-uno-catastr%C3%B3fico-"/>
        <s v="https://www.cancer.gov/espanol/publicaciones/diccionarios/diccionario-cancer/def/seguro-medico-complementario"/>
        <s v="https://www.fundacionmapfre.org/publicaciones/diccionario-mapfre-seguros/intermediario-de-seguros-complementarios/"/>
        <s v="https://www.rimac.com/trabajadores/complementarios"/>
        <s v="https://www.rimac.com/como-usar-seguro/salud/como-atenderme-seguro-salud-eps"/>
        <s v="http://appdt.dipreca.cl:8060/secosa-web/"/>
        <s v="https://1library.co/title/el-mercado-de-los-seguros-complementarios-de-salud-el-mercado-de-los-seguros-complementarios-de-salud"/>
        <s v="https://www.webchilena.cl/collahuasi/"/>
        <s v="https://play.google.com/store/apps/details?id=com.metlifeapps.chile&amp;amp;hl=es_PA"/>
        <s v="https://www.aracilypastor.es/novedades-40-qu-tres-tareas-previas-son-necesarias-antes-de-analizar-las-propuestas-para-un-seguro-de-salud"/>
        <s v="https://seguros.elcorteingles.es/salud/ayuda/coberturas-habituales-seguros-salud/"/>
        <s v="https://www.klimber.com/"/>
        <s v="https://www.nacionalseguros.com.bo/preguntas-frecuentes.html"/>
        <s v="https://seguros.elcorteingles.es/ayuda/como-dar-de-baja-o-cancelar-un-seguro/"/>
        <s v="https://www.puntoseguro.com/blog/se-puede-cancelar-seguro-una-vez-contratado-sin-esperar-finalice/"/>
        <s v="https://www.rankia.com/foros/seguros/temas/3807821-baja-seguro-salud-segurcaixa-adeslas"/>
        <s v="https://tiemposeguro.com/piensatelo-dos-veces-antes-de-dar-de-baja-tus-seguros/happy-customers-handshaking-after-a-deal/"/>
        <s v="https://www.fundacionmapfre.org/publicaciones/diccionario-mapfre-seguros/dar-de-baja/"/>
        <s v="https://www.segurosripley.cl/"/>
        <s v="https://www.ocu.org/reclamar/lista-reclamaciones-publicas/reclamacion-publica?referenceId=CPTES01206525-39"/>
        <s v="https://psn.es/"/>
        <s v="https://seguros.elcorteingles.es/salud/ayuda/que-son-preexistencias/"/>
        <s v="http://www.cuadrosgrupobancosabadell.es/recursos/documentos/MUTUA/Pdf%20Salud%20ASISA%202021.pdf"/>
        <s v="https://www.aseguratuviaje.cl/seguros-de-viaje/seguro-de-viaje-preexistencias"/>
        <s v="https://www.bbvaseguros.com.co/seguros-vida/seguro-de-vida-colectivo-deudores/"/>
        <s v="https://selectra.es/seguros/aseguradoras/linea-directa/seguro-coche-linea-directa"/>
        <s v="https://es.trustpilot.com/review/www.lineadirecta.com"/>
        <s v="https://www.muysegura.com/tag/linea-directa-aseguradora/"/>
        <s v="https://segurosnews.com/ultimas-noticias/linea-directa-reembolsara-el-coste-de-la-itv-a-los-nuevos-clientes"/>
        <s v="https://www.ocu.org/reclamar/lista-reclamaciones-publicas/reclamacion-publica?referenceId=CPTES01206526-40"/>
        <s v="https://selectra.es/seguros/aseguradoras/linea-directa/contacto-linea-directa"/>
        <s v="https://contratartusegurodesalud.es/seguro-de-salud-para-extranjeros/"/>
        <s v="https://www.cubatramite.com/seguros-para-extranjeros-seguro-de-gastos-medicos-para-extranjeros-en-cuba/"/>
        <s v="https://www.elfinancierocr.com/negocios/turistas-extranjeros-compran-mas-seguros-de-salud/7JJECH6BUJFINNKRP6GRFHVYEE/story/"/>
        <s v="https://es.surveymonkey.com/mp/health-insurance-survey-template/"/>
        <s v="https://confilegal.com/20210211-26-millones-de-personas-excluidas-de-seguros-de-vida-medicos-de-accidentes-o-de-otro-tipo-parece-que-si/"/>
        <s v="https://segurotusalud.es/salud-particulares/"/>
        <s v="https://www.gob.pe/8957-coronavirus-afiliarte-al-seguro-integral-de-salud-sis-durante-la-emergencia-sanitaria"/>
        <s v="https://www.facebook.com/sisperuoficial/"/>
        <s v="https://m.facebook.com/sisperuoficial/photos/?tab=album&amp;amp;album_id=182093141814639&amp;amp;mt_nav=1"/>
        <s v="https://www.midagri.gob.pe/portal/seguro-integral-de-salud-sis"/>
        <s v="https://www.gub.uy/ministerio-salud-publica/datos-y-estadisticas/datos/poblacion-afiliada-seguros-integrales-tipo-afiliacion-2012-2020"/>
        <s v="http://repositorio.unprg.edu.pe/handle/UNPRG/8946"/>
        <s v="https://busquedas.elperuano.pe/normaslegales/aprueban-transferencia-financiera-del-fissal-a-favor-de-dive-resolucion-jefatural-no-019-2021sis-1927020-2/"/>
        <s v="https://elperuano.pe/noticia/115214-sis-lanza-sexto-proceso-de-contratacion-de-clinicas-para-atender-asegurados-con-covid-19"/>
        <s v="https://www.facebook.com/sisperuoficial/posts"/>
        <s v="https://busquedas.elperuano.pe/download/url/aprueban-transferencia-financiera-a-favor-de-diversas-unidad-resolucion-jefatural-no-018-2021sis-1927020-1"/>
        <s v="https://www.waze.com/he/live-map/directions/seguro-integral-de-salud-sis-la-libertad-canada-170-trujillo?to=place.w.184157879.1841382180.14616101"/>
        <s v="https://www.minsa.gob.pe/"/>
        <s v="https://selectra.es/seguros/info/poliza-de-seguros"/>
        <s v="https://seguros.elcorteingles.es/ofertas/"/>
        <s v="https://seguros.elcorteingles.es/salud/ayuda/contratar-poliza-salud-si-tiene-enfermedad/"/>
        <s v="https://insurancelatino.com/seguro-de-vida-para-abuelos/"/>
        <s v="https://www.seguroscatalanaoccidente.com/blog/"/>
        <s v="https://cincodias.elpais.com/tag/c/d468ea9496ac23335d27501078a54a61"/>
        <s v="https://www.asseguris.com/es/portfolio-productos/"/>
        <s v="http://www.issemym.gob.mx/tus_tr%C3%A1mites_otros/reintegro_por_gastos_de_salud"/>
        <s v="https://losbarriosunidos.org/es/visitanos/"/>
        <s v="https://gestion.pe/noticias/pacifico-seguros/"/>
        <s v="https://www.elmundo.es/loc/2021/03/05/6041795621efa0c9618b4582.html"/>
        <s v="https://seguros.elcorteingles.es/nuestras-companias/asisa/"/>
        <s v="https://www.csif.es/categoria/andalucia/general/seguros"/>
        <s v="https://www.boletinoficial.gob.ar/detalleAviso/primera/241407/20210303"/>
        <s v="https://connectforhealthco.com/es/mapa-del-sitio/"/>
        <s v="https://blog.rockthesport.com/seguro-de-participacion/"/>
        <s v="https://www.radiotelevisionmarti.com/a/donald-trump-plan-salud-derogar-obamacare-bajara-precios/140964.html"/>
        <s v="https://sanitascontrata.es/gama-complementos-reembolso/"/>
        <s v="https://www.bbc.com/mundo/noticias-america-latina-55918506"/>
        <s v="https://www.defensoria.gob.pe/areas_tematicas/acceso-a-la-salud/"/>
        <s v="https://www.dane.gov.co/index.php/estadisticas-por-tema/salud"/>
        <s v="https://www.cardiologia.org.mx/atencion_medica/requisitos/"/>
        <s v="http://tbfo.consorziodynamis.it/servicio-privado-para-hombres.html"/>
        <s v="https://www.walmart.com/cp/inmunizaciones-y-vacunas-contra-la-influenza/4096561"/>
        <s v="http://www.arlss.gov.do/PaginasEstaticas/Informaciones/preguntas.aspx"/>
        <s v="https://cms.volaris.com/es/informacion-util/prueba-covid-19-viajes-eua/"/>
        <s v="https://www.comparaonline.cl/seguro-obligatorio-soap/clase-de-vehiculo-bus"/>
        <s v="https://www.bgeneral.com/personas/promociones/"/>
        <s v="https://www.ultimahora.com/el-mopc-abre-ofertas-seguro-medico-n2929699.html"/>
        <s v="https://www.comparaonline.cl/seguro-obligatorio-soap"/>
        <s v="http://dkvsalud.com/es/publicaciones/click/club-dkv-ventajas-y-descuentos"/>
        <s v="https://www.ser.es/profesionales/que-hacemos/servicios-al-socio/bolsa-de-trabajo-ofertas/"/>
        <s v="https://www.elespanol.com/invertia/empresas/banca/20210215/seguros-quita-sector-ajusta-oferta-ganar-pandemia/558944122_0.html"/>
        <s v="https://www.mediamarkt.es/es/category/_salud-y-bienestar-701144.html"/>
        <s v="https://sppme-a.es/correduria-de-seguros-rosillo-hnos/"/>
        <s v="https://ingenieros-civiles.es/empleo/ofertas.php"/>
        <s v="https://www.paris.cl/belleza/cuidado-personal/salud-bienestar/"/>
        <s v="http://www.comz.org/ventanilla-unica/oferta-empleo"/>
        <s v="https://www.infojobs.net/ofertas-trabajo/segurcaixa-adeslas"/>
        <s v="https://especiales.elperiodico.com.gt/2021/seguros"/>
        <s v="https://do.jooble.org/trabajo-asistente-seguros-medicos"/>
        <s v="https://www.bbv.com.bo/Media/Default/Archivos/Fichas/NSP_CAR.pdf"/>
        <s v="https://www.viabcp.com/seguros/salud"/>
        <s v="https://www.bmicos.com/internacional/"/>
        <s v="https://web.segurosfalabella.com/co/"/>
        <s v="https://www.probenefit.cl/"/>
        <s v="https://www.vidasecurity.cl/seguro-de-salud"/>
        <s v="https://www.fundacionmapfre.org/publicaciones/diccionario-mapfre-seguros/"/>
        <s v="https://es.wikipedia.org/wiki/Contrato_de_seguro"/>
        <s v="https://www.elenabeser.com/tu-caja-fuerte-cumple-con-la-definicion-del-seguro-de-hogar/"/>
        <s v="https://superseguros.gob.pa/"/>
        <s v="http://www.bvirtual.ogp.pr.gov/ogp/Bvirtual/leyesreferencia/PDF/Seguros/5-2014.pdf"/>
        <s v="https://www.losviajeros.com/foros.php?sm=Seguro+Medico+Revolut&amp;amp;sf=46"/>
      </sharedItems>
    </cacheField>
    <cacheField name="код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5">
  <r>
    <x v="0"/>
    <x v="0"/>
    <n v="0.99"/>
    <n v="3.7"/>
    <x v="0"/>
    <x v="0"/>
    <x v="0"/>
  </r>
  <r>
    <x v="0"/>
    <x v="0"/>
    <n v="0.99"/>
    <n v="3.7"/>
    <x v="0"/>
    <x v="1"/>
    <x v="0"/>
  </r>
  <r>
    <x v="0"/>
    <x v="0"/>
    <n v="0.99"/>
    <n v="3.7"/>
    <x v="0"/>
    <x v="2"/>
    <x v="0"/>
  </r>
  <r>
    <x v="0"/>
    <x v="0"/>
    <n v="0.99"/>
    <n v="3.7"/>
    <x v="0"/>
    <x v="3"/>
    <x v="0"/>
  </r>
  <r>
    <x v="0"/>
    <x v="0"/>
    <n v="0.99"/>
    <n v="3.7"/>
    <x v="0"/>
    <x v="4"/>
    <x v="0"/>
  </r>
  <r>
    <x v="0"/>
    <x v="0"/>
    <n v="0.99"/>
    <n v="3.7"/>
    <x v="0"/>
    <x v="5"/>
    <x v="0"/>
  </r>
  <r>
    <x v="0"/>
    <x v="0"/>
    <n v="0.99"/>
    <n v="3.7"/>
    <x v="0"/>
    <x v="6"/>
    <x v="0"/>
  </r>
  <r>
    <x v="0"/>
    <x v="0"/>
    <n v="0.99"/>
    <n v="3.7"/>
    <x v="0"/>
    <x v="7"/>
    <x v="0"/>
  </r>
  <r>
    <x v="0"/>
    <x v="0"/>
    <n v="0.99"/>
    <n v="3.7"/>
    <x v="0"/>
    <x v="8"/>
    <x v="0"/>
  </r>
  <r>
    <x v="0"/>
    <x v="0"/>
    <n v="0.99"/>
    <n v="3.7"/>
    <x v="0"/>
    <x v="9"/>
    <x v="0"/>
  </r>
  <r>
    <x v="1"/>
    <x v="1"/>
    <m/>
    <m/>
    <x v="1"/>
    <x v="10"/>
    <x v="0"/>
  </r>
  <r>
    <x v="2"/>
    <x v="0"/>
    <n v="0.99"/>
    <n v="3.7"/>
    <x v="0"/>
    <x v="0"/>
    <x v="0"/>
  </r>
  <r>
    <x v="2"/>
    <x v="0"/>
    <n v="0.99"/>
    <n v="3.7"/>
    <x v="0"/>
    <x v="1"/>
    <x v="0"/>
  </r>
  <r>
    <x v="2"/>
    <x v="0"/>
    <n v="0.99"/>
    <n v="3.7"/>
    <x v="0"/>
    <x v="2"/>
    <x v="0"/>
  </r>
  <r>
    <x v="2"/>
    <x v="0"/>
    <n v="0.99"/>
    <n v="3.7"/>
    <x v="0"/>
    <x v="6"/>
    <x v="0"/>
  </r>
  <r>
    <x v="2"/>
    <x v="0"/>
    <n v="0.99"/>
    <n v="3.7"/>
    <x v="0"/>
    <x v="7"/>
    <x v="0"/>
  </r>
  <r>
    <x v="2"/>
    <x v="0"/>
    <n v="0.99"/>
    <n v="3.7"/>
    <x v="0"/>
    <x v="9"/>
    <x v="0"/>
  </r>
  <r>
    <x v="2"/>
    <x v="0"/>
    <n v="0.99"/>
    <n v="3.7"/>
    <x v="0"/>
    <x v="11"/>
    <x v="0"/>
  </r>
  <r>
    <x v="2"/>
    <x v="0"/>
    <n v="0.99"/>
    <n v="3.7"/>
    <x v="0"/>
    <x v="12"/>
    <x v="0"/>
  </r>
  <r>
    <x v="2"/>
    <x v="0"/>
    <n v="0.99"/>
    <n v="3.7"/>
    <x v="0"/>
    <x v="13"/>
    <x v="0"/>
  </r>
  <r>
    <x v="2"/>
    <x v="0"/>
    <n v="0.99"/>
    <n v="3.7"/>
    <x v="0"/>
    <x v="14"/>
    <x v="0"/>
  </r>
  <r>
    <x v="1"/>
    <x v="1"/>
    <m/>
    <m/>
    <x v="1"/>
    <x v="10"/>
    <x v="0"/>
  </r>
  <r>
    <x v="3"/>
    <x v="2"/>
    <n v="0.99"/>
    <n v="2.62"/>
    <x v="0"/>
    <x v="0"/>
    <x v="0"/>
  </r>
  <r>
    <x v="3"/>
    <x v="2"/>
    <n v="0.99"/>
    <n v="2.62"/>
    <x v="0"/>
    <x v="1"/>
    <x v="0"/>
  </r>
  <r>
    <x v="3"/>
    <x v="2"/>
    <n v="0.99"/>
    <n v="2.62"/>
    <x v="0"/>
    <x v="15"/>
    <x v="0"/>
  </r>
  <r>
    <x v="3"/>
    <x v="2"/>
    <n v="0.99"/>
    <n v="2.62"/>
    <x v="0"/>
    <x v="2"/>
    <x v="0"/>
  </r>
  <r>
    <x v="3"/>
    <x v="2"/>
    <n v="0.99"/>
    <n v="2.62"/>
    <x v="0"/>
    <x v="16"/>
    <x v="0"/>
  </r>
  <r>
    <x v="3"/>
    <x v="2"/>
    <n v="0.99"/>
    <n v="2.62"/>
    <x v="0"/>
    <x v="17"/>
    <x v="0"/>
  </r>
  <r>
    <x v="3"/>
    <x v="2"/>
    <n v="0.99"/>
    <n v="2.62"/>
    <x v="0"/>
    <x v="18"/>
    <x v="0"/>
  </r>
  <r>
    <x v="3"/>
    <x v="2"/>
    <n v="0.99"/>
    <n v="2.62"/>
    <x v="0"/>
    <x v="6"/>
    <x v="0"/>
  </r>
  <r>
    <x v="3"/>
    <x v="2"/>
    <n v="0.99"/>
    <n v="2.62"/>
    <x v="0"/>
    <x v="19"/>
    <x v="0"/>
  </r>
  <r>
    <x v="3"/>
    <x v="2"/>
    <n v="0.99"/>
    <n v="2.62"/>
    <x v="0"/>
    <x v="8"/>
    <x v="0"/>
  </r>
  <r>
    <x v="1"/>
    <x v="1"/>
    <m/>
    <m/>
    <x v="1"/>
    <x v="10"/>
    <x v="0"/>
  </r>
  <r>
    <x v="4"/>
    <x v="0"/>
    <n v="0.99"/>
    <n v="3.4"/>
    <x v="0"/>
    <x v="20"/>
    <x v="0"/>
  </r>
  <r>
    <x v="4"/>
    <x v="0"/>
    <n v="0.99"/>
    <n v="3.4"/>
    <x v="0"/>
    <x v="21"/>
    <x v="0"/>
  </r>
  <r>
    <x v="4"/>
    <x v="0"/>
    <n v="0.99"/>
    <n v="3.4"/>
    <x v="0"/>
    <x v="1"/>
    <x v="0"/>
  </r>
  <r>
    <x v="4"/>
    <x v="0"/>
    <n v="0.99"/>
    <n v="3.4"/>
    <x v="0"/>
    <x v="2"/>
    <x v="0"/>
  </r>
  <r>
    <x v="4"/>
    <x v="0"/>
    <n v="0.99"/>
    <n v="3.4"/>
    <x v="0"/>
    <x v="22"/>
    <x v="0"/>
  </r>
  <r>
    <x v="4"/>
    <x v="0"/>
    <n v="0.99"/>
    <n v="3.4"/>
    <x v="0"/>
    <x v="23"/>
    <x v="0"/>
  </r>
  <r>
    <x v="4"/>
    <x v="0"/>
    <n v="0.99"/>
    <n v="3.4"/>
    <x v="0"/>
    <x v="5"/>
    <x v="0"/>
  </r>
  <r>
    <x v="4"/>
    <x v="0"/>
    <n v="0.99"/>
    <n v="3.4"/>
    <x v="0"/>
    <x v="7"/>
    <x v="0"/>
  </r>
  <r>
    <x v="4"/>
    <x v="0"/>
    <n v="0.99"/>
    <n v="3.4"/>
    <x v="0"/>
    <x v="9"/>
    <x v="0"/>
  </r>
  <r>
    <x v="4"/>
    <x v="0"/>
    <n v="0.99"/>
    <n v="3.4"/>
    <x v="0"/>
    <x v="14"/>
    <x v="0"/>
  </r>
  <r>
    <x v="1"/>
    <x v="1"/>
    <m/>
    <m/>
    <x v="1"/>
    <x v="10"/>
    <x v="0"/>
  </r>
  <r>
    <x v="5"/>
    <x v="3"/>
    <n v="0.99"/>
    <n v="5.24"/>
    <x v="0"/>
    <x v="2"/>
    <x v="0"/>
  </r>
  <r>
    <x v="5"/>
    <x v="3"/>
    <n v="0.99"/>
    <n v="5.24"/>
    <x v="0"/>
    <x v="24"/>
    <x v="0"/>
  </r>
  <r>
    <x v="5"/>
    <x v="3"/>
    <n v="0.99"/>
    <n v="5.24"/>
    <x v="0"/>
    <x v="25"/>
    <x v="0"/>
  </r>
  <r>
    <x v="5"/>
    <x v="3"/>
    <n v="0.99"/>
    <n v="5.24"/>
    <x v="0"/>
    <x v="26"/>
    <x v="0"/>
  </r>
  <r>
    <x v="5"/>
    <x v="3"/>
    <n v="0.99"/>
    <n v="5.24"/>
    <x v="0"/>
    <x v="27"/>
    <x v="0"/>
  </r>
  <r>
    <x v="5"/>
    <x v="3"/>
    <n v="0.99"/>
    <n v="5.24"/>
    <x v="0"/>
    <x v="28"/>
    <x v="0"/>
  </r>
  <r>
    <x v="5"/>
    <x v="3"/>
    <n v="0.99"/>
    <n v="5.24"/>
    <x v="0"/>
    <x v="29"/>
    <x v="0"/>
  </r>
  <r>
    <x v="5"/>
    <x v="3"/>
    <n v="0.99"/>
    <n v="5.24"/>
    <x v="0"/>
    <x v="11"/>
    <x v="0"/>
  </r>
  <r>
    <x v="5"/>
    <x v="3"/>
    <n v="0.99"/>
    <n v="5.24"/>
    <x v="0"/>
    <x v="30"/>
    <x v="0"/>
  </r>
  <r>
    <x v="5"/>
    <x v="3"/>
    <n v="0.99"/>
    <n v="5.24"/>
    <x v="0"/>
    <x v="31"/>
    <x v="0"/>
  </r>
  <r>
    <x v="1"/>
    <x v="1"/>
    <m/>
    <m/>
    <x v="1"/>
    <x v="10"/>
    <x v="0"/>
  </r>
  <r>
    <x v="6"/>
    <x v="0"/>
    <n v="0.66"/>
    <n v="2.19"/>
    <x v="0"/>
    <x v="32"/>
    <x v="0"/>
  </r>
  <r>
    <x v="6"/>
    <x v="0"/>
    <n v="0.66"/>
    <n v="2.19"/>
    <x v="0"/>
    <x v="26"/>
    <x v="0"/>
  </r>
  <r>
    <x v="6"/>
    <x v="0"/>
    <n v="0.66"/>
    <n v="2.19"/>
    <x v="0"/>
    <x v="33"/>
    <x v="0"/>
  </r>
  <r>
    <x v="6"/>
    <x v="0"/>
    <n v="0.66"/>
    <n v="2.19"/>
    <x v="0"/>
    <x v="27"/>
    <x v="0"/>
  </r>
  <r>
    <x v="6"/>
    <x v="0"/>
    <n v="0.66"/>
    <n v="2.19"/>
    <x v="0"/>
    <x v="7"/>
    <x v="0"/>
  </r>
  <r>
    <x v="6"/>
    <x v="0"/>
    <n v="0.66"/>
    <n v="2.19"/>
    <x v="0"/>
    <x v="28"/>
    <x v="0"/>
  </r>
  <r>
    <x v="6"/>
    <x v="0"/>
    <n v="0.66"/>
    <n v="2.19"/>
    <x v="0"/>
    <x v="29"/>
    <x v="0"/>
  </r>
  <r>
    <x v="6"/>
    <x v="0"/>
    <n v="0.66"/>
    <n v="2.19"/>
    <x v="0"/>
    <x v="11"/>
    <x v="0"/>
  </r>
  <r>
    <x v="6"/>
    <x v="0"/>
    <n v="0.66"/>
    <n v="2.19"/>
    <x v="0"/>
    <x v="14"/>
    <x v="0"/>
  </r>
  <r>
    <x v="6"/>
    <x v="0"/>
    <n v="0.66"/>
    <n v="2.19"/>
    <x v="0"/>
    <x v="34"/>
    <x v="0"/>
  </r>
  <r>
    <x v="1"/>
    <x v="1"/>
    <m/>
    <m/>
    <x v="1"/>
    <x v="10"/>
    <x v="0"/>
  </r>
  <r>
    <x v="7"/>
    <x v="0"/>
    <n v="0.66"/>
    <n v="2.19"/>
    <x v="0"/>
    <x v="35"/>
    <x v="0"/>
  </r>
  <r>
    <x v="7"/>
    <x v="0"/>
    <n v="0.66"/>
    <n v="2.19"/>
    <x v="0"/>
    <x v="24"/>
    <x v="0"/>
  </r>
  <r>
    <x v="7"/>
    <x v="0"/>
    <n v="0.66"/>
    <n v="2.19"/>
    <x v="0"/>
    <x v="36"/>
    <x v="0"/>
  </r>
  <r>
    <x v="7"/>
    <x v="0"/>
    <n v="0.66"/>
    <n v="2.19"/>
    <x v="0"/>
    <x v="27"/>
    <x v="0"/>
  </r>
  <r>
    <x v="7"/>
    <x v="0"/>
    <n v="0.66"/>
    <n v="2.19"/>
    <x v="0"/>
    <x v="28"/>
    <x v="0"/>
  </r>
  <r>
    <x v="7"/>
    <x v="0"/>
    <n v="0.66"/>
    <n v="2.19"/>
    <x v="0"/>
    <x v="29"/>
    <x v="0"/>
  </r>
  <r>
    <x v="7"/>
    <x v="0"/>
    <n v="0.66"/>
    <n v="2.19"/>
    <x v="0"/>
    <x v="11"/>
    <x v="0"/>
  </r>
  <r>
    <x v="7"/>
    <x v="0"/>
    <n v="0.66"/>
    <n v="2.19"/>
    <x v="0"/>
    <x v="34"/>
    <x v="0"/>
  </r>
  <r>
    <x v="7"/>
    <x v="0"/>
    <n v="0.66"/>
    <n v="2.19"/>
    <x v="0"/>
    <x v="31"/>
    <x v="0"/>
  </r>
  <r>
    <x v="7"/>
    <x v="0"/>
    <n v="0.66"/>
    <n v="2.19"/>
    <x v="0"/>
    <x v="37"/>
    <x v="0"/>
  </r>
  <r>
    <x v="1"/>
    <x v="1"/>
    <m/>
    <m/>
    <x v="1"/>
    <x v="10"/>
    <x v="0"/>
  </r>
  <r>
    <x v="8"/>
    <x v="0"/>
    <n v="0.66"/>
    <n v="2.19"/>
    <x v="0"/>
    <x v="38"/>
    <x v="0"/>
  </r>
  <r>
    <x v="8"/>
    <x v="0"/>
    <n v="0.66"/>
    <n v="2.19"/>
    <x v="0"/>
    <x v="27"/>
    <x v="0"/>
  </r>
  <r>
    <x v="8"/>
    <x v="0"/>
    <n v="0.66"/>
    <n v="2.19"/>
    <x v="0"/>
    <x v="7"/>
    <x v="0"/>
  </r>
  <r>
    <x v="8"/>
    <x v="0"/>
    <n v="0.66"/>
    <n v="2.19"/>
    <x v="0"/>
    <x v="28"/>
    <x v="0"/>
  </r>
  <r>
    <x v="8"/>
    <x v="0"/>
    <n v="0.66"/>
    <n v="2.19"/>
    <x v="0"/>
    <x v="29"/>
    <x v="0"/>
  </r>
  <r>
    <x v="8"/>
    <x v="0"/>
    <n v="0.66"/>
    <n v="2.19"/>
    <x v="0"/>
    <x v="11"/>
    <x v="0"/>
  </r>
  <r>
    <x v="8"/>
    <x v="0"/>
    <n v="0.66"/>
    <n v="2.19"/>
    <x v="0"/>
    <x v="39"/>
    <x v="0"/>
  </r>
  <r>
    <x v="8"/>
    <x v="0"/>
    <n v="0.66"/>
    <n v="2.19"/>
    <x v="0"/>
    <x v="14"/>
    <x v="0"/>
  </r>
  <r>
    <x v="8"/>
    <x v="0"/>
    <n v="0.66"/>
    <n v="2.19"/>
    <x v="0"/>
    <x v="40"/>
    <x v="0"/>
  </r>
  <r>
    <x v="8"/>
    <x v="0"/>
    <n v="0.66"/>
    <n v="2.19"/>
    <x v="0"/>
    <x v="34"/>
    <x v="0"/>
  </r>
  <r>
    <x v="1"/>
    <x v="1"/>
    <m/>
    <m/>
    <x v="1"/>
    <x v="10"/>
    <x v="0"/>
  </r>
  <r>
    <x v="9"/>
    <x v="4"/>
    <n v="0.99"/>
    <n v="3.96"/>
    <x v="0"/>
    <x v="2"/>
    <x v="0"/>
  </r>
  <r>
    <x v="9"/>
    <x v="4"/>
    <n v="0.99"/>
    <n v="3.96"/>
    <x v="0"/>
    <x v="35"/>
    <x v="0"/>
  </r>
  <r>
    <x v="9"/>
    <x v="4"/>
    <n v="0.99"/>
    <n v="3.96"/>
    <x v="0"/>
    <x v="41"/>
    <x v="0"/>
  </r>
  <r>
    <x v="9"/>
    <x v="4"/>
    <n v="0.99"/>
    <n v="3.96"/>
    <x v="0"/>
    <x v="24"/>
    <x v="0"/>
  </r>
  <r>
    <x v="9"/>
    <x v="4"/>
    <n v="0.99"/>
    <n v="3.96"/>
    <x v="0"/>
    <x v="42"/>
    <x v="0"/>
  </r>
  <r>
    <x v="9"/>
    <x v="4"/>
    <n v="0.99"/>
    <n v="3.96"/>
    <x v="0"/>
    <x v="32"/>
    <x v="0"/>
  </r>
  <r>
    <x v="9"/>
    <x v="4"/>
    <n v="0.99"/>
    <n v="3.96"/>
    <x v="0"/>
    <x v="36"/>
    <x v="0"/>
  </r>
  <r>
    <x v="9"/>
    <x v="4"/>
    <n v="0.99"/>
    <n v="3.96"/>
    <x v="0"/>
    <x v="7"/>
    <x v="0"/>
  </r>
  <r>
    <x v="9"/>
    <x v="4"/>
    <n v="0.99"/>
    <n v="3.96"/>
    <x v="0"/>
    <x v="28"/>
    <x v="0"/>
  </r>
  <r>
    <x v="9"/>
    <x v="4"/>
    <n v="0.99"/>
    <n v="3.96"/>
    <x v="0"/>
    <x v="43"/>
    <x v="0"/>
  </r>
  <r>
    <x v="1"/>
    <x v="1"/>
    <m/>
    <m/>
    <x v="1"/>
    <x v="10"/>
    <x v="0"/>
  </r>
  <r>
    <x v="10"/>
    <x v="2"/>
    <n v="0.99"/>
    <n v="3.96"/>
    <x v="0"/>
    <x v="2"/>
    <x v="0"/>
  </r>
  <r>
    <x v="10"/>
    <x v="2"/>
    <n v="0.99"/>
    <n v="3.96"/>
    <x v="0"/>
    <x v="44"/>
    <x v="0"/>
  </r>
  <r>
    <x v="10"/>
    <x v="2"/>
    <n v="0.99"/>
    <n v="3.96"/>
    <x v="0"/>
    <x v="32"/>
    <x v="0"/>
  </r>
  <r>
    <x v="10"/>
    <x v="2"/>
    <n v="0.99"/>
    <n v="3.96"/>
    <x v="0"/>
    <x v="45"/>
    <x v="0"/>
  </r>
  <r>
    <x v="10"/>
    <x v="2"/>
    <n v="0.99"/>
    <n v="3.96"/>
    <x v="0"/>
    <x v="46"/>
    <x v="0"/>
  </r>
  <r>
    <x v="10"/>
    <x v="2"/>
    <n v="0.99"/>
    <n v="3.96"/>
    <x v="0"/>
    <x v="27"/>
    <x v="0"/>
  </r>
  <r>
    <x v="10"/>
    <x v="2"/>
    <n v="0.99"/>
    <n v="3.96"/>
    <x v="0"/>
    <x v="7"/>
    <x v="0"/>
  </r>
  <r>
    <x v="10"/>
    <x v="2"/>
    <n v="0.99"/>
    <n v="3.96"/>
    <x v="0"/>
    <x v="28"/>
    <x v="0"/>
  </r>
  <r>
    <x v="10"/>
    <x v="2"/>
    <n v="0.99"/>
    <n v="3.96"/>
    <x v="0"/>
    <x v="47"/>
    <x v="0"/>
  </r>
  <r>
    <x v="10"/>
    <x v="2"/>
    <n v="0.99"/>
    <n v="3.96"/>
    <x v="0"/>
    <x v="48"/>
    <x v="0"/>
  </r>
  <r>
    <x v="1"/>
    <x v="1"/>
    <m/>
    <m/>
    <x v="1"/>
    <x v="10"/>
    <x v="0"/>
  </r>
  <r>
    <x v="11"/>
    <x v="0"/>
    <n v="0.99"/>
    <n v="6.07"/>
    <x v="0"/>
    <x v="41"/>
    <x v="0"/>
  </r>
  <r>
    <x v="11"/>
    <x v="0"/>
    <n v="0.99"/>
    <n v="6.07"/>
    <x v="0"/>
    <x v="49"/>
    <x v="0"/>
  </r>
  <r>
    <x v="11"/>
    <x v="0"/>
    <n v="0.99"/>
    <n v="6.07"/>
    <x v="0"/>
    <x v="24"/>
    <x v="0"/>
  </r>
  <r>
    <x v="11"/>
    <x v="0"/>
    <n v="0.99"/>
    <n v="6.07"/>
    <x v="0"/>
    <x v="42"/>
    <x v="0"/>
  </r>
  <r>
    <x v="11"/>
    <x v="0"/>
    <n v="0.99"/>
    <n v="6.07"/>
    <x v="0"/>
    <x v="50"/>
    <x v="0"/>
  </r>
  <r>
    <x v="11"/>
    <x v="0"/>
    <n v="0.99"/>
    <n v="6.07"/>
    <x v="0"/>
    <x v="51"/>
    <x v="0"/>
  </r>
  <r>
    <x v="11"/>
    <x v="0"/>
    <n v="0.99"/>
    <n v="6.07"/>
    <x v="0"/>
    <x v="25"/>
    <x v="0"/>
  </r>
  <r>
    <x v="11"/>
    <x v="0"/>
    <n v="0.99"/>
    <n v="6.07"/>
    <x v="0"/>
    <x v="33"/>
    <x v="0"/>
  </r>
  <r>
    <x v="11"/>
    <x v="0"/>
    <n v="0.99"/>
    <n v="6.07"/>
    <x v="0"/>
    <x v="7"/>
    <x v="0"/>
  </r>
  <r>
    <x v="11"/>
    <x v="0"/>
    <n v="0.99"/>
    <n v="6.07"/>
    <x v="0"/>
    <x v="28"/>
    <x v="0"/>
  </r>
  <r>
    <x v="1"/>
    <x v="1"/>
    <m/>
    <m/>
    <x v="1"/>
    <x v="10"/>
    <x v="0"/>
  </r>
  <r>
    <x v="12"/>
    <x v="3"/>
    <n v="0.99"/>
    <n v="5.38"/>
    <x v="0"/>
    <x v="52"/>
    <x v="0"/>
  </r>
  <r>
    <x v="12"/>
    <x v="3"/>
    <n v="0.99"/>
    <n v="5.38"/>
    <x v="0"/>
    <x v="53"/>
    <x v="0"/>
  </r>
  <r>
    <x v="12"/>
    <x v="3"/>
    <n v="0.99"/>
    <n v="5.38"/>
    <x v="0"/>
    <x v="2"/>
    <x v="0"/>
  </r>
  <r>
    <x v="12"/>
    <x v="3"/>
    <n v="0.99"/>
    <n v="5.38"/>
    <x v="0"/>
    <x v="54"/>
    <x v="0"/>
  </r>
  <r>
    <x v="12"/>
    <x v="3"/>
    <n v="0.99"/>
    <n v="5.38"/>
    <x v="0"/>
    <x v="55"/>
    <x v="0"/>
  </r>
  <r>
    <x v="12"/>
    <x v="3"/>
    <n v="0.99"/>
    <n v="5.38"/>
    <x v="0"/>
    <x v="56"/>
    <x v="0"/>
  </r>
  <r>
    <x v="12"/>
    <x v="3"/>
    <n v="0.99"/>
    <n v="5.38"/>
    <x v="0"/>
    <x v="57"/>
    <x v="0"/>
  </r>
  <r>
    <x v="12"/>
    <x v="3"/>
    <n v="0.99"/>
    <n v="5.38"/>
    <x v="0"/>
    <x v="42"/>
    <x v="0"/>
  </r>
  <r>
    <x v="12"/>
    <x v="3"/>
    <n v="0.99"/>
    <n v="5.38"/>
    <x v="0"/>
    <x v="4"/>
    <x v="0"/>
  </r>
  <r>
    <x v="12"/>
    <x v="3"/>
    <n v="0.99"/>
    <n v="5.38"/>
    <x v="0"/>
    <x v="58"/>
    <x v="0"/>
  </r>
  <r>
    <x v="1"/>
    <x v="1"/>
    <m/>
    <m/>
    <x v="1"/>
    <x v="10"/>
    <x v="0"/>
  </r>
  <r>
    <x v="13"/>
    <x v="0"/>
    <n v="0.99"/>
    <n v="4.12"/>
    <x v="0"/>
    <x v="21"/>
    <x v="0"/>
  </r>
  <r>
    <x v="13"/>
    <x v="0"/>
    <n v="0.99"/>
    <n v="4.12"/>
    <x v="0"/>
    <x v="2"/>
    <x v="0"/>
  </r>
  <r>
    <x v="13"/>
    <x v="0"/>
    <n v="0.99"/>
    <n v="4.12"/>
    <x v="0"/>
    <x v="35"/>
    <x v="0"/>
  </r>
  <r>
    <x v="13"/>
    <x v="0"/>
    <n v="0.99"/>
    <n v="4.12"/>
    <x v="0"/>
    <x v="59"/>
    <x v="0"/>
  </r>
  <r>
    <x v="13"/>
    <x v="0"/>
    <n v="0.99"/>
    <n v="4.12"/>
    <x v="0"/>
    <x v="41"/>
    <x v="0"/>
  </r>
  <r>
    <x v="13"/>
    <x v="0"/>
    <n v="0.99"/>
    <n v="4.12"/>
    <x v="0"/>
    <x v="22"/>
    <x v="0"/>
  </r>
  <r>
    <x v="13"/>
    <x v="0"/>
    <n v="0.99"/>
    <n v="4.12"/>
    <x v="0"/>
    <x v="56"/>
    <x v="0"/>
  </r>
  <r>
    <x v="13"/>
    <x v="0"/>
    <n v="0.99"/>
    <n v="4.12"/>
    <x v="0"/>
    <x v="57"/>
    <x v="0"/>
  </r>
  <r>
    <x v="13"/>
    <x v="0"/>
    <n v="0.99"/>
    <n v="4.12"/>
    <x v="0"/>
    <x v="42"/>
    <x v="0"/>
  </r>
  <r>
    <x v="13"/>
    <x v="0"/>
    <n v="0.99"/>
    <n v="4.12"/>
    <x v="0"/>
    <x v="32"/>
    <x v="0"/>
  </r>
  <r>
    <x v="1"/>
    <x v="1"/>
    <m/>
    <m/>
    <x v="1"/>
    <x v="10"/>
    <x v="0"/>
  </r>
  <r>
    <x v="14"/>
    <x v="2"/>
    <n v="0.99"/>
    <n v="3.42"/>
    <x v="0"/>
    <x v="60"/>
    <x v="0"/>
  </r>
  <r>
    <x v="14"/>
    <x v="2"/>
    <n v="0.99"/>
    <n v="3.42"/>
    <x v="0"/>
    <x v="61"/>
    <x v="0"/>
  </r>
  <r>
    <x v="14"/>
    <x v="2"/>
    <n v="0.99"/>
    <n v="3.42"/>
    <x v="0"/>
    <x v="62"/>
    <x v="0"/>
  </r>
  <r>
    <x v="14"/>
    <x v="2"/>
    <n v="0.99"/>
    <n v="3.42"/>
    <x v="0"/>
    <x v="63"/>
    <x v="0"/>
  </r>
  <r>
    <x v="14"/>
    <x v="2"/>
    <n v="0.99"/>
    <n v="3.42"/>
    <x v="0"/>
    <x v="64"/>
    <x v="0"/>
  </r>
  <r>
    <x v="14"/>
    <x v="2"/>
    <n v="0.99"/>
    <n v="3.42"/>
    <x v="0"/>
    <x v="65"/>
    <x v="0"/>
  </r>
  <r>
    <x v="14"/>
    <x v="2"/>
    <n v="0.99"/>
    <n v="3.42"/>
    <x v="0"/>
    <x v="66"/>
    <x v="0"/>
  </r>
  <r>
    <x v="14"/>
    <x v="2"/>
    <n v="0.99"/>
    <n v="3.42"/>
    <x v="0"/>
    <x v="67"/>
    <x v="0"/>
  </r>
  <r>
    <x v="14"/>
    <x v="2"/>
    <n v="0.99"/>
    <n v="3.42"/>
    <x v="0"/>
    <x v="68"/>
    <x v="0"/>
  </r>
  <r>
    <x v="14"/>
    <x v="2"/>
    <n v="0.99"/>
    <n v="3.42"/>
    <x v="0"/>
    <x v="69"/>
    <x v="0"/>
  </r>
  <r>
    <x v="1"/>
    <x v="1"/>
    <m/>
    <m/>
    <x v="1"/>
    <x v="10"/>
    <x v="0"/>
  </r>
  <r>
    <x v="15"/>
    <x v="0"/>
    <n v="0.99"/>
    <n v="3.7"/>
    <x v="0"/>
    <x v="60"/>
    <x v="0"/>
  </r>
  <r>
    <x v="15"/>
    <x v="0"/>
    <n v="0.99"/>
    <n v="3.7"/>
    <x v="0"/>
    <x v="63"/>
    <x v="0"/>
  </r>
  <r>
    <x v="15"/>
    <x v="0"/>
    <n v="0.99"/>
    <n v="3.7"/>
    <x v="0"/>
    <x v="62"/>
    <x v="0"/>
  </r>
  <r>
    <x v="15"/>
    <x v="0"/>
    <n v="0.99"/>
    <n v="3.7"/>
    <x v="0"/>
    <x v="66"/>
    <x v="0"/>
  </r>
  <r>
    <x v="15"/>
    <x v="0"/>
    <n v="0.99"/>
    <n v="3.7"/>
    <x v="0"/>
    <x v="69"/>
    <x v="0"/>
  </r>
  <r>
    <x v="15"/>
    <x v="0"/>
    <n v="0.99"/>
    <n v="3.7"/>
    <x v="0"/>
    <x v="70"/>
    <x v="0"/>
  </r>
  <r>
    <x v="15"/>
    <x v="0"/>
    <n v="0.99"/>
    <n v="3.7"/>
    <x v="0"/>
    <x v="64"/>
    <x v="0"/>
  </r>
  <r>
    <x v="15"/>
    <x v="0"/>
    <n v="0.99"/>
    <n v="3.7"/>
    <x v="0"/>
    <x v="71"/>
    <x v="0"/>
  </r>
  <r>
    <x v="15"/>
    <x v="0"/>
    <n v="0.99"/>
    <n v="3.7"/>
    <x v="0"/>
    <x v="68"/>
    <x v="0"/>
  </r>
  <r>
    <x v="15"/>
    <x v="0"/>
    <n v="0.99"/>
    <n v="3.7"/>
    <x v="0"/>
    <x v="65"/>
    <x v="0"/>
  </r>
  <r>
    <x v="1"/>
    <x v="1"/>
    <m/>
    <m/>
    <x v="1"/>
    <x v="10"/>
    <x v="0"/>
  </r>
  <r>
    <x v="16"/>
    <x v="0"/>
    <n v="0.99"/>
    <n v="2.5299999999999998"/>
    <x v="2"/>
    <x v="72"/>
    <x v="0"/>
  </r>
  <r>
    <x v="16"/>
    <x v="0"/>
    <n v="0.99"/>
    <n v="2.5299999999999998"/>
    <x v="2"/>
    <x v="73"/>
    <x v="0"/>
  </r>
  <r>
    <x v="16"/>
    <x v="0"/>
    <n v="0.99"/>
    <n v="2.5299999999999998"/>
    <x v="2"/>
    <x v="74"/>
    <x v="0"/>
  </r>
  <r>
    <x v="16"/>
    <x v="0"/>
    <n v="0.99"/>
    <n v="2.5299999999999998"/>
    <x v="2"/>
    <x v="75"/>
    <x v="0"/>
  </r>
  <r>
    <x v="16"/>
    <x v="0"/>
    <n v="0.99"/>
    <n v="2.5299999999999998"/>
    <x v="2"/>
    <x v="76"/>
    <x v="0"/>
  </r>
  <r>
    <x v="16"/>
    <x v="0"/>
    <n v="0.99"/>
    <n v="2.5299999999999998"/>
    <x v="2"/>
    <x v="77"/>
    <x v="0"/>
  </r>
  <r>
    <x v="16"/>
    <x v="0"/>
    <n v="0.99"/>
    <n v="2.5299999999999998"/>
    <x v="2"/>
    <x v="78"/>
    <x v="0"/>
  </r>
  <r>
    <x v="16"/>
    <x v="0"/>
    <n v="0.99"/>
    <n v="2.5299999999999998"/>
    <x v="2"/>
    <x v="79"/>
    <x v="0"/>
  </r>
  <r>
    <x v="16"/>
    <x v="0"/>
    <n v="0.99"/>
    <n v="2.5299999999999998"/>
    <x v="2"/>
    <x v="70"/>
    <x v="0"/>
  </r>
  <r>
    <x v="16"/>
    <x v="0"/>
    <n v="0.99"/>
    <n v="2.5299999999999998"/>
    <x v="2"/>
    <x v="80"/>
    <x v="0"/>
  </r>
  <r>
    <x v="1"/>
    <x v="1"/>
    <m/>
    <m/>
    <x v="1"/>
    <x v="10"/>
    <x v="0"/>
  </r>
  <r>
    <x v="17"/>
    <x v="0"/>
    <n v="0.66"/>
    <n v="1.32"/>
    <x v="2"/>
    <x v="81"/>
    <x v="0"/>
  </r>
  <r>
    <x v="17"/>
    <x v="0"/>
    <n v="0.66"/>
    <n v="1.32"/>
    <x v="2"/>
    <x v="82"/>
    <x v="0"/>
  </r>
  <r>
    <x v="17"/>
    <x v="0"/>
    <n v="0.66"/>
    <n v="1.32"/>
    <x v="2"/>
    <x v="83"/>
    <x v="0"/>
  </r>
  <r>
    <x v="17"/>
    <x v="0"/>
    <n v="0.66"/>
    <n v="1.32"/>
    <x v="2"/>
    <x v="84"/>
    <x v="0"/>
  </r>
  <r>
    <x v="17"/>
    <x v="0"/>
    <n v="0.66"/>
    <n v="1.32"/>
    <x v="2"/>
    <x v="85"/>
    <x v="0"/>
  </r>
  <r>
    <x v="17"/>
    <x v="0"/>
    <n v="0.66"/>
    <n v="1.32"/>
    <x v="2"/>
    <x v="86"/>
    <x v="0"/>
  </r>
  <r>
    <x v="17"/>
    <x v="0"/>
    <n v="0.66"/>
    <n v="1.32"/>
    <x v="2"/>
    <x v="87"/>
    <x v="0"/>
  </r>
  <r>
    <x v="17"/>
    <x v="0"/>
    <n v="0.66"/>
    <n v="1.32"/>
    <x v="2"/>
    <x v="88"/>
    <x v="0"/>
  </r>
  <r>
    <x v="17"/>
    <x v="0"/>
    <n v="0.66"/>
    <n v="1.32"/>
    <x v="2"/>
    <x v="89"/>
    <x v="0"/>
  </r>
  <r>
    <x v="17"/>
    <x v="0"/>
    <n v="0.66"/>
    <n v="1.32"/>
    <x v="2"/>
    <x v="62"/>
    <x v="0"/>
  </r>
  <r>
    <x v="1"/>
    <x v="1"/>
    <m/>
    <m/>
    <x v="1"/>
    <x v="10"/>
    <x v="0"/>
  </r>
  <r>
    <x v="18"/>
    <x v="2"/>
    <n v="0.33"/>
    <n v="0.89"/>
    <x v="2"/>
    <x v="90"/>
    <x v="0"/>
  </r>
  <r>
    <x v="18"/>
    <x v="2"/>
    <n v="0.33"/>
    <n v="0.89"/>
    <x v="2"/>
    <x v="91"/>
    <x v="0"/>
  </r>
  <r>
    <x v="1"/>
    <x v="1"/>
    <m/>
    <m/>
    <x v="1"/>
    <x v="10"/>
    <x v="0"/>
  </r>
  <r>
    <x v="19"/>
    <x v="2"/>
    <n v="0.66"/>
    <n v="1.62"/>
    <x v="2"/>
    <x v="92"/>
    <x v="0"/>
  </r>
  <r>
    <x v="19"/>
    <x v="2"/>
    <n v="0.66"/>
    <n v="1.62"/>
    <x v="2"/>
    <x v="93"/>
    <x v="0"/>
  </r>
  <r>
    <x v="19"/>
    <x v="2"/>
    <n v="0.66"/>
    <n v="1.62"/>
    <x v="2"/>
    <x v="94"/>
    <x v="0"/>
  </r>
  <r>
    <x v="19"/>
    <x v="2"/>
    <n v="0.66"/>
    <n v="1.62"/>
    <x v="2"/>
    <x v="95"/>
    <x v="0"/>
  </r>
  <r>
    <x v="19"/>
    <x v="2"/>
    <n v="0.66"/>
    <n v="1.62"/>
    <x v="2"/>
    <x v="96"/>
    <x v="0"/>
  </r>
  <r>
    <x v="19"/>
    <x v="2"/>
    <n v="0.66"/>
    <n v="1.62"/>
    <x v="2"/>
    <x v="97"/>
    <x v="0"/>
  </r>
  <r>
    <x v="19"/>
    <x v="2"/>
    <n v="0.66"/>
    <n v="1.62"/>
    <x v="2"/>
    <x v="98"/>
    <x v="0"/>
  </r>
  <r>
    <x v="19"/>
    <x v="2"/>
    <n v="0.66"/>
    <n v="1.62"/>
    <x v="2"/>
    <x v="99"/>
    <x v="0"/>
  </r>
  <r>
    <x v="19"/>
    <x v="2"/>
    <n v="0.66"/>
    <n v="1.62"/>
    <x v="2"/>
    <x v="100"/>
    <x v="0"/>
  </r>
  <r>
    <x v="19"/>
    <x v="2"/>
    <n v="0.66"/>
    <n v="1.62"/>
    <x v="2"/>
    <x v="101"/>
    <x v="0"/>
  </r>
  <r>
    <x v="1"/>
    <x v="1"/>
    <m/>
    <m/>
    <x v="1"/>
    <x v="10"/>
    <x v="0"/>
  </r>
  <r>
    <x v="20"/>
    <x v="2"/>
    <n v="0.99"/>
    <n v="1.96"/>
    <x v="2"/>
    <x v="102"/>
    <x v="0"/>
  </r>
  <r>
    <x v="20"/>
    <x v="2"/>
    <n v="0.99"/>
    <n v="1.96"/>
    <x v="2"/>
    <x v="103"/>
    <x v="0"/>
  </r>
  <r>
    <x v="20"/>
    <x v="2"/>
    <n v="0.99"/>
    <n v="1.96"/>
    <x v="2"/>
    <x v="104"/>
    <x v="0"/>
  </r>
  <r>
    <x v="20"/>
    <x v="2"/>
    <n v="0.99"/>
    <n v="1.96"/>
    <x v="2"/>
    <x v="105"/>
    <x v="0"/>
  </r>
  <r>
    <x v="20"/>
    <x v="2"/>
    <n v="0.99"/>
    <n v="1.96"/>
    <x v="2"/>
    <x v="106"/>
    <x v="0"/>
  </r>
  <r>
    <x v="20"/>
    <x v="2"/>
    <n v="0.99"/>
    <n v="1.96"/>
    <x v="2"/>
    <x v="107"/>
    <x v="0"/>
  </r>
  <r>
    <x v="20"/>
    <x v="2"/>
    <n v="0.99"/>
    <n v="1.96"/>
    <x v="2"/>
    <x v="108"/>
    <x v="0"/>
  </r>
  <r>
    <x v="20"/>
    <x v="2"/>
    <n v="0.99"/>
    <n v="1.96"/>
    <x v="2"/>
    <x v="109"/>
    <x v="0"/>
  </r>
  <r>
    <x v="20"/>
    <x v="2"/>
    <n v="0.99"/>
    <n v="1.96"/>
    <x v="2"/>
    <x v="110"/>
    <x v="0"/>
  </r>
  <r>
    <x v="20"/>
    <x v="2"/>
    <n v="0.99"/>
    <n v="1.96"/>
    <x v="2"/>
    <x v="111"/>
    <x v="0"/>
  </r>
  <r>
    <x v="1"/>
    <x v="1"/>
    <m/>
    <m/>
    <x v="1"/>
    <x v="10"/>
    <x v="0"/>
  </r>
  <r>
    <x v="21"/>
    <x v="2"/>
    <n v="0.99"/>
    <n v="1.92"/>
    <x v="2"/>
    <x v="107"/>
    <x v="0"/>
  </r>
  <r>
    <x v="21"/>
    <x v="2"/>
    <n v="0.99"/>
    <n v="1.92"/>
    <x v="2"/>
    <x v="66"/>
    <x v="0"/>
  </r>
  <r>
    <x v="21"/>
    <x v="2"/>
    <n v="0.99"/>
    <n v="1.92"/>
    <x v="2"/>
    <x v="112"/>
    <x v="0"/>
  </r>
  <r>
    <x v="21"/>
    <x v="2"/>
    <n v="0.99"/>
    <n v="1.92"/>
    <x v="2"/>
    <x v="74"/>
    <x v="0"/>
  </r>
  <r>
    <x v="21"/>
    <x v="2"/>
    <n v="0.99"/>
    <n v="1.92"/>
    <x v="2"/>
    <x v="113"/>
    <x v="0"/>
  </r>
  <r>
    <x v="21"/>
    <x v="2"/>
    <n v="0.99"/>
    <n v="1.92"/>
    <x v="2"/>
    <x v="114"/>
    <x v="0"/>
  </r>
  <r>
    <x v="21"/>
    <x v="2"/>
    <n v="0.99"/>
    <n v="1.92"/>
    <x v="2"/>
    <x v="115"/>
    <x v="0"/>
  </r>
  <r>
    <x v="21"/>
    <x v="2"/>
    <n v="0.99"/>
    <n v="1.92"/>
    <x v="2"/>
    <x v="116"/>
    <x v="0"/>
  </r>
  <r>
    <x v="21"/>
    <x v="2"/>
    <n v="0.99"/>
    <n v="1.92"/>
    <x v="2"/>
    <x v="102"/>
    <x v="0"/>
  </r>
  <r>
    <x v="21"/>
    <x v="2"/>
    <n v="0.99"/>
    <n v="1.92"/>
    <x v="2"/>
    <x v="117"/>
    <x v="0"/>
  </r>
  <r>
    <x v="1"/>
    <x v="1"/>
    <m/>
    <m/>
    <x v="1"/>
    <x v="10"/>
    <x v="0"/>
  </r>
  <r>
    <x v="22"/>
    <x v="2"/>
    <n v="0.66"/>
    <n v="2.84"/>
    <x v="2"/>
    <x v="118"/>
    <x v="0"/>
  </r>
  <r>
    <x v="22"/>
    <x v="2"/>
    <n v="0.66"/>
    <n v="2.84"/>
    <x v="2"/>
    <x v="119"/>
    <x v="0"/>
  </r>
  <r>
    <x v="22"/>
    <x v="2"/>
    <n v="0.66"/>
    <n v="2.84"/>
    <x v="2"/>
    <x v="120"/>
    <x v="0"/>
  </r>
  <r>
    <x v="22"/>
    <x v="2"/>
    <n v="0.66"/>
    <n v="2.84"/>
    <x v="2"/>
    <x v="121"/>
    <x v="0"/>
  </r>
  <r>
    <x v="22"/>
    <x v="2"/>
    <n v="0.66"/>
    <n v="2.84"/>
    <x v="2"/>
    <x v="70"/>
    <x v="0"/>
  </r>
  <r>
    <x v="22"/>
    <x v="2"/>
    <n v="0.66"/>
    <n v="2.84"/>
    <x v="2"/>
    <x v="122"/>
    <x v="0"/>
  </r>
  <r>
    <x v="22"/>
    <x v="2"/>
    <n v="0.66"/>
    <n v="2.84"/>
    <x v="2"/>
    <x v="123"/>
    <x v="0"/>
  </r>
  <r>
    <x v="22"/>
    <x v="2"/>
    <n v="0.66"/>
    <n v="2.84"/>
    <x v="2"/>
    <x v="124"/>
    <x v="0"/>
  </r>
  <r>
    <x v="22"/>
    <x v="2"/>
    <n v="0.66"/>
    <n v="2.84"/>
    <x v="2"/>
    <x v="125"/>
    <x v="0"/>
  </r>
  <r>
    <x v="22"/>
    <x v="2"/>
    <n v="0.66"/>
    <n v="2.84"/>
    <x v="2"/>
    <x v="126"/>
    <x v="0"/>
  </r>
  <r>
    <x v="1"/>
    <x v="1"/>
    <m/>
    <m/>
    <x v="1"/>
    <x v="10"/>
    <x v="0"/>
  </r>
  <r>
    <x v="23"/>
    <x v="2"/>
    <n v="0.99"/>
    <n v="2.2799999999999998"/>
    <x v="2"/>
    <x v="107"/>
    <x v="0"/>
  </r>
  <r>
    <x v="23"/>
    <x v="2"/>
    <n v="0.99"/>
    <n v="2.2799999999999998"/>
    <x v="2"/>
    <x v="112"/>
    <x v="0"/>
  </r>
  <r>
    <x v="23"/>
    <x v="2"/>
    <n v="0.99"/>
    <n v="2.2799999999999998"/>
    <x v="2"/>
    <x v="74"/>
    <x v="0"/>
  </r>
  <r>
    <x v="23"/>
    <x v="2"/>
    <n v="0.99"/>
    <n v="2.2799999999999998"/>
    <x v="2"/>
    <x v="115"/>
    <x v="0"/>
  </r>
  <r>
    <x v="23"/>
    <x v="2"/>
    <n v="0.99"/>
    <n v="2.2799999999999998"/>
    <x v="2"/>
    <x v="127"/>
    <x v="0"/>
  </r>
  <r>
    <x v="23"/>
    <x v="2"/>
    <n v="0.99"/>
    <n v="2.2799999999999998"/>
    <x v="2"/>
    <x v="128"/>
    <x v="0"/>
  </r>
  <r>
    <x v="23"/>
    <x v="2"/>
    <n v="0.99"/>
    <n v="2.2799999999999998"/>
    <x v="2"/>
    <x v="129"/>
    <x v="0"/>
  </r>
  <r>
    <x v="23"/>
    <x v="2"/>
    <n v="0.99"/>
    <n v="2.2799999999999998"/>
    <x v="2"/>
    <x v="102"/>
    <x v="0"/>
  </r>
  <r>
    <x v="23"/>
    <x v="2"/>
    <n v="0.99"/>
    <n v="2.2799999999999998"/>
    <x v="2"/>
    <x v="66"/>
    <x v="0"/>
  </r>
  <r>
    <x v="23"/>
    <x v="2"/>
    <n v="0.99"/>
    <n v="2.2799999999999998"/>
    <x v="2"/>
    <x v="130"/>
    <x v="0"/>
  </r>
  <r>
    <x v="1"/>
    <x v="1"/>
    <m/>
    <m/>
    <x v="1"/>
    <x v="10"/>
    <x v="0"/>
  </r>
  <r>
    <x v="24"/>
    <x v="2"/>
    <n v="0.66"/>
    <n v="1.38"/>
    <x v="2"/>
    <x v="131"/>
    <x v="0"/>
  </r>
  <r>
    <x v="24"/>
    <x v="2"/>
    <n v="0.66"/>
    <n v="1.38"/>
    <x v="2"/>
    <x v="132"/>
    <x v="0"/>
  </r>
  <r>
    <x v="24"/>
    <x v="2"/>
    <n v="0.66"/>
    <n v="1.38"/>
    <x v="2"/>
    <x v="133"/>
    <x v="0"/>
  </r>
  <r>
    <x v="24"/>
    <x v="2"/>
    <n v="0.66"/>
    <n v="1.38"/>
    <x v="2"/>
    <x v="134"/>
    <x v="0"/>
  </r>
  <r>
    <x v="24"/>
    <x v="2"/>
    <n v="0.66"/>
    <n v="1.38"/>
    <x v="2"/>
    <x v="135"/>
    <x v="0"/>
  </r>
  <r>
    <x v="24"/>
    <x v="2"/>
    <n v="0.66"/>
    <n v="1.38"/>
    <x v="2"/>
    <x v="102"/>
    <x v="0"/>
  </r>
  <r>
    <x v="24"/>
    <x v="2"/>
    <n v="0.66"/>
    <n v="1.38"/>
    <x v="2"/>
    <x v="104"/>
    <x v="0"/>
  </r>
  <r>
    <x v="24"/>
    <x v="2"/>
    <n v="0.66"/>
    <n v="1.38"/>
    <x v="2"/>
    <x v="105"/>
    <x v="0"/>
  </r>
  <r>
    <x v="24"/>
    <x v="2"/>
    <n v="0.66"/>
    <n v="1.38"/>
    <x v="2"/>
    <x v="136"/>
    <x v="0"/>
  </r>
  <r>
    <x v="24"/>
    <x v="2"/>
    <n v="0.66"/>
    <n v="1.38"/>
    <x v="2"/>
    <x v="107"/>
    <x v="0"/>
  </r>
  <r>
    <x v="1"/>
    <x v="1"/>
    <m/>
    <m/>
    <x v="1"/>
    <x v="10"/>
    <x v="0"/>
  </r>
  <r>
    <x v="25"/>
    <x v="0"/>
    <n v="0.99"/>
    <n v="1.66"/>
    <x v="2"/>
    <x v="98"/>
    <x v="0"/>
  </r>
  <r>
    <x v="25"/>
    <x v="0"/>
    <n v="0.99"/>
    <n v="1.66"/>
    <x v="2"/>
    <x v="137"/>
    <x v="0"/>
  </r>
  <r>
    <x v="25"/>
    <x v="0"/>
    <n v="0.99"/>
    <n v="1.66"/>
    <x v="2"/>
    <x v="138"/>
    <x v="0"/>
  </r>
  <r>
    <x v="25"/>
    <x v="0"/>
    <n v="0.99"/>
    <n v="1.66"/>
    <x v="2"/>
    <x v="139"/>
    <x v="0"/>
  </r>
  <r>
    <x v="25"/>
    <x v="0"/>
    <n v="0.99"/>
    <n v="1.66"/>
    <x v="2"/>
    <x v="80"/>
    <x v="0"/>
  </r>
  <r>
    <x v="25"/>
    <x v="0"/>
    <n v="0.99"/>
    <n v="1.66"/>
    <x v="2"/>
    <x v="140"/>
    <x v="0"/>
  </r>
  <r>
    <x v="25"/>
    <x v="0"/>
    <n v="0.99"/>
    <n v="1.66"/>
    <x v="2"/>
    <x v="141"/>
    <x v="0"/>
  </r>
  <r>
    <x v="25"/>
    <x v="0"/>
    <n v="0.99"/>
    <n v="1.66"/>
    <x v="2"/>
    <x v="142"/>
    <x v="0"/>
  </r>
  <r>
    <x v="25"/>
    <x v="0"/>
    <n v="0.99"/>
    <n v="1.66"/>
    <x v="2"/>
    <x v="70"/>
    <x v="0"/>
  </r>
  <r>
    <x v="25"/>
    <x v="0"/>
    <n v="0.99"/>
    <n v="1.66"/>
    <x v="2"/>
    <x v="143"/>
    <x v="0"/>
  </r>
  <r>
    <x v="1"/>
    <x v="1"/>
    <m/>
    <m/>
    <x v="1"/>
    <x v="10"/>
    <x v="0"/>
  </r>
  <r>
    <x v="26"/>
    <x v="2"/>
    <n v="0.99"/>
    <n v="2.88"/>
    <x v="2"/>
    <x v="74"/>
    <x v="0"/>
  </r>
  <r>
    <x v="26"/>
    <x v="2"/>
    <n v="0.99"/>
    <n v="2.88"/>
    <x v="2"/>
    <x v="72"/>
    <x v="0"/>
  </r>
  <r>
    <x v="26"/>
    <x v="2"/>
    <n v="0.99"/>
    <n v="2.88"/>
    <x v="2"/>
    <x v="107"/>
    <x v="0"/>
  </r>
  <r>
    <x v="26"/>
    <x v="2"/>
    <n v="0.99"/>
    <n v="2.88"/>
    <x v="2"/>
    <x v="144"/>
    <x v="0"/>
  </r>
  <r>
    <x v="26"/>
    <x v="2"/>
    <n v="0.99"/>
    <n v="2.88"/>
    <x v="2"/>
    <x v="115"/>
    <x v="0"/>
  </r>
  <r>
    <x v="26"/>
    <x v="2"/>
    <n v="0.99"/>
    <n v="2.88"/>
    <x v="2"/>
    <x v="145"/>
    <x v="0"/>
  </r>
  <r>
    <x v="26"/>
    <x v="2"/>
    <n v="0.99"/>
    <n v="2.88"/>
    <x v="2"/>
    <x v="70"/>
    <x v="0"/>
  </r>
  <r>
    <x v="26"/>
    <x v="2"/>
    <n v="0.99"/>
    <n v="2.88"/>
    <x v="2"/>
    <x v="66"/>
    <x v="0"/>
  </r>
  <r>
    <x v="26"/>
    <x v="2"/>
    <n v="0.99"/>
    <n v="2.88"/>
    <x v="2"/>
    <x v="80"/>
    <x v="0"/>
  </r>
  <r>
    <x v="26"/>
    <x v="2"/>
    <n v="0.99"/>
    <n v="2.88"/>
    <x v="2"/>
    <x v="87"/>
    <x v="0"/>
  </r>
  <r>
    <x v="1"/>
    <x v="1"/>
    <m/>
    <m/>
    <x v="1"/>
    <x v="10"/>
    <x v="0"/>
  </r>
  <r>
    <x v="27"/>
    <x v="2"/>
    <n v="0.66"/>
    <n v="1.32"/>
    <x v="2"/>
    <x v="146"/>
    <x v="0"/>
  </r>
  <r>
    <x v="27"/>
    <x v="2"/>
    <n v="0.66"/>
    <n v="1.32"/>
    <x v="2"/>
    <x v="119"/>
    <x v="0"/>
  </r>
  <r>
    <x v="27"/>
    <x v="2"/>
    <n v="0.66"/>
    <n v="1.32"/>
    <x v="2"/>
    <x v="147"/>
    <x v="0"/>
  </r>
  <r>
    <x v="27"/>
    <x v="2"/>
    <n v="0.66"/>
    <n v="1.32"/>
    <x v="2"/>
    <x v="148"/>
    <x v="0"/>
  </r>
  <r>
    <x v="27"/>
    <x v="2"/>
    <n v="0.66"/>
    <n v="1.32"/>
    <x v="2"/>
    <x v="149"/>
    <x v="0"/>
  </r>
  <r>
    <x v="27"/>
    <x v="2"/>
    <n v="0.66"/>
    <n v="1.32"/>
    <x v="2"/>
    <x v="150"/>
    <x v="0"/>
  </r>
  <r>
    <x v="27"/>
    <x v="2"/>
    <n v="0.66"/>
    <n v="1.32"/>
    <x v="2"/>
    <x v="151"/>
    <x v="0"/>
  </r>
  <r>
    <x v="27"/>
    <x v="2"/>
    <n v="0.66"/>
    <n v="1.32"/>
    <x v="2"/>
    <x v="152"/>
    <x v="0"/>
  </r>
  <r>
    <x v="27"/>
    <x v="2"/>
    <n v="0.66"/>
    <n v="1.32"/>
    <x v="2"/>
    <x v="153"/>
    <x v="0"/>
  </r>
  <r>
    <x v="27"/>
    <x v="2"/>
    <n v="0.66"/>
    <n v="1.32"/>
    <x v="2"/>
    <x v="154"/>
    <x v="0"/>
  </r>
  <r>
    <x v="1"/>
    <x v="1"/>
    <m/>
    <m/>
    <x v="1"/>
    <x v="10"/>
    <x v="0"/>
  </r>
  <r>
    <x v="28"/>
    <x v="2"/>
    <n v="0.33"/>
    <n v="0.53"/>
    <x v="2"/>
    <x v="155"/>
    <x v="0"/>
  </r>
  <r>
    <x v="28"/>
    <x v="2"/>
    <n v="0.33"/>
    <n v="0.53"/>
    <x v="2"/>
    <x v="156"/>
    <x v="0"/>
  </r>
  <r>
    <x v="28"/>
    <x v="2"/>
    <n v="0.33"/>
    <n v="0.53"/>
    <x v="2"/>
    <x v="157"/>
    <x v="0"/>
  </r>
  <r>
    <x v="28"/>
    <x v="2"/>
    <n v="0.33"/>
    <n v="0.53"/>
    <x v="2"/>
    <x v="158"/>
    <x v="0"/>
  </r>
  <r>
    <x v="28"/>
    <x v="2"/>
    <n v="0.33"/>
    <n v="0.53"/>
    <x v="2"/>
    <x v="159"/>
    <x v="0"/>
  </r>
  <r>
    <x v="28"/>
    <x v="2"/>
    <n v="0.33"/>
    <n v="0.53"/>
    <x v="2"/>
    <x v="128"/>
    <x v="0"/>
  </r>
  <r>
    <x v="28"/>
    <x v="2"/>
    <n v="0.33"/>
    <n v="0.53"/>
    <x v="2"/>
    <x v="160"/>
    <x v="0"/>
  </r>
  <r>
    <x v="28"/>
    <x v="2"/>
    <n v="0.33"/>
    <n v="0.53"/>
    <x v="2"/>
    <x v="129"/>
    <x v="0"/>
  </r>
  <r>
    <x v="28"/>
    <x v="2"/>
    <n v="0.33"/>
    <n v="0.53"/>
    <x v="2"/>
    <x v="161"/>
    <x v="0"/>
  </r>
  <r>
    <x v="28"/>
    <x v="2"/>
    <n v="0.33"/>
    <n v="0.53"/>
    <x v="2"/>
    <x v="162"/>
    <x v="0"/>
  </r>
  <r>
    <x v="1"/>
    <x v="1"/>
    <m/>
    <m/>
    <x v="1"/>
    <x v="10"/>
    <x v="0"/>
  </r>
  <r>
    <x v="29"/>
    <x v="2"/>
    <n v="0.99"/>
    <s v="‒"/>
    <x v="2"/>
    <x v="107"/>
    <x v="0"/>
  </r>
  <r>
    <x v="29"/>
    <x v="2"/>
    <n v="0.99"/>
    <s v="‒"/>
    <x v="2"/>
    <x v="163"/>
    <x v="0"/>
  </r>
  <r>
    <x v="29"/>
    <x v="2"/>
    <n v="0.99"/>
    <s v="‒"/>
    <x v="2"/>
    <x v="112"/>
    <x v="0"/>
  </r>
  <r>
    <x v="29"/>
    <x v="2"/>
    <n v="0.99"/>
    <s v="‒"/>
    <x v="2"/>
    <x v="164"/>
    <x v="0"/>
  </r>
  <r>
    <x v="29"/>
    <x v="2"/>
    <n v="0.99"/>
    <s v="‒"/>
    <x v="2"/>
    <x v="151"/>
    <x v="0"/>
  </r>
  <r>
    <x v="29"/>
    <x v="2"/>
    <n v="0.99"/>
    <s v="‒"/>
    <x v="2"/>
    <x v="87"/>
    <x v="0"/>
  </r>
  <r>
    <x v="29"/>
    <x v="2"/>
    <n v="0.99"/>
    <s v="‒"/>
    <x v="2"/>
    <x v="165"/>
    <x v="0"/>
  </r>
  <r>
    <x v="29"/>
    <x v="2"/>
    <n v="0.99"/>
    <s v="‒"/>
    <x v="2"/>
    <x v="166"/>
    <x v="0"/>
  </r>
  <r>
    <x v="29"/>
    <x v="2"/>
    <n v="0.99"/>
    <s v="‒"/>
    <x v="2"/>
    <x v="167"/>
    <x v="0"/>
  </r>
  <r>
    <x v="29"/>
    <x v="2"/>
    <n v="0.99"/>
    <s v="‒"/>
    <x v="2"/>
    <x v="168"/>
    <x v="0"/>
  </r>
  <r>
    <x v="1"/>
    <x v="1"/>
    <m/>
    <m/>
    <x v="1"/>
    <x v="10"/>
    <x v="0"/>
  </r>
  <r>
    <x v="30"/>
    <x v="2"/>
    <n v="0.66"/>
    <n v="1.1100000000000001"/>
    <x v="2"/>
    <x v="169"/>
    <x v="0"/>
  </r>
  <r>
    <x v="30"/>
    <x v="2"/>
    <n v="0.66"/>
    <n v="1.1100000000000001"/>
    <x v="2"/>
    <x v="170"/>
    <x v="0"/>
  </r>
  <r>
    <x v="30"/>
    <x v="2"/>
    <n v="0.66"/>
    <n v="1.1100000000000001"/>
    <x v="2"/>
    <x v="171"/>
    <x v="0"/>
  </r>
  <r>
    <x v="30"/>
    <x v="2"/>
    <n v="0.66"/>
    <n v="1.1100000000000001"/>
    <x v="2"/>
    <x v="172"/>
    <x v="0"/>
  </r>
  <r>
    <x v="30"/>
    <x v="2"/>
    <n v="0.66"/>
    <n v="1.1100000000000001"/>
    <x v="2"/>
    <x v="173"/>
    <x v="0"/>
  </r>
  <r>
    <x v="30"/>
    <x v="2"/>
    <n v="0.66"/>
    <n v="1.1100000000000001"/>
    <x v="2"/>
    <x v="174"/>
    <x v="0"/>
  </r>
  <r>
    <x v="30"/>
    <x v="2"/>
    <n v="0.66"/>
    <n v="1.1100000000000001"/>
    <x v="2"/>
    <x v="175"/>
    <x v="0"/>
  </r>
  <r>
    <x v="30"/>
    <x v="2"/>
    <n v="0.66"/>
    <n v="1.1100000000000001"/>
    <x v="2"/>
    <x v="176"/>
    <x v="0"/>
  </r>
  <r>
    <x v="30"/>
    <x v="2"/>
    <n v="0.66"/>
    <n v="1.1100000000000001"/>
    <x v="2"/>
    <x v="177"/>
    <x v="0"/>
  </r>
  <r>
    <x v="30"/>
    <x v="2"/>
    <n v="0.66"/>
    <n v="1.1100000000000001"/>
    <x v="2"/>
    <x v="178"/>
    <x v="0"/>
  </r>
  <r>
    <x v="1"/>
    <x v="1"/>
    <m/>
    <m/>
    <x v="1"/>
    <x v="10"/>
    <x v="0"/>
  </r>
  <r>
    <x v="31"/>
    <x v="2"/>
    <n v="0.66"/>
    <n v="1.74"/>
    <x v="2"/>
    <x v="179"/>
    <x v="0"/>
  </r>
  <r>
    <x v="31"/>
    <x v="2"/>
    <n v="0.66"/>
    <n v="1.74"/>
    <x v="2"/>
    <x v="180"/>
    <x v="0"/>
  </r>
  <r>
    <x v="31"/>
    <x v="2"/>
    <n v="0.66"/>
    <n v="1.74"/>
    <x v="2"/>
    <x v="119"/>
    <x v="0"/>
  </r>
  <r>
    <x v="31"/>
    <x v="2"/>
    <n v="0.66"/>
    <n v="1.74"/>
    <x v="2"/>
    <x v="181"/>
    <x v="0"/>
  </r>
  <r>
    <x v="31"/>
    <x v="2"/>
    <n v="0.66"/>
    <n v="1.74"/>
    <x v="2"/>
    <x v="182"/>
    <x v="0"/>
  </r>
  <r>
    <x v="31"/>
    <x v="2"/>
    <n v="0.66"/>
    <n v="1.74"/>
    <x v="2"/>
    <x v="183"/>
    <x v="0"/>
  </r>
  <r>
    <x v="31"/>
    <x v="2"/>
    <n v="0.66"/>
    <n v="1.74"/>
    <x v="2"/>
    <x v="184"/>
    <x v="0"/>
  </r>
  <r>
    <x v="31"/>
    <x v="2"/>
    <n v="0.66"/>
    <n v="1.74"/>
    <x v="2"/>
    <x v="185"/>
    <x v="0"/>
  </r>
  <r>
    <x v="31"/>
    <x v="2"/>
    <n v="0.66"/>
    <n v="1.74"/>
    <x v="2"/>
    <x v="186"/>
    <x v="0"/>
  </r>
  <r>
    <x v="31"/>
    <x v="2"/>
    <n v="0.66"/>
    <n v="1.74"/>
    <x v="2"/>
    <x v="118"/>
    <x v="0"/>
  </r>
  <r>
    <x v="1"/>
    <x v="1"/>
    <m/>
    <m/>
    <x v="1"/>
    <x v="10"/>
    <x v="0"/>
  </r>
  <r>
    <x v="32"/>
    <x v="2"/>
    <n v="0.99"/>
    <n v="1.7"/>
    <x v="2"/>
    <x v="74"/>
    <x v="0"/>
  </r>
  <r>
    <x v="32"/>
    <x v="2"/>
    <n v="0.99"/>
    <n v="1.7"/>
    <x v="2"/>
    <x v="112"/>
    <x v="0"/>
  </r>
  <r>
    <x v="32"/>
    <x v="2"/>
    <n v="0.99"/>
    <n v="1.7"/>
    <x v="2"/>
    <x v="187"/>
    <x v="0"/>
  </r>
  <r>
    <x v="32"/>
    <x v="2"/>
    <n v="0.99"/>
    <n v="1.7"/>
    <x v="2"/>
    <x v="188"/>
    <x v="0"/>
  </r>
  <r>
    <x v="32"/>
    <x v="2"/>
    <n v="0.99"/>
    <n v="1.7"/>
    <x v="2"/>
    <x v="189"/>
    <x v="0"/>
  </r>
  <r>
    <x v="32"/>
    <x v="2"/>
    <n v="0.99"/>
    <n v="1.7"/>
    <x v="2"/>
    <x v="190"/>
    <x v="0"/>
  </r>
  <r>
    <x v="1"/>
    <x v="1"/>
    <m/>
    <m/>
    <x v="1"/>
    <x v="10"/>
    <x v="0"/>
  </r>
  <r>
    <x v="33"/>
    <x v="2"/>
    <n v="0.66"/>
    <n v="1.05"/>
    <x v="2"/>
    <x v="191"/>
    <x v="0"/>
  </r>
  <r>
    <x v="33"/>
    <x v="2"/>
    <n v="0.66"/>
    <n v="1.05"/>
    <x v="2"/>
    <x v="192"/>
    <x v="0"/>
  </r>
  <r>
    <x v="33"/>
    <x v="2"/>
    <n v="0.66"/>
    <n v="1.05"/>
    <x v="2"/>
    <x v="193"/>
    <x v="0"/>
  </r>
  <r>
    <x v="33"/>
    <x v="2"/>
    <n v="0.66"/>
    <n v="1.05"/>
    <x v="2"/>
    <x v="194"/>
    <x v="0"/>
  </r>
  <r>
    <x v="33"/>
    <x v="2"/>
    <n v="0.66"/>
    <n v="1.05"/>
    <x v="2"/>
    <x v="195"/>
    <x v="0"/>
  </r>
  <r>
    <x v="33"/>
    <x v="2"/>
    <n v="0.66"/>
    <n v="1.05"/>
    <x v="2"/>
    <x v="115"/>
    <x v="0"/>
  </r>
  <r>
    <x v="33"/>
    <x v="2"/>
    <n v="0.66"/>
    <n v="1.05"/>
    <x v="2"/>
    <x v="196"/>
    <x v="0"/>
  </r>
  <r>
    <x v="33"/>
    <x v="2"/>
    <n v="0.66"/>
    <n v="1.05"/>
    <x v="2"/>
    <x v="197"/>
    <x v="0"/>
  </r>
  <r>
    <x v="33"/>
    <x v="2"/>
    <n v="0.66"/>
    <n v="1.05"/>
    <x v="2"/>
    <x v="198"/>
    <x v="0"/>
  </r>
  <r>
    <x v="33"/>
    <x v="2"/>
    <n v="0.66"/>
    <n v="1.05"/>
    <x v="2"/>
    <x v="199"/>
    <x v="0"/>
  </r>
  <r>
    <x v="1"/>
    <x v="1"/>
    <m/>
    <m/>
    <x v="1"/>
    <x v="10"/>
    <x v="0"/>
  </r>
  <r>
    <x v="34"/>
    <x v="2"/>
    <n v="0.66"/>
    <n v="1.78"/>
    <x v="2"/>
    <x v="134"/>
    <x v="0"/>
  </r>
  <r>
    <x v="34"/>
    <x v="2"/>
    <n v="0.66"/>
    <n v="1.78"/>
    <x v="2"/>
    <x v="191"/>
    <x v="0"/>
  </r>
  <r>
    <x v="34"/>
    <x v="2"/>
    <n v="0.66"/>
    <n v="1.78"/>
    <x v="2"/>
    <x v="200"/>
    <x v="0"/>
  </r>
  <r>
    <x v="34"/>
    <x v="2"/>
    <n v="0.66"/>
    <n v="1.78"/>
    <x v="2"/>
    <x v="201"/>
    <x v="0"/>
  </r>
  <r>
    <x v="34"/>
    <x v="2"/>
    <n v="0.66"/>
    <n v="1.78"/>
    <x v="2"/>
    <x v="202"/>
    <x v="0"/>
  </r>
  <r>
    <x v="34"/>
    <x v="2"/>
    <n v="0.66"/>
    <n v="1.78"/>
    <x v="2"/>
    <x v="203"/>
    <x v="0"/>
  </r>
  <r>
    <x v="34"/>
    <x v="2"/>
    <n v="0.66"/>
    <n v="1.78"/>
    <x v="2"/>
    <x v="204"/>
    <x v="0"/>
  </r>
  <r>
    <x v="34"/>
    <x v="2"/>
    <n v="0.66"/>
    <n v="1.78"/>
    <x v="2"/>
    <x v="187"/>
    <x v="0"/>
  </r>
  <r>
    <x v="34"/>
    <x v="2"/>
    <n v="0.66"/>
    <n v="1.78"/>
    <x v="2"/>
    <x v="205"/>
    <x v="0"/>
  </r>
  <r>
    <x v="34"/>
    <x v="2"/>
    <n v="0.66"/>
    <n v="1.78"/>
    <x v="2"/>
    <x v="206"/>
    <x v="0"/>
  </r>
  <r>
    <x v="1"/>
    <x v="1"/>
    <m/>
    <m/>
    <x v="1"/>
    <x v="10"/>
    <x v="0"/>
  </r>
  <r>
    <x v="35"/>
    <x v="2"/>
    <n v="0.99"/>
    <n v="1.74"/>
    <x v="2"/>
    <x v="87"/>
    <x v="0"/>
  </r>
  <r>
    <x v="35"/>
    <x v="2"/>
    <n v="0.99"/>
    <n v="1.74"/>
    <x v="2"/>
    <x v="207"/>
    <x v="0"/>
  </r>
  <r>
    <x v="35"/>
    <x v="2"/>
    <n v="0.99"/>
    <n v="1.74"/>
    <x v="2"/>
    <x v="98"/>
    <x v="0"/>
  </r>
  <r>
    <x v="35"/>
    <x v="2"/>
    <n v="0.99"/>
    <n v="1.74"/>
    <x v="2"/>
    <x v="208"/>
    <x v="0"/>
  </r>
  <r>
    <x v="35"/>
    <x v="2"/>
    <n v="0.99"/>
    <n v="1.74"/>
    <x v="2"/>
    <x v="209"/>
    <x v="0"/>
  </r>
  <r>
    <x v="35"/>
    <x v="2"/>
    <n v="0.99"/>
    <n v="1.74"/>
    <x v="2"/>
    <x v="84"/>
    <x v="0"/>
  </r>
  <r>
    <x v="35"/>
    <x v="2"/>
    <n v="0.99"/>
    <n v="1.74"/>
    <x v="2"/>
    <x v="118"/>
    <x v="0"/>
  </r>
  <r>
    <x v="35"/>
    <x v="2"/>
    <n v="0.99"/>
    <n v="1.74"/>
    <x v="2"/>
    <x v="186"/>
    <x v="0"/>
  </r>
  <r>
    <x v="35"/>
    <x v="2"/>
    <n v="0.99"/>
    <n v="1.74"/>
    <x v="2"/>
    <x v="210"/>
    <x v="0"/>
  </r>
  <r>
    <x v="35"/>
    <x v="2"/>
    <n v="0.99"/>
    <n v="1.74"/>
    <x v="2"/>
    <x v="145"/>
    <x v="0"/>
  </r>
  <r>
    <x v="1"/>
    <x v="1"/>
    <m/>
    <m/>
    <x v="1"/>
    <x v="10"/>
    <x v="0"/>
  </r>
  <r>
    <x v="36"/>
    <x v="2"/>
    <n v="0.99"/>
    <n v="1.26"/>
    <x v="2"/>
    <x v="211"/>
    <x v="0"/>
  </r>
  <r>
    <x v="36"/>
    <x v="2"/>
    <n v="0.99"/>
    <n v="1.26"/>
    <x v="2"/>
    <x v="66"/>
    <x v="0"/>
  </r>
  <r>
    <x v="36"/>
    <x v="2"/>
    <n v="0.99"/>
    <n v="1.26"/>
    <x v="2"/>
    <x v="136"/>
    <x v="0"/>
  </r>
  <r>
    <x v="36"/>
    <x v="2"/>
    <n v="0.99"/>
    <n v="1.26"/>
    <x v="2"/>
    <x v="212"/>
    <x v="0"/>
  </r>
  <r>
    <x v="36"/>
    <x v="2"/>
    <n v="0.99"/>
    <n v="1.26"/>
    <x v="2"/>
    <x v="86"/>
    <x v="0"/>
  </r>
  <r>
    <x v="36"/>
    <x v="2"/>
    <n v="0.99"/>
    <n v="1.26"/>
    <x v="2"/>
    <x v="98"/>
    <x v="0"/>
  </r>
  <r>
    <x v="36"/>
    <x v="2"/>
    <n v="0.99"/>
    <n v="1.26"/>
    <x v="2"/>
    <x v="89"/>
    <x v="0"/>
  </r>
  <r>
    <x v="36"/>
    <x v="2"/>
    <n v="0.99"/>
    <n v="1.26"/>
    <x v="2"/>
    <x v="213"/>
    <x v="0"/>
  </r>
  <r>
    <x v="36"/>
    <x v="2"/>
    <n v="0.99"/>
    <n v="1.26"/>
    <x v="2"/>
    <x v="122"/>
    <x v="0"/>
  </r>
  <r>
    <x v="36"/>
    <x v="2"/>
    <n v="0.99"/>
    <n v="1.26"/>
    <x v="2"/>
    <x v="214"/>
    <x v="0"/>
  </r>
  <r>
    <x v="1"/>
    <x v="1"/>
    <m/>
    <m/>
    <x v="1"/>
    <x v="10"/>
    <x v="0"/>
  </r>
  <r>
    <x v="37"/>
    <x v="2"/>
    <n v="0.99"/>
    <n v="2.66"/>
    <x v="2"/>
    <x v="191"/>
    <x v="0"/>
  </r>
  <r>
    <x v="37"/>
    <x v="2"/>
    <n v="0.99"/>
    <n v="2.66"/>
    <x v="2"/>
    <x v="134"/>
    <x v="0"/>
  </r>
  <r>
    <x v="37"/>
    <x v="2"/>
    <n v="0.99"/>
    <n v="2.66"/>
    <x v="2"/>
    <x v="76"/>
    <x v="0"/>
  </r>
  <r>
    <x v="37"/>
    <x v="2"/>
    <n v="0.99"/>
    <n v="2.66"/>
    <x v="2"/>
    <x v="135"/>
    <x v="0"/>
  </r>
  <r>
    <x v="37"/>
    <x v="2"/>
    <n v="0.99"/>
    <n v="2.66"/>
    <x v="2"/>
    <x v="215"/>
    <x v="0"/>
  </r>
  <r>
    <x v="37"/>
    <x v="2"/>
    <n v="0.99"/>
    <n v="2.66"/>
    <x v="2"/>
    <x v="216"/>
    <x v="0"/>
  </r>
  <r>
    <x v="37"/>
    <x v="2"/>
    <n v="0.99"/>
    <n v="2.66"/>
    <x v="2"/>
    <x v="217"/>
    <x v="0"/>
  </r>
  <r>
    <x v="37"/>
    <x v="2"/>
    <n v="0.99"/>
    <n v="2.66"/>
    <x v="2"/>
    <x v="218"/>
    <x v="0"/>
  </r>
  <r>
    <x v="37"/>
    <x v="2"/>
    <n v="0.99"/>
    <n v="2.66"/>
    <x v="2"/>
    <x v="219"/>
    <x v="0"/>
  </r>
  <r>
    <x v="37"/>
    <x v="2"/>
    <n v="0.99"/>
    <n v="2.66"/>
    <x v="2"/>
    <x v="107"/>
    <x v="0"/>
  </r>
  <r>
    <x v="1"/>
    <x v="1"/>
    <m/>
    <m/>
    <x v="1"/>
    <x v="10"/>
    <x v="0"/>
  </r>
  <r>
    <x v="38"/>
    <x v="2"/>
    <n v="0.99"/>
    <n v="2.0099999999999998"/>
    <x v="2"/>
    <x v="220"/>
    <x v="0"/>
  </r>
  <r>
    <x v="38"/>
    <x v="2"/>
    <n v="0.99"/>
    <n v="2.0099999999999998"/>
    <x v="2"/>
    <x v="221"/>
    <x v="0"/>
  </r>
  <r>
    <x v="38"/>
    <x v="2"/>
    <n v="0.99"/>
    <n v="2.0099999999999998"/>
    <x v="2"/>
    <x v="107"/>
    <x v="0"/>
  </r>
  <r>
    <x v="38"/>
    <x v="2"/>
    <n v="0.99"/>
    <n v="2.0099999999999998"/>
    <x v="2"/>
    <x v="128"/>
    <x v="0"/>
  </r>
  <r>
    <x v="38"/>
    <x v="2"/>
    <n v="0.99"/>
    <n v="2.0099999999999998"/>
    <x v="2"/>
    <x v="112"/>
    <x v="0"/>
  </r>
  <r>
    <x v="38"/>
    <x v="2"/>
    <n v="0.99"/>
    <n v="2.0099999999999998"/>
    <x v="2"/>
    <x v="222"/>
    <x v="0"/>
  </r>
  <r>
    <x v="38"/>
    <x v="2"/>
    <n v="0.99"/>
    <n v="2.0099999999999998"/>
    <x v="2"/>
    <x v="70"/>
    <x v="0"/>
  </r>
  <r>
    <x v="38"/>
    <x v="2"/>
    <n v="0.99"/>
    <n v="2.0099999999999998"/>
    <x v="2"/>
    <x v="223"/>
    <x v="0"/>
  </r>
  <r>
    <x v="38"/>
    <x v="2"/>
    <n v="0.99"/>
    <n v="2.0099999999999998"/>
    <x v="2"/>
    <x v="224"/>
    <x v="0"/>
  </r>
  <r>
    <x v="38"/>
    <x v="2"/>
    <n v="0.99"/>
    <n v="2.0099999999999998"/>
    <x v="2"/>
    <x v="225"/>
    <x v="0"/>
  </r>
  <r>
    <x v="1"/>
    <x v="1"/>
    <m/>
    <m/>
    <x v="1"/>
    <x v="10"/>
    <x v="0"/>
  </r>
  <r>
    <x v="39"/>
    <x v="2"/>
    <n v="0.99"/>
    <n v="1.32"/>
    <x v="2"/>
    <x v="226"/>
    <x v="0"/>
  </r>
  <r>
    <x v="39"/>
    <x v="2"/>
    <n v="0.99"/>
    <n v="1.32"/>
    <x v="2"/>
    <x v="227"/>
    <x v="0"/>
  </r>
  <r>
    <x v="39"/>
    <x v="2"/>
    <n v="0.99"/>
    <n v="1.32"/>
    <x v="2"/>
    <x v="228"/>
    <x v="0"/>
  </r>
  <r>
    <x v="39"/>
    <x v="2"/>
    <n v="0.99"/>
    <n v="1.32"/>
    <x v="2"/>
    <x v="229"/>
    <x v="0"/>
  </r>
  <r>
    <x v="39"/>
    <x v="2"/>
    <n v="0.99"/>
    <n v="1.32"/>
    <x v="2"/>
    <x v="230"/>
    <x v="0"/>
  </r>
  <r>
    <x v="39"/>
    <x v="2"/>
    <n v="0.99"/>
    <n v="1.32"/>
    <x v="2"/>
    <x v="231"/>
    <x v="0"/>
  </r>
  <r>
    <x v="39"/>
    <x v="2"/>
    <n v="0.99"/>
    <n v="1.32"/>
    <x v="2"/>
    <x v="232"/>
    <x v="0"/>
  </r>
  <r>
    <x v="39"/>
    <x v="2"/>
    <n v="0.99"/>
    <n v="1.32"/>
    <x v="2"/>
    <x v="233"/>
    <x v="0"/>
  </r>
  <r>
    <x v="39"/>
    <x v="2"/>
    <n v="0.99"/>
    <n v="1.32"/>
    <x v="2"/>
    <x v="234"/>
    <x v="0"/>
  </r>
  <r>
    <x v="39"/>
    <x v="2"/>
    <n v="0.99"/>
    <n v="1.32"/>
    <x v="2"/>
    <x v="128"/>
    <x v="0"/>
  </r>
  <r>
    <x v="1"/>
    <x v="1"/>
    <m/>
    <m/>
    <x v="1"/>
    <x v="10"/>
    <x v="0"/>
  </r>
  <r>
    <x v="40"/>
    <x v="2"/>
    <n v="0.66"/>
    <n v="1.66"/>
    <x v="2"/>
    <x v="235"/>
    <x v="0"/>
  </r>
  <r>
    <x v="40"/>
    <x v="2"/>
    <n v="0.66"/>
    <n v="1.66"/>
    <x v="2"/>
    <x v="236"/>
    <x v="0"/>
  </r>
  <r>
    <x v="40"/>
    <x v="2"/>
    <n v="0.66"/>
    <n v="1.66"/>
    <x v="2"/>
    <x v="237"/>
    <x v="0"/>
  </r>
  <r>
    <x v="40"/>
    <x v="2"/>
    <n v="0.66"/>
    <n v="1.66"/>
    <x v="2"/>
    <x v="238"/>
    <x v="0"/>
  </r>
  <r>
    <x v="40"/>
    <x v="2"/>
    <n v="0.66"/>
    <n v="1.66"/>
    <x v="2"/>
    <x v="86"/>
    <x v="0"/>
  </r>
  <r>
    <x v="40"/>
    <x v="2"/>
    <n v="0.66"/>
    <n v="1.66"/>
    <x v="2"/>
    <x v="99"/>
    <x v="0"/>
  </r>
  <r>
    <x v="40"/>
    <x v="2"/>
    <n v="0.66"/>
    <n v="1.66"/>
    <x v="2"/>
    <x v="239"/>
    <x v="0"/>
  </r>
  <r>
    <x v="40"/>
    <x v="2"/>
    <n v="0.66"/>
    <n v="1.66"/>
    <x v="2"/>
    <x v="240"/>
    <x v="0"/>
  </r>
  <r>
    <x v="40"/>
    <x v="2"/>
    <n v="0.66"/>
    <n v="1.66"/>
    <x v="2"/>
    <x v="186"/>
    <x v="0"/>
  </r>
  <r>
    <x v="40"/>
    <x v="2"/>
    <n v="0.66"/>
    <n v="1.66"/>
    <x v="2"/>
    <x v="214"/>
    <x v="0"/>
  </r>
  <r>
    <x v="1"/>
    <x v="1"/>
    <m/>
    <m/>
    <x v="1"/>
    <x v="10"/>
    <x v="0"/>
  </r>
  <r>
    <x v="41"/>
    <x v="2"/>
    <n v="0.99"/>
    <n v="1.28"/>
    <x v="2"/>
    <x v="241"/>
    <x v="0"/>
  </r>
  <r>
    <x v="41"/>
    <x v="2"/>
    <n v="0.99"/>
    <n v="1.28"/>
    <x v="2"/>
    <x v="242"/>
    <x v="0"/>
  </r>
  <r>
    <x v="41"/>
    <x v="2"/>
    <n v="0.99"/>
    <n v="1.28"/>
    <x v="2"/>
    <x v="243"/>
    <x v="0"/>
  </r>
  <r>
    <x v="41"/>
    <x v="2"/>
    <n v="0.99"/>
    <n v="1.28"/>
    <x v="2"/>
    <x v="119"/>
    <x v="0"/>
  </r>
  <r>
    <x v="41"/>
    <x v="2"/>
    <n v="0.99"/>
    <n v="1.28"/>
    <x v="2"/>
    <x v="244"/>
    <x v="0"/>
  </r>
  <r>
    <x v="41"/>
    <x v="2"/>
    <n v="0.99"/>
    <n v="1.28"/>
    <x v="2"/>
    <x v="245"/>
    <x v="0"/>
  </r>
  <r>
    <x v="41"/>
    <x v="2"/>
    <n v="0.99"/>
    <n v="1.28"/>
    <x v="2"/>
    <x v="246"/>
    <x v="0"/>
  </r>
  <r>
    <x v="41"/>
    <x v="2"/>
    <n v="0.99"/>
    <n v="1.28"/>
    <x v="2"/>
    <x v="247"/>
    <x v="0"/>
  </r>
  <r>
    <x v="41"/>
    <x v="2"/>
    <n v="0.99"/>
    <n v="1.28"/>
    <x v="2"/>
    <x v="98"/>
    <x v="0"/>
  </r>
  <r>
    <x v="41"/>
    <x v="2"/>
    <n v="0.99"/>
    <n v="1.28"/>
    <x v="2"/>
    <x v="248"/>
    <x v="0"/>
  </r>
  <r>
    <x v="1"/>
    <x v="1"/>
    <m/>
    <m/>
    <x v="1"/>
    <x v="10"/>
    <x v="0"/>
  </r>
  <r>
    <x v="42"/>
    <x v="2"/>
    <n v="0.99"/>
    <n v="2.08"/>
    <x v="2"/>
    <x v="249"/>
    <x v="0"/>
  </r>
  <r>
    <x v="42"/>
    <x v="2"/>
    <n v="0.99"/>
    <n v="2.08"/>
    <x v="2"/>
    <x v="119"/>
    <x v="0"/>
  </r>
  <r>
    <x v="42"/>
    <x v="2"/>
    <n v="0.99"/>
    <n v="2.08"/>
    <x v="2"/>
    <x v="250"/>
    <x v="0"/>
  </r>
  <r>
    <x v="42"/>
    <x v="2"/>
    <n v="0.99"/>
    <n v="2.08"/>
    <x v="2"/>
    <x v="251"/>
    <x v="0"/>
  </r>
  <r>
    <x v="42"/>
    <x v="2"/>
    <n v="0.99"/>
    <n v="2.08"/>
    <x v="2"/>
    <x v="252"/>
    <x v="0"/>
  </r>
  <r>
    <x v="42"/>
    <x v="2"/>
    <n v="0.99"/>
    <n v="2.08"/>
    <x v="2"/>
    <x v="253"/>
    <x v="0"/>
  </r>
  <r>
    <x v="42"/>
    <x v="2"/>
    <n v="0.99"/>
    <n v="2.08"/>
    <x v="2"/>
    <x v="112"/>
    <x v="0"/>
  </r>
  <r>
    <x v="42"/>
    <x v="2"/>
    <n v="0.99"/>
    <n v="2.08"/>
    <x v="2"/>
    <x v="254"/>
    <x v="0"/>
  </r>
  <r>
    <x v="42"/>
    <x v="2"/>
    <n v="0.99"/>
    <n v="2.08"/>
    <x v="2"/>
    <x v="127"/>
    <x v="0"/>
  </r>
  <r>
    <x v="42"/>
    <x v="2"/>
    <n v="0.99"/>
    <n v="2.08"/>
    <x v="2"/>
    <x v="118"/>
    <x v="0"/>
  </r>
  <r>
    <x v="1"/>
    <x v="1"/>
    <m/>
    <m/>
    <x v="1"/>
    <x v="10"/>
    <x v="0"/>
  </r>
  <r>
    <x v="43"/>
    <x v="2"/>
    <n v="0.99"/>
    <n v="2.2799999999999998"/>
    <x v="2"/>
    <x v="255"/>
    <x v="0"/>
  </r>
  <r>
    <x v="43"/>
    <x v="2"/>
    <n v="0.99"/>
    <n v="2.2799999999999998"/>
    <x v="2"/>
    <x v="256"/>
    <x v="0"/>
  </r>
  <r>
    <x v="43"/>
    <x v="2"/>
    <n v="0.99"/>
    <n v="2.2799999999999998"/>
    <x v="2"/>
    <x v="134"/>
    <x v="0"/>
  </r>
  <r>
    <x v="43"/>
    <x v="2"/>
    <n v="0.99"/>
    <n v="2.2799999999999998"/>
    <x v="2"/>
    <x v="70"/>
    <x v="0"/>
  </r>
  <r>
    <x v="43"/>
    <x v="2"/>
    <n v="0.99"/>
    <n v="2.2799999999999998"/>
    <x v="2"/>
    <x v="257"/>
    <x v="0"/>
  </r>
  <r>
    <x v="43"/>
    <x v="2"/>
    <n v="0.99"/>
    <n v="2.2799999999999998"/>
    <x v="2"/>
    <x v="258"/>
    <x v="0"/>
  </r>
  <r>
    <x v="43"/>
    <x v="2"/>
    <n v="0.99"/>
    <n v="2.2799999999999998"/>
    <x v="2"/>
    <x v="259"/>
    <x v="0"/>
  </r>
  <r>
    <x v="43"/>
    <x v="2"/>
    <n v="0.99"/>
    <n v="2.2799999999999998"/>
    <x v="2"/>
    <x v="260"/>
    <x v="0"/>
  </r>
  <r>
    <x v="43"/>
    <x v="2"/>
    <n v="0.99"/>
    <n v="2.2799999999999998"/>
    <x v="2"/>
    <x v="98"/>
    <x v="0"/>
  </r>
  <r>
    <x v="43"/>
    <x v="2"/>
    <n v="0.99"/>
    <n v="2.2799999999999998"/>
    <x v="2"/>
    <x v="213"/>
    <x v="0"/>
  </r>
  <r>
    <x v="1"/>
    <x v="1"/>
    <m/>
    <m/>
    <x v="1"/>
    <x v="10"/>
    <x v="0"/>
  </r>
  <r>
    <x v="44"/>
    <x v="2"/>
    <n v="0.66"/>
    <n v="3.3"/>
    <x v="2"/>
    <x v="261"/>
    <x v="0"/>
  </r>
  <r>
    <x v="44"/>
    <x v="2"/>
    <n v="0.66"/>
    <n v="3.3"/>
    <x v="2"/>
    <x v="125"/>
    <x v="0"/>
  </r>
  <r>
    <x v="44"/>
    <x v="2"/>
    <n v="0.66"/>
    <n v="3.3"/>
    <x v="2"/>
    <x v="127"/>
    <x v="0"/>
  </r>
  <r>
    <x v="44"/>
    <x v="2"/>
    <n v="0.66"/>
    <n v="3.3"/>
    <x v="2"/>
    <x v="262"/>
    <x v="0"/>
  </r>
  <r>
    <x v="44"/>
    <x v="2"/>
    <n v="0.66"/>
    <n v="3.3"/>
    <x v="2"/>
    <x v="263"/>
    <x v="0"/>
  </r>
  <r>
    <x v="44"/>
    <x v="2"/>
    <n v="0.66"/>
    <n v="3.3"/>
    <x v="2"/>
    <x v="86"/>
    <x v="0"/>
  </r>
  <r>
    <x v="44"/>
    <x v="2"/>
    <n v="0.66"/>
    <n v="3.3"/>
    <x v="2"/>
    <x v="264"/>
    <x v="0"/>
  </r>
  <r>
    <x v="44"/>
    <x v="2"/>
    <n v="0.66"/>
    <n v="3.3"/>
    <x v="2"/>
    <x v="265"/>
    <x v="0"/>
  </r>
  <r>
    <x v="44"/>
    <x v="2"/>
    <n v="0.66"/>
    <n v="3.3"/>
    <x v="2"/>
    <x v="240"/>
    <x v="0"/>
  </r>
  <r>
    <x v="44"/>
    <x v="2"/>
    <n v="0.66"/>
    <n v="3.3"/>
    <x v="2"/>
    <x v="66"/>
    <x v="0"/>
  </r>
  <r>
    <x v="1"/>
    <x v="1"/>
    <m/>
    <m/>
    <x v="1"/>
    <x v="10"/>
    <x v="0"/>
  </r>
  <r>
    <x v="45"/>
    <x v="2"/>
    <n v="0.99"/>
    <n v="1.61"/>
    <x v="2"/>
    <x v="107"/>
    <x v="0"/>
  </r>
  <r>
    <x v="45"/>
    <x v="2"/>
    <n v="0.99"/>
    <n v="1.61"/>
    <x v="2"/>
    <x v="112"/>
    <x v="0"/>
  </r>
  <r>
    <x v="45"/>
    <x v="2"/>
    <n v="0.99"/>
    <n v="1.61"/>
    <x v="2"/>
    <x v="108"/>
    <x v="0"/>
  </r>
  <r>
    <x v="45"/>
    <x v="2"/>
    <n v="0.99"/>
    <n v="1.61"/>
    <x v="2"/>
    <x v="115"/>
    <x v="0"/>
  </r>
  <r>
    <x v="45"/>
    <x v="2"/>
    <n v="0.99"/>
    <n v="1.61"/>
    <x v="2"/>
    <x v="66"/>
    <x v="0"/>
  </r>
  <r>
    <x v="45"/>
    <x v="2"/>
    <n v="0.99"/>
    <n v="1.61"/>
    <x v="2"/>
    <x v="266"/>
    <x v="0"/>
  </r>
  <r>
    <x v="45"/>
    <x v="2"/>
    <n v="0.99"/>
    <n v="1.61"/>
    <x v="2"/>
    <x v="137"/>
    <x v="0"/>
  </r>
  <r>
    <x v="45"/>
    <x v="2"/>
    <n v="0.99"/>
    <n v="1.61"/>
    <x v="2"/>
    <x v="73"/>
    <x v="0"/>
  </r>
  <r>
    <x v="45"/>
    <x v="2"/>
    <n v="0.99"/>
    <n v="1.61"/>
    <x v="2"/>
    <x v="267"/>
    <x v="0"/>
  </r>
  <r>
    <x v="45"/>
    <x v="2"/>
    <n v="0.99"/>
    <n v="1.61"/>
    <x v="2"/>
    <x v="70"/>
    <x v="0"/>
  </r>
  <r>
    <x v="1"/>
    <x v="1"/>
    <m/>
    <m/>
    <x v="1"/>
    <x v="10"/>
    <x v="0"/>
  </r>
  <r>
    <x v="46"/>
    <x v="2"/>
    <n v="0.66"/>
    <n v="1.2"/>
    <x v="2"/>
    <x v="268"/>
    <x v="0"/>
  </r>
  <r>
    <x v="46"/>
    <x v="2"/>
    <n v="0.66"/>
    <n v="1.2"/>
    <x v="2"/>
    <x v="161"/>
    <x v="0"/>
  </r>
  <r>
    <x v="46"/>
    <x v="2"/>
    <n v="0.66"/>
    <n v="1.2"/>
    <x v="2"/>
    <x v="126"/>
    <x v="0"/>
  </r>
  <r>
    <x v="46"/>
    <x v="2"/>
    <n v="0.66"/>
    <n v="1.2"/>
    <x v="2"/>
    <x v="269"/>
    <x v="0"/>
  </r>
  <r>
    <x v="46"/>
    <x v="2"/>
    <n v="0.66"/>
    <n v="1.2"/>
    <x v="2"/>
    <x v="270"/>
    <x v="0"/>
  </r>
  <r>
    <x v="46"/>
    <x v="2"/>
    <n v="0.66"/>
    <n v="1.2"/>
    <x v="2"/>
    <x v="271"/>
    <x v="0"/>
  </r>
  <r>
    <x v="46"/>
    <x v="2"/>
    <n v="0.66"/>
    <n v="1.2"/>
    <x v="2"/>
    <x v="272"/>
    <x v="0"/>
  </r>
  <r>
    <x v="46"/>
    <x v="2"/>
    <n v="0.66"/>
    <n v="1.2"/>
    <x v="2"/>
    <x v="273"/>
    <x v="0"/>
  </r>
  <r>
    <x v="46"/>
    <x v="2"/>
    <n v="0.66"/>
    <n v="1.2"/>
    <x v="2"/>
    <x v="274"/>
    <x v="0"/>
  </r>
  <r>
    <x v="46"/>
    <x v="2"/>
    <n v="0.66"/>
    <n v="1.2"/>
    <x v="2"/>
    <x v="275"/>
    <x v="0"/>
  </r>
  <r>
    <x v="1"/>
    <x v="1"/>
    <m/>
    <m/>
    <x v="1"/>
    <x v="10"/>
    <x v="0"/>
  </r>
  <r>
    <x v="47"/>
    <x v="2"/>
    <n v="0.99"/>
    <n v="5.36"/>
    <x v="2"/>
    <x v="80"/>
    <x v="0"/>
  </r>
  <r>
    <x v="47"/>
    <x v="2"/>
    <n v="0.99"/>
    <n v="5.36"/>
    <x v="2"/>
    <x v="107"/>
    <x v="0"/>
  </r>
  <r>
    <x v="47"/>
    <x v="2"/>
    <n v="0.99"/>
    <n v="5.36"/>
    <x v="2"/>
    <x v="276"/>
    <x v="0"/>
  </r>
  <r>
    <x v="47"/>
    <x v="2"/>
    <n v="0.99"/>
    <n v="5.36"/>
    <x v="2"/>
    <x v="277"/>
    <x v="0"/>
  </r>
  <r>
    <x v="47"/>
    <x v="2"/>
    <n v="0.99"/>
    <n v="5.36"/>
    <x v="2"/>
    <x v="62"/>
    <x v="0"/>
  </r>
  <r>
    <x v="47"/>
    <x v="2"/>
    <n v="0.99"/>
    <n v="5.36"/>
    <x v="2"/>
    <x v="278"/>
    <x v="0"/>
  </r>
  <r>
    <x v="47"/>
    <x v="2"/>
    <n v="0.99"/>
    <n v="5.36"/>
    <x v="2"/>
    <x v="87"/>
    <x v="0"/>
  </r>
  <r>
    <x v="47"/>
    <x v="2"/>
    <n v="0.99"/>
    <n v="5.36"/>
    <x v="2"/>
    <x v="258"/>
    <x v="0"/>
  </r>
  <r>
    <x v="47"/>
    <x v="2"/>
    <n v="0.99"/>
    <n v="5.36"/>
    <x v="2"/>
    <x v="279"/>
    <x v="0"/>
  </r>
  <r>
    <x v="47"/>
    <x v="2"/>
    <n v="0.99"/>
    <n v="5.36"/>
    <x v="2"/>
    <x v="280"/>
    <x v="0"/>
  </r>
  <r>
    <x v="1"/>
    <x v="1"/>
    <m/>
    <m/>
    <x v="1"/>
    <x v="10"/>
    <x v="0"/>
  </r>
  <r>
    <x v="48"/>
    <x v="2"/>
    <n v="0.99"/>
    <n v="1.8"/>
    <x v="2"/>
    <x v="191"/>
    <x v="0"/>
  </r>
  <r>
    <x v="48"/>
    <x v="2"/>
    <n v="0.99"/>
    <n v="1.8"/>
    <x v="2"/>
    <x v="62"/>
    <x v="0"/>
  </r>
  <r>
    <x v="48"/>
    <x v="2"/>
    <n v="0.99"/>
    <n v="1.8"/>
    <x v="2"/>
    <x v="138"/>
    <x v="0"/>
  </r>
  <r>
    <x v="48"/>
    <x v="2"/>
    <n v="0.99"/>
    <n v="1.8"/>
    <x v="2"/>
    <x v="78"/>
    <x v="0"/>
  </r>
  <r>
    <x v="48"/>
    <x v="2"/>
    <n v="0.99"/>
    <n v="1.8"/>
    <x v="2"/>
    <x v="76"/>
    <x v="0"/>
  </r>
  <r>
    <x v="48"/>
    <x v="2"/>
    <n v="0.99"/>
    <n v="1.8"/>
    <x v="2"/>
    <x v="63"/>
    <x v="0"/>
  </r>
  <r>
    <x v="48"/>
    <x v="2"/>
    <n v="0.99"/>
    <n v="1.8"/>
    <x v="2"/>
    <x v="37"/>
    <x v="0"/>
  </r>
  <r>
    <x v="48"/>
    <x v="2"/>
    <n v="0.99"/>
    <n v="1.8"/>
    <x v="2"/>
    <x v="127"/>
    <x v="0"/>
  </r>
  <r>
    <x v="48"/>
    <x v="2"/>
    <n v="0.99"/>
    <n v="1.8"/>
    <x v="2"/>
    <x v="281"/>
    <x v="0"/>
  </r>
  <r>
    <x v="48"/>
    <x v="2"/>
    <n v="0.99"/>
    <n v="1.8"/>
    <x v="2"/>
    <x v="282"/>
    <x v="0"/>
  </r>
  <r>
    <x v="1"/>
    <x v="1"/>
    <m/>
    <m/>
    <x v="1"/>
    <x v="10"/>
    <x v="0"/>
  </r>
  <r>
    <x v="49"/>
    <x v="2"/>
    <n v="0.99"/>
    <n v="1.07"/>
    <x v="2"/>
    <x v="283"/>
    <x v="0"/>
  </r>
  <r>
    <x v="49"/>
    <x v="2"/>
    <n v="0.99"/>
    <n v="1.07"/>
    <x v="2"/>
    <x v="284"/>
    <x v="0"/>
  </r>
  <r>
    <x v="49"/>
    <x v="2"/>
    <n v="0.99"/>
    <n v="1.07"/>
    <x v="2"/>
    <x v="285"/>
    <x v="0"/>
  </r>
  <r>
    <x v="49"/>
    <x v="2"/>
    <n v="0.99"/>
    <n v="1.07"/>
    <x v="2"/>
    <x v="286"/>
    <x v="0"/>
  </r>
  <r>
    <x v="49"/>
    <x v="2"/>
    <n v="0.99"/>
    <n v="1.07"/>
    <x v="2"/>
    <x v="233"/>
    <x v="0"/>
  </r>
  <r>
    <x v="49"/>
    <x v="2"/>
    <n v="0.99"/>
    <n v="1.07"/>
    <x v="2"/>
    <x v="200"/>
    <x v="0"/>
  </r>
  <r>
    <x v="49"/>
    <x v="2"/>
    <n v="0.99"/>
    <n v="1.07"/>
    <x v="2"/>
    <x v="287"/>
    <x v="0"/>
  </r>
  <r>
    <x v="49"/>
    <x v="2"/>
    <n v="0.99"/>
    <n v="1.07"/>
    <x v="2"/>
    <x v="288"/>
    <x v="0"/>
  </r>
  <r>
    <x v="49"/>
    <x v="2"/>
    <n v="0.99"/>
    <n v="1.07"/>
    <x v="2"/>
    <x v="289"/>
    <x v="0"/>
  </r>
  <r>
    <x v="49"/>
    <x v="2"/>
    <n v="0.99"/>
    <n v="1.07"/>
    <x v="2"/>
    <x v="290"/>
    <x v="0"/>
  </r>
  <r>
    <x v="1"/>
    <x v="1"/>
    <m/>
    <m/>
    <x v="1"/>
    <x v="10"/>
    <x v="0"/>
  </r>
  <r>
    <x v="50"/>
    <x v="2"/>
    <n v="0.99"/>
    <n v="2.46"/>
    <x v="2"/>
    <x v="70"/>
    <x v="0"/>
  </r>
  <r>
    <x v="50"/>
    <x v="2"/>
    <n v="0.99"/>
    <n v="2.46"/>
    <x v="2"/>
    <x v="74"/>
    <x v="0"/>
  </r>
  <r>
    <x v="50"/>
    <x v="2"/>
    <n v="0.99"/>
    <n v="2.46"/>
    <x v="2"/>
    <x v="72"/>
    <x v="0"/>
  </r>
  <r>
    <x v="50"/>
    <x v="2"/>
    <n v="0.99"/>
    <n v="2.46"/>
    <x v="2"/>
    <x v="66"/>
    <x v="0"/>
  </r>
  <r>
    <x v="50"/>
    <x v="2"/>
    <n v="0.99"/>
    <n v="2.46"/>
    <x v="2"/>
    <x v="128"/>
    <x v="0"/>
  </r>
  <r>
    <x v="50"/>
    <x v="2"/>
    <n v="0.99"/>
    <n v="2.46"/>
    <x v="2"/>
    <x v="120"/>
    <x v="0"/>
  </r>
  <r>
    <x v="50"/>
    <x v="2"/>
    <n v="0.99"/>
    <n v="2.46"/>
    <x v="2"/>
    <x v="83"/>
    <x v="0"/>
  </r>
  <r>
    <x v="50"/>
    <x v="2"/>
    <n v="0.99"/>
    <n v="2.46"/>
    <x v="2"/>
    <x v="248"/>
    <x v="0"/>
  </r>
  <r>
    <x v="50"/>
    <x v="2"/>
    <n v="0.99"/>
    <n v="2.46"/>
    <x v="2"/>
    <x v="291"/>
    <x v="0"/>
  </r>
  <r>
    <x v="50"/>
    <x v="2"/>
    <n v="0.99"/>
    <n v="2.46"/>
    <x v="2"/>
    <x v="292"/>
    <x v="0"/>
  </r>
  <r>
    <x v="1"/>
    <x v="1"/>
    <m/>
    <m/>
    <x v="1"/>
    <x v="10"/>
    <x v="0"/>
  </r>
  <r>
    <x v="51"/>
    <x v="0"/>
    <n v="0.66"/>
    <n v="1.57"/>
    <x v="2"/>
    <x v="293"/>
    <x v="0"/>
  </r>
  <r>
    <x v="51"/>
    <x v="0"/>
    <n v="0.66"/>
    <n v="1.57"/>
    <x v="2"/>
    <x v="127"/>
    <x v="0"/>
  </r>
  <r>
    <x v="51"/>
    <x v="0"/>
    <n v="0.66"/>
    <n v="1.57"/>
    <x v="2"/>
    <x v="86"/>
    <x v="0"/>
  </r>
  <r>
    <x v="51"/>
    <x v="0"/>
    <n v="0.66"/>
    <n v="1.57"/>
    <x v="2"/>
    <x v="168"/>
    <x v="0"/>
  </r>
  <r>
    <x v="51"/>
    <x v="0"/>
    <n v="0.66"/>
    <n v="1.57"/>
    <x v="2"/>
    <x v="294"/>
    <x v="0"/>
  </r>
  <r>
    <x v="51"/>
    <x v="0"/>
    <n v="0.66"/>
    <n v="1.57"/>
    <x v="2"/>
    <x v="295"/>
    <x v="0"/>
  </r>
  <r>
    <x v="51"/>
    <x v="0"/>
    <n v="0.66"/>
    <n v="1.57"/>
    <x v="2"/>
    <x v="296"/>
    <x v="0"/>
  </r>
  <r>
    <x v="51"/>
    <x v="0"/>
    <n v="0.66"/>
    <n v="1.57"/>
    <x v="2"/>
    <x v="297"/>
    <x v="0"/>
  </r>
  <r>
    <x v="51"/>
    <x v="0"/>
    <n v="0.66"/>
    <n v="1.57"/>
    <x v="2"/>
    <x v="298"/>
    <x v="0"/>
  </r>
  <r>
    <x v="51"/>
    <x v="0"/>
    <n v="0.66"/>
    <n v="1.57"/>
    <x v="2"/>
    <x v="299"/>
    <x v="0"/>
  </r>
  <r>
    <x v="1"/>
    <x v="1"/>
    <m/>
    <m/>
    <x v="1"/>
    <x v="10"/>
    <x v="0"/>
  </r>
  <r>
    <x v="52"/>
    <x v="2"/>
    <n v="0.33"/>
    <n v="0.55000000000000004"/>
    <x v="2"/>
    <x v="300"/>
    <x v="0"/>
  </r>
  <r>
    <x v="52"/>
    <x v="2"/>
    <n v="0.33"/>
    <n v="0.55000000000000004"/>
    <x v="2"/>
    <x v="125"/>
    <x v="0"/>
  </r>
  <r>
    <x v="52"/>
    <x v="2"/>
    <n v="0.33"/>
    <n v="0.55000000000000004"/>
    <x v="2"/>
    <x v="301"/>
    <x v="0"/>
  </r>
  <r>
    <x v="52"/>
    <x v="2"/>
    <n v="0.33"/>
    <n v="0.55000000000000004"/>
    <x v="2"/>
    <x v="267"/>
    <x v="0"/>
  </r>
  <r>
    <x v="52"/>
    <x v="2"/>
    <n v="0.33"/>
    <n v="0.55000000000000004"/>
    <x v="2"/>
    <x v="87"/>
    <x v="0"/>
  </r>
  <r>
    <x v="52"/>
    <x v="2"/>
    <n v="0.33"/>
    <n v="0.55000000000000004"/>
    <x v="2"/>
    <x v="302"/>
    <x v="0"/>
  </r>
  <r>
    <x v="52"/>
    <x v="2"/>
    <n v="0.33"/>
    <n v="0.55000000000000004"/>
    <x v="2"/>
    <x v="303"/>
    <x v="0"/>
  </r>
  <r>
    <x v="52"/>
    <x v="2"/>
    <n v="0.33"/>
    <n v="0.55000000000000004"/>
    <x v="2"/>
    <x v="304"/>
    <x v="0"/>
  </r>
  <r>
    <x v="52"/>
    <x v="2"/>
    <n v="0.33"/>
    <n v="0.55000000000000004"/>
    <x v="2"/>
    <x v="285"/>
    <x v="0"/>
  </r>
  <r>
    <x v="52"/>
    <x v="2"/>
    <n v="0.33"/>
    <n v="0.55000000000000004"/>
    <x v="2"/>
    <x v="305"/>
    <x v="0"/>
  </r>
  <r>
    <x v="1"/>
    <x v="1"/>
    <m/>
    <m/>
    <x v="1"/>
    <x v="10"/>
    <x v="0"/>
  </r>
  <r>
    <x v="53"/>
    <x v="2"/>
    <n v="0.66"/>
    <n v="1.46"/>
    <x v="2"/>
    <x v="267"/>
    <x v="0"/>
  </r>
  <r>
    <x v="53"/>
    <x v="2"/>
    <n v="0.66"/>
    <n v="1.46"/>
    <x v="2"/>
    <x v="180"/>
    <x v="0"/>
  </r>
  <r>
    <x v="53"/>
    <x v="2"/>
    <n v="0.66"/>
    <n v="1.46"/>
    <x v="2"/>
    <x v="306"/>
    <x v="0"/>
  </r>
  <r>
    <x v="53"/>
    <x v="2"/>
    <n v="0.66"/>
    <n v="1.46"/>
    <x v="2"/>
    <x v="181"/>
    <x v="0"/>
  </r>
  <r>
    <x v="53"/>
    <x v="2"/>
    <n v="0.66"/>
    <n v="1.46"/>
    <x v="2"/>
    <x v="307"/>
    <x v="0"/>
  </r>
  <r>
    <x v="53"/>
    <x v="2"/>
    <n v="0.66"/>
    <n v="1.46"/>
    <x v="2"/>
    <x v="256"/>
    <x v="0"/>
  </r>
  <r>
    <x v="53"/>
    <x v="2"/>
    <n v="0.66"/>
    <n v="1.46"/>
    <x v="2"/>
    <x v="308"/>
    <x v="0"/>
  </r>
  <r>
    <x v="53"/>
    <x v="2"/>
    <n v="0.66"/>
    <n v="1.46"/>
    <x v="2"/>
    <x v="201"/>
    <x v="0"/>
  </r>
  <r>
    <x v="53"/>
    <x v="2"/>
    <n v="0.66"/>
    <n v="1.46"/>
    <x v="2"/>
    <x v="263"/>
    <x v="0"/>
  </r>
  <r>
    <x v="53"/>
    <x v="2"/>
    <n v="0.66"/>
    <n v="1.46"/>
    <x v="2"/>
    <x v="309"/>
    <x v="0"/>
  </r>
  <r>
    <x v="1"/>
    <x v="1"/>
    <m/>
    <m/>
    <x v="1"/>
    <x v="10"/>
    <x v="0"/>
  </r>
  <r>
    <x v="54"/>
    <x v="0"/>
    <n v="0.99"/>
    <n v="1.2"/>
    <x v="2"/>
    <x v="115"/>
    <x v="0"/>
  </r>
  <r>
    <x v="54"/>
    <x v="0"/>
    <n v="0.99"/>
    <n v="1.2"/>
    <x v="2"/>
    <x v="310"/>
    <x v="0"/>
  </r>
  <r>
    <x v="54"/>
    <x v="0"/>
    <n v="0.99"/>
    <n v="1.2"/>
    <x v="2"/>
    <x v="191"/>
    <x v="0"/>
  </r>
  <r>
    <x v="54"/>
    <x v="0"/>
    <n v="0.99"/>
    <n v="1.2"/>
    <x v="2"/>
    <x v="263"/>
    <x v="0"/>
  </r>
  <r>
    <x v="54"/>
    <x v="0"/>
    <n v="0.99"/>
    <n v="1.2"/>
    <x v="2"/>
    <x v="311"/>
    <x v="0"/>
  </r>
  <r>
    <x v="54"/>
    <x v="0"/>
    <n v="0.99"/>
    <n v="1.2"/>
    <x v="2"/>
    <x v="128"/>
    <x v="0"/>
  </r>
  <r>
    <x v="54"/>
    <x v="0"/>
    <n v="0.99"/>
    <n v="1.2"/>
    <x v="2"/>
    <x v="194"/>
    <x v="0"/>
  </r>
  <r>
    <x v="54"/>
    <x v="0"/>
    <n v="0.99"/>
    <n v="1.2"/>
    <x v="2"/>
    <x v="125"/>
    <x v="0"/>
  </r>
  <r>
    <x v="54"/>
    <x v="0"/>
    <n v="0.99"/>
    <n v="1.2"/>
    <x v="2"/>
    <x v="201"/>
    <x v="0"/>
  </r>
  <r>
    <x v="54"/>
    <x v="0"/>
    <n v="0.99"/>
    <n v="1.2"/>
    <x v="2"/>
    <x v="237"/>
    <x v="0"/>
  </r>
  <r>
    <x v="1"/>
    <x v="1"/>
    <m/>
    <m/>
    <x v="1"/>
    <x v="10"/>
    <x v="0"/>
  </r>
  <r>
    <x v="55"/>
    <x v="2"/>
    <n v="0.33"/>
    <n v="1.62"/>
    <x v="2"/>
    <x v="66"/>
    <x v="0"/>
  </r>
  <r>
    <x v="55"/>
    <x v="2"/>
    <n v="0.33"/>
    <n v="1.62"/>
    <x v="2"/>
    <x v="87"/>
    <x v="0"/>
  </r>
  <r>
    <x v="55"/>
    <x v="2"/>
    <n v="0.33"/>
    <n v="1.62"/>
    <x v="2"/>
    <x v="312"/>
    <x v="0"/>
  </r>
  <r>
    <x v="55"/>
    <x v="2"/>
    <n v="0.33"/>
    <n v="1.62"/>
    <x v="2"/>
    <x v="278"/>
    <x v="0"/>
  </r>
  <r>
    <x v="55"/>
    <x v="2"/>
    <n v="0.33"/>
    <n v="1.62"/>
    <x v="2"/>
    <x v="309"/>
    <x v="0"/>
  </r>
  <r>
    <x v="55"/>
    <x v="2"/>
    <n v="0.33"/>
    <n v="1.62"/>
    <x v="2"/>
    <x v="313"/>
    <x v="0"/>
  </r>
  <r>
    <x v="55"/>
    <x v="2"/>
    <n v="0.33"/>
    <n v="1.62"/>
    <x v="2"/>
    <x v="314"/>
    <x v="0"/>
  </r>
  <r>
    <x v="55"/>
    <x v="2"/>
    <n v="0.33"/>
    <n v="1.62"/>
    <x v="2"/>
    <x v="107"/>
    <x v="0"/>
  </r>
  <r>
    <x v="55"/>
    <x v="2"/>
    <n v="0.33"/>
    <n v="1.62"/>
    <x v="2"/>
    <x v="168"/>
    <x v="0"/>
  </r>
  <r>
    <x v="55"/>
    <x v="2"/>
    <n v="0.33"/>
    <n v="1.62"/>
    <x v="2"/>
    <x v="315"/>
    <x v="0"/>
  </r>
  <r>
    <x v="1"/>
    <x v="1"/>
    <m/>
    <m/>
    <x v="1"/>
    <x v="10"/>
    <x v="0"/>
  </r>
  <r>
    <x v="56"/>
    <x v="4"/>
    <n v="0.99"/>
    <n v="3.88"/>
    <x v="3"/>
    <x v="134"/>
    <x v="0"/>
  </r>
  <r>
    <x v="56"/>
    <x v="4"/>
    <n v="0.99"/>
    <n v="3.88"/>
    <x v="3"/>
    <x v="191"/>
    <x v="0"/>
  </r>
  <r>
    <x v="56"/>
    <x v="4"/>
    <n v="0.99"/>
    <n v="3.88"/>
    <x v="3"/>
    <x v="316"/>
    <x v="0"/>
  </r>
  <r>
    <x v="56"/>
    <x v="4"/>
    <n v="0.99"/>
    <n v="3.88"/>
    <x v="3"/>
    <x v="86"/>
    <x v="0"/>
  </r>
  <r>
    <x v="56"/>
    <x v="4"/>
    <n v="0.99"/>
    <n v="3.88"/>
    <x v="3"/>
    <x v="75"/>
    <x v="0"/>
  </r>
  <r>
    <x v="56"/>
    <x v="4"/>
    <n v="0.99"/>
    <n v="3.88"/>
    <x v="3"/>
    <x v="79"/>
    <x v="0"/>
  </r>
  <r>
    <x v="56"/>
    <x v="4"/>
    <n v="0.99"/>
    <n v="3.88"/>
    <x v="3"/>
    <x v="125"/>
    <x v="0"/>
  </r>
  <r>
    <x v="56"/>
    <x v="4"/>
    <n v="0.99"/>
    <n v="3.88"/>
    <x v="3"/>
    <x v="317"/>
    <x v="0"/>
  </r>
  <r>
    <x v="56"/>
    <x v="4"/>
    <n v="0.99"/>
    <n v="3.88"/>
    <x v="3"/>
    <x v="78"/>
    <x v="0"/>
  </r>
  <r>
    <x v="56"/>
    <x v="4"/>
    <n v="0.99"/>
    <n v="3.88"/>
    <x v="3"/>
    <x v="137"/>
    <x v="0"/>
  </r>
  <r>
    <x v="1"/>
    <x v="1"/>
    <m/>
    <m/>
    <x v="1"/>
    <x v="10"/>
    <x v="0"/>
  </r>
  <r>
    <x v="57"/>
    <x v="2"/>
    <n v="0.99"/>
    <n v="3.04"/>
    <x v="3"/>
    <x v="316"/>
    <x v="0"/>
  </r>
  <r>
    <x v="57"/>
    <x v="2"/>
    <n v="0.99"/>
    <n v="3.04"/>
    <x v="3"/>
    <x v="134"/>
    <x v="0"/>
  </r>
  <r>
    <x v="57"/>
    <x v="2"/>
    <n v="0.99"/>
    <n v="3.04"/>
    <x v="3"/>
    <x v="191"/>
    <x v="0"/>
  </r>
  <r>
    <x v="57"/>
    <x v="2"/>
    <n v="0.99"/>
    <n v="3.04"/>
    <x v="3"/>
    <x v="125"/>
    <x v="0"/>
  </r>
  <r>
    <x v="57"/>
    <x v="2"/>
    <n v="0.99"/>
    <n v="3.04"/>
    <x v="3"/>
    <x v="137"/>
    <x v="0"/>
  </r>
  <r>
    <x v="57"/>
    <x v="2"/>
    <n v="0.99"/>
    <n v="3.04"/>
    <x v="3"/>
    <x v="86"/>
    <x v="0"/>
  </r>
  <r>
    <x v="57"/>
    <x v="2"/>
    <n v="0.99"/>
    <n v="3.04"/>
    <x v="3"/>
    <x v="79"/>
    <x v="0"/>
  </r>
  <r>
    <x v="57"/>
    <x v="2"/>
    <n v="0.99"/>
    <n v="3.04"/>
    <x v="3"/>
    <x v="267"/>
    <x v="0"/>
  </r>
  <r>
    <x v="57"/>
    <x v="2"/>
    <n v="0.99"/>
    <n v="3.04"/>
    <x v="3"/>
    <x v="78"/>
    <x v="0"/>
  </r>
  <r>
    <x v="57"/>
    <x v="2"/>
    <n v="0.99"/>
    <n v="3.04"/>
    <x v="3"/>
    <x v="135"/>
    <x v="0"/>
  </r>
  <r>
    <x v="1"/>
    <x v="1"/>
    <m/>
    <m/>
    <x v="1"/>
    <x v="10"/>
    <x v="0"/>
  </r>
  <r>
    <x v="58"/>
    <x v="2"/>
    <n v="0.99"/>
    <n v="3.04"/>
    <x v="3"/>
    <x v="191"/>
    <x v="0"/>
  </r>
  <r>
    <x v="58"/>
    <x v="2"/>
    <n v="0.99"/>
    <n v="3.04"/>
    <x v="3"/>
    <x v="134"/>
    <x v="0"/>
  </r>
  <r>
    <x v="58"/>
    <x v="2"/>
    <n v="0.99"/>
    <n v="3.04"/>
    <x v="3"/>
    <x v="316"/>
    <x v="0"/>
  </r>
  <r>
    <x v="58"/>
    <x v="2"/>
    <n v="0.99"/>
    <n v="3.04"/>
    <x v="3"/>
    <x v="86"/>
    <x v="0"/>
  </r>
  <r>
    <x v="58"/>
    <x v="2"/>
    <n v="0.99"/>
    <n v="3.04"/>
    <x v="3"/>
    <x v="115"/>
    <x v="0"/>
  </r>
  <r>
    <x v="58"/>
    <x v="2"/>
    <n v="0.99"/>
    <n v="3.04"/>
    <x v="3"/>
    <x v="125"/>
    <x v="0"/>
  </r>
  <r>
    <x v="58"/>
    <x v="2"/>
    <n v="0.99"/>
    <n v="3.04"/>
    <x v="3"/>
    <x v="66"/>
    <x v="0"/>
  </r>
  <r>
    <x v="58"/>
    <x v="2"/>
    <n v="0.99"/>
    <n v="3.04"/>
    <x v="3"/>
    <x v="78"/>
    <x v="0"/>
  </r>
  <r>
    <x v="58"/>
    <x v="2"/>
    <n v="0.99"/>
    <n v="3.04"/>
    <x v="3"/>
    <x v="79"/>
    <x v="0"/>
  </r>
  <r>
    <x v="58"/>
    <x v="2"/>
    <n v="0.99"/>
    <n v="3.04"/>
    <x v="3"/>
    <x v="75"/>
    <x v="0"/>
  </r>
  <r>
    <x v="1"/>
    <x v="1"/>
    <m/>
    <m/>
    <x v="1"/>
    <x v="10"/>
    <x v="0"/>
  </r>
  <r>
    <x v="59"/>
    <x v="2"/>
    <n v="0.66"/>
    <n v="2.41"/>
    <x v="3"/>
    <x v="316"/>
    <x v="0"/>
  </r>
  <r>
    <x v="59"/>
    <x v="2"/>
    <n v="0.66"/>
    <n v="2.41"/>
    <x v="3"/>
    <x v="191"/>
    <x v="0"/>
  </r>
  <r>
    <x v="59"/>
    <x v="2"/>
    <n v="0.66"/>
    <n v="2.41"/>
    <x v="3"/>
    <x v="134"/>
    <x v="0"/>
  </r>
  <r>
    <x v="59"/>
    <x v="2"/>
    <n v="0.66"/>
    <n v="2.41"/>
    <x v="3"/>
    <x v="125"/>
    <x v="0"/>
  </r>
  <r>
    <x v="59"/>
    <x v="2"/>
    <n v="0.66"/>
    <n v="2.41"/>
    <x v="3"/>
    <x v="75"/>
    <x v="0"/>
  </r>
  <r>
    <x v="59"/>
    <x v="2"/>
    <n v="0.66"/>
    <n v="2.41"/>
    <x v="3"/>
    <x v="317"/>
    <x v="0"/>
  </r>
  <r>
    <x v="59"/>
    <x v="2"/>
    <n v="0.66"/>
    <n v="2.41"/>
    <x v="3"/>
    <x v="267"/>
    <x v="0"/>
  </r>
  <r>
    <x v="59"/>
    <x v="2"/>
    <n v="0.66"/>
    <n v="2.41"/>
    <x v="3"/>
    <x v="79"/>
    <x v="0"/>
  </r>
  <r>
    <x v="59"/>
    <x v="2"/>
    <n v="0.66"/>
    <n v="2.41"/>
    <x v="3"/>
    <x v="85"/>
    <x v="0"/>
  </r>
  <r>
    <x v="59"/>
    <x v="2"/>
    <n v="0.66"/>
    <n v="2.41"/>
    <x v="3"/>
    <x v="86"/>
    <x v="0"/>
  </r>
  <r>
    <x v="1"/>
    <x v="1"/>
    <m/>
    <m/>
    <x v="1"/>
    <x v="10"/>
    <x v="0"/>
  </r>
  <r>
    <x v="60"/>
    <x v="0"/>
    <n v="0.33"/>
    <n v="0.98"/>
    <x v="3"/>
    <x v="316"/>
    <x v="0"/>
  </r>
  <r>
    <x v="60"/>
    <x v="0"/>
    <n v="0.33"/>
    <n v="0.98"/>
    <x v="3"/>
    <x v="191"/>
    <x v="0"/>
  </r>
  <r>
    <x v="60"/>
    <x v="0"/>
    <n v="0.33"/>
    <n v="0.98"/>
    <x v="3"/>
    <x v="125"/>
    <x v="0"/>
  </r>
  <r>
    <x v="60"/>
    <x v="0"/>
    <n v="0.33"/>
    <n v="0.98"/>
    <x v="3"/>
    <x v="137"/>
    <x v="0"/>
  </r>
  <r>
    <x v="60"/>
    <x v="0"/>
    <n v="0.33"/>
    <n v="0.98"/>
    <x v="3"/>
    <x v="79"/>
    <x v="0"/>
  </r>
  <r>
    <x v="60"/>
    <x v="0"/>
    <n v="0.33"/>
    <n v="0.98"/>
    <x v="3"/>
    <x v="75"/>
    <x v="0"/>
  </r>
  <r>
    <x v="60"/>
    <x v="0"/>
    <n v="0.33"/>
    <n v="0.98"/>
    <x v="3"/>
    <x v="267"/>
    <x v="0"/>
  </r>
  <r>
    <x v="60"/>
    <x v="0"/>
    <n v="0.33"/>
    <n v="0.98"/>
    <x v="3"/>
    <x v="115"/>
    <x v="0"/>
  </r>
  <r>
    <x v="60"/>
    <x v="0"/>
    <n v="0.33"/>
    <n v="0.98"/>
    <x v="3"/>
    <x v="86"/>
    <x v="0"/>
  </r>
  <r>
    <x v="60"/>
    <x v="0"/>
    <n v="0.33"/>
    <n v="0.98"/>
    <x v="3"/>
    <x v="317"/>
    <x v="0"/>
  </r>
  <r>
    <x v="1"/>
    <x v="1"/>
    <m/>
    <m/>
    <x v="1"/>
    <x v="10"/>
    <x v="0"/>
  </r>
  <r>
    <x v="61"/>
    <x v="2"/>
    <n v="0.99"/>
    <n v="5.63"/>
    <x v="3"/>
    <x v="191"/>
    <x v="0"/>
  </r>
  <r>
    <x v="61"/>
    <x v="2"/>
    <n v="0.99"/>
    <n v="5.63"/>
    <x v="3"/>
    <x v="134"/>
    <x v="0"/>
  </r>
  <r>
    <x v="61"/>
    <x v="2"/>
    <n v="0.99"/>
    <n v="5.63"/>
    <x v="3"/>
    <x v="78"/>
    <x v="0"/>
  </r>
  <r>
    <x v="61"/>
    <x v="2"/>
    <n v="0.99"/>
    <n v="5.63"/>
    <x v="3"/>
    <x v="79"/>
    <x v="0"/>
  </r>
  <r>
    <x v="61"/>
    <x v="2"/>
    <n v="0.99"/>
    <n v="5.63"/>
    <x v="3"/>
    <x v="70"/>
    <x v="0"/>
  </r>
  <r>
    <x v="61"/>
    <x v="2"/>
    <n v="0.99"/>
    <n v="5.63"/>
    <x v="3"/>
    <x v="86"/>
    <x v="0"/>
  </r>
  <r>
    <x v="61"/>
    <x v="2"/>
    <n v="0.99"/>
    <n v="5.63"/>
    <x v="3"/>
    <x v="311"/>
    <x v="0"/>
  </r>
  <r>
    <x v="61"/>
    <x v="2"/>
    <n v="0.99"/>
    <n v="5.63"/>
    <x v="3"/>
    <x v="115"/>
    <x v="0"/>
  </r>
  <r>
    <x v="61"/>
    <x v="2"/>
    <n v="0.99"/>
    <n v="5.63"/>
    <x v="3"/>
    <x v="87"/>
    <x v="0"/>
  </r>
  <r>
    <x v="61"/>
    <x v="2"/>
    <n v="0.99"/>
    <n v="5.63"/>
    <x v="3"/>
    <x v="76"/>
    <x v="0"/>
  </r>
  <r>
    <x v="1"/>
    <x v="1"/>
    <m/>
    <m/>
    <x v="1"/>
    <x v="10"/>
    <x v="0"/>
  </r>
  <r>
    <x v="62"/>
    <x v="2"/>
    <n v="0.99"/>
    <n v="3.46"/>
    <x v="3"/>
    <x v="134"/>
    <x v="0"/>
  </r>
  <r>
    <x v="62"/>
    <x v="2"/>
    <n v="0.99"/>
    <n v="3.46"/>
    <x v="3"/>
    <x v="191"/>
    <x v="0"/>
  </r>
  <r>
    <x v="62"/>
    <x v="2"/>
    <n v="0.99"/>
    <n v="3.46"/>
    <x v="3"/>
    <x v="137"/>
    <x v="0"/>
  </r>
  <r>
    <x v="62"/>
    <x v="2"/>
    <n v="0.99"/>
    <n v="3.46"/>
    <x v="3"/>
    <x v="318"/>
    <x v="0"/>
  </r>
  <r>
    <x v="62"/>
    <x v="2"/>
    <n v="0.99"/>
    <n v="3.46"/>
    <x v="3"/>
    <x v="79"/>
    <x v="0"/>
  </r>
  <r>
    <x v="62"/>
    <x v="2"/>
    <n v="0.99"/>
    <n v="3.46"/>
    <x v="3"/>
    <x v="77"/>
    <x v="0"/>
  </r>
  <r>
    <x v="62"/>
    <x v="2"/>
    <n v="0.99"/>
    <n v="3.46"/>
    <x v="3"/>
    <x v="75"/>
    <x v="0"/>
  </r>
  <r>
    <x v="62"/>
    <x v="2"/>
    <n v="0.99"/>
    <n v="3.46"/>
    <x v="3"/>
    <x v="78"/>
    <x v="0"/>
  </r>
  <r>
    <x v="62"/>
    <x v="2"/>
    <n v="0.99"/>
    <n v="3.46"/>
    <x v="3"/>
    <x v="115"/>
    <x v="0"/>
  </r>
  <r>
    <x v="62"/>
    <x v="2"/>
    <n v="0.99"/>
    <n v="3.46"/>
    <x v="3"/>
    <x v="267"/>
    <x v="0"/>
  </r>
  <r>
    <x v="1"/>
    <x v="1"/>
    <m/>
    <m/>
    <x v="1"/>
    <x v="10"/>
    <x v="0"/>
  </r>
  <r>
    <x v="63"/>
    <x v="2"/>
    <n v="0.99"/>
    <n v="2.14"/>
    <x v="3"/>
    <x v="134"/>
    <x v="0"/>
  </r>
  <r>
    <x v="63"/>
    <x v="2"/>
    <n v="0.99"/>
    <n v="2.14"/>
    <x v="3"/>
    <x v="191"/>
    <x v="0"/>
  </r>
  <r>
    <x v="63"/>
    <x v="2"/>
    <n v="0.99"/>
    <n v="2.14"/>
    <x v="3"/>
    <x v="316"/>
    <x v="0"/>
  </r>
  <r>
    <x v="63"/>
    <x v="2"/>
    <n v="0.99"/>
    <n v="2.14"/>
    <x v="3"/>
    <x v="238"/>
    <x v="0"/>
  </r>
  <r>
    <x v="63"/>
    <x v="2"/>
    <n v="0.99"/>
    <n v="2.14"/>
    <x v="3"/>
    <x v="125"/>
    <x v="0"/>
  </r>
  <r>
    <x v="63"/>
    <x v="2"/>
    <n v="0.99"/>
    <n v="2.14"/>
    <x v="3"/>
    <x v="107"/>
    <x v="0"/>
  </r>
  <r>
    <x v="63"/>
    <x v="2"/>
    <n v="0.99"/>
    <n v="2.14"/>
    <x v="3"/>
    <x v="73"/>
    <x v="0"/>
  </r>
  <r>
    <x v="63"/>
    <x v="2"/>
    <n v="0.99"/>
    <n v="2.14"/>
    <x v="3"/>
    <x v="79"/>
    <x v="0"/>
  </r>
  <r>
    <x v="63"/>
    <x v="2"/>
    <n v="0.99"/>
    <n v="2.14"/>
    <x v="3"/>
    <x v="66"/>
    <x v="0"/>
  </r>
  <r>
    <x v="63"/>
    <x v="2"/>
    <n v="0.99"/>
    <n v="2.14"/>
    <x v="3"/>
    <x v="112"/>
    <x v="0"/>
  </r>
  <r>
    <x v="1"/>
    <x v="1"/>
    <m/>
    <m/>
    <x v="1"/>
    <x v="10"/>
    <x v="0"/>
  </r>
  <r>
    <x v="64"/>
    <x v="2"/>
    <n v="0.99"/>
    <n v="2.38"/>
    <x v="3"/>
    <x v="191"/>
    <x v="0"/>
  </r>
  <r>
    <x v="64"/>
    <x v="2"/>
    <n v="0.99"/>
    <n v="2.38"/>
    <x v="3"/>
    <x v="134"/>
    <x v="0"/>
  </r>
  <r>
    <x v="64"/>
    <x v="2"/>
    <n v="0.99"/>
    <n v="2.38"/>
    <x v="3"/>
    <x v="79"/>
    <x v="0"/>
  </r>
  <r>
    <x v="64"/>
    <x v="2"/>
    <n v="0.99"/>
    <n v="2.38"/>
    <x v="3"/>
    <x v="66"/>
    <x v="0"/>
  </r>
  <r>
    <x v="64"/>
    <x v="2"/>
    <n v="0.99"/>
    <n v="2.38"/>
    <x v="3"/>
    <x v="86"/>
    <x v="0"/>
  </r>
  <r>
    <x v="64"/>
    <x v="2"/>
    <n v="0.99"/>
    <n v="2.38"/>
    <x v="3"/>
    <x v="78"/>
    <x v="0"/>
  </r>
  <r>
    <x v="64"/>
    <x v="2"/>
    <n v="0.99"/>
    <n v="2.38"/>
    <x v="3"/>
    <x v="115"/>
    <x v="0"/>
  </r>
  <r>
    <x v="64"/>
    <x v="2"/>
    <n v="0.99"/>
    <n v="2.38"/>
    <x v="3"/>
    <x v="145"/>
    <x v="0"/>
  </r>
  <r>
    <x v="64"/>
    <x v="2"/>
    <n v="0.99"/>
    <n v="2.38"/>
    <x v="3"/>
    <x v="87"/>
    <x v="0"/>
  </r>
  <r>
    <x v="64"/>
    <x v="2"/>
    <n v="0.99"/>
    <n v="2.38"/>
    <x v="3"/>
    <x v="300"/>
    <x v="0"/>
  </r>
  <r>
    <x v="1"/>
    <x v="1"/>
    <m/>
    <m/>
    <x v="1"/>
    <x v="10"/>
    <x v="0"/>
  </r>
  <r>
    <x v="65"/>
    <x v="2"/>
    <n v="0.99"/>
    <n v="2.89"/>
    <x v="3"/>
    <x v="134"/>
    <x v="0"/>
  </r>
  <r>
    <x v="65"/>
    <x v="2"/>
    <n v="0.99"/>
    <n v="2.89"/>
    <x v="3"/>
    <x v="191"/>
    <x v="0"/>
  </r>
  <r>
    <x v="65"/>
    <x v="2"/>
    <n v="0.99"/>
    <n v="2.89"/>
    <x v="3"/>
    <x v="137"/>
    <x v="0"/>
  </r>
  <r>
    <x v="65"/>
    <x v="2"/>
    <n v="0.99"/>
    <n v="2.89"/>
    <x v="3"/>
    <x v="267"/>
    <x v="0"/>
  </r>
  <r>
    <x v="65"/>
    <x v="2"/>
    <n v="0.99"/>
    <n v="2.89"/>
    <x v="3"/>
    <x v="125"/>
    <x v="0"/>
  </r>
  <r>
    <x v="65"/>
    <x v="2"/>
    <n v="0.99"/>
    <n v="2.89"/>
    <x v="3"/>
    <x v="256"/>
    <x v="0"/>
  </r>
  <r>
    <x v="65"/>
    <x v="2"/>
    <n v="0.99"/>
    <n v="2.89"/>
    <x v="3"/>
    <x v="307"/>
    <x v="0"/>
  </r>
  <r>
    <x v="65"/>
    <x v="2"/>
    <n v="0.99"/>
    <n v="2.89"/>
    <x v="3"/>
    <x v="193"/>
    <x v="0"/>
  </r>
  <r>
    <x v="65"/>
    <x v="2"/>
    <n v="0.99"/>
    <n v="2.89"/>
    <x v="3"/>
    <x v="86"/>
    <x v="0"/>
  </r>
  <r>
    <x v="65"/>
    <x v="2"/>
    <n v="0.99"/>
    <n v="2.89"/>
    <x v="3"/>
    <x v="70"/>
    <x v="0"/>
  </r>
  <r>
    <x v="1"/>
    <x v="1"/>
    <m/>
    <m/>
    <x v="1"/>
    <x v="10"/>
    <x v="0"/>
  </r>
  <r>
    <x v="66"/>
    <x v="2"/>
    <n v="0.99"/>
    <n v="3.22"/>
    <x v="3"/>
    <x v="125"/>
    <x v="0"/>
  </r>
  <r>
    <x v="66"/>
    <x v="2"/>
    <n v="0.99"/>
    <n v="3.22"/>
    <x v="3"/>
    <x v="191"/>
    <x v="0"/>
  </r>
  <r>
    <x v="66"/>
    <x v="2"/>
    <n v="0.99"/>
    <n v="3.22"/>
    <x v="3"/>
    <x v="134"/>
    <x v="0"/>
  </r>
  <r>
    <x v="66"/>
    <x v="2"/>
    <n v="0.99"/>
    <n v="3.22"/>
    <x v="3"/>
    <x v="316"/>
    <x v="0"/>
  </r>
  <r>
    <x v="66"/>
    <x v="2"/>
    <n v="0.99"/>
    <n v="3.22"/>
    <x v="3"/>
    <x v="238"/>
    <x v="0"/>
  </r>
  <r>
    <x v="66"/>
    <x v="2"/>
    <n v="0.99"/>
    <n v="3.22"/>
    <x v="3"/>
    <x v="311"/>
    <x v="0"/>
  </r>
  <r>
    <x v="66"/>
    <x v="2"/>
    <n v="0.99"/>
    <n v="3.22"/>
    <x v="3"/>
    <x v="79"/>
    <x v="0"/>
  </r>
  <r>
    <x v="66"/>
    <x v="2"/>
    <n v="0.99"/>
    <n v="3.22"/>
    <x v="3"/>
    <x v="76"/>
    <x v="0"/>
  </r>
  <r>
    <x v="66"/>
    <x v="2"/>
    <n v="0.99"/>
    <n v="3.22"/>
    <x v="3"/>
    <x v="256"/>
    <x v="0"/>
  </r>
  <r>
    <x v="66"/>
    <x v="2"/>
    <n v="0.99"/>
    <n v="3.22"/>
    <x v="3"/>
    <x v="73"/>
    <x v="0"/>
  </r>
  <r>
    <x v="1"/>
    <x v="1"/>
    <m/>
    <m/>
    <x v="1"/>
    <x v="10"/>
    <x v="0"/>
  </r>
  <r>
    <x v="67"/>
    <x v="2"/>
    <n v="0.99"/>
    <n v="3.42"/>
    <x v="3"/>
    <x v="319"/>
    <x v="0"/>
  </r>
  <r>
    <x v="67"/>
    <x v="2"/>
    <n v="0.99"/>
    <n v="3.42"/>
    <x v="3"/>
    <x v="191"/>
    <x v="0"/>
  </r>
  <r>
    <x v="67"/>
    <x v="2"/>
    <n v="0.99"/>
    <n v="3.42"/>
    <x v="3"/>
    <x v="134"/>
    <x v="0"/>
  </r>
  <r>
    <x v="67"/>
    <x v="2"/>
    <n v="0.99"/>
    <n v="3.42"/>
    <x v="3"/>
    <x v="320"/>
    <x v="0"/>
  </r>
  <r>
    <x v="67"/>
    <x v="2"/>
    <n v="0.99"/>
    <n v="3.42"/>
    <x v="3"/>
    <x v="125"/>
    <x v="0"/>
  </r>
  <r>
    <x v="67"/>
    <x v="2"/>
    <n v="0.99"/>
    <n v="3.42"/>
    <x v="3"/>
    <x v="316"/>
    <x v="0"/>
  </r>
  <r>
    <x v="67"/>
    <x v="2"/>
    <n v="0.99"/>
    <n v="3.42"/>
    <x v="3"/>
    <x v="238"/>
    <x v="0"/>
  </r>
  <r>
    <x v="67"/>
    <x v="2"/>
    <n v="0.99"/>
    <n v="3.42"/>
    <x v="3"/>
    <x v="321"/>
    <x v="0"/>
  </r>
  <r>
    <x v="67"/>
    <x v="2"/>
    <n v="0.99"/>
    <n v="3.42"/>
    <x v="3"/>
    <x v="322"/>
    <x v="0"/>
  </r>
  <r>
    <x v="67"/>
    <x v="2"/>
    <n v="0.99"/>
    <n v="3.42"/>
    <x v="3"/>
    <x v="323"/>
    <x v="0"/>
  </r>
  <r>
    <x v="1"/>
    <x v="1"/>
    <m/>
    <m/>
    <x v="1"/>
    <x v="10"/>
    <x v="0"/>
  </r>
  <r>
    <x v="68"/>
    <x v="2"/>
    <n v="0.99"/>
    <n v="4.3"/>
    <x v="3"/>
    <x v="134"/>
    <x v="0"/>
  </r>
  <r>
    <x v="68"/>
    <x v="2"/>
    <n v="0.99"/>
    <n v="4.3"/>
    <x v="3"/>
    <x v="191"/>
    <x v="0"/>
  </r>
  <r>
    <x v="68"/>
    <x v="2"/>
    <n v="0.99"/>
    <n v="4.3"/>
    <x v="3"/>
    <x v="137"/>
    <x v="0"/>
  </r>
  <r>
    <x v="68"/>
    <x v="2"/>
    <n v="0.99"/>
    <n v="4.3"/>
    <x v="3"/>
    <x v="318"/>
    <x v="0"/>
  </r>
  <r>
    <x v="68"/>
    <x v="2"/>
    <n v="0.99"/>
    <n v="4.3"/>
    <x v="3"/>
    <x v="79"/>
    <x v="0"/>
  </r>
  <r>
    <x v="68"/>
    <x v="2"/>
    <n v="0.99"/>
    <n v="4.3"/>
    <x v="3"/>
    <x v="75"/>
    <x v="0"/>
  </r>
  <r>
    <x v="68"/>
    <x v="2"/>
    <n v="0.99"/>
    <n v="4.3"/>
    <x v="3"/>
    <x v="77"/>
    <x v="0"/>
  </r>
  <r>
    <x v="68"/>
    <x v="2"/>
    <n v="0.99"/>
    <n v="4.3"/>
    <x v="3"/>
    <x v="115"/>
    <x v="0"/>
  </r>
  <r>
    <x v="68"/>
    <x v="2"/>
    <n v="0.99"/>
    <n v="4.3"/>
    <x v="3"/>
    <x v="267"/>
    <x v="0"/>
  </r>
  <r>
    <x v="68"/>
    <x v="2"/>
    <n v="0.99"/>
    <n v="4.3"/>
    <x v="3"/>
    <x v="238"/>
    <x v="0"/>
  </r>
  <r>
    <x v="1"/>
    <x v="1"/>
    <m/>
    <m/>
    <x v="1"/>
    <x v="10"/>
    <x v="0"/>
  </r>
  <r>
    <x v="69"/>
    <x v="2"/>
    <n v="0.99"/>
    <n v="5.85"/>
    <x v="3"/>
    <x v="73"/>
    <x v="0"/>
  </r>
  <r>
    <x v="69"/>
    <x v="2"/>
    <n v="0.99"/>
    <n v="5.85"/>
    <x v="3"/>
    <x v="191"/>
    <x v="0"/>
  </r>
  <r>
    <x v="69"/>
    <x v="2"/>
    <n v="0.99"/>
    <n v="5.85"/>
    <x v="3"/>
    <x v="125"/>
    <x v="0"/>
  </r>
  <r>
    <x v="69"/>
    <x v="2"/>
    <n v="0.99"/>
    <n v="5.85"/>
    <x v="3"/>
    <x v="79"/>
    <x v="0"/>
  </r>
  <r>
    <x v="69"/>
    <x v="2"/>
    <n v="0.99"/>
    <n v="5.85"/>
    <x v="3"/>
    <x v="324"/>
    <x v="0"/>
  </r>
  <r>
    <x v="69"/>
    <x v="2"/>
    <n v="0.99"/>
    <n v="5.85"/>
    <x v="3"/>
    <x v="87"/>
    <x v="0"/>
  </r>
  <r>
    <x v="69"/>
    <x v="2"/>
    <n v="0.99"/>
    <n v="5.85"/>
    <x v="3"/>
    <x v="214"/>
    <x v="0"/>
  </r>
  <r>
    <x v="69"/>
    <x v="2"/>
    <n v="0.99"/>
    <n v="5.85"/>
    <x v="3"/>
    <x v="86"/>
    <x v="0"/>
  </r>
  <r>
    <x v="69"/>
    <x v="2"/>
    <n v="0.99"/>
    <n v="5.85"/>
    <x v="3"/>
    <x v="127"/>
    <x v="0"/>
  </r>
  <r>
    <x v="69"/>
    <x v="2"/>
    <n v="0.99"/>
    <n v="5.85"/>
    <x v="3"/>
    <x v="107"/>
    <x v="0"/>
  </r>
  <r>
    <x v="1"/>
    <x v="1"/>
    <m/>
    <m/>
    <x v="1"/>
    <x v="10"/>
    <x v="0"/>
  </r>
  <r>
    <x v="70"/>
    <x v="2"/>
    <n v="0.99"/>
    <n v="4.57"/>
    <x v="3"/>
    <x v="70"/>
    <x v="0"/>
  </r>
  <r>
    <x v="70"/>
    <x v="2"/>
    <n v="0.99"/>
    <n v="4.57"/>
    <x v="3"/>
    <x v="324"/>
    <x v="0"/>
  </r>
  <r>
    <x v="70"/>
    <x v="2"/>
    <n v="0.99"/>
    <n v="4.57"/>
    <x v="3"/>
    <x v="86"/>
    <x v="0"/>
  </r>
  <r>
    <x v="70"/>
    <x v="2"/>
    <n v="0.99"/>
    <n v="4.57"/>
    <x v="3"/>
    <x v="66"/>
    <x v="0"/>
  </r>
  <r>
    <x v="70"/>
    <x v="2"/>
    <n v="0.99"/>
    <n v="4.57"/>
    <x v="3"/>
    <x v="87"/>
    <x v="0"/>
  </r>
  <r>
    <x v="70"/>
    <x v="2"/>
    <n v="0.99"/>
    <n v="4.57"/>
    <x v="3"/>
    <x v="79"/>
    <x v="0"/>
  </r>
  <r>
    <x v="70"/>
    <x v="2"/>
    <n v="0.99"/>
    <n v="4.57"/>
    <x v="3"/>
    <x v="137"/>
    <x v="0"/>
  </r>
  <r>
    <x v="70"/>
    <x v="2"/>
    <n v="0.99"/>
    <n v="4.57"/>
    <x v="3"/>
    <x v="98"/>
    <x v="0"/>
  </r>
  <r>
    <x v="70"/>
    <x v="2"/>
    <n v="0.99"/>
    <n v="4.57"/>
    <x v="3"/>
    <x v="316"/>
    <x v="0"/>
  </r>
  <r>
    <x v="70"/>
    <x v="2"/>
    <n v="0.99"/>
    <n v="4.57"/>
    <x v="3"/>
    <x v="214"/>
    <x v="0"/>
  </r>
  <r>
    <x v="1"/>
    <x v="1"/>
    <m/>
    <m/>
    <x v="1"/>
    <x v="10"/>
    <x v="0"/>
  </r>
  <r>
    <x v="71"/>
    <x v="4"/>
    <n v="0.99"/>
    <n v="3.34"/>
    <x v="4"/>
    <x v="316"/>
    <x v="0"/>
  </r>
  <r>
    <x v="71"/>
    <x v="4"/>
    <n v="0.99"/>
    <n v="3.34"/>
    <x v="4"/>
    <x v="134"/>
    <x v="0"/>
  </r>
  <r>
    <x v="71"/>
    <x v="4"/>
    <n v="0.99"/>
    <n v="3.34"/>
    <x v="4"/>
    <x v="325"/>
    <x v="0"/>
  </r>
  <r>
    <x v="71"/>
    <x v="4"/>
    <n v="0.99"/>
    <n v="3.34"/>
    <x v="4"/>
    <x v="326"/>
    <x v="0"/>
  </r>
  <r>
    <x v="71"/>
    <x v="4"/>
    <n v="0.99"/>
    <n v="3.34"/>
    <x v="4"/>
    <x v="327"/>
    <x v="0"/>
  </r>
  <r>
    <x v="71"/>
    <x v="4"/>
    <n v="0.99"/>
    <n v="3.34"/>
    <x v="4"/>
    <x v="328"/>
    <x v="0"/>
  </r>
  <r>
    <x v="71"/>
    <x v="4"/>
    <n v="0.99"/>
    <n v="3.34"/>
    <x v="4"/>
    <x v="125"/>
    <x v="0"/>
  </r>
  <r>
    <x v="71"/>
    <x v="4"/>
    <n v="0.99"/>
    <n v="3.34"/>
    <x v="4"/>
    <x v="12"/>
    <x v="0"/>
  </r>
  <r>
    <x v="71"/>
    <x v="4"/>
    <n v="0.99"/>
    <n v="3.34"/>
    <x v="4"/>
    <x v="329"/>
    <x v="0"/>
  </r>
  <r>
    <x v="71"/>
    <x v="4"/>
    <n v="0.99"/>
    <n v="3.34"/>
    <x v="4"/>
    <x v="135"/>
    <x v="0"/>
  </r>
  <r>
    <x v="1"/>
    <x v="1"/>
    <m/>
    <m/>
    <x v="1"/>
    <x v="10"/>
    <x v="0"/>
  </r>
  <r>
    <x v="72"/>
    <x v="0"/>
    <n v="0.66"/>
    <n v="0.86"/>
    <x v="4"/>
    <x v="316"/>
    <x v="0"/>
  </r>
  <r>
    <x v="72"/>
    <x v="0"/>
    <n v="0.66"/>
    <n v="0.86"/>
    <x v="4"/>
    <x v="327"/>
    <x v="0"/>
  </r>
  <r>
    <x v="72"/>
    <x v="0"/>
    <n v="0.66"/>
    <n v="0.86"/>
    <x v="4"/>
    <x v="325"/>
    <x v="0"/>
  </r>
  <r>
    <x v="72"/>
    <x v="0"/>
    <n v="0.66"/>
    <n v="0.86"/>
    <x v="4"/>
    <x v="125"/>
    <x v="0"/>
  </r>
  <r>
    <x v="72"/>
    <x v="0"/>
    <n v="0.66"/>
    <n v="0.86"/>
    <x v="4"/>
    <x v="330"/>
    <x v="0"/>
  </r>
  <r>
    <x v="72"/>
    <x v="0"/>
    <n v="0.66"/>
    <n v="0.86"/>
    <x v="4"/>
    <x v="12"/>
    <x v="0"/>
  </r>
  <r>
    <x v="72"/>
    <x v="0"/>
    <n v="0.66"/>
    <n v="0.86"/>
    <x v="4"/>
    <x v="326"/>
    <x v="0"/>
  </r>
  <r>
    <x v="72"/>
    <x v="0"/>
    <n v="0.66"/>
    <n v="0.86"/>
    <x v="4"/>
    <x v="238"/>
    <x v="0"/>
  </r>
  <r>
    <x v="72"/>
    <x v="0"/>
    <n v="0.66"/>
    <n v="0.86"/>
    <x v="4"/>
    <x v="331"/>
    <x v="0"/>
  </r>
  <r>
    <x v="72"/>
    <x v="0"/>
    <n v="0.66"/>
    <n v="0.86"/>
    <x v="4"/>
    <x v="328"/>
    <x v="0"/>
  </r>
  <r>
    <x v="1"/>
    <x v="1"/>
    <m/>
    <m/>
    <x v="1"/>
    <x v="10"/>
    <x v="0"/>
  </r>
  <r>
    <x v="73"/>
    <x v="2"/>
    <n v="0.33"/>
    <s v="‒"/>
    <x v="4"/>
    <x v="316"/>
    <x v="0"/>
  </r>
  <r>
    <x v="73"/>
    <x v="2"/>
    <n v="0.33"/>
    <s v="‒"/>
    <x v="4"/>
    <x v="326"/>
    <x v="0"/>
  </r>
  <r>
    <x v="73"/>
    <x v="2"/>
    <n v="0.33"/>
    <s v="‒"/>
    <x v="4"/>
    <x v="332"/>
    <x v="0"/>
  </r>
  <r>
    <x v="73"/>
    <x v="2"/>
    <n v="0.33"/>
    <s v="‒"/>
    <x v="4"/>
    <x v="327"/>
    <x v="0"/>
  </r>
  <r>
    <x v="73"/>
    <x v="2"/>
    <n v="0.33"/>
    <s v="‒"/>
    <x v="4"/>
    <x v="328"/>
    <x v="0"/>
  </r>
  <r>
    <x v="73"/>
    <x v="2"/>
    <n v="0.33"/>
    <s v="‒"/>
    <x v="4"/>
    <x v="12"/>
    <x v="0"/>
  </r>
  <r>
    <x v="73"/>
    <x v="2"/>
    <n v="0.33"/>
    <s v="‒"/>
    <x v="4"/>
    <x v="85"/>
    <x v="0"/>
  </r>
  <r>
    <x v="73"/>
    <x v="2"/>
    <n v="0.33"/>
    <s v="‒"/>
    <x v="4"/>
    <x v="125"/>
    <x v="0"/>
  </r>
  <r>
    <x v="73"/>
    <x v="2"/>
    <n v="0.33"/>
    <s v="‒"/>
    <x v="4"/>
    <x v="333"/>
    <x v="0"/>
  </r>
  <r>
    <x v="73"/>
    <x v="2"/>
    <n v="0.33"/>
    <s v="‒"/>
    <x v="4"/>
    <x v="135"/>
    <x v="0"/>
  </r>
  <r>
    <x v="1"/>
    <x v="1"/>
    <m/>
    <m/>
    <x v="1"/>
    <x v="10"/>
    <x v="0"/>
  </r>
  <r>
    <x v="74"/>
    <x v="2"/>
    <n v="0.33"/>
    <s v="‒"/>
    <x v="4"/>
    <x v="316"/>
    <x v="0"/>
  </r>
  <r>
    <x v="74"/>
    <x v="2"/>
    <n v="0.33"/>
    <s v="‒"/>
    <x v="4"/>
    <x v="326"/>
    <x v="0"/>
  </r>
  <r>
    <x v="74"/>
    <x v="2"/>
    <n v="0.33"/>
    <s v="‒"/>
    <x v="4"/>
    <x v="332"/>
    <x v="0"/>
  </r>
  <r>
    <x v="74"/>
    <x v="2"/>
    <n v="0.33"/>
    <s v="‒"/>
    <x v="4"/>
    <x v="327"/>
    <x v="0"/>
  </r>
  <r>
    <x v="74"/>
    <x v="2"/>
    <n v="0.33"/>
    <s v="‒"/>
    <x v="4"/>
    <x v="328"/>
    <x v="0"/>
  </r>
  <r>
    <x v="74"/>
    <x v="2"/>
    <n v="0.33"/>
    <s v="‒"/>
    <x v="4"/>
    <x v="12"/>
    <x v="0"/>
  </r>
  <r>
    <x v="74"/>
    <x v="2"/>
    <n v="0.33"/>
    <s v="‒"/>
    <x v="4"/>
    <x v="85"/>
    <x v="0"/>
  </r>
  <r>
    <x v="74"/>
    <x v="2"/>
    <n v="0.33"/>
    <s v="‒"/>
    <x v="4"/>
    <x v="125"/>
    <x v="0"/>
  </r>
  <r>
    <x v="74"/>
    <x v="2"/>
    <n v="0.33"/>
    <s v="‒"/>
    <x v="4"/>
    <x v="333"/>
    <x v="0"/>
  </r>
  <r>
    <x v="74"/>
    <x v="2"/>
    <n v="0.33"/>
    <s v="‒"/>
    <x v="4"/>
    <x v="135"/>
    <x v="0"/>
  </r>
  <r>
    <x v="1"/>
    <x v="1"/>
    <m/>
    <m/>
    <x v="1"/>
    <x v="10"/>
    <x v="0"/>
  </r>
  <r>
    <x v="75"/>
    <x v="0"/>
    <n v="0.66"/>
    <n v="0.86"/>
    <x v="4"/>
    <x v="134"/>
    <x v="0"/>
  </r>
  <r>
    <x v="75"/>
    <x v="0"/>
    <n v="0.66"/>
    <n v="0.86"/>
    <x v="4"/>
    <x v="325"/>
    <x v="0"/>
  </r>
  <r>
    <x v="75"/>
    <x v="0"/>
    <n v="0.66"/>
    <n v="0.86"/>
    <x v="4"/>
    <x v="327"/>
    <x v="0"/>
  </r>
  <r>
    <x v="75"/>
    <x v="0"/>
    <n v="0.66"/>
    <n v="0.86"/>
    <x v="4"/>
    <x v="125"/>
    <x v="0"/>
  </r>
  <r>
    <x v="75"/>
    <x v="0"/>
    <n v="0.66"/>
    <n v="0.86"/>
    <x v="4"/>
    <x v="326"/>
    <x v="0"/>
  </r>
  <r>
    <x v="75"/>
    <x v="0"/>
    <n v="0.66"/>
    <n v="0.86"/>
    <x v="4"/>
    <x v="12"/>
    <x v="0"/>
  </r>
  <r>
    <x v="75"/>
    <x v="0"/>
    <n v="0.66"/>
    <n v="0.86"/>
    <x v="4"/>
    <x v="238"/>
    <x v="0"/>
  </r>
  <r>
    <x v="75"/>
    <x v="0"/>
    <n v="0.66"/>
    <n v="0.86"/>
    <x v="4"/>
    <x v="328"/>
    <x v="0"/>
  </r>
  <r>
    <x v="75"/>
    <x v="0"/>
    <n v="0.66"/>
    <n v="0.86"/>
    <x v="4"/>
    <x v="334"/>
    <x v="0"/>
  </r>
  <r>
    <x v="75"/>
    <x v="0"/>
    <n v="0.66"/>
    <n v="0.86"/>
    <x v="4"/>
    <x v="331"/>
    <x v="0"/>
  </r>
  <r>
    <x v="1"/>
    <x v="1"/>
    <m/>
    <m/>
    <x v="1"/>
    <x v="10"/>
    <x v="0"/>
  </r>
  <r>
    <x v="76"/>
    <x v="0"/>
    <n v="0.66"/>
    <n v="0.86"/>
    <x v="4"/>
    <x v="134"/>
    <x v="0"/>
  </r>
  <r>
    <x v="76"/>
    <x v="0"/>
    <n v="0.66"/>
    <n v="0.86"/>
    <x v="4"/>
    <x v="325"/>
    <x v="0"/>
  </r>
  <r>
    <x v="76"/>
    <x v="0"/>
    <n v="0.66"/>
    <n v="0.86"/>
    <x v="4"/>
    <x v="332"/>
    <x v="0"/>
  </r>
  <r>
    <x v="76"/>
    <x v="0"/>
    <n v="0.66"/>
    <n v="0.86"/>
    <x v="4"/>
    <x v="125"/>
    <x v="0"/>
  </r>
  <r>
    <x v="76"/>
    <x v="0"/>
    <n v="0.66"/>
    <n v="0.86"/>
    <x v="4"/>
    <x v="335"/>
    <x v="0"/>
  </r>
  <r>
    <x v="76"/>
    <x v="0"/>
    <n v="0.66"/>
    <n v="0.86"/>
    <x v="4"/>
    <x v="326"/>
    <x v="0"/>
  </r>
  <r>
    <x v="76"/>
    <x v="0"/>
    <n v="0.66"/>
    <n v="0.86"/>
    <x v="4"/>
    <x v="328"/>
    <x v="0"/>
  </r>
  <r>
    <x v="76"/>
    <x v="0"/>
    <n v="0.66"/>
    <n v="0.86"/>
    <x v="4"/>
    <x v="12"/>
    <x v="0"/>
  </r>
  <r>
    <x v="76"/>
    <x v="0"/>
    <n v="0.66"/>
    <n v="0.86"/>
    <x v="4"/>
    <x v="135"/>
    <x v="0"/>
  </r>
  <r>
    <x v="76"/>
    <x v="0"/>
    <n v="0.66"/>
    <n v="0.86"/>
    <x v="4"/>
    <x v="331"/>
    <x v="0"/>
  </r>
  <r>
    <x v="1"/>
    <x v="1"/>
    <m/>
    <m/>
    <x v="1"/>
    <x v="10"/>
    <x v="0"/>
  </r>
  <r>
    <x v="77"/>
    <x v="0"/>
    <n v="0.66"/>
    <n v="0.86"/>
    <x v="4"/>
    <x v="134"/>
    <x v="0"/>
  </r>
  <r>
    <x v="77"/>
    <x v="0"/>
    <n v="0.66"/>
    <n v="0.86"/>
    <x v="4"/>
    <x v="325"/>
    <x v="0"/>
  </r>
  <r>
    <x v="77"/>
    <x v="0"/>
    <n v="0.66"/>
    <n v="0.86"/>
    <x v="4"/>
    <x v="327"/>
    <x v="0"/>
  </r>
  <r>
    <x v="77"/>
    <x v="0"/>
    <n v="0.66"/>
    <n v="0.86"/>
    <x v="4"/>
    <x v="125"/>
    <x v="0"/>
  </r>
  <r>
    <x v="77"/>
    <x v="0"/>
    <n v="0.66"/>
    <n v="0.86"/>
    <x v="4"/>
    <x v="335"/>
    <x v="0"/>
  </r>
  <r>
    <x v="77"/>
    <x v="0"/>
    <n v="0.66"/>
    <n v="0.86"/>
    <x v="4"/>
    <x v="326"/>
    <x v="0"/>
  </r>
  <r>
    <x v="77"/>
    <x v="0"/>
    <n v="0.66"/>
    <n v="0.86"/>
    <x v="4"/>
    <x v="12"/>
    <x v="0"/>
  </r>
  <r>
    <x v="77"/>
    <x v="0"/>
    <n v="0.66"/>
    <n v="0.86"/>
    <x v="4"/>
    <x v="328"/>
    <x v="0"/>
  </r>
  <r>
    <x v="77"/>
    <x v="0"/>
    <n v="0.66"/>
    <n v="0.86"/>
    <x v="4"/>
    <x v="331"/>
    <x v="0"/>
  </r>
  <r>
    <x v="77"/>
    <x v="0"/>
    <n v="0.66"/>
    <n v="0.86"/>
    <x v="4"/>
    <x v="334"/>
    <x v="0"/>
  </r>
  <r>
    <x v="1"/>
    <x v="1"/>
    <m/>
    <m/>
    <x v="1"/>
    <x v="10"/>
    <x v="0"/>
  </r>
  <r>
    <x v="78"/>
    <x v="2"/>
    <n v="0.66"/>
    <n v="1.2"/>
    <x v="4"/>
    <x v="134"/>
    <x v="0"/>
  </r>
  <r>
    <x v="78"/>
    <x v="2"/>
    <n v="0.66"/>
    <n v="1.2"/>
    <x v="4"/>
    <x v="327"/>
    <x v="0"/>
  </r>
  <r>
    <x v="78"/>
    <x v="2"/>
    <n v="0.66"/>
    <n v="1.2"/>
    <x v="4"/>
    <x v="125"/>
    <x v="0"/>
  </r>
  <r>
    <x v="78"/>
    <x v="2"/>
    <n v="0.66"/>
    <n v="1.2"/>
    <x v="4"/>
    <x v="328"/>
    <x v="0"/>
  </r>
  <r>
    <x v="78"/>
    <x v="2"/>
    <n v="0.66"/>
    <n v="1.2"/>
    <x v="4"/>
    <x v="326"/>
    <x v="0"/>
  </r>
  <r>
    <x v="78"/>
    <x v="2"/>
    <n v="0.66"/>
    <n v="1.2"/>
    <x v="4"/>
    <x v="12"/>
    <x v="0"/>
  </r>
  <r>
    <x v="78"/>
    <x v="2"/>
    <n v="0.66"/>
    <n v="1.2"/>
    <x v="4"/>
    <x v="334"/>
    <x v="0"/>
  </r>
  <r>
    <x v="78"/>
    <x v="2"/>
    <n v="0.66"/>
    <n v="1.2"/>
    <x v="4"/>
    <x v="238"/>
    <x v="0"/>
  </r>
  <r>
    <x v="78"/>
    <x v="2"/>
    <n v="0.66"/>
    <n v="1.2"/>
    <x v="4"/>
    <x v="135"/>
    <x v="0"/>
  </r>
  <r>
    <x v="78"/>
    <x v="2"/>
    <n v="0.66"/>
    <n v="1.2"/>
    <x v="4"/>
    <x v="293"/>
    <x v="0"/>
  </r>
  <r>
    <x v="1"/>
    <x v="1"/>
    <m/>
    <m/>
    <x v="1"/>
    <x v="10"/>
    <x v="0"/>
  </r>
  <r>
    <x v="79"/>
    <x v="0"/>
    <n v="0.66"/>
    <n v="0.92"/>
    <x v="4"/>
    <x v="316"/>
    <x v="0"/>
  </r>
  <r>
    <x v="79"/>
    <x v="0"/>
    <n v="0.66"/>
    <n v="0.92"/>
    <x v="4"/>
    <x v="328"/>
    <x v="0"/>
  </r>
  <r>
    <x v="79"/>
    <x v="0"/>
    <n v="0.66"/>
    <n v="0.92"/>
    <x v="4"/>
    <x v="12"/>
    <x v="0"/>
  </r>
  <r>
    <x v="79"/>
    <x v="0"/>
    <n v="0.66"/>
    <n v="0.92"/>
    <x v="4"/>
    <x v="332"/>
    <x v="0"/>
  </r>
  <r>
    <x v="79"/>
    <x v="0"/>
    <n v="0.66"/>
    <n v="0.92"/>
    <x v="4"/>
    <x v="325"/>
    <x v="0"/>
  </r>
  <r>
    <x v="79"/>
    <x v="0"/>
    <n v="0.66"/>
    <n v="0.92"/>
    <x v="4"/>
    <x v="335"/>
    <x v="0"/>
  </r>
  <r>
    <x v="79"/>
    <x v="0"/>
    <n v="0.66"/>
    <n v="0.92"/>
    <x v="4"/>
    <x v="326"/>
    <x v="0"/>
  </r>
  <r>
    <x v="79"/>
    <x v="0"/>
    <n v="0.66"/>
    <n v="0.92"/>
    <x v="4"/>
    <x v="334"/>
    <x v="0"/>
  </r>
  <r>
    <x v="79"/>
    <x v="0"/>
    <n v="0.66"/>
    <n v="0.92"/>
    <x v="4"/>
    <x v="336"/>
    <x v="0"/>
  </r>
  <r>
    <x v="79"/>
    <x v="0"/>
    <n v="0.66"/>
    <n v="0.92"/>
    <x v="4"/>
    <x v="238"/>
    <x v="0"/>
  </r>
  <r>
    <x v="1"/>
    <x v="1"/>
    <m/>
    <m/>
    <x v="1"/>
    <x v="10"/>
    <x v="0"/>
  </r>
  <r>
    <x v="80"/>
    <x v="0"/>
    <n v="0.66"/>
    <n v="0.92"/>
    <x v="4"/>
    <x v="316"/>
    <x v="0"/>
  </r>
  <r>
    <x v="80"/>
    <x v="0"/>
    <n v="0.66"/>
    <n v="0.92"/>
    <x v="4"/>
    <x v="328"/>
    <x v="0"/>
  </r>
  <r>
    <x v="80"/>
    <x v="0"/>
    <n v="0.66"/>
    <n v="0.92"/>
    <x v="4"/>
    <x v="12"/>
    <x v="0"/>
  </r>
  <r>
    <x v="80"/>
    <x v="0"/>
    <n v="0.66"/>
    <n v="0.92"/>
    <x v="4"/>
    <x v="332"/>
    <x v="0"/>
  </r>
  <r>
    <x v="80"/>
    <x v="0"/>
    <n v="0.66"/>
    <n v="0.92"/>
    <x v="4"/>
    <x v="325"/>
    <x v="0"/>
  </r>
  <r>
    <x v="80"/>
    <x v="0"/>
    <n v="0.66"/>
    <n v="0.92"/>
    <x v="4"/>
    <x v="326"/>
    <x v="0"/>
  </r>
  <r>
    <x v="80"/>
    <x v="0"/>
    <n v="0.66"/>
    <n v="0.92"/>
    <x v="4"/>
    <x v="335"/>
    <x v="0"/>
  </r>
  <r>
    <x v="80"/>
    <x v="0"/>
    <n v="0.66"/>
    <n v="0.92"/>
    <x v="4"/>
    <x v="334"/>
    <x v="0"/>
  </r>
  <r>
    <x v="80"/>
    <x v="0"/>
    <n v="0.66"/>
    <n v="0.92"/>
    <x v="4"/>
    <x v="238"/>
    <x v="0"/>
  </r>
  <r>
    <x v="80"/>
    <x v="0"/>
    <n v="0.66"/>
    <n v="0.92"/>
    <x v="4"/>
    <x v="67"/>
    <x v="0"/>
  </r>
  <r>
    <x v="1"/>
    <x v="1"/>
    <m/>
    <m/>
    <x v="1"/>
    <x v="10"/>
    <x v="0"/>
  </r>
  <r>
    <x v="81"/>
    <x v="2"/>
    <n v="0.99"/>
    <n v="4.7"/>
    <x v="4"/>
    <x v="134"/>
    <x v="0"/>
  </r>
  <r>
    <x v="81"/>
    <x v="2"/>
    <n v="0.99"/>
    <n v="4.7"/>
    <x v="4"/>
    <x v="125"/>
    <x v="0"/>
  </r>
  <r>
    <x v="81"/>
    <x v="2"/>
    <n v="0.99"/>
    <n v="4.7"/>
    <x v="4"/>
    <x v="326"/>
    <x v="0"/>
  </r>
  <r>
    <x v="81"/>
    <x v="2"/>
    <n v="0.99"/>
    <n v="4.7"/>
    <x v="4"/>
    <x v="325"/>
    <x v="0"/>
  </r>
  <r>
    <x v="81"/>
    <x v="2"/>
    <n v="0.99"/>
    <n v="4.7"/>
    <x v="4"/>
    <x v="316"/>
    <x v="0"/>
  </r>
  <r>
    <x v="81"/>
    <x v="2"/>
    <n v="0.99"/>
    <n v="4.7"/>
    <x v="4"/>
    <x v="334"/>
    <x v="0"/>
  </r>
  <r>
    <x v="81"/>
    <x v="2"/>
    <n v="0.99"/>
    <n v="4.7"/>
    <x v="4"/>
    <x v="327"/>
    <x v="0"/>
  </r>
  <r>
    <x v="81"/>
    <x v="2"/>
    <n v="0.99"/>
    <n v="4.7"/>
    <x v="4"/>
    <x v="332"/>
    <x v="0"/>
  </r>
  <r>
    <x v="81"/>
    <x v="2"/>
    <n v="0.99"/>
    <n v="4.7"/>
    <x v="4"/>
    <x v="238"/>
    <x v="0"/>
  </r>
  <r>
    <x v="81"/>
    <x v="2"/>
    <n v="0.99"/>
    <n v="4.7"/>
    <x v="4"/>
    <x v="337"/>
    <x v="0"/>
  </r>
  <r>
    <x v="1"/>
    <x v="1"/>
    <m/>
    <m/>
    <x v="1"/>
    <x v="10"/>
    <x v="0"/>
  </r>
  <r>
    <x v="82"/>
    <x v="0"/>
    <n v="0.99"/>
    <n v="2.44"/>
    <x v="4"/>
    <x v="328"/>
    <x v="0"/>
  </r>
  <r>
    <x v="82"/>
    <x v="0"/>
    <n v="0.99"/>
    <n v="2.44"/>
    <x v="4"/>
    <x v="134"/>
    <x v="0"/>
  </r>
  <r>
    <x v="82"/>
    <x v="0"/>
    <n v="0.99"/>
    <n v="2.44"/>
    <x v="4"/>
    <x v="125"/>
    <x v="0"/>
  </r>
  <r>
    <x v="82"/>
    <x v="0"/>
    <n v="0.99"/>
    <n v="2.44"/>
    <x v="4"/>
    <x v="327"/>
    <x v="0"/>
  </r>
  <r>
    <x v="82"/>
    <x v="0"/>
    <n v="0.99"/>
    <n v="2.44"/>
    <x v="4"/>
    <x v="338"/>
    <x v="0"/>
  </r>
  <r>
    <x v="82"/>
    <x v="0"/>
    <n v="0.99"/>
    <n v="2.44"/>
    <x v="4"/>
    <x v="325"/>
    <x v="0"/>
  </r>
  <r>
    <x v="82"/>
    <x v="0"/>
    <n v="0.99"/>
    <n v="2.44"/>
    <x v="4"/>
    <x v="326"/>
    <x v="0"/>
  </r>
  <r>
    <x v="82"/>
    <x v="0"/>
    <n v="0.99"/>
    <n v="2.44"/>
    <x v="4"/>
    <x v="339"/>
    <x v="0"/>
  </r>
  <r>
    <x v="82"/>
    <x v="0"/>
    <n v="0.99"/>
    <n v="2.44"/>
    <x v="4"/>
    <x v="340"/>
    <x v="0"/>
  </r>
  <r>
    <x v="82"/>
    <x v="0"/>
    <n v="0.99"/>
    <n v="2.44"/>
    <x v="4"/>
    <x v="103"/>
    <x v="0"/>
  </r>
  <r>
    <x v="1"/>
    <x v="1"/>
    <m/>
    <m/>
    <x v="1"/>
    <x v="10"/>
    <x v="0"/>
  </r>
  <r>
    <x v="83"/>
    <x v="4"/>
    <n v="0.99"/>
    <n v="2.29"/>
    <x v="4"/>
    <x v="125"/>
    <x v="0"/>
  </r>
  <r>
    <x v="83"/>
    <x v="4"/>
    <n v="0.99"/>
    <n v="2.29"/>
    <x v="4"/>
    <x v="335"/>
    <x v="0"/>
  </r>
  <r>
    <x v="83"/>
    <x v="4"/>
    <n v="0.99"/>
    <n v="2.29"/>
    <x v="4"/>
    <x v="334"/>
    <x v="0"/>
  </r>
  <r>
    <x v="83"/>
    <x v="4"/>
    <n v="0.99"/>
    <n v="2.29"/>
    <x v="4"/>
    <x v="336"/>
    <x v="0"/>
  </r>
  <r>
    <x v="83"/>
    <x v="4"/>
    <n v="0.99"/>
    <n v="2.29"/>
    <x v="4"/>
    <x v="73"/>
    <x v="0"/>
  </r>
  <r>
    <x v="83"/>
    <x v="4"/>
    <n v="0.99"/>
    <n v="2.29"/>
    <x v="4"/>
    <x v="332"/>
    <x v="0"/>
  </r>
  <r>
    <x v="83"/>
    <x v="4"/>
    <n v="0.99"/>
    <n v="2.29"/>
    <x v="4"/>
    <x v="327"/>
    <x v="0"/>
  </r>
  <r>
    <x v="83"/>
    <x v="4"/>
    <n v="0.99"/>
    <n v="2.29"/>
    <x v="4"/>
    <x v="12"/>
    <x v="0"/>
  </r>
  <r>
    <x v="83"/>
    <x v="4"/>
    <n v="0.99"/>
    <n v="2.29"/>
    <x v="4"/>
    <x v="107"/>
    <x v="0"/>
  </r>
  <r>
    <x v="83"/>
    <x v="4"/>
    <n v="0.99"/>
    <n v="2.29"/>
    <x v="4"/>
    <x v="328"/>
    <x v="0"/>
  </r>
  <r>
    <x v="1"/>
    <x v="1"/>
    <m/>
    <m/>
    <x v="1"/>
    <x v="10"/>
    <x v="0"/>
  </r>
  <r>
    <x v="84"/>
    <x v="0"/>
    <n v="0.99"/>
    <n v="3.56"/>
    <x v="5"/>
    <x v="134"/>
    <x v="0"/>
  </r>
  <r>
    <x v="84"/>
    <x v="0"/>
    <n v="0.99"/>
    <n v="3.56"/>
    <x v="5"/>
    <x v="316"/>
    <x v="0"/>
  </r>
  <r>
    <x v="84"/>
    <x v="0"/>
    <n v="0.99"/>
    <n v="3.56"/>
    <x v="5"/>
    <x v="86"/>
    <x v="0"/>
  </r>
  <r>
    <x v="84"/>
    <x v="0"/>
    <n v="0.99"/>
    <n v="3.56"/>
    <x v="5"/>
    <x v="341"/>
    <x v="0"/>
  </r>
  <r>
    <x v="84"/>
    <x v="0"/>
    <n v="0.99"/>
    <n v="3.56"/>
    <x v="5"/>
    <x v="137"/>
    <x v="0"/>
  </r>
  <r>
    <x v="84"/>
    <x v="0"/>
    <n v="0.99"/>
    <n v="3.56"/>
    <x v="5"/>
    <x v="125"/>
    <x v="0"/>
  </r>
  <r>
    <x v="84"/>
    <x v="0"/>
    <n v="0.99"/>
    <n v="3.56"/>
    <x v="5"/>
    <x v="78"/>
    <x v="0"/>
  </r>
  <r>
    <x v="84"/>
    <x v="0"/>
    <n v="0.99"/>
    <n v="3.56"/>
    <x v="5"/>
    <x v="85"/>
    <x v="0"/>
  </r>
  <r>
    <x v="84"/>
    <x v="0"/>
    <n v="0.99"/>
    <n v="3.56"/>
    <x v="5"/>
    <x v="240"/>
    <x v="0"/>
  </r>
  <r>
    <x v="84"/>
    <x v="0"/>
    <n v="0.99"/>
    <n v="3.56"/>
    <x v="5"/>
    <x v="135"/>
    <x v="0"/>
  </r>
  <r>
    <x v="1"/>
    <x v="1"/>
    <m/>
    <m/>
    <x v="1"/>
    <x v="10"/>
    <x v="0"/>
  </r>
  <r>
    <x v="85"/>
    <x v="0"/>
    <n v="0.99"/>
    <n v="3.14"/>
    <x v="5"/>
    <x v="134"/>
    <x v="0"/>
  </r>
  <r>
    <x v="85"/>
    <x v="0"/>
    <n v="0.99"/>
    <n v="3.14"/>
    <x v="5"/>
    <x v="316"/>
    <x v="0"/>
  </r>
  <r>
    <x v="85"/>
    <x v="0"/>
    <n v="0.99"/>
    <n v="3.14"/>
    <x v="5"/>
    <x v="86"/>
    <x v="0"/>
  </r>
  <r>
    <x v="85"/>
    <x v="0"/>
    <n v="0.99"/>
    <n v="3.14"/>
    <x v="5"/>
    <x v="341"/>
    <x v="0"/>
  </r>
  <r>
    <x v="85"/>
    <x v="0"/>
    <n v="0.99"/>
    <n v="3.14"/>
    <x v="5"/>
    <x v="342"/>
    <x v="0"/>
  </r>
  <r>
    <x v="85"/>
    <x v="0"/>
    <n v="0.99"/>
    <n v="3.14"/>
    <x v="5"/>
    <x v="137"/>
    <x v="0"/>
  </r>
  <r>
    <x v="85"/>
    <x v="0"/>
    <n v="0.99"/>
    <n v="3.14"/>
    <x v="5"/>
    <x v="125"/>
    <x v="0"/>
  </r>
  <r>
    <x v="85"/>
    <x v="0"/>
    <n v="0.99"/>
    <n v="3.14"/>
    <x v="5"/>
    <x v="78"/>
    <x v="0"/>
  </r>
  <r>
    <x v="85"/>
    <x v="0"/>
    <n v="0.99"/>
    <n v="3.14"/>
    <x v="5"/>
    <x v="343"/>
    <x v="0"/>
  </r>
  <r>
    <x v="85"/>
    <x v="0"/>
    <n v="0.99"/>
    <n v="3.14"/>
    <x v="5"/>
    <x v="66"/>
    <x v="0"/>
  </r>
  <r>
    <x v="1"/>
    <x v="1"/>
    <m/>
    <m/>
    <x v="1"/>
    <x v="10"/>
    <x v="0"/>
  </r>
  <r>
    <x v="86"/>
    <x v="0"/>
    <n v="0.99"/>
    <n v="2.74"/>
    <x v="5"/>
    <x v="316"/>
    <x v="0"/>
  </r>
  <r>
    <x v="86"/>
    <x v="0"/>
    <n v="0.99"/>
    <n v="2.74"/>
    <x v="5"/>
    <x v="191"/>
    <x v="0"/>
  </r>
  <r>
    <x v="86"/>
    <x v="0"/>
    <n v="0.99"/>
    <n v="2.74"/>
    <x v="5"/>
    <x v="134"/>
    <x v="0"/>
  </r>
  <r>
    <x v="86"/>
    <x v="0"/>
    <n v="0.99"/>
    <n v="2.74"/>
    <x v="5"/>
    <x v="137"/>
    <x v="0"/>
  </r>
  <r>
    <x v="86"/>
    <x v="0"/>
    <n v="0.99"/>
    <n v="2.74"/>
    <x v="5"/>
    <x v="86"/>
    <x v="0"/>
  </r>
  <r>
    <x v="86"/>
    <x v="0"/>
    <n v="0.99"/>
    <n v="2.74"/>
    <x v="5"/>
    <x v="300"/>
    <x v="0"/>
  </r>
  <r>
    <x v="86"/>
    <x v="0"/>
    <n v="0.99"/>
    <n v="2.74"/>
    <x v="5"/>
    <x v="125"/>
    <x v="0"/>
  </r>
  <r>
    <x v="86"/>
    <x v="0"/>
    <n v="0.99"/>
    <n v="2.74"/>
    <x v="5"/>
    <x v="267"/>
    <x v="0"/>
  </r>
  <r>
    <x v="86"/>
    <x v="0"/>
    <n v="0.99"/>
    <n v="2.74"/>
    <x v="5"/>
    <x v="78"/>
    <x v="0"/>
  </r>
  <r>
    <x v="86"/>
    <x v="0"/>
    <n v="0.99"/>
    <n v="2.74"/>
    <x v="5"/>
    <x v="145"/>
    <x v="0"/>
  </r>
  <r>
    <x v="1"/>
    <x v="1"/>
    <m/>
    <m/>
    <x v="1"/>
    <x v="10"/>
    <x v="0"/>
  </r>
  <r>
    <x v="87"/>
    <x v="0"/>
    <n v="0.99"/>
    <n v="2.88"/>
    <x v="5"/>
    <x v="341"/>
    <x v="0"/>
  </r>
  <r>
    <x v="87"/>
    <x v="0"/>
    <n v="0.99"/>
    <n v="2.88"/>
    <x v="5"/>
    <x v="134"/>
    <x v="0"/>
  </r>
  <r>
    <x v="87"/>
    <x v="0"/>
    <n v="0.99"/>
    <n v="2.88"/>
    <x v="5"/>
    <x v="191"/>
    <x v="0"/>
  </r>
  <r>
    <x v="87"/>
    <x v="0"/>
    <n v="0.99"/>
    <n v="2.88"/>
    <x v="5"/>
    <x v="316"/>
    <x v="0"/>
  </r>
  <r>
    <x v="87"/>
    <x v="0"/>
    <n v="0.99"/>
    <n v="2.88"/>
    <x v="5"/>
    <x v="86"/>
    <x v="0"/>
  </r>
  <r>
    <x v="87"/>
    <x v="0"/>
    <n v="0.99"/>
    <n v="2.88"/>
    <x v="5"/>
    <x v="256"/>
    <x v="0"/>
  </r>
  <r>
    <x v="87"/>
    <x v="0"/>
    <n v="0.99"/>
    <n v="2.88"/>
    <x v="5"/>
    <x v="137"/>
    <x v="0"/>
  </r>
  <r>
    <x v="87"/>
    <x v="0"/>
    <n v="0.99"/>
    <n v="2.88"/>
    <x v="5"/>
    <x v="125"/>
    <x v="0"/>
  </r>
  <r>
    <x v="87"/>
    <x v="0"/>
    <n v="0.99"/>
    <n v="2.88"/>
    <x v="5"/>
    <x v="115"/>
    <x v="0"/>
  </r>
  <r>
    <x v="87"/>
    <x v="0"/>
    <n v="0.99"/>
    <n v="2.88"/>
    <x v="5"/>
    <x v="344"/>
    <x v="0"/>
  </r>
  <r>
    <x v="1"/>
    <x v="1"/>
    <m/>
    <m/>
    <x v="1"/>
    <x v="10"/>
    <x v="0"/>
  </r>
  <r>
    <x v="88"/>
    <x v="2"/>
    <n v="0.99"/>
    <n v="3.16"/>
    <x v="5"/>
    <x v="316"/>
    <x v="0"/>
  </r>
  <r>
    <x v="88"/>
    <x v="2"/>
    <n v="0.99"/>
    <n v="3.16"/>
    <x v="5"/>
    <x v="134"/>
    <x v="0"/>
  </r>
  <r>
    <x v="88"/>
    <x v="2"/>
    <n v="0.99"/>
    <n v="3.16"/>
    <x v="5"/>
    <x v="342"/>
    <x v="0"/>
  </r>
  <r>
    <x v="88"/>
    <x v="2"/>
    <n v="0.99"/>
    <n v="3.16"/>
    <x v="5"/>
    <x v="341"/>
    <x v="0"/>
  </r>
  <r>
    <x v="88"/>
    <x v="2"/>
    <n v="0.99"/>
    <n v="3.16"/>
    <x v="5"/>
    <x v="86"/>
    <x v="0"/>
  </r>
  <r>
    <x v="88"/>
    <x v="2"/>
    <n v="0.99"/>
    <n v="3.16"/>
    <x v="5"/>
    <x v="345"/>
    <x v="0"/>
  </r>
  <r>
    <x v="88"/>
    <x v="2"/>
    <n v="0.99"/>
    <n v="3.16"/>
    <x v="5"/>
    <x v="137"/>
    <x v="0"/>
  </r>
  <r>
    <x v="88"/>
    <x v="2"/>
    <n v="0.99"/>
    <n v="3.16"/>
    <x v="5"/>
    <x v="346"/>
    <x v="0"/>
  </r>
  <r>
    <x v="88"/>
    <x v="2"/>
    <n v="0.99"/>
    <n v="3.16"/>
    <x v="5"/>
    <x v="347"/>
    <x v="0"/>
  </r>
  <r>
    <x v="88"/>
    <x v="2"/>
    <n v="0.99"/>
    <n v="3.16"/>
    <x v="5"/>
    <x v="348"/>
    <x v="0"/>
  </r>
  <r>
    <x v="1"/>
    <x v="1"/>
    <m/>
    <m/>
    <x v="1"/>
    <x v="10"/>
    <x v="0"/>
  </r>
  <r>
    <x v="89"/>
    <x v="2"/>
    <n v="0.99"/>
    <n v="2.2200000000000002"/>
    <x v="5"/>
    <x v="191"/>
    <x v="0"/>
  </r>
  <r>
    <x v="89"/>
    <x v="2"/>
    <n v="0.99"/>
    <n v="2.2200000000000002"/>
    <x v="5"/>
    <x v="134"/>
    <x v="0"/>
  </r>
  <r>
    <x v="89"/>
    <x v="2"/>
    <n v="0.99"/>
    <n v="2.2200000000000002"/>
    <x v="5"/>
    <x v="86"/>
    <x v="0"/>
  </r>
  <r>
    <x v="89"/>
    <x v="2"/>
    <n v="0.99"/>
    <n v="2.2200000000000002"/>
    <x v="5"/>
    <x v="316"/>
    <x v="0"/>
  </r>
  <r>
    <x v="89"/>
    <x v="2"/>
    <n v="0.99"/>
    <n v="2.2200000000000002"/>
    <x v="5"/>
    <x v="66"/>
    <x v="0"/>
  </r>
  <r>
    <x v="89"/>
    <x v="2"/>
    <n v="0.99"/>
    <n v="2.2200000000000002"/>
    <x v="5"/>
    <x v="78"/>
    <x v="0"/>
  </r>
  <r>
    <x v="89"/>
    <x v="2"/>
    <n v="0.99"/>
    <n v="2.2200000000000002"/>
    <x v="5"/>
    <x v="125"/>
    <x v="0"/>
  </r>
  <r>
    <x v="89"/>
    <x v="2"/>
    <n v="0.99"/>
    <n v="2.2200000000000002"/>
    <x v="5"/>
    <x v="115"/>
    <x v="0"/>
  </r>
  <r>
    <x v="89"/>
    <x v="2"/>
    <n v="0.99"/>
    <n v="2.2200000000000002"/>
    <x v="5"/>
    <x v="79"/>
    <x v="0"/>
  </r>
  <r>
    <x v="89"/>
    <x v="2"/>
    <n v="0.99"/>
    <n v="2.2200000000000002"/>
    <x v="5"/>
    <x v="70"/>
    <x v="0"/>
  </r>
  <r>
    <x v="1"/>
    <x v="1"/>
    <m/>
    <m/>
    <x v="1"/>
    <x v="10"/>
    <x v="0"/>
  </r>
  <r>
    <x v="90"/>
    <x v="2"/>
    <n v="0.99"/>
    <n v="3.46"/>
    <x v="5"/>
    <x v="86"/>
    <x v="0"/>
  </r>
  <r>
    <x v="90"/>
    <x v="2"/>
    <n v="0.99"/>
    <n v="3.46"/>
    <x v="5"/>
    <x v="134"/>
    <x v="0"/>
  </r>
  <r>
    <x v="90"/>
    <x v="2"/>
    <n v="0.99"/>
    <n v="3.46"/>
    <x v="5"/>
    <x v="73"/>
    <x v="0"/>
  </r>
  <r>
    <x v="90"/>
    <x v="2"/>
    <n v="0.99"/>
    <n v="3.46"/>
    <x v="5"/>
    <x v="125"/>
    <x v="0"/>
  </r>
  <r>
    <x v="90"/>
    <x v="2"/>
    <n v="0.99"/>
    <n v="3.46"/>
    <x v="5"/>
    <x v="78"/>
    <x v="0"/>
  </r>
  <r>
    <x v="90"/>
    <x v="2"/>
    <n v="0.99"/>
    <n v="3.46"/>
    <x v="5"/>
    <x v="349"/>
    <x v="0"/>
  </r>
  <r>
    <x v="90"/>
    <x v="2"/>
    <n v="0.99"/>
    <n v="3.46"/>
    <x v="5"/>
    <x v="238"/>
    <x v="0"/>
  </r>
  <r>
    <x v="90"/>
    <x v="2"/>
    <n v="0.99"/>
    <n v="3.46"/>
    <x v="5"/>
    <x v="300"/>
    <x v="0"/>
  </r>
  <r>
    <x v="90"/>
    <x v="2"/>
    <n v="0.99"/>
    <n v="3.46"/>
    <x v="5"/>
    <x v="350"/>
    <x v="0"/>
  </r>
  <r>
    <x v="90"/>
    <x v="2"/>
    <n v="0.99"/>
    <n v="3.46"/>
    <x v="5"/>
    <x v="220"/>
    <x v="0"/>
  </r>
  <r>
    <x v="1"/>
    <x v="1"/>
    <m/>
    <m/>
    <x v="1"/>
    <x v="10"/>
    <x v="0"/>
  </r>
  <r>
    <x v="91"/>
    <x v="0"/>
    <n v="0.66"/>
    <n v="0.84"/>
    <x v="6"/>
    <x v="351"/>
    <x v="0"/>
  </r>
  <r>
    <x v="91"/>
    <x v="0"/>
    <n v="0.66"/>
    <n v="0.84"/>
    <x v="6"/>
    <x v="352"/>
    <x v="0"/>
  </r>
  <r>
    <x v="91"/>
    <x v="0"/>
    <n v="0.66"/>
    <n v="0.84"/>
    <x v="6"/>
    <x v="125"/>
    <x v="0"/>
  </r>
  <r>
    <x v="91"/>
    <x v="0"/>
    <n v="0.66"/>
    <n v="0.84"/>
    <x v="6"/>
    <x v="263"/>
    <x v="0"/>
  </r>
  <r>
    <x v="91"/>
    <x v="0"/>
    <n v="0.66"/>
    <n v="0.84"/>
    <x v="6"/>
    <x v="353"/>
    <x v="0"/>
  </r>
  <r>
    <x v="91"/>
    <x v="0"/>
    <n v="0.66"/>
    <n v="0.84"/>
    <x v="6"/>
    <x v="73"/>
    <x v="0"/>
  </r>
  <r>
    <x v="91"/>
    <x v="0"/>
    <n v="0.66"/>
    <n v="0.84"/>
    <x v="6"/>
    <x v="354"/>
    <x v="0"/>
  </r>
  <r>
    <x v="91"/>
    <x v="0"/>
    <n v="0.66"/>
    <n v="0.84"/>
    <x v="6"/>
    <x v="135"/>
    <x v="0"/>
  </r>
  <r>
    <x v="91"/>
    <x v="0"/>
    <n v="0.66"/>
    <n v="0.84"/>
    <x v="6"/>
    <x v="355"/>
    <x v="0"/>
  </r>
  <r>
    <x v="91"/>
    <x v="0"/>
    <n v="0.66"/>
    <n v="0.84"/>
    <x v="6"/>
    <x v="181"/>
    <x v="0"/>
  </r>
  <r>
    <x v="1"/>
    <x v="1"/>
    <m/>
    <m/>
    <x v="1"/>
    <x v="10"/>
    <x v="0"/>
  </r>
  <r>
    <x v="92"/>
    <x v="2"/>
    <n v="0.66"/>
    <n v="0.86"/>
    <x v="6"/>
    <x v="351"/>
    <x v="0"/>
  </r>
  <r>
    <x v="92"/>
    <x v="2"/>
    <n v="0.66"/>
    <n v="0.86"/>
    <x v="6"/>
    <x v="352"/>
    <x v="0"/>
  </r>
  <r>
    <x v="92"/>
    <x v="2"/>
    <n v="0.66"/>
    <n v="0.86"/>
    <x v="6"/>
    <x v="125"/>
    <x v="0"/>
  </r>
  <r>
    <x v="92"/>
    <x v="2"/>
    <n v="0.66"/>
    <n v="0.86"/>
    <x v="6"/>
    <x v="355"/>
    <x v="0"/>
  </r>
  <r>
    <x v="92"/>
    <x v="2"/>
    <n v="0.66"/>
    <n v="0.86"/>
    <x v="6"/>
    <x v="73"/>
    <x v="0"/>
  </r>
  <r>
    <x v="92"/>
    <x v="2"/>
    <n v="0.66"/>
    <n v="0.86"/>
    <x v="6"/>
    <x v="135"/>
    <x v="0"/>
  </r>
  <r>
    <x v="92"/>
    <x v="2"/>
    <n v="0.66"/>
    <n v="0.86"/>
    <x v="6"/>
    <x v="354"/>
    <x v="0"/>
  </r>
  <r>
    <x v="92"/>
    <x v="2"/>
    <n v="0.66"/>
    <n v="0.86"/>
    <x v="6"/>
    <x v="219"/>
    <x v="0"/>
  </r>
  <r>
    <x v="92"/>
    <x v="2"/>
    <n v="0.66"/>
    <n v="0.86"/>
    <x v="6"/>
    <x v="263"/>
    <x v="0"/>
  </r>
  <r>
    <x v="92"/>
    <x v="2"/>
    <n v="0.66"/>
    <n v="0.86"/>
    <x v="6"/>
    <x v="134"/>
    <x v="0"/>
  </r>
  <r>
    <x v="1"/>
    <x v="1"/>
    <m/>
    <m/>
    <x v="1"/>
    <x v="10"/>
    <x v="0"/>
  </r>
  <r>
    <x v="93"/>
    <x v="0"/>
    <n v="0.66"/>
    <n v="1.03"/>
    <x v="6"/>
    <x v="125"/>
    <x v="0"/>
  </r>
  <r>
    <x v="93"/>
    <x v="0"/>
    <n v="0.66"/>
    <n v="1.03"/>
    <x v="6"/>
    <x v="324"/>
    <x v="0"/>
  </r>
  <r>
    <x v="93"/>
    <x v="0"/>
    <n v="0.66"/>
    <n v="1.03"/>
    <x v="6"/>
    <x v="352"/>
    <x v="0"/>
  </r>
  <r>
    <x v="93"/>
    <x v="0"/>
    <n v="0.66"/>
    <n v="1.03"/>
    <x v="6"/>
    <x v="351"/>
    <x v="0"/>
  </r>
  <r>
    <x v="93"/>
    <x v="0"/>
    <n v="0.66"/>
    <n v="1.03"/>
    <x v="6"/>
    <x v="191"/>
    <x v="0"/>
  </r>
  <r>
    <x v="93"/>
    <x v="0"/>
    <n v="0.66"/>
    <n v="1.03"/>
    <x v="6"/>
    <x v="135"/>
    <x v="0"/>
  </r>
  <r>
    <x v="93"/>
    <x v="0"/>
    <n v="0.66"/>
    <n v="1.03"/>
    <x v="6"/>
    <x v="355"/>
    <x v="0"/>
  </r>
  <r>
    <x v="93"/>
    <x v="0"/>
    <n v="0.66"/>
    <n v="1.03"/>
    <x v="6"/>
    <x v="73"/>
    <x v="0"/>
  </r>
  <r>
    <x v="93"/>
    <x v="0"/>
    <n v="0.66"/>
    <n v="1.03"/>
    <x v="6"/>
    <x v="263"/>
    <x v="0"/>
  </r>
  <r>
    <x v="93"/>
    <x v="0"/>
    <n v="0.66"/>
    <n v="1.03"/>
    <x v="6"/>
    <x v="354"/>
    <x v="0"/>
  </r>
  <r>
    <x v="1"/>
    <x v="1"/>
    <m/>
    <m/>
    <x v="1"/>
    <x v="10"/>
    <x v="0"/>
  </r>
  <r>
    <x v="94"/>
    <x v="2"/>
    <n v="0.99"/>
    <n v="1.78"/>
    <x v="6"/>
    <x v="125"/>
    <x v="0"/>
  </r>
  <r>
    <x v="94"/>
    <x v="2"/>
    <n v="0.99"/>
    <n v="1.78"/>
    <x v="6"/>
    <x v="324"/>
    <x v="0"/>
  </r>
  <r>
    <x v="94"/>
    <x v="2"/>
    <n v="0.99"/>
    <n v="1.78"/>
    <x v="6"/>
    <x v="191"/>
    <x v="0"/>
  </r>
  <r>
    <x v="94"/>
    <x v="2"/>
    <n v="0.99"/>
    <n v="1.78"/>
    <x v="6"/>
    <x v="352"/>
    <x v="0"/>
  </r>
  <r>
    <x v="94"/>
    <x v="2"/>
    <n v="0.99"/>
    <n v="1.78"/>
    <x v="6"/>
    <x v="351"/>
    <x v="0"/>
  </r>
  <r>
    <x v="94"/>
    <x v="2"/>
    <n v="0.99"/>
    <n v="1.78"/>
    <x v="6"/>
    <x v="73"/>
    <x v="0"/>
  </r>
  <r>
    <x v="94"/>
    <x v="2"/>
    <n v="0.99"/>
    <n v="1.78"/>
    <x v="6"/>
    <x v="355"/>
    <x v="0"/>
  </r>
  <r>
    <x v="94"/>
    <x v="2"/>
    <n v="0.99"/>
    <n v="1.78"/>
    <x v="6"/>
    <x v="135"/>
    <x v="0"/>
  </r>
  <r>
    <x v="94"/>
    <x v="2"/>
    <n v="0.99"/>
    <n v="1.78"/>
    <x v="6"/>
    <x v="356"/>
    <x v="0"/>
  </r>
  <r>
    <x v="94"/>
    <x v="2"/>
    <n v="0.99"/>
    <n v="1.78"/>
    <x v="6"/>
    <x v="263"/>
    <x v="0"/>
  </r>
  <r>
    <x v="1"/>
    <x v="1"/>
    <m/>
    <m/>
    <x v="1"/>
    <x v="10"/>
    <x v="0"/>
  </r>
  <r>
    <x v="95"/>
    <x v="2"/>
    <n v="0.33"/>
    <s v="‒"/>
    <x v="6"/>
    <x v="357"/>
    <x v="0"/>
  </r>
  <r>
    <x v="95"/>
    <x v="2"/>
    <n v="0.33"/>
    <s v="‒"/>
    <x v="6"/>
    <x v="300"/>
    <x v="0"/>
  </r>
  <r>
    <x v="95"/>
    <x v="2"/>
    <n v="0.33"/>
    <s v="‒"/>
    <x v="6"/>
    <x v="125"/>
    <x v="0"/>
  </r>
  <r>
    <x v="95"/>
    <x v="2"/>
    <n v="0.33"/>
    <s v="‒"/>
    <x v="6"/>
    <x v="324"/>
    <x v="0"/>
  </r>
  <r>
    <x v="95"/>
    <x v="2"/>
    <n v="0.33"/>
    <s v="‒"/>
    <x v="6"/>
    <x v="352"/>
    <x v="0"/>
  </r>
  <r>
    <x v="95"/>
    <x v="2"/>
    <n v="0.33"/>
    <s v="‒"/>
    <x v="6"/>
    <x v="351"/>
    <x v="0"/>
  </r>
  <r>
    <x v="95"/>
    <x v="2"/>
    <n v="0.33"/>
    <s v="‒"/>
    <x v="6"/>
    <x v="355"/>
    <x v="0"/>
  </r>
  <r>
    <x v="95"/>
    <x v="2"/>
    <n v="0.33"/>
    <s v="‒"/>
    <x v="6"/>
    <x v="135"/>
    <x v="0"/>
  </r>
  <r>
    <x v="95"/>
    <x v="2"/>
    <n v="0.33"/>
    <s v="‒"/>
    <x v="6"/>
    <x v="263"/>
    <x v="0"/>
  </r>
  <r>
    <x v="95"/>
    <x v="2"/>
    <n v="0.33"/>
    <s v="‒"/>
    <x v="6"/>
    <x v="356"/>
    <x v="0"/>
  </r>
  <r>
    <x v="1"/>
    <x v="1"/>
    <m/>
    <m/>
    <x v="1"/>
    <x v="10"/>
    <x v="0"/>
  </r>
  <r>
    <x v="96"/>
    <x v="0"/>
    <n v="0.99"/>
    <n v="3.52"/>
    <x v="7"/>
    <x v="78"/>
    <x v="0"/>
  </r>
  <r>
    <x v="96"/>
    <x v="0"/>
    <n v="0.99"/>
    <n v="3.52"/>
    <x v="7"/>
    <x v="107"/>
    <x v="0"/>
  </r>
  <r>
    <x v="96"/>
    <x v="0"/>
    <n v="0.99"/>
    <n v="3.52"/>
    <x v="7"/>
    <x v="191"/>
    <x v="0"/>
  </r>
  <r>
    <x v="96"/>
    <x v="0"/>
    <n v="0.99"/>
    <n v="3.52"/>
    <x v="7"/>
    <x v="112"/>
    <x v="0"/>
  </r>
  <r>
    <x v="96"/>
    <x v="0"/>
    <n v="0.99"/>
    <n v="3.52"/>
    <x v="7"/>
    <x v="267"/>
    <x v="0"/>
  </r>
  <r>
    <x v="96"/>
    <x v="0"/>
    <n v="0.99"/>
    <n v="3.52"/>
    <x v="7"/>
    <x v="73"/>
    <x v="0"/>
  </r>
  <r>
    <x v="96"/>
    <x v="0"/>
    <n v="0.99"/>
    <n v="3.52"/>
    <x v="7"/>
    <x v="115"/>
    <x v="0"/>
  </r>
  <r>
    <x v="96"/>
    <x v="0"/>
    <n v="0.99"/>
    <n v="3.52"/>
    <x v="7"/>
    <x v="80"/>
    <x v="0"/>
  </r>
  <r>
    <x v="96"/>
    <x v="0"/>
    <n v="0.99"/>
    <n v="3.52"/>
    <x v="7"/>
    <x v="358"/>
    <x v="0"/>
  </r>
  <r>
    <x v="96"/>
    <x v="0"/>
    <n v="0.99"/>
    <n v="3.52"/>
    <x v="7"/>
    <x v="324"/>
    <x v="0"/>
  </r>
  <r>
    <x v="1"/>
    <x v="1"/>
    <m/>
    <m/>
    <x v="1"/>
    <x v="10"/>
    <x v="0"/>
  </r>
  <r>
    <x v="97"/>
    <x v="0"/>
    <n v="0.99"/>
    <n v="4.46"/>
    <x v="7"/>
    <x v="78"/>
    <x v="0"/>
  </r>
  <r>
    <x v="97"/>
    <x v="0"/>
    <n v="0.99"/>
    <n v="4.46"/>
    <x v="7"/>
    <x v="191"/>
    <x v="0"/>
  </r>
  <r>
    <x v="97"/>
    <x v="0"/>
    <n v="0.99"/>
    <n v="4.46"/>
    <x v="7"/>
    <x v="107"/>
    <x v="0"/>
  </r>
  <r>
    <x v="97"/>
    <x v="0"/>
    <n v="0.99"/>
    <n v="4.46"/>
    <x v="7"/>
    <x v="112"/>
    <x v="0"/>
  </r>
  <r>
    <x v="97"/>
    <x v="0"/>
    <n v="0.99"/>
    <n v="4.46"/>
    <x v="7"/>
    <x v="73"/>
    <x v="0"/>
  </r>
  <r>
    <x v="97"/>
    <x v="0"/>
    <n v="0.99"/>
    <n v="4.46"/>
    <x v="7"/>
    <x v="115"/>
    <x v="0"/>
  </r>
  <r>
    <x v="97"/>
    <x v="0"/>
    <n v="0.99"/>
    <n v="4.46"/>
    <x v="7"/>
    <x v="267"/>
    <x v="0"/>
  </r>
  <r>
    <x v="97"/>
    <x v="0"/>
    <n v="0.99"/>
    <n v="4.46"/>
    <x v="7"/>
    <x v="80"/>
    <x v="0"/>
  </r>
  <r>
    <x v="97"/>
    <x v="0"/>
    <n v="0.99"/>
    <n v="4.46"/>
    <x v="7"/>
    <x v="324"/>
    <x v="0"/>
  </r>
  <r>
    <x v="97"/>
    <x v="0"/>
    <n v="0.99"/>
    <n v="4.46"/>
    <x v="7"/>
    <x v="358"/>
    <x v="0"/>
  </r>
  <r>
    <x v="1"/>
    <x v="1"/>
    <m/>
    <m/>
    <x v="1"/>
    <x v="10"/>
    <x v="0"/>
  </r>
  <r>
    <x v="98"/>
    <x v="2"/>
    <n v="0.99"/>
    <n v="3.07"/>
    <x v="7"/>
    <x v="107"/>
    <x v="0"/>
  </r>
  <r>
    <x v="98"/>
    <x v="2"/>
    <n v="0.99"/>
    <n v="3.07"/>
    <x v="7"/>
    <x v="112"/>
    <x v="0"/>
  </r>
  <r>
    <x v="98"/>
    <x v="2"/>
    <n v="0.99"/>
    <n v="3.07"/>
    <x v="7"/>
    <x v="164"/>
    <x v="0"/>
  </r>
  <r>
    <x v="98"/>
    <x v="2"/>
    <n v="0.99"/>
    <n v="3.07"/>
    <x v="7"/>
    <x v="191"/>
    <x v="0"/>
  </r>
  <r>
    <x v="98"/>
    <x v="2"/>
    <n v="0.99"/>
    <n v="3.07"/>
    <x v="7"/>
    <x v="78"/>
    <x v="0"/>
  </r>
  <r>
    <x v="98"/>
    <x v="2"/>
    <n v="0.99"/>
    <n v="3.07"/>
    <x v="7"/>
    <x v="358"/>
    <x v="0"/>
  </r>
  <r>
    <x v="98"/>
    <x v="2"/>
    <n v="0.99"/>
    <n v="3.07"/>
    <x v="7"/>
    <x v="73"/>
    <x v="0"/>
  </r>
  <r>
    <x v="98"/>
    <x v="2"/>
    <n v="0.99"/>
    <n v="3.07"/>
    <x v="7"/>
    <x v="80"/>
    <x v="0"/>
  </r>
  <r>
    <x v="98"/>
    <x v="2"/>
    <n v="0.99"/>
    <n v="3.07"/>
    <x v="7"/>
    <x v="324"/>
    <x v="0"/>
  </r>
  <r>
    <x v="98"/>
    <x v="2"/>
    <n v="0.99"/>
    <n v="3.07"/>
    <x v="7"/>
    <x v="267"/>
    <x v="0"/>
  </r>
  <r>
    <x v="1"/>
    <x v="1"/>
    <m/>
    <m/>
    <x v="1"/>
    <x v="10"/>
    <x v="0"/>
  </r>
  <r>
    <x v="99"/>
    <x v="2"/>
    <n v="0.99"/>
    <n v="3.46"/>
    <x v="7"/>
    <x v="112"/>
    <x v="0"/>
  </r>
  <r>
    <x v="99"/>
    <x v="2"/>
    <n v="0.99"/>
    <n v="3.46"/>
    <x v="7"/>
    <x v="78"/>
    <x v="0"/>
  </r>
  <r>
    <x v="99"/>
    <x v="2"/>
    <n v="0.99"/>
    <n v="3.46"/>
    <x v="7"/>
    <x v="267"/>
    <x v="0"/>
  </r>
  <r>
    <x v="99"/>
    <x v="2"/>
    <n v="0.99"/>
    <n v="3.46"/>
    <x v="7"/>
    <x v="191"/>
    <x v="0"/>
  </r>
  <r>
    <x v="99"/>
    <x v="2"/>
    <n v="0.99"/>
    <n v="3.46"/>
    <x v="7"/>
    <x v="115"/>
    <x v="0"/>
  </r>
  <r>
    <x v="99"/>
    <x v="2"/>
    <n v="0.99"/>
    <n v="3.46"/>
    <x v="7"/>
    <x v="80"/>
    <x v="0"/>
  </r>
  <r>
    <x v="99"/>
    <x v="2"/>
    <n v="0.99"/>
    <n v="3.46"/>
    <x v="7"/>
    <x v="358"/>
    <x v="0"/>
  </r>
  <r>
    <x v="99"/>
    <x v="2"/>
    <n v="0.99"/>
    <n v="3.46"/>
    <x v="7"/>
    <x v="73"/>
    <x v="0"/>
  </r>
  <r>
    <x v="99"/>
    <x v="2"/>
    <n v="0.99"/>
    <n v="3.46"/>
    <x v="7"/>
    <x v="291"/>
    <x v="0"/>
  </r>
  <r>
    <x v="99"/>
    <x v="2"/>
    <n v="0.99"/>
    <n v="3.46"/>
    <x v="7"/>
    <x v="359"/>
    <x v="0"/>
  </r>
  <r>
    <x v="1"/>
    <x v="1"/>
    <m/>
    <m/>
    <x v="1"/>
    <x v="10"/>
    <x v="0"/>
  </r>
  <r>
    <x v="100"/>
    <x v="2"/>
    <n v="0.99"/>
    <n v="3.64"/>
    <x v="7"/>
    <x v="107"/>
    <x v="0"/>
  </r>
  <r>
    <x v="100"/>
    <x v="2"/>
    <n v="0.99"/>
    <n v="3.64"/>
    <x v="7"/>
    <x v="163"/>
    <x v="0"/>
  </r>
  <r>
    <x v="100"/>
    <x v="2"/>
    <n v="0.99"/>
    <n v="3.64"/>
    <x v="7"/>
    <x v="191"/>
    <x v="0"/>
  </r>
  <r>
    <x v="100"/>
    <x v="2"/>
    <n v="0.99"/>
    <n v="3.64"/>
    <x v="7"/>
    <x v="78"/>
    <x v="0"/>
  </r>
  <r>
    <x v="100"/>
    <x v="2"/>
    <n v="0.99"/>
    <n v="3.64"/>
    <x v="7"/>
    <x v="201"/>
    <x v="0"/>
  </r>
  <r>
    <x v="100"/>
    <x v="2"/>
    <n v="0.99"/>
    <n v="3.64"/>
    <x v="7"/>
    <x v="87"/>
    <x v="0"/>
  </r>
  <r>
    <x v="100"/>
    <x v="2"/>
    <n v="0.99"/>
    <n v="3.64"/>
    <x v="7"/>
    <x v="358"/>
    <x v="0"/>
  </r>
  <r>
    <x v="100"/>
    <x v="2"/>
    <n v="0.99"/>
    <n v="3.64"/>
    <x v="7"/>
    <x v="267"/>
    <x v="0"/>
  </r>
  <r>
    <x v="100"/>
    <x v="2"/>
    <n v="0.99"/>
    <n v="3.64"/>
    <x v="7"/>
    <x v="128"/>
    <x v="0"/>
  </r>
  <r>
    <x v="100"/>
    <x v="2"/>
    <n v="0.99"/>
    <n v="3.64"/>
    <x v="7"/>
    <x v="291"/>
    <x v="0"/>
  </r>
  <r>
    <x v="1"/>
    <x v="1"/>
    <m/>
    <m/>
    <x v="1"/>
    <x v="10"/>
    <x v="0"/>
  </r>
  <r>
    <x v="101"/>
    <x v="2"/>
    <n v="0.66"/>
    <n v="1.42"/>
    <x v="8"/>
    <x v="115"/>
    <x v="0"/>
  </r>
  <r>
    <x v="101"/>
    <x v="2"/>
    <n v="0.66"/>
    <n v="1.42"/>
    <x v="8"/>
    <x v="135"/>
    <x v="0"/>
  </r>
  <r>
    <x v="101"/>
    <x v="2"/>
    <n v="0.66"/>
    <n v="1.42"/>
    <x v="8"/>
    <x v="107"/>
    <x v="0"/>
  </r>
  <r>
    <x v="101"/>
    <x v="2"/>
    <n v="0.66"/>
    <n v="1.42"/>
    <x v="8"/>
    <x v="66"/>
    <x v="0"/>
  </r>
  <r>
    <x v="101"/>
    <x v="2"/>
    <n v="0.66"/>
    <n v="1.42"/>
    <x v="8"/>
    <x v="98"/>
    <x v="0"/>
  </r>
  <r>
    <x v="101"/>
    <x v="2"/>
    <n v="0.66"/>
    <n v="1.42"/>
    <x v="8"/>
    <x v="86"/>
    <x v="0"/>
  </r>
  <r>
    <x v="101"/>
    <x v="2"/>
    <n v="0.66"/>
    <n v="1.42"/>
    <x v="8"/>
    <x v="70"/>
    <x v="0"/>
  </r>
  <r>
    <x v="101"/>
    <x v="2"/>
    <n v="0.66"/>
    <n v="1.42"/>
    <x v="8"/>
    <x v="263"/>
    <x v="0"/>
  </r>
  <r>
    <x v="101"/>
    <x v="2"/>
    <n v="0.66"/>
    <n v="1.42"/>
    <x v="8"/>
    <x v="128"/>
    <x v="0"/>
  </r>
  <r>
    <x v="101"/>
    <x v="2"/>
    <n v="0.66"/>
    <n v="1.42"/>
    <x v="8"/>
    <x v="87"/>
    <x v="0"/>
  </r>
  <r>
    <x v="1"/>
    <x v="1"/>
    <m/>
    <m/>
    <x v="1"/>
    <x v="10"/>
    <x v="0"/>
  </r>
  <r>
    <x v="102"/>
    <x v="2"/>
    <n v="0.33"/>
    <n v="2.12"/>
    <x v="8"/>
    <x v="87"/>
    <x v="0"/>
  </r>
  <r>
    <x v="102"/>
    <x v="2"/>
    <n v="0.33"/>
    <n v="2.12"/>
    <x v="8"/>
    <x v="309"/>
    <x v="0"/>
  </r>
  <r>
    <x v="102"/>
    <x v="2"/>
    <n v="0.33"/>
    <n v="2.12"/>
    <x v="8"/>
    <x v="70"/>
    <x v="0"/>
  </r>
  <r>
    <x v="102"/>
    <x v="2"/>
    <n v="0.33"/>
    <n v="2.12"/>
    <x v="8"/>
    <x v="98"/>
    <x v="0"/>
  </r>
  <r>
    <x v="102"/>
    <x v="2"/>
    <n v="0.33"/>
    <n v="2.12"/>
    <x v="8"/>
    <x v="129"/>
    <x v="0"/>
  </r>
  <r>
    <x v="102"/>
    <x v="2"/>
    <n v="0.33"/>
    <n v="2.12"/>
    <x v="8"/>
    <x v="128"/>
    <x v="0"/>
  </r>
  <r>
    <x v="102"/>
    <x v="2"/>
    <n v="0.33"/>
    <n v="2.12"/>
    <x v="8"/>
    <x v="66"/>
    <x v="0"/>
  </r>
  <r>
    <x v="102"/>
    <x v="2"/>
    <n v="0.33"/>
    <n v="2.12"/>
    <x v="8"/>
    <x v="249"/>
    <x v="0"/>
  </r>
  <r>
    <x v="102"/>
    <x v="2"/>
    <n v="0.33"/>
    <n v="2.12"/>
    <x v="8"/>
    <x v="127"/>
    <x v="0"/>
  </r>
  <r>
    <x v="102"/>
    <x v="2"/>
    <n v="0.33"/>
    <n v="2.12"/>
    <x v="8"/>
    <x v="154"/>
    <x v="0"/>
  </r>
  <r>
    <x v="1"/>
    <x v="1"/>
    <m/>
    <m/>
    <x v="1"/>
    <x v="10"/>
    <x v="0"/>
  </r>
  <r>
    <x v="103"/>
    <x v="0"/>
    <n v="0.99"/>
    <n v="1.73"/>
    <x v="8"/>
    <x v="360"/>
    <x v="0"/>
  </r>
  <r>
    <x v="103"/>
    <x v="0"/>
    <n v="0.99"/>
    <n v="1.73"/>
    <x v="8"/>
    <x v="115"/>
    <x v="0"/>
  </r>
  <r>
    <x v="103"/>
    <x v="0"/>
    <n v="0.99"/>
    <n v="1.73"/>
    <x v="8"/>
    <x v="310"/>
    <x v="0"/>
  </r>
  <r>
    <x v="103"/>
    <x v="0"/>
    <n v="0.99"/>
    <n v="1.73"/>
    <x v="8"/>
    <x v="120"/>
    <x v="0"/>
  </r>
  <r>
    <x v="103"/>
    <x v="0"/>
    <n v="0.99"/>
    <n v="1.73"/>
    <x v="8"/>
    <x v="86"/>
    <x v="0"/>
  </r>
  <r>
    <x v="103"/>
    <x v="0"/>
    <n v="0.99"/>
    <n v="1.73"/>
    <x v="8"/>
    <x v="66"/>
    <x v="0"/>
  </r>
  <r>
    <x v="103"/>
    <x v="0"/>
    <n v="0.99"/>
    <n v="1.73"/>
    <x v="8"/>
    <x v="87"/>
    <x v="0"/>
  </r>
  <r>
    <x v="103"/>
    <x v="0"/>
    <n v="0.99"/>
    <n v="1.73"/>
    <x v="8"/>
    <x v="361"/>
    <x v="0"/>
  </r>
  <r>
    <x v="103"/>
    <x v="0"/>
    <n v="0.99"/>
    <n v="1.73"/>
    <x v="8"/>
    <x v="70"/>
    <x v="0"/>
  </r>
  <r>
    <x v="103"/>
    <x v="0"/>
    <n v="0.99"/>
    <n v="1.73"/>
    <x v="8"/>
    <x v="128"/>
    <x v="0"/>
  </r>
  <r>
    <x v="1"/>
    <x v="1"/>
    <m/>
    <m/>
    <x v="1"/>
    <x v="10"/>
    <x v="0"/>
  </r>
  <r>
    <x v="104"/>
    <x v="0"/>
    <n v="0.99"/>
    <n v="1.54"/>
    <x v="8"/>
    <x v="360"/>
    <x v="0"/>
  </r>
  <r>
    <x v="104"/>
    <x v="0"/>
    <n v="0.99"/>
    <n v="1.54"/>
    <x v="8"/>
    <x v="115"/>
    <x v="0"/>
  </r>
  <r>
    <x v="104"/>
    <x v="0"/>
    <n v="0.99"/>
    <n v="1.54"/>
    <x v="8"/>
    <x v="310"/>
    <x v="0"/>
  </r>
  <r>
    <x v="104"/>
    <x v="0"/>
    <n v="0.99"/>
    <n v="1.54"/>
    <x v="8"/>
    <x v="120"/>
    <x v="0"/>
  </r>
  <r>
    <x v="104"/>
    <x v="0"/>
    <n v="0.99"/>
    <n v="1.54"/>
    <x v="8"/>
    <x v="86"/>
    <x v="0"/>
  </r>
  <r>
    <x v="104"/>
    <x v="0"/>
    <n v="0.99"/>
    <n v="1.54"/>
    <x v="8"/>
    <x v="87"/>
    <x v="0"/>
  </r>
  <r>
    <x v="104"/>
    <x v="0"/>
    <n v="0.99"/>
    <n v="1.54"/>
    <x v="8"/>
    <x v="66"/>
    <x v="0"/>
  </r>
  <r>
    <x v="104"/>
    <x v="0"/>
    <n v="0.99"/>
    <n v="1.54"/>
    <x v="8"/>
    <x v="70"/>
    <x v="0"/>
  </r>
  <r>
    <x v="104"/>
    <x v="0"/>
    <n v="0.99"/>
    <n v="1.54"/>
    <x v="8"/>
    <x v="128"/>
    <x v="0"/>
  </r>
  <r>
    <x v="104"/>
    <x v="0"/>
    <n v="0.99"/>
    <n v="1.54"/>
    <x v="8"/>
    <x v="361"/>
    <x v="0"/>
  </r>
  <r>
    <x v="1"/>
    <x v="1"/>
    <m/>
    <m/>
    <x v="1"/>
    <x v="10"/>
    <x v="0"/>
  </r>
  <r>
    <x v="105"/>
    <x v="0"/>
    <n v="0.99"/>
    <n v="3.4"/>
    <x v="9"/>
    <x v="134"/>
    <x v="0"/>
  </r>
  <r>
    <x v="105"/>
    <x v="0"/>
    <n v="0.99"/>
    <n v="3.4"/>
    <x v="9"/>
    <x v="316"/>
    <x v="0"/>
  </r>
  <r>
    <x v="105"/>
    <x v="0"/>
    <n v="0.99"/>
    <n v="3.4"/>
    <x v="9"/>
    <x v="86"/>
    <x v="0"/>
  </r>
  <r>
    <x v="105"/>
    <x v="0"/>
    <n v="0.99"/>
    <n v="3.4"/>
    <x v="9"/>
    <x v="87"/>
    <x v="0"/>
  </r>
  <r>
    <x v="105"/>
    <x v="0"/>
    <n v="0.99"/>
    <n v="3.4"/>
    <x v="9"/>
    <x v="362"/>
    <x v="0"/>
  </r>
  <r>
    <x v="105"/>
    <x v="0"/>
    <n v="0.99"/>
    <n v="3.4"/>
    <x v="9"/>
    <x v="255"/>
    <x v="0"/>
  </r>
  <r>
    <x v="105"/>
    <x v="0"/>
    <n v="0.99"/>
    <n v="3.4"/>
    <x v="9"/>
    <x v="363"/>
    <x v="0"/>
  </r>
  <r>
    <x v="105"/>
    <x v="0"/>
    <n v="0.99"/>
    <n v="3.4"/>
    <x v="9"/>
    <x v="364"/>
    <x v="0"/>
  </r>
  <r>
    <x v="105"/>
    <x v="0"/>
    <n v="0.99"/>
    <n v="3.4"/>
    <x v="9"/>
    <x v="360"/>
    <x v="0"/>
  </r>
  <r>
    <x v="105"/>
    <x v="0"/>
    <n v="0.99"/>
    <n v="3.4"/>
    <x v="9"/>
    <x v="365"/>
    <x v="0"/>
  </r>
  <r>
    <x v="1"/>
    <x v="1"/>
    <m/>
    <m/>
    <x v="1"/>
    <x v="10"/>
    <x v="0"/>
  </r>
  <r>
    <x v="106"/>
    <x v="0"/>
    <n v="0.99"/>
    <n v="3.2"/>
    <x v="9"/>
    <x v="134"/>
    <x v="0"/>
  </r>
  <r>
    <x v="106"/>
    <x v="0"/>
    <n v="0.99"/>
    <n v="3.2"/>
    <x v="9"/>
    <x v="316"/>
    <x v="0"/>
  </r>
  <r>
    <x v="106"/>
    <x v="0"/>
    <n v="0.99"/>
    <n v="3.2"/>
    <x v="9"/>
    <x v="86"/>
    <x v="0"/>
  </r>
  <r>
    <x v="106"/>
    <x v="0"/>
    <n v="0.99"/>
    <n v="3.2"/>
    <x v="9"/>
    <x v="87"/>
    <x v="0"/>
  </r>
  <r>
    <x v="106"/>
    <x v="0"/>
    <n v="0.99"/>
    <n v="3.2"/>
    <x v="9"/>
    <x v="366"/>
    <x v="0"/>
  </r>
  <r>
    <x v="106"/>
    <x v="0"/>
    <n v="0.99"/>
    <n v="3.2"/>
    <x v="9"/>
    <x v="255"/>
    <x v="0"/>
  </r>
  <r>
    <x v="106"/>
    <x v="0"/>
    <n v="0.99"/>
    <n v="3.2"/>
    <x v="9"/>
    <x v="362"/>
    <x v="0"/>
  </r>
  <r>
    <x v="106"/>
    <x v="0"/>
    <n v="0.99"/>
    <n v="3.2"/>
    <x v="9"/>
    <x v="365"/>
    <x v="0"/>
  </r>
  <r>
    <x v="106"/>
    <x v="0"/>
    <n v="0.99"/>
    <n v="3.2"/>
    <x v="9"/>
    <x v="342"/>
    <x v="0"/>
  </r>
  <r>
    <x v="106"/>
    <x v="0"/>
    <n v="0.99"/>
    <n v="3.2"/>
    <x v="9"/>
    <x v="201"/>
    <x v="0"/>
  </r>
  <r>
    <x v="1"/>
    <x v="1"/>
    <m/>
    <m/>
    <x v="1"/>
    <x v="10"/>
    <x v="0"/>
  </r>
  <r>
    <x v="107"/>
    <x v="2"/>
    <n v="0.99"/>
    <n v="4.75"/>
    <x v="9"/>
    <x v="191"/>
    <x v="0"/>
  </r>
  <r>
    <x v="107"/>
    <x v="2"/>
    <n v="0.99"/>
    <n v="4.75"/>
    <x v="9"/>
    <x v="134"/>
    <x v="0"/>
  </r>
  <r>
    <x v="107"/>
    <x v="2"/>
    <n v="0.99"/>
    <n v="4.75"/>
    <x v="9"/>
    <x v="125"/>
    <x v="0"/>
  </r>
  <r>
    <x v="107"/>
    <x v="2"/>
    <n v="0.99"/>
    <n v="4.75"/>
    <x v="9"/>
    <x v="79"/>
    <x v="0"/>
  </r>
  <r>
    <x v="107"/>
    <x v="2"/>
    <n v="0.99"/>
    <n v="4.75"/>
    <x v="9"/>
    <x v="316"/>
    <x v="0"/>
  </r>
  <r>
    <x v="107"/>
    <x v="2"/>
    <n v="0.99"/>
    <n v="4.75"/>
    <x v="9"/>
    <x v="86"/>
    <x v="0"/>
  </r>
  <r>
    <x v="107"/>
    <x v="2"/>
    <n v="0.99"/>
    <n v="4.75"/>
    <x v="9"/>
    <x v="300"/>
    <x v="0"/>
  </r>
  <r>
    <x v="107"/>
    <x v="2"/>
    <n v="0.99"/>
    <n v="4.75"/>
    <x v="9"/>
    <x v="76"/>
    <x v="0"/>
  </r>
  <r>
    <x v="107"/>
    <x v="2"/>
    <n v="0.99"/>
    <n v="4.75"/>
    <x v="9"/>
    <x v="87"/>
    <x v="0"/>
  </r>
  <r>
    <x v="107"/>
    <x v="2"/>
    <n v="0.99"/>
    <n v="4.75"/>
    <x v="9"/>
    <x v="311"/>
    <x v="0"/>
  </r>
  <r>
    <x v="1"/>
    <x v="1"/>
    <m/>
    <m/>
    <x v="1"/>
    <x v="10"/>
    <x v="0"/>
  </r>
  <r>
    <x v="108"/>
    <x v="0"/>
    <n v="0.99"/>
    <n v="3.39"/>
    <x v="9"/>
    <x v="367"/>
    <x v="0"/>
  </r>
  <r>
    <x v="108"/>
    <x v="0"/>
    <n v="0.99"/>
    <n v="3.39"/>
    <x v="9"/>
    <x v="86"/>
    <x v="0"/>
  </r>
  <r>
    <x v="108"/>
    <x v="0"/>
    <n v="0.99"/>
    <n v="3.39"/>
    <x v="9"/>
    <x v="316"/>
    <x v="0"/>
  </r>
  <r>
    <x v="108"/>
    <x v="0"/>
    <n v="0.99"/>
    <n v="3.39"/>
    <x v="9"/>
    <x v="366"/>
    <x v="0"/>
  </r>
  <r>
    <x v="108"/>
    <x v="0"/>
    <n v="0.99"/>
    <n v="3.39"/>
    <x v="9"/>
    <x v="368"/>
    <x v="0"/>
  </r>
  <r>
    <x v="108"/>
    <x v="0"/>
    <n v="0.99"/>
    <n v="3.39"/>
    <x v="9"/>
    <x v="369"/>
    <x v="0"/>
  </r>
  <r>
    <x v="108"/>
    <x v="0"/>
    <n v="0.99"/>
    <n v="3.39"/>
    <x v="9"/>
    <x v="365"/>
    <x v="0"/>
  </r>
  <r>
    <x v="108"/>
    <x v="0"/>
    <n v="0.99"/>
    <n v="3.39"/>
    <x v="9"/>
    <x v="362"/>
    <x v="0"/>
  </r>
  <r>
    <x v="108"/>
    <x v="0"/>
    <n v="0.99"/>
    <n v="3.39"/>
    <x v="9"/>
    <x v="370"/>
    <x v="0"/>
  </r>
  <r>
    <x v="108"/>
    <x v="0"/>
    <n v="0.99"/>
    <n v="3.39"/>
    <x v="9"/>
    <x v="343"/>
    <x v="0"/>
  </r>
  <r>
    <x v="1"/>
    <x v="1"/>
    <m/>
    <m/>
    <x v="1"/>
    <x v="10"/>
    <x v="0"/>
  </r>
  <r>
    <x v="109"/>
    <x v="4"/>
    <n v="0.99"/>
    <n v="2.3199999999999998"/>
    <x v="10"/>
    <x v="191"/>
    <x v="0"/>
  </r>
  <r>
    <x v="109"/>
    <x v="4"/>
    <n v="0.99"/>
    <n v="2.3199999999999998"/>
    <x v="10"/>
    <x v="78"/>
    <x v="0"/>
  </r>
  <r>
    <x v="109"/>
    <x v="4"/>
    <n v="0.99"/>
    <n v="2.3199999999999998"/>
    <x v="10"/>
    <x v="125"/>
    <x v="0"/>
  </r>
  <r>
    <x v="109"/>
    <x v="4"/>
    <n v="0.99"/>
    <n v="2.3199999999999998"/>
    <x v="10"/>
    <x v="79"/>
    <x v="0"/>
  </r>
  <r>
    <x v="109"/>
    <x v="4"/>
    <n v="0.99"/>
    <n v="2.3199999999999998"/>
    <x v="10"/>
    <x v="107"/>
    <x v="0"/>
  </r>
  <r>
    <x v="109"/>
    <x v="4"/>
    <n v="0.99"/>
    <n v="2.3199999999999998"/>
    <x v="10"/>
    <x v="73"/>
    <x v="0"/>
  </r>
  <r>
    <x v="109"/>
    <x v="4"/>
    <n v="0.99"/>
    <n v="2.3199999999999998"/>
    <x v="10"/>
    <x v="86"/>
    <x v="0"/>
  </r>
  <r>
    <x v="109"/>
    <x v="4"/>
    <n v="0.99"/>
    <n v="2.3199999999999998"/>
    <x v="10"/>
    <x v="115"/>
    <x v="0"/>
  </r>
  <r>
    <x v="109"/>
    <x v="4"/>
    <n v="0.99"/>
    <n v="2.3199999999999998"/>
    <x v="10"/>
    <x v="112"/>
    <x v="0"/>
  </r>
  <r>
    <x v="109"/>
    <x v="4"/>
    <n v="0.99"/>
    <n v="2.3199999999999998"/>
    <x v="10"/>
    <x v="137"/>
    <x v="0"/>
  </r>
  <r>
    <x v="1"/>
    <x v="1"/>
    <m/>
    <m/>
    <x v="1"/>
    <x v="10"/>
    <x v="0"/>
  </r>
  <r>
    <x v="110"/>
    <x v="2"/>
    <n v="0.99"/>
    <n v="2.94"/>
    <x v="10"/>
    <x v="191"/>
    <x v="0"/>
  </r>
  <r>
    <x v="110"/>
    <x v="2"/>
    <n v="0.99"/>
    <n v="2.94"/>
    <x v="10"/>
    <x v="75"/>
    <x v="0"/>
  </r>
  <r>
    <x v="110"/>
    <x v="2"/>
    <n v="0.99"/>
    <n v="2.94"/>
    <x v="10"/>
    <x v="125"/>
    <x v="0"/>
  </r>
  <r>
    <x v="110"/>
    <x v="2"/>
    <n v="0.99"/>
    <n v="2.94"/>
    <x v="10"/>
    <x v="78"/>
    <x v="0"/>
  </r>
  <r>
    <x v="110"/>
    <x v="2"/>
    <n v="0.99"/>
    <n v="2.94"/>
    <x v="10"/>
    <x v="70"/>
    <x v="0"/>
  </r>
  <r>
    <x v="110"/>
    <x v="2"/>
    <n v="0.99"/>
    <n v="2.94"/>
    <x v="10"/>
    <x v="107"/>
    <x v="0"/>
  </r>
  <r>
    <x v="110"/>
    <x v="2"/>
    <n v="0.99"/>
    <n v="2.94"/>
    <x v="10"/>
    <x v="86"/>
    <x v="0"/>
  </r>
  <r>
    <x v="110"/>
    <x v="2"/>
    <n v="0.99"/>
    <n v="2.94"/>
    <x v="10"/>
    <x v="137"/>
    <x v="0"/>
  </r>
  <r>
    <x v="110"/>
    <x v="2"/>
    <n v="0.99"/>
    <n v="2.94"/>
    <x v="10"/>
    <x v="79"/>
    <x v="0"/>
  </r>
  <r>
    <x v="110"/>
    <x v="2"/>
    <n v="0.99"/>
    <n v="2.94"/>
    <x v="10"/>
    <x v="311"/>
    <x v="0"/>
  </r>
  <r>
    <x v="1"/>
    <x v="1"/>
    <m/>
    <m/>
    <x v="1"/>
    <x v="10"/>
    <x v="0"/>
  </r>
  <r>
    <x v="111"/>
    <x v="2"/>
    <n v="0.99"/>
    <n v="2.98"/>
    <x v="10"/>
    <x v="191"/>
    <x v="0"/>
  </r>
  <r>
    <x v="111"/>
    <x v="2"/>
    <n v="0.99"/>
    <n v="2.98"/>
    <x v="10"/>
    <x v="78"/>
    <x v="0"/>
  </r>
  <r>
    <x v="111"/>
    <x v="2"/>
    <n v="0.99"/>
    <n v="2.98"/>
    <x v="10"/>
    <x v="125"/>
    <x v="0"/>
  </r>
  <r>
    <x v="111"/>
    <x v="2"/>
    <n v="0.99"/>
    <n v="2.98"/>
    <x v="10"/>
    <x v="86"/>
    <x v="0"/>
  </r>
  <r>
    <x v="111"/>
    <x v="2"/>
    <n v="0.99"/>
    <n v="2.98"/>
    <x v="10"/>
    <x v="300"/>
    <x v="0"/>
  </r>
  <r>
    <x v="111"/>
    <x v="2"/>
    <n v="0.99"/>
    <n v="2.98"/>
    <x v="10"/>
    <x v="73"/>
    <x v="0"/>
  </r>
  <r>
    <x v="111"/>
    <x v="2"/>
    <n v="0.99"/>
    <n v="2.98"/>
    <x v="10"/>
    <x v="107"/>
    <x v="0"/>
  </r>
  <r>
    <x v="111"/>
    <x v="2"/>
    <n v="0.99"/>
    <n v="2.98"/>
    <x v="10"/>
    <x v="70"/>
    <x v="0"/>
  </r>
  <r>
    <x v="111"/>
    <x v="2"/>
    <n v="0.99"/>
    <n v="2.98"/>
    <x v="10"/>
    <x v="79"/>
    <x v="0"/>
  </r>
  <r>
    <x v="111"/>
    <x v="2"/>
    <n v="0.99"/>
    <n v="2.98"/>
    <x v="10"/>
    <x v="75"/>
    <x v="0"/>
  </r>
  <r>
    <x v="1"/>
    <x v="1"/>
    <m/>
    <m/>
    <x v="1"/>
    <x v="10"/>
    <x v="0"/>
  </r>
  <r>
    <x v="112"/>
    <x v="0"/>
    <n v="0.99"/>
    <n v="1.46"/>
    <x v="11"/>
    <x v="334"/>
    <x v="0"/>
  </r>
  <r>
    <x v="112"/>
    <x v="0"/>
    <n v="0.99"/>
    <n v="1.46"/>
    <x v="11"/>
    <x v="336"/>
    <x v="0"/>
  </r>
  <r>
    <x v="112"/>
    <x v="0"/>
    <n v="0.99"/>
    <n v="1.46"/>
    <x v="11"/>
    <x v="112"/>
    <x v="0"/>
  </r>
  <r>
    <x v="112"/>
    <x v="0"/>
    <n v="0.99"/>
    <n v="1.46"/>
    <x v="11"/>
    <x v="107"/>
    <x v="0"/>
  </r>
  <r>
    <x v="112"/>
    <x v="0"/>
    <n v="0.99"/>
    <n v="1.46"/>
    <x v="11"/>
    <x v="340"/>
    <x v="0"/>
  </r>
  <r>
    <x v="112"/>
    <x v="0"/>
    <n v="0.99"/>
    <n v="1.46"/>
    <x v="11"/>
    <x v="338"/>
    <x v="0"/>
  </r>
  <r>
    <x v="112"/>
    <x v="0"/>
    <n v="0.99"/>
    <n v="1.46"/>
    <x v="11"/>
    <x v="371"/>
    <x v="0"/>
  </r>
  <r>
    <x v="112"/>
    <x v="0"/>
    <n v="0.99"/>
    <n v="1.46"/>
    <x v="11"/>
    <x v="372"/>
    <x v="0"/>
  </r>
  <r>
    <x v="112"/>
    <x v="0"/>
    <n v="0.99"/>
    <n v="1.46"/>
    <x v="11"/>
    <x v="66"/>
    <x v="0"/>
  </r>
  <r>
    <x v="112"/>
    <x v="0"/>
    <n v="0.99"/>
    <n v="1.46"/>
    <x v="11"/>
    <x v="67"/>
    <x v="0"/>
  </r>
  <r>
    <x v="1"/>
    <x v="1"/>
    <m/>
    <m/>
    <x v="1"/>
    <x v="10"/>
    <x v="0"/>
  </r>
  <r>
    <x v="113"/>
    <x v="0"/>
    <n v="0.99"/>
    <n v="0.94"/>
    <x v="11"/>
    <x v="334"/>
    <x v="0"/>
  </r>
  <r>
    <x v="113"/>
    <x v="0"/>
    <n v="0.99"/>
    <n v="0.94"/>
    <x v="11"/>
    <x v="336"/>
    <x v="0"/>
  </r>
  <r>
    <x v="113"/>
    <x v="0"/>
    <n v="0.99"/>
    <n v="0.94"/>
    <x v="11"/>
    <x v="192"/>
    <x v="0"/>
  </r>
  <r>
    <x v="113"/>
    <x v="0"/>
    <n v="0.99"/>
    <n v="0.94"/>
    <x v="11"/>
    <x v="340"/>
    <x v="0"/>
  </r>
  <r>
    <x v="113"/>
    <x v="0"/>
    <n v="0.99"/>
    <n v="0.94"/>
    <x v="11"/>
    <x v="338"/>
    <x v="0"/>
  </r>
  <r>
    <x v="113"/>
    <x v="0"/>
    <n v="0.99"/>
    <n v="0.94"/>
    <x v="11"/>
    <x v="373"/>
    <x v="0"/>
  </r>
  <r>
    <x v="113"/>
    <x v="0"/>
    <n v="0.99"/>
    <n v="0.94"/>
    <x v="11"/>
    <x v="374"/>
    <x v="0"/>
  </r>
  <r>
    <x v="113"/>
    <x v="0"/>
    <n v="0.99"/>
    <n v="0.94"/>
    <x v="11"/>
    <x v="371"/>
    <x v="0"/>
  </r>
  <r>
    <x v="113"/>
    <x v="0"/>
    <n v="0.99"/>
    <n v="0.94"/>
    <x v="11"/>
    <x v="237"/>
    <x v="0"/>
  </r>
  <r>
    <x v="113"/>
    <x v="0"/>
    <n v="0.99"/>
    <n v="0.94"/>
    <x v="11"/>
    <x v="67"/>
    <x v="0"/>
  </r>
  <r>
    <x v="1"/>
    <x v="1"/>
    <m/>
    <m/>
    <x v="1"/>
    <x v="10"/>
    <x v="0"/>
  </r>
  <r>
    <x v="114"/>
    <x v="2"/>
    <n v="0.99"/>
    <n v="1.73"/>
    <x v="11"/>
    <x v="112"/>
    <x v="0"/>
  </r>
  <r>
    <x v="114"/>
    <x v="2"/>
    <n v="0.99"/>
    <n v="1.73"/>
    <x v="11"/>
    <x v="375"/>
    <x v="0"/>
  </r>
  <r>
    <x v="114"/>
    <x v="2"/>
    <n v="0.99"/>
    <n v="1.73"/>
    <x v="11"/>
    <x v="334"/>
    <x v="0"/>
  </r>
  <r>
    <x v="114"/>
    <x v="2"/>
    <n v="0.99"/>
    <n v="1.73"/>
    <x v="11"/>
    <x v="107"/>
    <x v="0"/>
  </r>
  <r>
    <x v="114"/>
    <x v="2"/>
    <n v="0.99"/>
    <n v="1.73"/>
    <x v="11"/>
    <x v="338"/>
    <x v="0"/>
  </r>
  <r>
    <x v="114"/>
    <x v="2"/>
    <n v="0.99"/>
    <n v="1.73"/>
    <x v="11"/>
    <x v="340"/>
    <x v="0"/>
  </r>
  <r>
    <x v="114"/>
    <x v="2"/>
    <n v="0.99"/>
    <n v="1.73"/>
    <x v="11"/>
    <x v="373"/>
    <x v="0"/>
  </r>
  <r>
    <x v="114"/>
    <x v="2"/>
    <n v="0.99"/>
    <n v="1.73"/>
    <x v="11"/>
    <x v="66"/>
    <x v="0"/>
  </r>
  <r>
    <x v="114"/>
    <x v="2"/>
    <n v="0.99"/>
    <n v="1.73"/>
    <x v="11"/>
    <x v="67"/>
    <x v="0"/>
  </r>
  <r>
    <x v="114"/>
    <x v="2"/>
    <n v="0.99"/>
    <n v="1.73"/>
    <x v="11"/>
    <x v="372"/>
    <x v="0"/>
  </r>
  <r>
    <x v="1"/>
    <x v="1"/>
    <m/>
    <m/>
    <x v="1"/>
    <x v="10"/>
    <x v="0"/>
  </r>
  <r>
    <x v="115"/>
    <x v="0"/>
    <n v="0.99"/>
    <n v="1.88"/>
    <x v="12"/>
    <x v="191"/>
    <x v="0"/>
  </r>
  <r>
    <x v="115"/>
    <x v="0"/>
    <n v="0.99"/>
    <n v="1.88"/>
    <x v="12"/>
    <x v="134"/>
    <x v="0"/>
  </r>
  <r>
    <x v="115"/>
    <x v="0"/>
    <n v="0.99"/>
    <n v="1.88"/>
    <x v="12"/>
    <x v="115"/>
    <x v="0"/>
  </r>
  <r>
    <x v="115"/>
    <x v="0"/>
    <n v="0.99"/>
    <n v="1.88"/>
    <x v="12"/>
    <x v="192"/>
    <x v="0"/>
  </r>
  <r>
    <x v="115"/>
    <x v="0"/>
    <n v="0.99"/>
    <n v="1.88"/>
    <x v="12"/>
    <x v="193"/>
    <x v="0"/>
  </r>
  <r>
    <x v="115"/>
    <x v="0"/>
    <n v="0.99"/>
    <n v="1.88"/>
    <x v="12"/>
    <x v="125"/>
    <x v="0"/>
  </r>
  <r>
    <x v="115"/>
    <x v="0"/>
    <n v="0.99"/>
    <n v="1.88"/>
    <x v="12"/>
    <x v="79"/>
    <x v="0"/>
  </r>
  <r>
    <x v="115"/>
    <x v="0"/>
    <n v="0.99"/>
    <n v="1.88"/>
    <x v="12"/>
    <x v="311"/>
    <x v="0"/>
  </r>
  <r>
    <x v="115"/>
    <x v="0"/>
    <n v="0.99"/>
    <n v="1.88"/>
    <x v="12"/>
    <x v="352"/>
    <x v="0"/>
  </r>
  <r>
    <x v="115"/>
    <x v="0"/>
    <n v="0.99"/>
    <n v="1.88"/>
    <x v="12"/>
    <x v="351"/>
    <x v="0"/>
  </r>
  <r>
    <x v="1"/>
    <x v="1"/>
    <m/>
    <m/>
    <x v="1"/>
    <x v="10"/>
    <x v="0"/>
  </r>
  <r>
    <x v="116"/>
    <x v="0"/>
    <n v="0.99"/>
    <n v="1.76"/>
    <x v="12"/>
    <x v="191"/>
    <x v="0"/>
  </r>
  <r>
    <x v="116"/>
    <x v="0"/>
    <n v="0.99"/>
    <n v="1.76"/>
    <x v="12"/>
    <x v="134"/>
    <x v="0"/>
  </r>
  <r>
    <x v="116"/>
    <x v="0"/>
    <n v="0.99"/>
    <n v="1.76"/>
    <x v="12"/>
    <x v="192"/>
    <x v="0"/>
  </r>
  <r>
    <x v="116"/>
    <x v="0"/>
    <n v="0.99"/>
    <n v="1.76"/>
    <x v="12"/>
    <x v="125"/>
    <x v="0"/>
  </r>
  <r>
    <x v="116"/>
    <x v="0"/>
    <n v="0.99"/>
    <n v="1.76"/>
    <x v="12"/>
    <x v="352"/>
    <x v="0"/>
  </r>
  <r>
    <x v="116"/>
    <x v="0"/>
    <n v="0.99"/>
    <n v="1.76"/>
    <x v="12"/>
    <x v="351"/>
    <x v="0"/>
  </r>
  <r>
    <x v="116"/>
    <x v="0"/>
    <n v="0.99"/>
    <n v="1.76"/>
    <x v="12"/>
    <x v="115"/>
    <x v="0"/>
  </r>
  <r>
    <x v="116"/>
    <x v="0"/>
    <n v="0.99"/>
    <n v="1.76"/>
    <x v="12"/>
    <x v="193"/>
    <x v="0"/>
  </r>
  <r>
    <x v="116"/>
    <x v="0"/>
    <n v="0.99"/>
    <n v="1.76"/>
    <x v="12"/>
    <x v="79"/>
    <x v="0"/>
  </r>
  <r>
    <x v="116"/>
    <x v="0"/>
    <n v="0.99"/>
    <n v="1.76"/>
    <x v="12"/>
    <x v="311"/>
    <x v="0"/>
  </r>
  <r>
    <x v="1"/>
    <x v="1"/>
    <m/>
    <m/>
    <x v="1"/>
    <x v="10"/>
    <x v="0"/>
  </r>
  <r>
    <x v="117"/>
    <x v="2"/>
    <n v="0.99"/>
    <n v="1.27"/>
    <x v="12"/>
    <x v="191"/>
    <x v="0"/>
  </r>
  <r>
    <x v="117"/>
    <x v="2"/>
    <n v="0.99"/>
    <n v="1.27"/>
    <x v="12"/>
    <x v="115"/>
    <x v="0"/>
  </r>
  <r>
    <x v="117"/>
    <x v="2"/>
    <n v="0.99"/>
    <n v="1.27"/>
    <x v="12"/>
    <x v="125"/>
    <x v="0"/>
  </r>
  <r>
    <x v="117"/>
    <x v="2"/>
    <n v="0.99"/>
    <n v="1.27"/>
    <x v="12"/>
    <x v="311"/>
    <x v="0"/>
  </r>
  <r>
    <x v="117"/>
    <x v="2"/>
    <n v="0.99"/>
    <n v="1.27"/>
    <x v="12"/>
    <x v="79"/>
    <x v="0"/>
  </r>
  <r>
    <x v="117"/>
    <x v="2"/>
    <n v="0.99"/>
    <n v="1.27"/>
    <x v="12"/>
    <x v="352"/>
    <x v="0"/>
  </r>
  <r>
    <x v="117"/>
    <x v="2"/>
    <n v="0.99"/>
    <n v="1.27"/>
    <x v="12"/>
    <x v="351"/>
    <x v="0"/>
  </r>
  <r>
    <x v="117"/>
    <x v="2"/>
    <n v="0.99"/>
    <n v="1.27"/>
    <x v="12"/>
    <x v="73"/>
    <x v="0"/>
  </r>
  <r>
    <x v="117"/>
    <x v="2"/>
    <n v="0.99"/>
    <n v="1.27"/>
    <x v="12"/>
    <x v="192"/>
    <x v="0"/>
  </r>
  <r>
    <x v="117"/>
    <x v="2"/>
    <n v="0.99"/>
    <n v="1.27"/>
    <x v="12"/>
    <x v="358"/>
    <x v="0"/>
  </r>
  <r>
    <x v="1"/>
    <x v="1"/>
    <m/>
    <m/>
    <x v="1"/>
    <x v="10"/>
    <x v="0"/>
  </r>
  <r>
    <x v="118"/>
    <x v="0"/>
    <n v="0.99"/>
    <n v="0.84"/>
    <x v="13"/>
    <x v="134"/>
    <x v="0"/>
  </r>
  <r>
    <x v="118"/>
    <x v="0"/>
    <n v="0.99"/>
    <n v="0.84"/>
    <x v="13"/>
    <x v="191"/>
    <x v="0"/>
  </r>
  <r>
    <x v="118"/>
    <x v="0"/>
    <n v="0.99"/>
    <n v="0.84"/>
    <x v="13"/>
    <x v="137"/>
    <x v="0"/>
  </r>
  <r>
    <x v="118"/>
    <x v="0"/>
    <n v="0.99"/>
    <n v="0.84"/>
    <x v="13"/>
    <x v="267"/>
    <x v="0"/>
  </r>
  <r>
    <x v="118"/>
    <x v="0"/>
    <n v="0.99"/>
    <n v="0.84"/>
    <x v="13"/>
    <x v="86"/>
    <x v="0"/>
  </r>
  <r>
    <x v="118"/>
    <x v="0"/>
    <n v="0.99"/>
    <n v="0.84"/>
    <x v="13"/>
    <x v="300"/>
    <x v="0"/>
  </r>
  <r>
    <x v="118"/>
    <x v="0"/>
    <n v="0.99"/>
    <n v="0.84"/>
    <x v="13"/>
    <x v="238"/>
    <x v="0"/>
  </r>
  <r>
    <x v="118"/>
    <x v="0"/>
    <n v="0.99"/>
    <n v="0.84"/>
    <x v="13"/>
    <x v="376"/>
    <x v="0"/>
  </r>
  <r>
    <x v="118"/>
    <x v="0"/>
    <n v="0.99"/>
    <n v="0.84"/>
    <x v="13"/>
    <x v="324"/>
    <x v="0"/>
  </r>
  <r>
    <x v="118"/>
    <x v="0"/>
    <n v="0.99"/>
    <n v="0.84"/>
    <x v="13"/>
    <x v="76"/>
    <x v="0"/>
  </r>
  <r>
    <x v="1"/>
    <x v="1"/>
    <m/>
    <m/>
    <x v="1"/>
    <x v="10"/>
    <x v="0"/>
  </r>
  <r>
    <x v="119"/>
    <x v="0"/>
    <n v="0.66"/>
    <n v="1.1399999999999999"/>
    <x v="13"/>
    <x v="316"/>
    <x v="0"/>
  </r>
  <r>
    <x v="119"/>
    <x v="0"/>
    <n v="0.66"/>
    <n v="1.1399999999999999"/>
    <x v="13"/>
    <x v="191"/>
    <x v="0"/>
  </r>
  <r>
    <x v="119"/>
    <x v="0"/>
    <n v="0.66"/>
    <n v="1.1399999999999999"/>
    <x v="13"/>
    <x v="267"/>
    <x v="0"/>
  </r>
  <r>
    <x v="119"/>
    <x v="0"/>
    <n v="0.66"/>
    <n v="1.1399999999999999"/>
    <x v="13"/>
    <x v="137"/>
    <x v="0"/>
  </r>
  <r>
    <x v="119"/>
    <x v="0"/>
    <n v="0.66"/>
    <n v="1.1399999999999999"/>
    <x v="13"/>
    <x v="376"/>
    <x v="0"/>
  </r>
  <r>
    <x v="119"/>
    <x v="0"/>
    <n v="0.66"/>
    <n v="1.1399999999999999"/>
    <x v="13"/>
    <x v="238"/>
    <x v="0"/>
  </r>
  <r>
    <x v="119"/>
    <x v="0"/>
    <n v="0.66"/>
    <n v="1.1399999999999999"/>
    <x v="13"/>
    <x v="86"/>
    <x v="0"/>
  </r>
  <r>
    <x v="119"/>
    <x v="0"/>
    <n v="0.66"/>
    <n v="1.1399999999999999"/>
    <x v="13"/>
    <x v="324"/>
    <x v="0"/>
  </r>
  <r>
    <x v="119"/>
    <x v="0"/>
    <n v="0.66"/>
    <n v="1.1399999999999999"/>
    <x v="13"/>
    <x v="255"/>
    <x v="0"/>
  </r>
  <r>
    <x v="119"/>
    <x v="0"/>
    <n v="0.66"/>
    <n v="1.1399999999999999"/>
    <x v="13"/>
    <x v="76"/>
    <x v="0"/>
  </r>
  <r>
    <x v="1"/>
    <x v="1"/>
    <m/>
    <m/>
    <x v="1"/>
    <x v="10"/>
    <x v="0"/>
  </r>
  <r>
    <x v="120"/>
    <x v="0"/>
    <n v="0.99"/>
    <n v="2.5099999999999998"/>
    <x v="14"/>
    <x v="191"/>
    <x v="0"/>
  </r>
  <r>
    <x v="120"/>
    <x v="0"/>
    <n v="0.99"/>
    <n v="2.5099999999999998"/>
    <x v="14"/>
    <x v="66"/>
    <x v="0"/>
  </r>
  <r>
    <x v="120"/>
    <x v="0"/>
    <n v="0.99"/>
    <n v="2.5099999999999998"/>
    <x v="14"/>
    <x v="86"/>
    <x v="0"/>
  </r>
  <r>
    <x v="120"/>
    <x v="0"/>
    <n v="0.99"/>
    <n v="2.5099999999999998"/>
    <x v="14"/>
    <x v="115"/>
    <x v="0"/>
  </r>
  <r>
    <x v="120"/>
    <x v="0"/>
    <n v="0.99"/>
    <n v="2.5099999999999998"/>
    <x v="14"/>
    <x v="78"/>
    <x v="0"/>
  </r>
  <r>
    <x v="120"/>
    <x v="0"/>
    <n v="0.99"/>
    <n v="2.5099999999999998"/>
    <x v="14"/>
    <x v="70"/>
    <x v="0"/>
  </r>
  <r>
    <x v="120"/>
    <x v="0"/>
    <n v="0.99"/>
    <n v="2.5099999999999998"/>
    <x v="14"/>
    <x v="145"/>
    <x v="0"/>
  </r>
  <r>
    <x v="120"/>
    <x v="0"/>
    <n v="0.99"/>
    <n v="2.5099999999999998"/>
    <x v="14"/>
    <x v="87"/>
    <x v="0"/>
  </r>
  <r>
    <x v="120"/>
    <x v="0"/>
    <n v="0.99"/>
    <n v="2.5099999999999998"/>
    <x v="14"/>
    <x v="300"/>
    <x v="0"/>
  </r>
  <r>
    <x v="120"/>
    <x v="0"/>
    <n v="0.99"/>
    <n v="2.5099999999999998"/>
    <x v="14"/>
    <x v="128"/>
    <x v="0"/>
  </r>
  <r>
    <x v="1"/>
    <x v="1"/>
    <m/>
    <m/>
    <x v="1"/>
    <x v="10"/>
    <x v="0"/>
  </r>
  <r>
    <x v="121"/>
    <x v="2"/>
    <n v="0.99"/>
    <n v="3.44"/>
    <x v="14"/>
    <x v="191"/>
    <x v="0"/>
  </r>
  <r>
    <x v="121"/>
    <x v="2"/>
    <n v="0.99"/>
    <n v="3.44"/>
    <x v="14"/>
    <x v="66"/>
    <x v="0"/>
  </r>
  <r>
    <x v="121"/>
    <x v="2"/>
    <n v="0.99"/>
    <n v="3.44"/>
    <x v="14"/>
    <x v="86"/>
    <x v="0"/>
  </r>
  <r>
    <x v="121"/>
    <x v="2"/>
    <n v="0.99"/>
    <n v="3.44"/>
    <x v="14"/>
    <x v="115"/>
    <x v="0"/>
  </r>
  <r>
    <x v="121"/>
    <x v="2"/>
    <n v="0.99"/>
    <n v="3.44"/>
    <x v="14"/>
    <x v="78"/>
    <x v="0"/>
  </r>
  <r>
    <x v="121"/>
    <x v="2"/>
    <n v="0.99"/>
    <n v="3.44"/>
    <x v="14"/>
    <x v="145"/>
    <x v="0"/>
  </r>
  <r>
    <x v="121"/>
    <x v="2"/>
    <n v="0.99"/>
    <n v="3.44"/>
    <x v="14"/>
    <x v="300"/>
    <x v="0"/>
  </r>
  <r>
    <x v="121"/>
    <x v="2"/>
    <n v="0.99"/>
    <n v="3.44"/>
    <x v="14"/>
    <x v="85"/>
    <x v="0"/>
  </r>
  <r>
    <x v="121"/>
    <x v="2"/>
    <n v="0.99"/>
    <n v="3.44"/>
    <x v="14"/>
    <x v="87"/>
    <x v="0"/>
  </r>
  <r>
    <x v="121"/>
    <x v="2"/>
    <n v="0.99"/>
    <n v="3.44"/>
    <x v="14"/>
    <x v="107"/>
    <x v="0"/>
  </r>
  <r>
    <x v="1"/>
    <x v="1"/>
    <m/>
    <m/>
    <x v="1"/>
    <x v="10"/>
    <x v="0"/>
  </r>
  <r>
    <x v="122"/>
    <x v="4"/>
    <n v="0.99"/>
    <n v="2.29"/>
    <x v="15"/>
    <x v="335"/>
    <x v="0"/>
  </r>
  <r>
    <x v="122"/>
    <x v="4"/>
    <n v="0.99"/>
    <n v="2.29"/>
    <x v="15"/>
    <x v="125"/>
    <x v="0"/>
  </r>
  <r>
    <x v="122"/>
    <x v="4"/>
    <n v="0.99"/>
    <n v="2.29"/>
    <x v="15"/>
    <x v="73"/>
    <x v="0"/>
  </r>
  <r>
    <x v="122"/>
    <x v="4"/>
    <n v="0.99"/>
    <n v="2.29"/>
    <x v="15"/>
    <x v="107"/>
    <x v="0"/>
  </r>
  <r>
    <x v="122"/>
    <x v="4"/>
    <n v="0.99"/>
    <n v="2.29"/>
    <x v="15"/>
    <x v="334"/>
    <x v="0"/>
  </r>
  <r>
    <x v="122"/>
    <x v="4"/>
    <n v="0.99"/>
    <n v="2.29"/>
    <x v="15"/>
    <x v="325"/>
    <x v="0"/>
  </r>
  <r>
    <x v="122"/>
    <x v="4"/>
    <n v="0.99"/>
    <n v="2.29"/>
    <x v="15"/>
    <x v="112"/>
    <x v="0"/>
  </r>
  <r>
    <x v="122"/>
    <x v="4"/>
    <n v="0.99"/>
    <n v="2.29"/>
    <x v="15"/>
    <x v="328"/>
    <x v="0"/>
  </r>
  <r>
    <x v="122"/>
    <x v="4"/>
    <n v="0.99"/>
    <n v="2.29"/>
    <x v="15"/>
    <x v="340"/>
    <x v="0"/>
  </r>
  <r>
    <x v="122"/>
    <x v="4"/>
    <n v="0.99"/>
    <n v="2.29"/>
    <x v="15"/>
    <x v="373"/>
    <x v="0"/>
  </r>
  <r>
    <x v="1"/>
    <x v="1"/>
    <m/>
    <m/>
    <x v="1"/>
    <x v="10"/>
    <x v="0"/>
  </r>
  <r>
    <x v="123"/>
    <x v="2"/>
    <n v="0.99"/>
    <n v="2.48"/>
    <x v="15"/>
    <x v="72"/>
    <x v="0"/>
  </r>
  <r>
    <x v="123"/>
    <x v="2"/>
    <n v="0.99"/>
    <n v="2.48"/>
    <x v="15"/>
    <x v="377"/>
    <x v="0"/>
  </r>
  <r>
    <x v="123"/>
    <x v="2"/>
    <n v="0.99"/>
    <n v="2.48"/>
    <x v="15"/>
    <x v="373"/>
    <x v="0"/>
  </r>
  <r>
    <x v="123"/>
    <x v="2"/>
    <n v="0.99"/>
    <n v="2.48"/>
    <x v="15"/>
    <x v="74"/>
    <x v="0"/>
  </r>
  <r>
    <x v="123"/>
    <x v="2"/>
    <n v="0.99"/>
    <n v="2.48"/>
    <x v="15"/>
    <x v="73"/>
    <x v="0"/>
  </r>
  <r>
    <x v="123"/>
    <x v="2"/>
    <n v="0.99"/>
    <n v="2.48"/>
    <x v="15"/>
    <x v="80"/>
    <x v="0"/>
  </r>
  <r>
    <x v="123"/>
    <x v="2"/>
    <n v="0.99"/>
    <n v="2.48"/>
    <x v="15"/>
    <x v="125"/>
    <x v="0"/>
  </r>
  <r>
    <x v="123"/>
    <x v="2"/>
    <n v="0.99"/>
    <n v="2.48"/>
    <x v="15"/>
    <x v="238"/>
    <x v="0"/>
  </r>
  <r>
    <x v="123"/>
    <x v="2"/>
    <n v="0.99"/>
    <n v="2.48"/>
    <x v="15"/>
    <x v="334"/>
    <x v="0"/>
  </r>
  <r>
    <x v="123"/>
    <x v="2"/>
    <n v="0.99"/>
    <n v="2.48"/>
    <x v="15"/>
    <x v="325"/>
    <x v="0"/>
  </r>
  <r>
    <x v="1"/>
    <x v="1"/>
    <m/>
    <m/>
    <x v="1"/>
    <x v="10"/>
    <x v="0"/>
  </r>
  <r>
    <x v="124"/>
    <x v="0"/>
    <n v="0.99"/>
    <n v="3.54"/>
    <x v="16"/>
    <x v="324"/>
    <x v="0"/>
  </r>
  <r>
    <x v="124"/>
    <x v="0"/>
    <n v="0.99"/>
    <n v="3.54"/>
    <x v="16"/>
    <x v="70"/>
    <x v="0"/>
  </r>
  <r>
    <x v="124"/>
    <x v="0"/>
    <n v="0.99"/>
    <n v="3.54"/>
    <x v="16"/>
    <x v="181"/>
    <x v="0"/>
  </r>
  <r>
    <x v="124"/>
    <x v="0"/>
    <n v="0.99"/>
    <n v="3.54"/>
    <x v="16"/>
    <x v="307"/>
    <x v="0"/>
  </r>
  <r>
    <x v="124"/>
    <x v="0"/>
    <n v="0.99"/>
    <n v="3.54"/>
    <x v="16"/>
    <x v="86"/>
    <x v="0"/>
  </r>
  <r>
    <x v="124"/>
    <x v="0"/>
    <n v="0.99"/>
    <n v="3.54"/>
    <x v="16"/>
    <x v="311"/>
    <x v="0"/>
  </r>
  <r>
    <x v="124"/>
    <x v="0"/>
    <n v="0.99"/>
    <n v="3.54"/>
    <x v="16"/>
    <x v="87"/>
    <x v="0"/>
  </r>
  <r>
    <x v="124"/>
    <x v="0"/>
    <n v="0.99"/>
    <n v="3.54"/>
    <x v="16"/>
    <x v="98"/>
    <x v="0"/>
  </r>
  <r>
    <x v="124"/>
    <x v="0"/>
    <n v="0.99"/>
    <n v="3.54"/>
    <x v="16"/>
    <x v="135"/>
    <x v="0"/>
  </r>
  <r>
    <x v="124"/>
    <x v="0"/>
    <n v="0.99"/>
    <n v="3.54"/>
    <x v="16"/>
    <x v="107"/>
    <x v="0"/>
  </r>
  <r>
    <x v="1"/>
    <x v="1"/>
    <m/>
    <m/>
    <x v="1"/>
    <x v="10"/>
    <x v="0"/>
  </r>
  <r>
    <x v="125"/>
    <x v="2"/>
    <n v="0.99"/>
    <n v="5.57"/>
    <x v="16"/>
    <x v="79"/>
    <x v="0"/>
  </r>
  <r>
    <x v="125"/>
    <x v="2"/>
    <n v="0.99"/>
    <n v="5.57"/>
    <x v="16"/>
    <x v="73"/>
    <x v="0"/>
  </r>
  <r>
    <x v="125"/>
    <x v="2"/>
    <n v="0.99"/>
    <n v="5.57"/>
    <x v="16"/>
    <x v="324"/>
    <x v="0"/>
  </r>
  <r>
    <x v="125"/>
    <x v="2"/>
    <n v="0.99"/>
    <n v="5.57"/>
    <x v="16"/>
    <x v="87"/>
    <x v="0"/>
  </r>
  <r>
    <x v="125"/>
    <x v="2"/>
    <n v="0.99"/>
    <n v="5.57"/>
    <x v="16"/>
    <x v="107"/>
    <x v="0"/>
  </r>
  <r>
    <x v="125"/>
    <x v="2"/>
    <n v="0.99"/>
    <n v="5.57"/>
    <x v="16"/>
    <x v="86"/>
    <x v="0"/>
  </r>
  <r>
    <x v="125"/>
    <x v="2"/>
    <n v="0.99"/>
    <n v="5.57"/>
    <x v="16"/>
    <x v="316"/>
    <x v="0"/>
  </r>
  <r>
    <x v="125"/>
    <x v="2"/>
    <n v="0.99"/>
    <n v="5.57"/>
    <x v="16"/>
    <x v="112"/>
    <x v="0"/>
  </r>
  <r>
    <x v="125"/>
    <x v="2"/>
    <n v="0.99"/>
    <n v="5.57"/>
    <x v="16"/>
    <x v="181"/>
    <x v="0"/>
  </r>
  <r>
    <x v="125"/>
    <x v="2"/>
    <n v="0.99"/>
    <n v="5.57"/>
    <x v="16"/>
    <x v="311"/>
    <x v="0"/>
  </r>
  <r>
    <x v="1"/>
    <x v="1"/>
    <m/>
    <m/>
    <x v="1"/>
    <x v="10"/>
    <x v="0"/>
  </r>
  <r>
    <x v="126"/>
    <x v="2"/>
    <n v="0.99"/>
    <n v="3.03"/>
    <x v="17"/>
    <x v="134"/>
    <x v="0"/>
  </r>
  <r>
    <x v="126"/>
    <x v="2"/>
    <n v="0.99"/>
    <n v="3.03"/>
    <x v="17"/>
    <x v="102"/>
    <x v="0"/>
  </r>
  <r>
    <x v="126"/>
    <x v="2"/>
    <n v="0.99"/>
    <n v="3.03"/>
    <x v="17"/>
    <x v="238"/>
    <x v="0"/>
  </r>
  <r>
    <x v="126"/>
    <x v="2"/>
    <n v="0.99"/>
    <n v="3.03"/>
    <x v="17"/>
    <x v="378"/>
    <x v="0"/>
  </r>
  <r>
    <x v="126"/>
    <x v="2"/>
    <n v="0.99"/>
    <n v="3.03"/>
    <x v="17"/>
    <x v="379"/>
    <x v="0"/>
  </r>
  <r>
    <x v="126"/>
    <x v="2"/>
    <n v="0.99"/>
    <n v="3.03"/>
    <x v="17"/>
    <x v="214"/>
    <x v="0"/>
  </r>
  <r>
    <x v="126"/>
    <x v="2"/>
    <n v="0.99"/>
    <n v="3.03"/>
    <x v="17"/>
    <x v="78"/>
    <x v="0"/>
  </r>
  <r>
    <x v="126"/>
    <x v="2"/>
    <n v="0.99"/>
    <n v="3.03"/>
    <x v="17"/>
    <x v="135"/>
    <x v="0"/>
  </r>
  <r>
    <x v="126"/>
    <x v="2"/>
    <n v="0.99"/>
    <n v="3.03"/>
    <x v="17"/>
    <x v="318"/>
    <x v="0"/>
  </r>
  <r>
    <x v="126"/>
    <x v="2"/>
    <n v="0.99"/>
    <n v="3.03"/>
    <x v="17"/>
    <x v="380"/>
    <x v="0"/>
  </r>
  <r>
    <x v="1"/>
    <x v="1"/>
    <m/>
    <m/>
    <x v="1"/>
    <x v="10"/>
    <x v="0"/>
  </r>
  <r>
    <x v="127"/>
    <x v="2"/>
    <n v="0.99"/>
    <n v="6.4"/>
    <x v="17"/>
    <x v="134"/>
    <x v="0"/>
  </r>
  <r>
    <x v="127"/>
    <x v="2"/>
    <n v="0.99"/>
    <n v="6.4"/>
    <x v="17"/>
    <x v="79"/>
    <x v="0"/>
  </r>
  <r>
    <x v="127"/>
    <x v="2"/>
    <n v="0.99"/>
    <n v="6.4"/>
    <x v="17"/>
    <x v="70"/>
    <x v="0"/>
  </r>
  <r>
    <x v="127"/>
    <x v="2"/>
    <n v="0.99"/>
    <n v="6.4"/>
    <x v="17"/>
    <x v="381"/>
    <x v="0"/>
  </r>
  <r>
    <x v="127"/>
    <x v="2"/>
    <n v="0.99"/>
    <n v="6.4"/>
    <x v="17"/>
    <x v="78"/>
    <x v="0"/>
  </r>
  <r>
    <x v="127"/>
    <x v="2"/>
    <n v="0.99"/>
    <n v="6.4"/>
    <x v="17"/>
    <x v="311"/>
    <x v="0"/>
  </r>
  <r>
    <x v="127"/>
    <x v="2"/>
    <n v="0.99"/>
    <n v="6.4"/>
    <x v="17"/>
    <x v="76"/>
    <x v="0"/>
  </r>
  <r>
    <x v="127"/>
    <x v="2"/>
    <n v="0.99"/>
    <n v="6.4"/>
    <x v="17"/>
    <x v="238"/>
    <x v="0"/>
  </r>
  <r>
    <x v="127"/>
    <x v="2"/>
    <n v="0.99"/>
    <n v="6.4"/>
    <x v="17"/>
    <x v="382"/>
    <x v="0"/>
  </r>
  <r>
    <x v="127"/>
    <x v="2"/>
    <n v="0.99"/>
    <n v="6.4"/>
    <x v="17"/>
    <x v="135"/>
    <x v="0"/>
  </r>
  <r>
    <x v="1"/>
    <x v="1"/>
    <m/>
    <m/>
    <x v="1"/>
    <x v="10"/>
    <x v="0"/>
  </r>
  <r>
    <x v="128"/>
    <x v="2"/>
    <n v="0.33"/>
    <n v="0.84"/>
    <x v="18"/>
    <x v="192"/>
    <x v="0"/>
  </r>
  <r>
    <x v="128"/>
    <x v="2"/>
    <n v="0.33"/>
    <n v="0.84"/>
    <x v="18"/>
    <x v="191"/>
    <x v="0"/>
  </r>
  <r>
    <x v="128"/>
    <x v="2"/>
    <n v="0.33"/>
    <n v="0.84"/>
    <x v="18"/>
    <x v="383"/>
    <x v="0"/>
  </r>
  <r>
    <x v="128"/>
    <x v="2"/>
    <n v="0.33"/>
    <n v="0.84"/>
    <x v="18"/>
    <x v="384"/>
    <x v="0"/>
  </r>
  <r>
    <x v="128"/>
    <x v="2"/>
    <n v="0.33"/>
    <n v="0.84"/>
    <x v="18"/>
    <x v="385"/>
    <x v="0"/>
  </r>
  <r>
    <x v="128"/>
    <x v="2"/>
    <n v="0.33"/>
    <n v="0.84"/>
    <x v="18"/>
    <x v="386"/>
    <x v="0"/>
  </r>
  <r>
    <x v="128"/>
    <x v="2"/>
    <n v="0.33"/>
    <n v="0.84"/>
    <x v="18"/>
    <x v="387"/>
    <x v="0"/>
  </r>
  <r>
    <x v="128"/>
    <x v="2"/>
    <n v="0.33"/>
    <n v="0.84"/>
    <x v="18"/>
    <x v="388"/>
    <x v="0"/>
  </r>
  <r>
    <x v="128"/>
    <x v="2"/>
    <n v="0.33"/>
    <n v="0.84"/>
    <x v="18"/>
    <x v="389"/>
    <x v="0"/>
  </r>
  <r>
    <x v="128"/>
    <x v="2"/>
    <n v="0.33"/>
    <n v="0.84"/>
    <x v="18"/>
    <x v="390"/>
    <x v="0"/>
  </r>
  <r>
    <x v="1"/>
    <x v="1"/>
    <m/>
    <m/>
    <x v="1"/>
    <x v="10"/>
    <x v="0"/>
  </r>
  <r>
    <x v="129"/>
    <x v="2"/>
    <n v="0.66"/>
    <n v="0.59"/>
    <x v="18"/>
    <x v="192"/>
    <x v="0"/>
  </r>
  <r>
    <x v="129"/>
    <x v="2"/>
    <n v="0.66"/>
    <n v="0.59"/>
    <x v="18"/>
    <x v="191"/>
    <x v="0"/>
  </r>
  <r>
    <x v="129"/>
    <x v="2"/>
    <n v="0.66"/>
    <n v="0.59"/>
    <x v="18"/>
    <x v="384"/>
    <x v="0"/>
  </r>
  <r>
    <x v="129"/>
    <x v="2"/>
    <n v="0.66"/>
    <n v="0.59"/>
    <x v="18"/>
    <x v="391"/>
    <x v="0"/>
  </r>
  <r>
    <x v="129"/>
    <x v="2"/>
    <n v="0.66"/>
    <n v="0.59"/>
    <x v="18"/>
    <x v="392"/>
    <x v="0"/>
  </r>
  <r>
    <x v="129"/>
    <x v="2"/>
    <n v="0.66"/>
    <n v="0.59"/>
    <x v="18"/>
    <x v="388"/>
    <x v="0"/>
  </r>
  <r>
    <x v="129"/>
    <x v="2"/>
    <n v="0.66"/>
    <n v="0.59"/>
    <x v="18"/>
    <x v="393"/>
    <x v="0"/>
  </r>
  <r>
    <x v="129"/>
    <x v="2"/>
    <n v="0.66"/>
    <n v="0.59"/>
    <x v="18"/>
    <x v="394"/>
    <x v="0"/>
  </r>
  <r>
    <x v="129"/>
    <x v="2"/>
    <n v="0.66"/>
    <n v="0.59"/>
    <x v="18"/>
    <x v="395"/>
    <x v="0"/>
  </r>
  <r>
    <x v="129"/>
    <x v="2"/>
    <n v="0.66"/>
    <n v="0.59"/>
    <x v="18"/>
    <x v="390"/>
    <x v="0"/>
  </r>
  <r>
    <x v="1"/>
    <x v="1"/>
    <m/>
    <m/>
    <x v="1"/>
    <x v="10"/>
    <x v="0"/>
  </r>
  <r>
    <x v="130"/>
    <x v="2"/>
    <n v="0.99"/>
    <n v="2.42"/>
    <x v="19"/>
    <x v="191"/>
    <x v="0"/>
  </r>
  <r>
    <x v="130"/>
    <x v="2"/>
    <n v="0.99"/>
    <n v="2.42"/>
    <x v="19"/>
    <x v="192"/>
    <x v="0"/>
  </r>
  <r>
    <x v="130"/>
    <x v="2"/>
    <n v="0.99"/>
    <n v="2.42"/>
    <x v="19"/>
    <x v="311"/>
    <x v="0"/>
  </r>
  <r>
    <x v="130"/>
    <x v="2"/>
    <n v="0.99"/>
    <n v="2.42"/>
    <x v="19"/>
    <x v="135"/>
    <x v="0"/>
  </r>
  <r>
    <x v="130"/>
    <x v="2"/>
    <n v="0.99"/>
    <n v="2.42"/>
    <x v="19"/>
    <x v="116"/>
    <x v="0"/>
  </r>
  <r>
    <x v="130"/>
    <x v="2"/>
    <n v="0.99"/>
    <n v="2.42"/>
    <x v="19"/>
    <x v="342"/>
    <x v="0"/>
  </r>
  <r>
    <x v="130"/>
    <x v="2"/>
    <n v="0.99"/>
    <n v="2.42"/>
    <x v="19"/>
    <x v="103"/>
    <x v="0"/>
  </r>
  <r>
    <x v="130"/>
    <x v="2"/>
    <n v="0.99"/>
    <n v="2.42"/>
    <x v="19"/>
    <x v="107"/>
    <x v="0"/>
  </r>
  <r>
    <x v="130"/>
    <x v="2"/>
    <n v="0.99"/>
    <n v="2.42"/>
    <x v="19"/>
    <x v="358"/>
    <x v="0"/>
  </r>
  <r>
    <x v="130"/>
    <x v="2"/>
    <n v="0.99"/>
    <n v="2.42"/>
    <x v="19"/>
    <x v="263"/>
    <x v="0"/>
  </r>
  <r>
    <x v="1"/>
    <x v="1"/>
    <m/>
    <m/>
    <x v="1"/>
    <x v="10"/>
    <x v="0"/>
  </r>
  <r>
    <x v="131"/>
    <x v="2"/>
    <n v="0.99"/>
    <n v="2.97"/>
    <x v="19"/>
    <x v="191"/>
    <x v="0"/>
  </r>
  <r>
    <x v="131"/>
    <x v="2"/>
    <n v="0.99"/>
    <n v="2.97"/>
    <x v="19"/>
    <x v="134"/>
    <x v="0"/>
  </r>
  <r>
    <x v="131"/>
    <x v="2"/>
    <n v="0.99"/>
    <n v="2.97"/>
    <x v="19"/>
    <x v="76"/>
    <x v="0"/>
  </r>
  <r>
    <x v="131"/>
    <x v="2"/>
    <n v="0.99"/>
    <n v="2.97"/>
    <x v="19"/>
    <x v="311"/>
    <x v="0"/>
  </r>
  <r>
    <x v="131"/>
    <x v="2"/>
    <n v="0.99"/>
    <n v="2.97"/>
    <x v="19"/>
    <x v="115"/>
    <x v="0"/>
  </r>
  <r>
    <x v="131"/>
    <x v="2"/>
    <n v="0.99"/>
    <n v="2.97"/>
    <x v="19"/>
    <x v="353"/>
    <x v="0"/>
  </r>
  <r>
    <x v="131"/>
    <x v="2"/>
    <n v="0.99"/>
    <n v="2.97"/>
    <x v="19"/>
    <x v="263"/>
    <x v="0"/>
  </r>
  <r>
    <x v="131"/>
    <x v="2"/>
    <n v="0.99"/>
    <n v="2.97"/>
    <x v="19"/>
    <x v="103"/>
    <x v="0"/>
  </r>
  <r>
    <x v="131"/>
    <x v="2"/>
    <n v="0.99"/>
    <n v="2.97"/>
    <x v="19"/>
    <x v="135"/>
    <x v="0"/>
  </r>
  <r>
    <x v="131"/>
    <x v="2"/>
    <n v="0.99"/>
    <n v="2.97"/>
    <x v="19"/>
    <x v="86"/>
    <x v="0"/>
  </r>
  <r>
    <x v="1"/>
    <x v="1"/>
    <m/>
    <m/>
    <x v="1"/>
    <x v="10"/>
    <x v="0"/>
  </r>
  <r>
    <x v="132"/>
    <x v="0"/>
    <n v="0.99"/>
    <n v="3.27"/>
    <x v="20"/>
    <x v="107"/>
    <x v="0"/>
  </r>
  <r>
    <x v="132"/>
    <x v="0"/>
    <n v="0.99"/>
    <n v="3.27"/>
    <x v="20"/>
    <x v="326"/>
    <x v="0"/>
  </r>
  <r>
    <x v="132"/>
    <x v="0"/>
    <n v="0.99"/>
    <n v="3.27"/>
    <x v="20"/>
    <x v="112"/>
    <x v="0"/>
  </r>
  <r>
    <x v="132"/>
    <x v="0"/>
    <n v="0.99"/>
    <n v="3.27"/>
    <x v="20"/>
    <x v="164"/>
    <x v="0"/>
  </r>
  <r>
    <x v="132"/>
    <x v="0"/>
    <n v="0.99"/>
    <n v="3.27"/>
    <x v="20"/>
    <x v="291"/>
    <x v="0"/>
  </r>
  <r>
    <x v="132"/>
    <x v="0"/>
    <n v="0.99"/>
    <n v="3.27"/>
    <x v="20"/>
    <x v="73"/>
    <x v="0"/>
  </r>
  <r>
    <x v="132"/>
    <x v="0"/>
    <n v="0.99"/>
    <n v="3.27"/>
    <x v="20"/>
    <x v="327"/>
    <x v="0"/>
  </r>
  <r>
    <x v="132"/>
    <x v="0"/>
    <n v="0.99"/>
    <n v="3.27"/>
    <x v="20"/>
    <x v="332"/>
    <x v="0"/>
  </r>
  <r>
    <x v="132"/>
    <x v="0"/>
    <n v="0.99"/>
    <n v="3.27"/>
    <x v="20"/>
    <x v="80"/>
    <x v="0"/>
  </r>
  <r>
    <x v="132"/>
    <x v="0"/>
    <n v="0.99"/>
    <n v="3.27"/>
    <x v="20"/>
    <x v="338"/>
    <x v="0"/>
  </r>
  <r>
    <x v="1"/>
    <x v="1"/>
    <m/>
    <m/>
    <x v="1"/>
    <x v="10"/>
    <x v="0"/>
  </r>
  <r>
    <x v="133"/>
    <x v="0"/>
    <n v="0.99"/>
    <n v="3.27"/>
    <x v="20"/>
    <x v="107"/>
    <x v="0"/>
  </r>
  <r>
    <x v="133"/>
    <x v="0"/>
    <n v="0.99"/>
    <n v="3.27"/>
    <x v="20"/>
    <x v="326"/>
    <x v="0"/>
  </r>
  <r>
    <x v="133"/>
    <x v="0"/>
    <n v="0.99"/>
    <n v="3.27"/>
    <x v="20"/>
    <x v="112"/>
    <x v="0"/>
  </r>
  <r>
    <x v="133"/>
    <x v="0"/>
    <n v="0.99"/>
    <n v="3.27"/>
    <x v="20"/>
    <x v="164"/>
    <x v="0"/>
  </r>
  <r>
    <x v="133"/>
    <x v="0"/>
    <n v="0.99"/>
    <n v="3.27"/>
    <x v="20"/>
    <x v="291"/>
    <x v="0"/>
  </r>
  <r>
    <x v="133"/>
    <x v="0"/>
    <n v="0.99"/>
    <n v="3.27"/>
    <x v="20"/>
    <x v="327"/>
    <x v="0"/>
  </r>
  <r>
    <x v="133"/>
    <x v="0"/>
    <n v="0.99"/>
    <n v="3.27"/>
    <x v="20"/>
    <x v="332"/>
    <x v="0"/>
  </r>
  <r>
    <x v="133"/>
    <x v="0"/>
    <n v="0.99"/>
    <n v="3.27"/>
    <x v="20"/>
    <x v="73"/>
    <x v="0"/>
  </r>
  <r>
    <x v="133"/>
    <x v="0"/>
    <n v="0.99"/>
    <n v="3.27"/>
    <x v="20"/>
    <x v="338"/>
    <x v="0"/>
  </r>
  <r>
    <x v="133"/>
    <x v="0"/>
    <n v="0.99"/>
    <n v="3.27"/>
    <x v="20"/>
    <x v="80"/>
    <x v="0"/>
  </r>
  <r>
    <x v="1"/>
    <x v="1"/>
    <m/>
    <m/>
    <x v="1"/>
    <x v="10"/>
    <x v="0"/>
  </r>
  <r>
    <x v="134"/>
    <x v="2"/>
    <n v="0.99"/>
    <n v="2.56"/>
    <x v="20"/>
    <x v="164"/>
    <x v="0"/>
  </r>
  <r>
    <x v="134"/>
    <x v="2"/>
    <n v="0.99"/>
    <n v="2.56"/>
    <x v="20"/>
    <x v="112"/>
    <x v="0"/>
  </r>
  <r>
    <x v="134"/>
    <x v="2"/>
    <n v="0.99"/>
    <n v="2.56"/>
    <x v="20"/>
    <x v="107"/>
    <x v="0"/>
  </r>
  <r>
    <x v="134"/>
    <x v="2"/>
    <n v="0.99"/>
    <n v="2.56"/>
    <x v="20"/>
    <x v="163"/>
    <x v="0"/>
  </r>
  <r>
    <x v="134"/>
    <x v="2"/>
    <n v="0.99"/>
    <n v="2.56"/>
    <x v="20"/>
    <x v="326"/>
    <x v="0"/>
  </r>
  <r>
    <x v="134"/>
    <x v="2"/>
    <n v="0.99"/>
    <n v="2.56"/>
    <x v="20"/>
    <x v="338"/>
    <x v="0"/>
  </r>
  <r>
    <x v="134"/>
    <x v="2"/>
    <n v="0.99"/>
    <n v="2.56"/>
    <x v="20"/>
    <x v="327"/>
    <x v="0"/>
  </r>
  <r>
    <x v="134"/>
    <x v="2"/>
    <n v="0.99"/>
    <n v="2.56"/>
    <x v="20"/>
    <x v="291"/>
    <x v="0"/>
  </r>
  <r>
    <x v="134"/>
    <x v="2"/>
    <n v="0.99"/>
    <n v="2.56"/>
    <x v="20"/>
    <x v="80"/>
    <x v="0"/>
  </r>
  <r>
    <x v="134"/>
    <x v="2"/>
    <n v="0.99"/>
    <n v="2.56"/>
    <x v="20"/>
    <x v="73"/>
    <x v="0"/>
  </r>
  <r>
    <x v="1"/>
    <x v="1"/>
    <m/>
    <m/>
    <x v="1"/>
    <x v="10"/>
    <x v="0"/>
  </r>
  <r>
    <x v="135"/>
    <x v="0"/>
    <n v="0.99"/>
    <n v="2.44"/>
    <x v="21"/>
    <x v="328"/>
    <x v="0"/>
  </r>
  <r>
    <x v="135"/>
    <x v="0"/>
    <n v="0.99"/>
    <n v="2.44"/>
    <x v="21"/>
    <x v="134"/>
    <x v="0"/>
  </r>
  <r>
    <x v="135"/>
    <x v="0"/>
    <n v="0.99"/>
    <n v="2.44"/>
    <x v="21"/>
    <x v="340"/>
    <x v="0"/>
  </r>
  <r>
    <x v="135"/>
    <x v="0"/>
    <n v="0.99"/>
    <n v="2.44"/>
    <x v="21"/>
    <x v="338"/>
    <x v="0"/>
  </r>
  <r>
    <x v="135"/>
    <x v="0"/>
    <n v="0.99"/>
    <n v="2.44"/>
    <x v="21"/>
    <x v="339"/>
    <x v="0"/>
  </r>
  <r>
    <x v="135"/>
    <x v="0"/>
    <n v="0.99"/>
    <n v="2.44"/>
    <x v="21"/>
    <x v="103"/>
    <x v="0"/>
  </r>
  <r>
    <x v="135"/>
    <x v="0"/>
    <n v="0.99"/>
    <n v="2.44"/>
    <x v="21"/>
    <x v="66"/>
    <x v="0"/>
  </r>
  <r>
    <x v="135"/>
    <x v="0"/>
    <n v="0.99"/>
    <n v="2.44"/>
    <x v="21"/>
    <x v="125"/>
    <x v="0"/>
  </r>
  <r>
    <x v="135"/>
    <x v="0"/>
    <n v="0.99"/>
    <n v="2.44"/>
    <x v="21"/>
    <x v="256"/>
    <x v="0"/>
  </r>
  <r>
    <x v="135"/>
    <x v="0"/>
    <n v="0.99"/>
    <n v="2.44"/>
    <x v="21"/>
    <x v="325"/>
    <x v="0"/>
  </r>
  <r>
    <x v="1"/>
    <x v="1"/>
    <m/>
    <m/>
    <x v="1"/>
    <x v="10"/>
    <x v="0"/>
  </r>
  <r>
    <x v="136"/>
    <x v="2"/>
    <n v="0.99"/>
    <n v="1.7"/>
    <x v="21"/>
    <x v="134"/>
    <x v="0"/>
  </r>
  <r>
    <x v="136"/>
    <x v="2"/>
    <n v="0.99"/>
    <n v="1.7"/>
    <x v="21"/>
    <x v="396"/>
    <x v="0"/>
  </r>
  <r>
    <x v="136"/>
    <x v="2"/>
    <n v="0.99"/>
    <n v="1.7"/>
    <x v="21"/>
    <x v="336"/>
    <x v="0"/>
  </r>
  <r>
    <x v="136"/>
    <x v="2"/>
    <n v="0.99"/>
    <n v="1.7"/>
    <x v="21"/>
    <x v="192"/>
    <x v="0"/>
  </r>
  <r>
    <x v="136"/>
    <x v="2"/>
    <n v="0.99"/>
    <n v="1.7"/>
    <x v="21"/>
    <x v="397"/>
    <x v="0"/>
  </r>
  <r>
    <x v="136"/>
    <x v="2"/>
    <n v="0.99"/>
    <n v="1.7"/>
    <x v="21"/>
    <x v="398"/>
    <x v="0"/>
  </r>
  <r>
    <x v="136"/>
    <x v="2"/>
    <n v="0.99"/>
    <n v="1.7"/>
    <x v="21"/>
    <x v="340"/>
    <x v="0"/>
  </r>
  <r>
    <x v="136"/>
    <x v="2"/>
    <n v="0.99"/>
    <n v="1.7"/>
    <x v="21"/>
    <x v="73"/>
    <x v="0"/>
  </r>
  <r>
    <x v="136"/>
    <x v="2"/>
    <n v="0.99"/>
    <n v="1.7"/>
    <x v="21"/>
    <x v="338"/>
    <x v="0"/>
  </r>
  <r>
    <x v="136"/>
    <x v="2"/>
    <n v="0.99"/>
    <n v="1.7"/>
    <x v="21"/>
    <x v="311"/>
    <x v="0"/>
  </r>
  <r>
    <x v="1"/>
    <x v="1"/>
    <m/>
    <m/>
    <x v="1"/>
    <x v="10"/>
    <x v="0"/>
  </r>
  <r>
    <x v="137"/>
    <x v="2"/>
    <n v="0.33"/>
    <n v="1.27"/>
    <x v="21"/>
    <x v="326"/>
    <x v="0"/>
  </r>
  <r>
    <x v="137"/>
    <x v="2"/>
    <n v="0.33"/>
    <n v="1.27"/>
    <x v="21"/>
    <x v="125"/>
    <x v="0"/>
  </r>
  <r>
    <x v="137"/>
    <x v="2"/>
    <n v="0.33"/>
    <n v="1.27"/>
    <x v="21"/>
    <x v="256"/>
    <x v="0"/>
  </r>
  <r>
    <x v="137"/>
    <x v="2"/>
    <n v="0.33"/>
    <n v="1.27"/>
    <x v="21"/>
    <x v="238"/>
    <x v="0"/>
  </r>
  <r>
    <x v="137"/>
    <x v="2"/>
    <n v="0.33"/>
    <n v="1.27"/>
    <x v="21"/>
    <x v="134"/>
    <x v="0"/>
  </r>
  <r>
    <x v="137"/>
    <x v="2"/>
    <n v="0.33"/>
    <n v="1.27"/>
    <x v="21"/>
    <x v="325"/>
    <x v="0"/>
  </r>
  <r>
    <x v="137"/>
    <x v="2"/>
    <n v="0.33"/>
    <n v="1.27"/>
    <x v="21"/>
    <x v="332"/>
    <x v="0"/>
  </r>
  <r>
    <x v="137"/>
    <x v="2"/>
    <n v="0.33"/>
    <n v="1.27"/>
    <x v="21"/>
    <x v="327"/>
    <x v="0"/>
  </r>
  <r>
    <x v="137"/>
    <x v="2"/>
    <n v="0.33"/>
    <n v="1.27"/>
    <x v="21"/>
    <x v="334"/>
    <x v="0"/>
  </r>
  <r>
    <x v="137"/>
    <x v="2"/>
    <n v="0.33"/>
    <n v="1.27"/>
    <x v="21"/>
    <x v="201"/>
    <x v="0"/>
  </r>
  <r>
    <x v="1"/>
    <x v="1"/>
    <m/>
    <m/>
    <x v="1"/>
    <x v="10"/>
    <x v="0"/>
  </r>
  <r>
    <x v="138"/>
    <x v="0"/>
    <n v="0.99"/>
    <n v="3.14"/>
    <x v="21"/>
    <x v="73"/>
    <x v="0"/>
  </r>
  <r>
    <x v="138"/>
    <x v="0"/>
    <n v="0.99"/>
    <n v="3.14"/>
    <x v="21"/>
    <x v="80"/>
    <x v="0"/>
  </r>
  <r>
    <x v="138"/>
    <x v="0"/>
    <n v="0.99"/>
    <n v="3.14"/>
    <x v="21"/>
    <x v="72"/>
    <x v="0"/>
  </r>
  <r>
    <x v="138"/>
    <x v="0"/>
    <n v="0.99"/>
    <n v="3.14"/>
    <x v="21"/>
    <x v="107"/>
    <x v="0"/>
  </r>
  <r>
    <x v="138"/>
    <x v="0"/>
    <n v="0.99"/>
    <n v="3.14"/>
    <x v="21"/>
    <x v="125"/>
    <x v="0"/>
  </r>
  <r>
    <x v="138"/>
    <x v="0"/>
    <n v="0.99"/>
    <n v="3.14"/>
    <x v="21"/>
    <x v="325"/>
    <x v="0"/>
  </r>
  <r>
    <x v="138"/>
    <x v="0"/>
    <n v="0.99"/>
    <n v="3.14"/>
    <x v="21"/>
    <x v="399"/>
    <x v="0"/>
  </r>
  <r>
    <x v="138"/>
    <x v="0"/>
    <n v="0.99"/>
    <n v="3.14"/>
    <x v="21"/>
    <x v="74"/>
    <x v="0"/>
  </r>
  <r>
    <x v="138"/>
    <x v="0"/>
    <n v="0.99"/>
    <n v="3.14"/>
    <x v="21"/>
    <x v="112"/>
    <x v="0"/>
  </r>
  <r>
    <x v="138"/>
    <x v="0"/>
    <n v="0.99"/>
    <n v="3.14"/>
    <x v="21"/>
    <x v="66"/>
    <x v="0"/>
  </r>
  <r>
    <x v="1"/>
    <x v="1"/>
    <m/>
    <m/>
    <x v="1"/>
    <x v="10"/>
    <x v="0"/>
  </r>
  <r>
    <x v="139"/>
    <x v="0"/>
    <n v="0.99"/>
    <n v="1.72"/>
    <x v="22"/>
    <x v="72"/>
    <x v="0"/>
  </r>
  <r>
    <x v="139"/>
    <x v="0"/>
    <n v="0.99"/>
    <n v="1.72"/>
    <x v="22"/>
    <x v="377"/>
    <x v="0"/>
  </r>
  <r>
    <x v="139"/>
    <x v="0"/>
    <n v="0.99"/>
    <n v="1.72"/>
    <x v="22"/>
    <x v="74"/>
    <x v="0"/>
  </r>
  <r>
    <x v="139"/>
    <x v="0"/>
    <n v="0.99"/>
    <n v="1.72"/>
    <x v="22"/>
    <x v="62"/>
    <x v="0"/>
  </r>
  <r>
    <x v="139"/>
    <x v="0"/>
    <n v="0.99"/>
    <n v="1.72"/>
    <x v="22"/>
    <x v="334"/>
    <x v="0"/>
  </r>
  <r>
    <x v="139"/>
    <x v="0"/>
    <n v="0.99"/>
    <n v="1.72"/>
    <x v="22"/>
    <x v="336"/>
    <x v="0"/>
  </r>
  <r>
    <x v="139"/>
    <x v="0"/>
    <n v="0.99"/>
    <n v="1.72"/>
    <x v="22"/>
    <x v="125"/>
    <x v="0"/>
  </r>
  <r>
    <x v="139"/>
    <x v="0"/>
    <n v="0.99"/>
    <n v="1.72"/>
    <x v="22"/>
    <x v="80"/>
    <x v="0"/>
  </r>
  <r>
    <x v="139"/>
    <x v="0"/>
    <n v="0.99"/>
    <n v="1.72"/>
    <x v="22"/>
    <x v="66"/>
    <x v="0"/>
  </r>
  <r>
    <x v="139"/>
    <x v="0"/>
    <n v="0.99"/>
    <n v="1.72"/>
    <x v="22"/>
    <x v="291"/>
    <x v="0"/>
  </r>
  <r>
    <x v="1"/>
    <x v="1"/>
    <m/>
    <m/>
    <x v="1"/>
    <x v="10"/>
    <x v="0"/>
  </r>
  <r>
    <x v="140"/>
    <x v="0"/>
    <n v="0.99"/>
    <n v="2.4"/>
    <x v="22"/>
    <x v="72"/>
    <x v="0"/>
  </r>
  <r>
    <x v="140"/>
    <x v="0"/>
    <n v="0.99"/>
    <n v="2.4"/>
    <x v="22"/>
    <x v="377"/>
    <x v="0"/>
  </r>
  <r>
    <x v="140"/>
    <x v="0"/>
    <n v="0.99"/>
    <n v="2.4"/>
    <x v="22"/>
    <x v="74"/>
    <x v="0"/>
  </r>
  <r>
    <x v="140"/>
    <x v="0"/>
    <n v="0.99"/>
    <n v="2.4"/>
    <x v="22"/>
    <x v="73"/>
    <x v="0"/>
  </r>
  <r>
    <x v="140"/>
    <x v="0"/>
    <n v="0.99"/>
    <n v="2.4"/>
    <x v="22"/>
    <x v="80"/>
    <x v="0"/>
  </r>
  <r>
    <x v="140"/>
    <x v="0"/>
    <n v="0.99"/>
    <n v="2.4"/>
    <x v="22"/>
    <x v="400"/>
    <x v="0"/>
  </r>
  <r>
    <x v="140"/>
    <x v="0"/>
    <n v="0.99"/>
    <n v="2.4"/>
    <x v="22"/>
    <x v="291"/>
    <x v="0"/>
  </r>
  <r>
    <x v="140"/>
    <x v="0"/>
    <n v="0.99"/>
    <n v="2.4"/>
    <x v="22"/>
    <x v="238"/>
    <x v="0"/>
  </r>
  <r>
    <x v="140"/>
    <x v="0"/>
    <n v="0.99"/>
    <n v="2.4"/>
    <x v="22"/>
    <x v="70"/>
    <x v="0"/>
  </r>
  <r>
    <x v="140"/>
    <x v="0"/>
    <n v="0.99"/>
    <n v="2.4"/>
    <x v="22"/>
    <x v="334"/>
    <x v="0"/>
  </r>
  <r>
    <x v="1"/>
    <x v="1"/>
    <m/>
    <m/>
    <x v="1"/>
    <x v="10"/>
    <x v="0"/>
  </r>
  <r>
    <x v="141"/>
    <x v="2"/>
    <n v="0.99"/>
    <n v="1.6"/>
    <x v="22"/>
    <x v="72"/>
    <x v="0"/>
  </r>
  <r>
    <x v="141"/>
    <x v="2"/>
    <n v="0.99"/>
    <n v="1.6"/>
    <x v="22"/>
    <x v="377"/>
    <x v="0"/>
  </r>
  <r>
    <x v="141"/>
    <x v="2"/>
    <n v="0.99"/>
    <n v="1.6"/>
    <x v="22"/>
    <x v="74"/>
    <x v="0"/>
  </r>
  <r>
    <x v="141"/>
    <x v="2"/>
    <n v="0.99"/>
    <n v="1.6"/>
    <x v="22"/>
    <x v="336"/>
    <x v="0"/>
  </r>
  <r>
    <x v="141"/>
    <x v="2"/>
    <n v="0.99"/>
    <n v="1.6"/>
    <x v="22"/>
    <x v="125"/>
    <x v="0"/>
  </r>
  <r>
    <x v="141"/>
    <x v="2"/>
    <n v="0.99"/>
    <n v="1.6"/>
    <x v="22"/>
    <x v="330"/>
    <x v="0"/>
  </r>
  <r>
    <x v="141"/>
    <x v="2"/>
    <n v="0.99"/>
    <n v="1.6"/>
    <x v="22"/>
    <x v="400"/>
    <x v="0"/>
  </r>
  <r>
    <x v="141"/>
    <x v="2"/>
    <n v="0.99"/>
    <n v="1.6"/>
    <x v="22"/>
    <x v="238"/>
    <x v="0"/>
  </r>
  <r>
    <x v="141"/>
    <x v="2"/>
    <n v="0.99"/>
    <n v="1.6"/>
    <x v="22"/>
    <x v="85"/>
    <x v="0"/>
  </r>
  <r>
    <x v="141"/>
    <x v="2"/>
    <n v="0.99"/>
    <n v="1.6"/>
    <x v="22"/>
    <x v="73"/>
    <x v="0"/>
  </r>
  <r>
    <x v="1"/>
    <x v="1"/>
    <m/>
    <m/>
    <x v="1"/>
    <x v="10"/>
    <x v="0"/>
  </r>
  <r>
    <x v="142"/>
    <x v="2"/>
    <n v="0.66"/>
    <n v="1.1299999999999999"/>
    <x v="22"/>
    <x v="125"/>
    <x v="0"/>
  </r>
  <r>
    <x v="142"/>
    <x v="2"/>
    <n v="0.66"/>
    <n v="1.1299999999999999"/>
    <x v="22"/>
    <x v="334"/>
    <x v="0"/>
  </r>
  <r>
    <x v="142"/>
    <x v="2"/>
    <n v="0.66"/>
    <n v="1.1299999999999999"/>
    <x v="22"/>
    <x v="336"/>
    <x v="0"/>
  </r>
  <r>
    <x v="142"/>
    <x v="2"/>
    <n v="0.66"/>
    <n v="1.1299999999999999"/>
    <x v="22"/>
    <x v="401"/>
    <x v="0"/>
  </r>
  <r>
    <x v="142"/>
    <x v="2"/>
    <n v="0.66"/>
    <n v="1.1299999999999999"/>
    <x v="22"/>
    <x v="402"/>
    <x v="0"/>
  </r>
  <r>
    <x v="142"/>
    <x v="2"/>
    <n v="0.66"/>
    <n v="1.1299999999999999"/>
    <x v="22"/>
    <x v="338"/>
    <x v="0"/>
  </r>
  <r>
    <x v="142"/>
    <x v="2"/>
    <n v="0.66"/>
    <n v="1.1299999999999999"/>
    <x v="22"/>
    <x v="403"/>
    <x v="0"/>
  </r>
  <r>
    <x v="142"/>
    <x v="2"/>
    <n v="0.66"/>
    <n v="1.1299999999999999"/>
    <x v="22"/>
    <x v="404"/>
    <x v="0"/>
  </r>
  <r>
    <x v="142"/>
    <x v="2"/>
    <n v="0.66"/>
    <n v="1.1299999999999999"/>
    <x v="22"/>
    <x v="12"/>
    <x v="0"/>
  </r>
  <r>
    <x v="142"/>
    <x v="2"/>
    <n v="0.66"/>
    <n v="1.1299999999999999"/>
    <x v="22"/>
    <x v="134"/>
    <x v="0"/>
  </r>
  <r>
    <x v="1"/>
    <x v="1"/>
    <m/>
    <m/>
    <x v="1"/>
    <x v="10"/>
    <x v="0"/>
  </r>
  <r>
    <x v="143"/>
    <x v="2"/>
    <n v="0.33"/>
    <n v="1.08"/>
    <x v="22"/>
    <x v="332"/>
    <x v="0"/>
  </r>
  <r>
    <x v="143"/>
    <x v="2"/>
    <n v="0.33"/>
    <n v="1.08"/>
    <x v="22"/>
    <x v="334"/>
    <x v="0"/>
  </r>
  <r>
    <x v="143"/>
    <x v="2"/>
    <n v="0.33"/>
    <n v="1.08"/>
    <x v="22"/>
    <x v="336"/>
    <x v="0"/>
  </r>
  <r>
    <x v="143"/>
    <x v="2"/>
    <n v="0.33"/>
    <n v="1.08"/>
    <x v="22"/>
    <x v="66"/>
    <x v="0"/>
  </r>
  <r>
    <x v="143"/>
    <x v="2"/>
    <n v="0.33"/>
    <n v="1.08"/>
    <x v="22"/>
    <x v="338"/>
    <x v="0"/>
  </r>
  <r>
    <x v="143"/>
    <x v="2"/>
    <n v="0.33"/>
    <n v="1.08"/>
    <x v="22"/>
    <x v="238"/>
    <x v="0"/>
  </r>
  <r>
    <x v="143"/>
    <x v="2"/>
    <n v="0.33"/>
    <n v="1.08"/>
    <x v="22"/>
    <x v="405"/>
    <x v="0"/>
  </r>
  <r>
    <x v="143"/>
    <x v="2"/>
    <n v="0.33"/>
    <n v="1.08"/>
    <x v="22"/>
    <x v="67"/>
    <x v="0"/>
  </r>
  <r>
    <x v="143"/>
    <x v="2"/>
    <n v="0.33"/>
    <n v="1.08"/>
    <x v="22"/>
    <x v="70"/>
    <x v="0"/>
  </r>
  <r>
    <x v="143"/>
    <x v="2"/>
    <n v="0.33"/>
    <n v="1.08"/>
    <x v="22"/>
    <x v="406"/>
    <x v="0"/>
  </r>
  <r>
    <x v="1"/>
    <x v="1"/>
    <m/>
    <m/>
    <x v="1"/>
    <x v="10"/>
    <x v="0"/>
  </r>
  <r>
    <x v="144"/>
    <x v="2"/>
    <n v="0.66"/>
    <n v="1.88"/>
    <x v="22"/>
    <x v="327"/>
    <x v="0"/>
  </r>
  <r>
    <x v="144"/>
    <x v="2"/>
    <n v="0.66"/>
    <n v="1.88"/>
    <x v="22"/>
    <x v="134"/>
    <x v="0"/>
  </r>
  <r>
    <x v="144"/>
    <x v="2"/>
    <n v="0.66"/>
    <n v="1.88"/>
    <x v="22"/>
    <x v="125"/>
    <x v="0"/>
  </r>
  <r>
    <x v="144"/>
    <x v="2"/>
    <n v="0.66"/>
    <n v="1.88"/>
    <x v="22"/>
    <x v="328"/>
    <x v="0"/>
  </r>
  <r>
    <x v="144"/>
    <x v="2"/>
    <n v="0.66"/>
    <n v="1.88"/>
    <x v="22"/>
    <x v="291"/>
    <x v="0"/>
  </r>
  <r>
    <x v="144"/>
    <x v="2"/>
    <n v="0.66"/>
    <n v="1.88"/>
    <x v="22"/>
    <x v="293"/>
    <x v="0"/>
  </r>
  <r>
    <x v="144"/>
    <x v="2"/>
    <n v="0.66"/>
    <n v="1.88"/>
    <x v="22"/>
    <x v="107"/>
    <x v="0"/>
  </r>
  <r>
    <x v="144"/>
    <x v="2"/>
    <n v="0.66"/>
    <n v="1.88"/>
    <x v="22"/>
    <x v="67"/>
    <x v="0"/>
  </r>
  <r>
    <x v="144"/>
    <x v="2"/>
    <n v="0.66"/>
    <n v="1.88"/>
    <x v="22"/>
    <x v="64"/>
    <x v="0"/>
  </r>
  <r>
    <x v="144"/>
    <x v="2"/>
    <n v="0.66"/>
    <n v="1.88"/>
    <x v="22"/>
    <x v="66"/>
    <x v="0"/>
  </r>
  <r>
    <x v="1"/>
    <x v="1"/>
    <m/>
    <m/>
    <x v="1"/>
    <x v="10"/>
    <x v="0"/>
  </r>
  <r>
    <x v="145"/>
    <x v="0"/>
    <n v="0.99"/>
    <n v="1.62"/>
    <x v="23"/>
    <x v="360"/>
    <x v="0"/>
  </r>
  <r>
    <x v="145"/>
    <x v="0"/>
    <n v="0.99"/>
    <n v="1.62"/>
    <x v="23"/>
    <x v="407"/>
    <x v="0"/>
  </r>
  <r>
    <x v="145"/>
    <x v="0"/>
    <n v="0.99"/>
    <n v="1.62"/>
    <x v="23"/>
    <x v="354"/>
    <x v="0"/>
  </r>
  <r>
    <x v="145"/>
    <x v="0"/>
    <n v="0.99"/>
    <n v="1.62"/>
    <x v="23"/>
    <x v="120"/>
    <x v="0"/>
  </r>
  <r>
    <x v="145"/>
    <x v="0"/>
    <n v="0.99"/>
    <n v="1.62"/>
    <x v="23"/>
    <x v="66"/>
    <x v="0"/>
  </r>
  <r>
    <x v="145"/>
    <x v="0"/>
    <n v="0.99"/>
    <n v="1.62"/>
    <x v="23"/>
    <x v="70"/>
    <x v="0"/>
  </r>
  <r>
    <x v="145"/>
    <x v="0"/>
    <n v="0.99"/>
    <n v="1.62"/>
    <x v="23"/>
    <x v="291"/>
    <x v="0"/>
  </r>
  <r>
    <x v="145"/>
    <x v="0"/>
    <n v="0.99"/>
    <n v="1.62"/>
    <x v="23"/>
    <x v="408"/>
    <x v="0"/>
  </r>
  <r>
    <x v="145"/>
    <x v="0"/>
    <n v="0.99"/>
    <n v="1.62"/>
    <x v="23"/>
    <x v="263"/>
    <x v="0"/>
  </r>
  <r>
    <x v="145"/>
    <x v="0"/>
    <n v="0.99"/>
    <n v="1.62"/>
    <x v="23"/>
    <x v="361"/>
    <x v="0"/>
  </r>
  <r>
    <x v="1"/>
    <x v="1"/>
    <m/>
    <m/>
    <x v="1"/>
    <x v="10"/>
    <x v="0"/>
  </r>
  <r>
    <x v="146"/>
    <x v="2"/>
    <n v="0.99"/>
    <n v="1.17"/>
    <x v="23"/>
    <x v="74"/>
    <x v="0"/>
  </r>
  <r>
    <x v="146"/>
    <x v="2"/>
    <n v="0.99"/>
    <n v="1.17"/>
    <x v="23"/>
    <x v="360"/>
    <x v="0"/>
  </r>
  <r>
    <x v="146"/>
    <x v="2"/>
    <n v="0.99"/>
    <n v="1.17"/>
    <x v="23"/>
    <x v="407"/>
    <x v="0"/>
  </r>
  <r>
    <x v="146"/>
    <x v="2"/>
    <n v="0.99"/>
    <n v="1.17"/>
    <x v="23"/>
    <x v="72"/>
    <x v="0"/>
  </r>
  <r>
    <x v="146"/>
    <x v="2"/>
    <n v="0.99"/>
    <n v="1.17"/>
    <x v="23"/>
    <x v="291"/>
    <x v="0"/>
  </r>
  <r>
    <x v="146"/>
    <x v="2"/>
    <n v="0.99"/>
    <n v="1.17"/>
    <x v="23"/>
    <x v="70"/>
    <x v="0"/>
  </r>
  <r>
    <x v="146"/>
    <x v="2"/>
    <n v="0.99"/>
    <n v="1.17"/>
    <x v="23"/>
    <x v="409"/>
    <x v="0"/>
  </r>
  <r>
    <x v="146"/>
    <x v="2"/>
    <n v="0.99"/>
    <n v="1.17"/>
    <x v="23"/>
    <x v="354"/>
    <x v="0"/>
  </r>
  <r>
    <x v="146"/>
    <x v="2"/>
    <n v="0.99"/>
    <n v="1.17"/>
    <x v="23"/>
    <x v="66"/>
    <x v="0"/>
  </r>
  <r>
    <x v="146"/>
    <x v="2"/>
    <n v="0.99"/>
    <n v="1.17"/>
    <x v="23"/>
    <x v="263"/>
    <x v="0"/>
  </r>
  <r>
    <x v="1"/>
    <x v="1"/>
    <m/>
    <m/>
    <x v="1"/>
    <x v="10"/>
    <x v="0"/>
  </r>
  <r>
    <x v="147"/>
    <x v="4"/>
    <n v="0.99"/>
    <n v="1.6"/>
    <x v="24"/>
    <x v="410"/>
    <x v="0"/>
  </r>
  <r>
    <x v="147"/>
    <x v="4"/>
    <n v="0.99"/>
    <n v="1.6"/>
    <x v="24"/>
    <x v="411"/>
    <x v="0"/>
  </r>
  <r>
    <x v="147"/>
    <x v="4"/>
    <n v="0.99"/>
    <n v="1.6"/>
    <x v="24"/>
    <x v="412"/>
    <x v="0"/>
  </r>
  <r>
    <x v="147"/>
    <x v="4"/>
    <n v="0.99"/>
    <n v="1.6"/>
    <x v="24"/>
    <x v="413"/>
    <x v="0"/>
  </r>
  <r>
    <x v="147"/>
    <x v="4"/>
    <n v="0.99"/>
    <n v="1.6"/>
    <x v="24"/>
    <x v="414"/>
    <x v="0"/>
  </r>
  <r>
    <x v="147"/>
    <x v="4"/>
    <n v="0.99"/>
    <n v="1.6"/>
    <x v="24"/>
    <x v="415"/>
    <x v="0"/>
  </r>
  <r>
    <x v="147"/>
    <x v="4"/>
    <n v="0.99"/>
    <n v="1.6"/>
    <x v="24"/>
    <x v="2"/>
    <x v="0"/>
  </r>
  <r>
    <x v="147"/>
    <x v="4"/>
    <n v="0.99"/>
    <n v="1.6"/>
    <x v="24"/>
    <x v="4"/>
    <x v="0"/>
  </r>
  <r>
    <x v="147"/>
    <x v="4"/>
    <n v="0.99"/>
    <n v="1.6"/>
    <x v="24"/>
    <x v="416"/>
    <x v="0"/>
  </r>
  <r>
    <x v="147"/>
    <x v="4"/>
    <n v="0.99"/>
    <n v="1.6"/>
    <x v="24"/>
    <x v="417"/>
    <x v="0"/>
  </r>
  <r>
    <x v="1"/>
    <x v="1"/>
    <m/>
    <m/>
    <x v="1"/>
    <x v="10"/>
    <x v="0"/>
  </r>
  <r>
    <x v="148"/>
    <x v="0"/>
    <n v="0.99"/>
    <n v="3.16"/>
    <x v="24"/>
    <x v="4"/>
    <x v="0"/>
  </r>
  <r>
    <x v="148"/>
    <x v="0"/>
    <n v="0.99"/>
    <n v="3.16"/>
    <x v="24"/>
    <x v="2"/>
    <x v="0"/>
  </r>
  <r>
    <x v="148"/>
    <x v="0"/>
    <n v="0.99"/>
    <n v="3.16"/>
    <x v="24"/>
    <x v="412"/>
    <x v="0"/>
  </r>
  <r>
    <x v="148"/>
    <x v="0"/>
    <n v="0.99"/>
    <n v="3.16"/>
    <x v="24"/>
    <x v="414"/>
    <x v="0"/>
  </r>
  <r>
    <x v="148"/>
    <x v="0"/>
    <n v="0.99"/>
    <n v="3.16"/>
    <x v="24"/>
    <x v="410"/>
    <x v="0"/>
  </r>
  <r>
    <x v="148"/>
    <x v="0"/>
    <n v="0.99"/>
    <n v="3.16"/>
    <x v="24"/>
    <x v="416"/>
    <x v="0"/>
  </r>
  <r>
    <x v="148"/>
    <x v="0"/>
    <n v="0.99"/>
    <n v="3.16"/>
    <x v="24"/>
    <x v="413"/>
    <x v="0"/>
  </r>
  <r>
    <x v="148"/>
    <x v="0"/>
    <n v="0.99"/>
    <n v="3.16"/>
    <x v="24"/>
    <x v="7"/>
    <x v="0"/>
  </r>
  <r>
    <x v="148"/>
    <x v="0"/>
    <n v="0.99"/>
    <n v="3.16"/>
    <x v="24"/>
    <x v="418"/>
    <x v="0"/>
  </r>
  <r>
    <x v="148"/>
    <x v="0"/>
    <n v="0.99"/>
    <n v="3.16"/>
    <x v="24"/>
    <x v="31"/>
    <x v="0"/>
  </r>
  <r>
    <x v="1"/>
    <x v="1"/>
    <m/>
    <m/>
    <x v="1"/>
    <x v="10"/>
    <x v="0"/>
  </r>
  <r>
    <x v="149"/>
    <x v="0"/>
    <n v="0.99"/>
    <n v="2.58"/>
    <x v="24"/>
    <x v="419"/>
    <x v="0"/>
  </r>
  <r>
    <x v="149"/>
    <x v="0"/>
    <n v="0.99"/>
    <n v="2.58"/>
    <x v="24"/>
    <x v="420"/>
    <x v="0"/>
  </r>
  <r>
    <x v="149"/>
    <x v="0"/>
    <n v="0.99"/>
    <n v="2.58"/>
    <x v="24"/>
    <x v="31"/>
    <x v="0"/>
  </r>
  <r>
    <x v="149"/>
    <x v="0"/>
    <n v="0.99"/>
    <n v="2.58"/>
    <x v="24"/>
    <x v="4"/>
    <x v="0"/>
  </r>
  <r>
    <x v="149"/>
    <x v="0"/>
    <n v="0.99"/>
    <n v="2.58"/>
    <x v="24"/>
    <x v="421"/>
    <x v="0"/>
  </r>
  <r>
    <x v="149"/>
    <x v="0"/>
    <n v="0.99"/>
    <n v="2.58"/>
    <x v="24"/>
    <x v="422"/>
    <x v="0"/>
  </r>
  <r>
    <x v="149"/>
    <x v="0"/>
    <n v="0.99"/>
    <n v="2.58"/>
    <x v="24"/>
    <x v="60"/>
    <x v="0"/>
  </r>
  <r>
    <x v="149"/>
    <x v="0"/>
    <n v="0.99"/>
    <n v="2.58"/>
    <x v="24"/>
    <x v="2"/>
    <x v="0"/>
  </r>
  <r>
    <x v="149"/>
    <x v="0"/>
    <n v="0.99"/>
    <n v="2.58"/>
    <x v="24"/>
    <x v="416"/>
    <x v="0"/>
  </r>
  <r>
    <x v="149"/>
    <x v="0"/>
    <n v="0.99"/>
    <n v="2.58"/>
    <x v="24"/>
    <x v="418"/>
    <x v="0"/>
  </r>
  <r>
    <x v="1"/>
    <x v="1"/>
    <m/>
    <m/>
    <x v="1"/>
    <x v="10"/>
    <x v="0"/>
  </r>
  <r>
    <x v="150"/>
    <x v="0"/>
    <n v="0.99"/>
    <n v="3.16"/>
    <x v="24"/>
    <x v="2"/>
    <x v="0"/>
  </r>
  <r>
    <x v="150"/>
    <x v="0"/>
    <n v="0.99"/>
    <n v="3.16"/>
    <x v="24"/>
    <x v="410"/>
    <x v="0"/>
  </r>
  <r>
    <x v="150"/>
    <x v="0"/>
    <n v="0.99"/>
    <n v="3.16"/>
    <x v="24"/>
    <x v="412"/>
    <x v="0"/>
  </r>
  <r>
    <x v="150"/>
    <x v="0"/>
    <n v="0.99"/>
    <n v="3.16"/>
    <x v="24"/>
    <x v="7"/>
    <x v="0"/>
  </r>
  <r>
    <x v="150"/>
    <x v="0"/>
    <n v="0.99"/>
    <n v="3.16"/>
    <x v="24"/>
    <x v="4"/>
    <x v="0"/>
  </r>
  <r>
    <x v="150"/>
    <x v="0"/>
    <n v="0.99"/>
    <n v="3.16"/>
    <x v="24"/>
    <x v="416"/>
    <x v="0"/>
  </r>
  <r>
    <x v="150"/>
    <x v="0"/>
    <n v="0.99"/>
    <n v="3.16"/>
    <x v="24"/>
    <x v="414"/>
    <x v="0"/>
  </r>
  <r>
    <x v="150"/>
    <x v="0"/>
    <n v="0.99"/>
    <n v="3.16"/>
    <x v="24"/>
    <x v="413"/>
    <x v="0"/>
  </r>
  <r>
    <x v="150"/>
    <x v="0"/>
    <n v="0.99"/>
    <n v="3.16"/>
    <x v="24"/>
    <x v="418"/>
    <x v="0"/>
  </r>
  <r>
    <x v="150"/>
    <x v="0"/>
    <n v="0.99"/>
    <n v="3.16"/>
    <x v="24"/>
    <x v="423"/>
    <x v="0"/>
  </r>
  <r>
    <x v="1"/>
    <x v="1"/>
    <m/>
    <m/>
    <x v="1"/>
    <x v="10"/>
    <x v="0"/>
  </r>
  <r>
    <x v="151"/>
    <x v="0"/>
    <n v="0.99"/>
    <n v="1.61"/>
    <x v="24"/>
    <x v="2"/>
    <x v="0"/>
  </r>
  <r>
    <x v="151"/>
    <x v="0"/>
    <n v="0.99"/>
    <n v="1.61"/>
    <x v="24"/>
    <x v="423"/>
    <x v="0"/>
  </r>
  <r>
    <x v="151"/>
    <x v="0"/>
    <n v="0.99"/>
    <n v="1.61"/>
    <x v="24"/>
    <x v="414"/>
    <x v="0"/>
  </r>
  <r>
    <x v="151"/>
    <x v="0"/>
    <n v="0.99"/>
    <n v="1.61"/>
    <x v="24"/>
    <x v="412"/>
    <x v="0"/>
  </r>
  <r>
    <x v="151"/>
    <x v="0"/>
    <n v="0.99"/>
    <n v="1.61"/>
    <x v="24"/>
    <x v="4"/>
    <x v="0"/>
  </r>
  <r>
    <x v="151"/>
    <x v="0"/>
    <n v="0.99"/>
    <n v="1.61"/>
    <x v="24"/>
    <x v="416"/>
    <x v="0"/>
  </r>
  <r>
    <x v="151"/>
    <x v="0"/>
    <n v="0.99"/>
    <n v="1.61"/>
    <x v="24"/>
    <x v="424"/>
    <x v="0"/>
  </r>
  <r>
    <x v="151"/>
    <x v="0"/>
    <n v="0.99"/>
    <n v="1.61"/>
    <x v="24"/>
    <x v="411"/>
    <x v="0"/>
  </r>
  <r>
    <x v="151"/>
    <x v="0"/>
    <n v="0.99"/>
    <n v="1.61"/>
    <x v="24"/>
    <x v="410"/>
    <x v="0"/>
  </r>
  <r>
    <x v="151"/>
    <x v="0"/>
    <n v="0.99"/>
    <n v="1.61"/>
    <x v="24"/>
    <x v="425"/>
    <x v="0"/>
  </r>
  <r>
    <x v="1"/>
    <x v="1"/>
    <m/>
    <m/>
    <x v="1"/>
    <x v="10"/>
    <x v="0"/>
  </r>
  <r>
    <x v="152"/>
    <x v="0"/>
    <n v="0.99"/>
    <n v="1.61"/>
    <x v="24"/>
    <x v="2"/>
    <x v="0"/>
  </r>
  <r>
    <x v="152"/>
    <x v="0"/>
    <n v="0.99"/>
    <n v="1.61"/>
    <x v="24"/>
    <x v="423"/>
    <x v="0"/>
  </r>
  <r>
    <x v="152"/>
    <x v="0"/>
    <n v="0.99"/>
    <n v="1.61"/>
    <x v="24"/>
    <x v="424"/>
    <x v="0"/>
  </r>
  <r>
    <x v="152"/>
    <x v="0"/>
    <n v="0.99"/>
    <n v="1.61"/>
    <x v="24"/>
    <x v="414"/>
    <x v="0"/>
  </r>
  <r>
    <x v="152"/>
    <x v="0"/>
    <n v="0.99"/>
    <n v="1.61"/>
    <x v="24"/>
    <x v="4"/>
    <x v="0"/>
  </r>
  <r>
    <x v="152"/>
    <x v="0"/>
    <n v="0.99"/>
    <n v="1.61"/>
    <x v="24"/>
    <x v="416"/>
    <x v="0"/>
  </r>
  <r>
    <x v="152"/>
    <x v="0"/>
    <n v="0.99"/>
    <n v="1.61"/>
    <x v="24"/>
    <x v="412"/>
    <x v="0"/>
  </r>
  <r>
    <x v="152"/>
    <x v="0"/>
    <n v="0.99"/>
    <n v="1.61"/>
    <x v="24"/>
    <x v="31"/>
    <x v="0"/>
  </r>
  <r>
    <x v="152"/>
    <x v="0"/>
    <n v="0.99"/>
    <n v="1.61"/>
    <x v="24"/>
    <x v="426"/>
    <x v="0"/>
  </r>
  <r>
    <x v="152"/>
    <x v="0"/>
    <n v="0.99"/>
    <n v="1.61"/>
    <x v="24"/>
    <x v="410"/>
    <x v="0"/>
  </r>
  <r>
    <x v="1"/>
    <x v="1"/>
    <m/>
    <m/>
    <x v="1"/>
    <x v="10"/>
    <x v="0"/>
  </r>
  <r>
    <x v="153"/>
    <x v="2"/>
    <n v="0.99"/>
    <n v="3.42"/>
    <x v="24"/>
    <x v="2"/>
    <x v="0"/>
  </r>
  <r>
    <x v="153"/>
    <x v="2"/>
    <n v="0.99"/>
    <n v="3.42"/>
    <x v="24"/>
    <x v="60"/>
    <x v="0"/>
  </r>
  <r>
    <x v="153"/>
    <x v="2"/>
    <n v="0.99"/>
    <n v="3.42"/>
    <x v="24"/>
    <x v="427"/>
    <x v="0"/>
  </r>
  <r>
    <x v="153"/>
    <x v="2"/>
    <n v="0.99"/>
    <n v="3.42"/>
    <x v="24"/>
    <x v="418"/>
    <x v="0"/>
  </r>
  <r>
    <x v="153"/>
    <x v="2"/>
    <n v="0.99"/>
    <n v="3.42"/>
    <x v="24"/>
    <x v="4"/>
    <x v="0"/>
  </r>
  <r>
    <x v="153"/>
    <x v="2"/>
    <n v="0.99"/>
    <n v="3.42"/>
    <x v="24"/>
    <x v="7"/>
    <x v="0"/>
  </r>
  <r>
    <x v="153"/>
    <x v="2"/>
    <n v="0.99"/>
    <n v="3.42"/>
    <x v="24"/>
    <x v="416"/>
    <x v="0"/>
  </r>
  <r>
    <x v="153"/>
    <x v="2"/>
    <n v="0.99"/>
    <n v="3.42"/>
    <x v="24"/>
    <x v="31"/>
    <x v="0"/>
  </r>
  <r>
    <x v="153"/>
    <x v="2"/>
    <n v="0.99"/>
    <n v="3.42"/>
    <x v="24"/>
    <x v="410"/>
    <x v="0"/>
  </r>
  <r>
    <x v="153"/>
    <x v="2"/>
    <n v="0.99"/>
    <n v="3.42"/>
    <x v="24"/>
    <x v="425"/>
    <x v="0"/>
  </r>
  <r>
    <x v="1"/>
    <x v="1"/>
    <m/>
    <m/>
    <x v="1"/>
    <x v="10"/>
    <x v="0"/>
  </r>
  <r>
    <x v="154"/>
    <x v="2"/>
    <n v="0.99"/>
    <n v="3.18"/>
    <x v="24"/>
    <x v="2"/>
    <x v="0"/>
  </r>
  <r>
    <x v="154"/>
    <x v="2"/>
    <n v="0.99"/>
    <n v="3.18"/>
    <x v="24"/>
    <x v="60"/>
    <x v="0"/>
  </r>
  <r>
    <x v="154"/>
    <x v="2"/>
    <n v="0.99"/>
    <n v="3.18"/>
    <x v="24"/>
    <x v="427"/>
    <x v="0"/>
  </r>
  <r>
    <x v="154"/>
    <x v="2"/>
    <n v="0.99"/>
    <n v="3.18"/>
    <x v="24"/>
    <x v="31"/>
    <x v="0"/>
  </r>
  <r>
    <x v="154"/>
    <x v="2"/>
    <n v="0.99"/>
    <n v="3.18"/>
    <x v="24"/>
    <x v="4"/>
    <x v="0"/>
  </r>
  <r>
    <x v="154"/>
    <x v="2"/>
    <n v="0.99"/>
    <n v="3.18"/>
    <x v="24"/>
    <x v="418"/>
    <x v="0"/>
  </r>
  <r>
    <x v="154"/>
    <x v="2"/>
    <n v="0.99"/>
    <n v="3.18"/>
    <x v="24"/>
    <x v="7"/>
    <x v="0"/>
  </r>
  <r>
    <x v="154"/>
    <x v="2"/>
    <n v="0.99"/>
    <n v="3.18"/>
    <x v="24"/>
    <x v="416"/>
    <x v="0"/>
  </r>
  <r>
    <x v="154"/>
    <x v="2"/>
    <n v="0.99"/>
    <n v="3.18"/>
    <x v="24"/>
    <x v="425"/>
    <x v="0"/>
  </r>
  <r>
    <x v="154"/>
    <x v="2"/>
    <n v="0.99"/>
    <n v="3.18"/>
    <x v="24"/>
    <x v="67"/>
    <x v="0"/>
  </r>
  <r>
    <x v="1"/>
    <x v="1"/>
    <m/>
    <m/>
    <x v="1"/>
    <x v="10"/>
    <x v="0"/>
  </r>
  <r>
    <x v="155"/>
    <x v="2"/>
    <n v="0.99"/>
    <n v="2.64"/>
    <x v="24"/>
    <x v="2"/>
    <x v="0"/>
  </r>
  <r>
    <x v="155"/>
    <x v="2"/>
    <n v="0.99"/>
    <n v="2.64"/>
    <x v="24"/>
    <x v="414"/>
    <x v="0"/>
  </r>
  <r>
    <x v="155"/>
    <x v="2"/>
    <n v="0.99"/>
    <n v="2.64"/>
    <x v="24"/>
    <x v="7"/>
    <x v="0"/>
  </r>
  <r>
    <x v="155"/>
    <x v="2"/>
    <n v="0.99"/>
    <n v="2.64"/>
    <x v="24"/>
    <x v="410"/>
    <x v="0"/>
  </r>
  <r>
    <x v="155"/>
    <x v="2"/>
    <n v="0.99"/>
    <n v="2.64"/>
    <x v="24"/>
    <x v="426"/>
    <x v="0"/>
  </r>
  <r>
    <x v="155"/>
    <x v="2"/>
    <n v="0.99"/>
    <n v="2.64"/>
    <x v="24"/>
    <x v="31"/>
    <x v="0"/>
  </r>
  <r>
    <x v="155"/>
    <x v="2"/>
    <n v="0.99"/>
    <n v="2.64"/>
    <x v="24"/>
    <x v="412"/>
    <x v="0"/>
  </r>
  <r>
    <x v="155"/>
    <x v="2"/>
    <n v="0.99"/>
    <n v="2.64"/>
    <x v="24"/>
    <x v="4"/>
    <x v="0"/>
  </r>
  <r>
    <x v="155"/>
    <x v="2"/>
    <n v="0.99"/>
    <n v="2.64"/>
    <x v="24"/>
    <x v="416"/>
    <x v="0"/>
  </r>
  <r>
    <x v="155"/>
    <x v="2"/>
    <n v="0.99"/>
    <n v="2.64"/>
    <x v="24"/>
    <x v="425"/>
    <x v="0"/>
  </r>
  <r>
    <x v="1"/>
    <x v="1"/>
    <m/>
    <m/>
    <x v="1"/>
    <x v="10"/>
    <x v="0"/>
  </r>
  <r>
    <x v="156"/>
    <x v="2"/>
    <n v="0.99"/>
    <n v="2.68"/>
    <x v="24"/>
    <x v="2"/>
    <x v="0"/>
  </r>
  <r>
    <x v="156"/>
    <x v="2"/>
    <n v="0.99"/>
    <n v="2.68"/>
    <x v="24"/>
    <x v="7"/>
    <x v="0"/>
  </r>
  <r>
    <x v="156"/>
    <x v="2"/>
    <n v="0.99"/>
    <n v="2.68"/>
    <x v="24"/>
    <x v="31"/>
    <x v="0"/>
  </r>
  <r>
    <x v="156"/>
    <x v="2"/>
    <n v="0.99"/>
    <n v="2.68"/>
    <x v="24"/>
    <x v="4"/>
    <x v="0"/>
  </r>
  <r>
    <x v="156"/>
    <x v="2"/>
    <n v="0.99"/>
    <n v="2.68"/>
    <x v="24"/>
    <x v="416"/>
    <x v="0"/>
  </r>
  <r>
    <x v="156"/>
    <x v="2"/>
    <n v="0.99"/>
    <n v="2.68"/>
    <x v="24"/>
    <x v="425"/>
    <x v="0"/>
  </r>
  <r>
    <x v="156"/>
    <x v="2"/>
    <n v="0.99"/>
    <n v="2.68"/>
    <x v="24"/>
    <x v="423"/>
    <x v="0"/>
  </r>
  <r>
    <x v="156"/>
    <x v="2"/>
    <n v="0.99"/>
    <n v="2.68"/>
    <x v="24"/>
    <x v="412"/>
    <x v="0"/>
  </r>
  <r>
    <x v="156"/>
    <x v="2"/>
    <n v="0.99"/>
    <n v="2.68"/>
    <x v="24"/>
    <x v="413"/>
    <x v="0"/>
  </r>
  <r>
    <x v="156"/>
    <x v="2"/>
    <n v="0.99"/>
    <n v="2.68"/>
    <x v="24"/>
    <x v="410"/>
    <x v="0"/>
  </r>
  <r>
    <x v="1"/>
    <x v="1"/>
    <m/>
    <m/>
    <x v="1"/>
    <x v="10"/>
    <x v="0"/>
  </r>
  <r>
    <x v="157"/>
    <x v="2"/>
    <n v="0.99"/>
    <n v="3.29"/>
    <x v="24"/>
    <x v="2"/>
    <x v="0"/>
  </r>
  <r>
    <x v="157"/>
    <x v="2"/>
    <n v="0.99"/>
    <n v="3.29"/>
    <x v="24"/>
    <x v="60"/>
    <x v="0"/>
  </r>
  <r>
    <x v="157"/>
    <x v="2"/>
    <n v="0.99"/>
    <n v="3.29"/>
    <x v="24"/>
    <x v="61"/>
    <x v="0"/>
  </r>
  <r>
    <x v="157"/>
    <x v="2"/>
    <n v="0.99"/>
    <n v="3.29"/>
    <x v="24"/>
    <x v="7"/>
    <x v="0"/>
  </r>
  <r>
    <x v="157"/>
    <x v="2"/>
    <n v="0.99"/>
    <n v="3.29"/>
    <x v="24"/>
    <x v="31"/>
    <x v="0"/>
  </r>
  <r>
    <x v="157"/>
    <x v="2"/>
    <n v="0.99"/>
    <n v="3.29"/>
    <x v="24"/>
    <x v="4"/>
    <x v="0"/>
  </r>
  <r>
    <x v="157"/>
    <x v="2"/>
    <n v="0.99"/>
    <n v="3.29"/>
    <x v="24"/>
    <x v="427"/>
    <x v="0"/>
  </r>
  <r>
    <x v="157"/>
    <x v="2"/>
    <n v="0.99"/>
    <n v="3.29"/>
    <x v="24"/>
    <x v="418"/>
    <x v="0"/>
  </r>
  <r>
    <x v="157"/>
    <x v="2"/>
    <n v="0.99"/>
    <n v="3.29"/>
    <x v="24"/>
    <x v="425"/>
    <x v="0"/>
  </r>
  <r>
    <x v="157"/>
    <x v="2"/>
    <n v="0.99"/>
    <n v="3.29"/>
    <x v="24"/>
    <x v="67"/>
    <x v="0"/>
  </r>
  <r>
    <x v="1"/>
    <x v="1"/>
    <m/>
    <m/>
    <x v="1"/>
    <x v="10"/>
    <x v="0"/>
  </r>
  <r>
    <x v="158"/>
    <x v="2"/>
    <n v="0.99"/>
    <n v="2.5"/>
    <x v="24"/>
    <x v="2"/>
    <x v="0"/>
  </r>
  <r>
    <x v="158"/>
    <x v="2"/>
    <n v="0.99"/>
    <n v="2.5"/>
    <x v="24"/>
    <x v="4"/>
    <x v="0"/>
  </r>
  <r>
    <x v="158"/>
    <x v="2"/>
    <n v="0.99"/>
    <n v="2.5"/>
    <x v="24"/>
    <x v="7"/>
    <x v="0"/>
  </r>
  <r>
    <x v="158"/>
    <x v="2"/>
    <n v="0.99"/>
    <n v="2.5"/>
    <x v="24"/>
    <x v="412"/>
    <x v="0"/>
  </r>
  <r>
    <x v="158"/>
    <x v="2"/>
    <n v="0.99"/>
    <n v="2.5"/>
    <x v="24"/>
    <x v="413"/>
    <x v="0"/>
  </r>
  <r>
    <x v="158"/>
    <x v="2"/>
    <n v="0.99"/>
    <n v="2.5"/>
    <x v="24"/>
    <x v="31"/>
    <x v="0"/>
  </r>
  <r>
    <x v="158"/>
    <x v="2"/>
    <n v="0.99"/>
    <n v="2.5"/>
    <x v="24"/>
    <x v="411"/>
    <x v="0"/>
  </r>
  <r>
    <x v="158"/>
    <x v="2"/>
    <n v="0.99"/>
    <n v="2.5"/>
    <x v="24"/>
    <x v="425"/>
    <x v="0"/>
  </r>
  <r>
    <x v="158"/>
    <x v="2"/>
    <n v="0.99"/>
    <n v="2.5"/>
    <x v="24"/>
    <x v="423"/>
    <x v="0"/>
  </r>
  <r>
    <x v="158"/>
    <x v="2"/>
    <n v="0.99"/>
    <n v="2.5"/>
    <x v="24"/>
    <x v="418"/>
    <x v="0"/>
  </r>
  <r>
    <x v="1"/>
    <x v="1"/>
    <m/>
    <m/>
    <x v="1"/>
    <x v="10"/>
    <x v="0"/>
  </r>
  <r>
    <x v="159"/>
    <x v="2"/>
    <n v="0.99"/>
    <n v="2.68"/>
    <x v="24"/>
    <x v="425"/>
    <x v="0"/>
  </r>
  <r>
    <x v="159"/>
    <x v="2"/>
    <n v="0.99"/>
    <n v="2.68"/>
    <x v="24"/>
    <x v="2"/>
    <x v="0"/>
  </r>
  <r>
    <x v="159"/>
    <x v="2"/>
    <n v="0.99"/>
    <n v="2.68"/>
    <x v="24"/>
    <x v="4"/>
    <x v="0"/>
  </r>
  <r>
    <x v="159"/>
    <x v="2"/>
    <n v="0.99"/>
    <n v="2.68"/>
    <x v="24"/>
    <x v="418"/>
    <x v="0"/>
  </r>
  <r>
    <x v="159"/>
    <x v="2"/>
    <n v="0.99"/>
    <n v="2.68"/>
    <x v="24"/>
    <x v="31"/>
    <x v="0"/>
  </r>
  <r>
    <x v="159"/>
    <x v="2"/>
    <n v="0.99"/>
    <n v="2.68"/>
    <x v="24"/>
    <x v="428"/>
    <x v="0"/>
  </r>
  <r>
    <x v="159"/>
    <x v="2"/>
    <n v="0.99"/>
    <n v="2.68"/>
    <x v="24"/>
    <x v="7"/>
    <x v="0"/>
  </r>
  <r>
    <x v="159"/>
    <x v="2"/>
    <n v="0.99"/>
    <n v="2.68"/>
    <x v="24"/>
    <x v="412"/>
    <x v="0"/>
  </r>
  <r>
    <x v="159"/>
    <x v="2"/>
    <n v="0.99"/>
    <n v="2.68"/>
    <x v="24"/>
    <x v="413"/>
    <x v="0"/>
  </r>
  <r>
    <x v="159"/>
    <x v="2"/>
    <n v="0.99"/>
    <n v="2.68"/>
    <x v="24"/>
    <x v="423"/>
    <x v="0"/>
  </r>
  <r>
    <x v="1"/>
    <x v="1"/>
    <m/>
    <m/>
    <x v="1"/>
    <x v="10"/>
    <x v="0"/>
  </r>
  <r>
    <x v="160"/>
    <x v="2"/>
    <n v="0.99"/>
    <n v="3.1"/>
    <x v="24"/>
    <x v="2"/>
    <x v="0"/>
  </r>
  <r>
    <x v="160"/>
    <x v="2"/>
    <n v="0.99"/>
    <n v="3.1"/>
    <x v="24"/>
    <x v="414"/>
    <x v="0"/>
  </r>
  <r>
    <x v="160"/>
    <x v="2"/>
    <n v="0.99"/>
    <n v="3.1"/>
    <x v="24"/>
    <x v="31"/>
    <x v="0"/>
  </r>
  <r>
    <x v="160"/>
    <x v="2"/>
    <n v="0.99"/>
    <n v="3.1"/>
    <x v="24"/>
    <x v="7"/>
    <x v="0"/>
  </r>
  <r>
    <x v="160"/>
    <x v="2"/>
    <n v="0.99"/>
    <n v="3.1"/>
    <x v="24"/>
    <x v="423"/>
    <x v="0"/>
  </r>
  <r>
    <x v="160"/>
    <x v="2"/>
    <n v="0.99"/>
    <n v="3.1"/>
    <x v="24"/>
    <x v="426"/>
    <x v="0"/>
  </r>
  <r>
    <x v="160"/>
    <x v="2"/>
    <n v="0.99"/>
    <n v="3.1"/>
    <x v="24"/>
    <x v="4"/>
    <x v="0"/>
  </r>
  <r>
    <x v="160"/>
    <x v="2"/>
    <n v="0.99"/>
    <n v="3.1"/>
    <x v="24"/>
    <x v="419"/>
    <x v="0"/>
  </r>
  <r>
    <x v="160"/>
    <x v="2"/>
    <n v="0.99"/>
    <n v="3.1"/>
    <x v="24"/>
    <x v="416"/>
    <x v="0"/>
  </r>
  <r>
    <x v="160"/>
    <x v="2"/>
    <n v="0.99"/>
    <n v="3.1"/>
    <x v="24"/>
    <x v="412"/>
    <x v="0"/>
  </r>
  <r>
    <x v="1"/>
    <x v="1"/>
    <m/>
    <m/>
    <x v="1"/>
    <x v="10"/>
    <x v="0"/>
  </r>
  <r>
    <x v="161"/>
    <x v="2"/>
    <n v="0.99"/>
    <s v="‒"/>
    <x v="24"/>
    <x v="2"/>
    <x v="0"/>
  </r>
  <r>
    <x v="161"/>
    <x v="2"/>
    <n v="0.99"/>
    <s v="‒"/>
    <x v="24"/>
    <x v="7"/>
    <x v="0"/>
  </r>
  <r>
    <x v="161"/>
    <x v="2"/>
    <n v="0.99"/>
    <s v="‒"/>
    <x v="24"/>
    <x v="429"/>
    <x v="0"/>
  </r>
  <r>
    <x v="161"/>
    <x v="2"/>
    <n v="0.99"/>
    <s v="‒"/>
    <x v="24"/>
    <x v="422"/>
    <x v="0"/>
  </r>
  <r>
    <x v="161"/>
    <x v="2"/>
    <n v="0.99"/>
    <s v="‒"/>
    <x v="24"/>
    <x v="4"/>
    <x v="0"/>
  </r>
  <r>
    <x v="161"/>
    <x v="2"/>
    <n v="0.99"/>
    <s v="‒"/>
    <x v="24"/>
    <x v="416"/>
    <x v="0"/>
  </r>
  <r>
    <x v="161"/>
    <x v="2"/>
    <n v="0.99"/>
    <s v="‒"/>
    <x v="24"/>
    <x v="410"/>
    <x v="0"/>
  </r>
  <r>
    <x v="161"/>
    <x v="2"/>
    <n v="0.99"/>
    <s v="‒"/>
    <x v="24"/>
    <x v="423"/>
    <x v="0"/>
  </r>
  <r>
    <x v="161"/>
    <x v="2"/>
    <n v="0.99"/>
    <s v="‒"/>
    <x v="24"/>
    <x v="425"/>
    <x v="0"/>
  </r>
  <r>
    <x v="161"/>
    <x v="2"/>
    <n v="0.99"/>
    <s v="‒"/>
    <x v="24"/>
    <x v="411"/>
    <x v="0"/>
  </r>
  <r>
    <x v="1"/>
    <x v="1"/>
    <m/>
    <m/>
    <x v="1"/>
    <x v="10"/>
    <x v="0"/>
  </r>
  <r>
    <x v="162"/>
    <x v="2"/>
    <n v="0.99"/>
    <n v="2.52"/>
    <x v="24"/>
    <x v="2"/>
    <x v="0"/>
  </r>
  <r>
    <x v="162"/>
    <x v="2"/>
    <n v="0.99"/>
    <n v="2.52"/>
    <x v="24"/>
    <x v="414"/>
    <x v="0"/>
  </r>
  <r>
    <x v="162"/>
    <x v="2"/>
    <n v="0.99"/>
    <n v="2.52"/>
    <x v="24"/>
    <x v="423"/>
    <x v="0"/>
  </r>
  <r>
    <x v="162"/>
    <x v="2"/>
    <n v="0.99"/>
    <n v="2.52"/>
    <x v="24"/>
    <x v="31"/>
    <x v="0"/>
  </r>
  <r>
    <x v="162"/>
    <x v="2"/>
    <n v="0.99"/>
    <n v="2.52"/>
    <x v="24"/>
    <x v="4"/>
    <x v="0"/>
  </r>
  <r>
    <x v="162"/>
    <x v="2"/>
    <n v="0.99"/>
    <n v="2.52"/>
    <x v="24"/>
    <x v="7"/>
    <x v="0"/>
  </r>
  <r>
    <x v="162"/>
    <x v="2"/>
    <n v="0.99"/>
    <n v="2.52"/>
    <x v="24"/>
    <x v="416"/>
    <x v="0"/>
  </r>
  <r>
    <x v="162"/>
    <x v="2"/>
    <n v="0.99"/>
    <n v="2.52"/>
    <x v="24"/>
    <x v="410"/>
    <x v="0"/>
  </r>
  <r>
    <x v="162"/>
    <x v="2"/>
    <n v="0.99"/>
    <n v="2.52"/>
    <x v="24"/>
    <x v="412"/>
    <x v="0"/>
  </r>
  <r>
    <x v="162"/>
    <x v="2"/>
    <n v="0.99"/>
    <n v="2.52"/>
    <x v="24"/>
    <x v="424"/>
    <x v="0"/>
  </r>
  <r>
    <x v="1"/>
    <x v="1"/>
    <m/>
    <m/>
    <x v="1"/>
    <x v="10"/>
    <x v="0"/>
  </r>
  <r>
    <x v="163"/>
    <x v="2"/>
    <n v="0.99"/>
    <n v="2.64"/>
    <x v="24"/>
    <x v="2"/>
    <x v="0"/>
  </r>
  <r>
    <x v="163"/>
    <x v="2"/>
    <n v="0.99"/>
    <n v="2.64"/>
    <x v="24"/>
    <x v="414"/>
    <x v="0"/>
  </r>
  <r>
    <x v="163"/>
    <x v="2"/>
    <n v="0.99"/>
    <n v="2.64"/>
    <x v="24"/>
    <x v="7"/>
    <x v="0"/>
  </r>
  <r>
    <x v="163"/>
    <x v="2"/>
    <n v="0.99"/>
    <n v="2.64"/>
    <x v="24"/>
    <x v="31"/>
    <x v="0"/>
  </r>
  <r>
    <x v="163"/>
    <x v="2"/>
    <n v="0.99"/>
    <n v="2.64"/>
    <x v="24"/>
    <x v="4"/>
    <x v="0"/>
  </r>
  <r>
    <x v="163"/>
    <x v="2"/>
    <n v="0.99"/>
    <n v="2.64"/>
    <x v="24"/>
    <x v="412"/>
    <x v="0"/>
  </r>
  <r>
    <x v="163"/>
    <x v="2"/>
    <n v="0.99"/>
    <n v="2.64"/>
    <x v="24"/>
    <x v="416"/>
    <x v="0"/>
  </r>
  <r>
    <x v="163"/>
    <x v="2"/>
    <n v="0.99"/>
    <n v="2.64"/>
    <x v="24"/>
    <x v="410"/>
    <x v="0"/>
  </r>
  <r>
    <x v="163"/>
    <x v="2"/>
    <n v="0.99"/>
    <n v="2.64"/>
    <x v="24"/>
    <x v="426"/>
    <x v="0"/>
  </r>
  <r>
    <x v="163"/>
    <x v="2"/>
    <n v="0.99"/>
    <n v="2.64"/>
    <x v="24"/>
    <x v="423"/>
    <x v="0"/>
  </r>
  <r>
    <x v="1"/>
    <x v="1"/>
    <m/>
    <m/>
    <x v="1"/>
    <x v="10"/>
    <x v="0"/>
  </r>
  <r>
    <x v="164"/>
    <x v="2"/>
    <n v="0.99"/>
    <n v="2.65"/>
    <x v="24"/>
    <x v="2"/>
    <x v="0"/>
  </r>
  <r>
    <x v="164"/>
    <x v="2"/>
    <n v="0.99"/>
    <n v="2.65"/>
    <x v="24"/>
    <x v="414"/>
    <x v="0"/>
  </r>
  <r>
    <x v="164"/>
    <x v="2"/>
    <n v="0.99"/>
    <n v="2.65"/>
    <x v="24"/>
    <x v="426"/>
    <x v="0"/>
  </r>
  <r>
    <x v="164"/>
    <x v="2"/>
    <n v="0.99"/>
    <n v="2.65"/>
    <x v="24"/>
    <x v="410"/>
    <x v="0"/>
  </r>
  <r>
    <x v="164"/>
    <x v="2"/>
    <n v="0.99"/>
    <n v="2.65"/>
    <x v="24"/>
    <x v="4"/>
    <x v="0"/>
  </r>
  <r>
    <x v="164"/>
    <x v="2"/>
    <n v="0.99"/>
    <n v="2.65"/>
    <x v="24"/>
    <x v="412"/>
    <x v="0"/>
  </r>
  <r>
    <x v="164"/>
    <x v="2"/>
    <n v="0.99"/>
    <n v="2.65"/>
    <x v="24"/>
    <x v="31"/>
    <x v="0"/>
  </r>
  <r>
    <x v="164"/>
    <x v="2"/>
    <n v="0.99"/>
    <n v="2.65"/>
    <x v="24"/>
    <x v="418"/>
    <x v="0"/>
  </r>
  <r>
    <x v="164"/>
    <x v="2"/>
    <n v="0.99"/>
    <n v="2.65"/>
    <x v="24"/>
    <x v="416"/>
    <x v="0"/>
  </r>
  <r>
    <x v="164"/>
    <x v="2"/>
    <n v="0.99"/>
    <n v="2.65"/>
    <x v="24"/>
    <x v="430"/>
    <x v="0"/>
  </r>
  <r>
    <x v="1"/>
    <x v="1"/>
    <m/>
    <m/>
    <x v="1"/>
    <x v="10"/>
    <x v="0"/>
  </r>
  <r>
    <x v="165"/>
    <x v="2"/>
    <n v="0.99"/>
    <n v="3.07"/>
    <x v="24"/>
    <x v="2"/>
    <x v="0"/>
  </r>
  <r>
    <x v="165"/>
    <x v="2"/>
    <n v="0.99"/>
    <n v="3.07"/>
    <x v="24"/>
    <x v="410"/>
    <x v="0"/>
  </r>
  <r>
    <x v="165"/>
    <x v="2"/>
    <n v="0.99"/>
    <n v="3.07"/>
    <x v="24"/>
    <x v="414"/>
    <x v="0"/>
  </r>
  <r>
    <x v="165"/>
    <x v="2"/>
    <n v="0.99"/>
    <n v="3.07"/>
    <x v="24"/>
    <x v="426"/>
    <x v="0"/>
  </r>
  <r>
    <x v="165"/>
    <x v="2"/>
    <n v="0.99"/>
    <n v="3.07"/>
    <x v="24"/>
    <x v="7"/>
    <x v="0"/>
  </r>
  <r>
    <x v="165"/>
    <x v="2"/>
    <n v="0.99"/>
    <n v="3.07"/>
    <x v="24"/>
    <x v="412"/>
    <x v="0"/>
  </r>
  <r>
    <x v="165"/>
    <x v="2"/>
    <n v="0.99"/>
    <n v="3.07"/>
    <x v="24"/>
    <x v="416"/>
    <x v="0"/>
  </r>
  <r>
    <x v="165"/>
    <x v="2"/>
    <n v="0.99"/>
    <n v="3.07"/>
    <x v="24"/>
    <x v="4"/>
    <x v="0"/>
  </r>
  <r>
    <x v="165"/>
    <x v="2"/>
    <n v="0.99"/>
    <n v="3.07"/>
    <x v="24"/>
    <x v="413"/>
    <x v="0"/>
  </r>
  <r>
    <x v="165"/>
    <x v="2"/>
    <n v="0.99"/>
    <n v="3.07"/>
    <x v="24"/>
    <x v="411"/>
    <x v="0"/>
  </r>
  <r>
    <x v="1"/>
    <x v="1"/>
    <m/>
    <m/>
    <x v="1"/>
    <x v="10"/>
    <x v="0"/>
  </r>
  <r>
    <x v="166"/>
    <x v="2"/>
    <n v="0.99"/>
    <n v="3.07"/>
    <x v="24"/>
    <x v="2"/>
    <x v="0"/>
  </r>
  <r>
    <x v="166"/>
    <x v="2"/>
    <n v="0.99"/>
    <n v="3.07"/>
    <x v="24"/>
    <x v="410"/>
    <x v="0"/>
  </r>
  <r>
    <x v="166"/>
    <x v="2"/>
    <n v="0.99"/>
    <n v="3.07"/>
    <x v="24"/>
    <x v="414"/>
    <x v="0"/>
  </r>
  <r>
    <x v="166"/>
    <x v="2"/>
    <n v="0.99"/>
    <n v="3.07"/>
    <x v="24"/>
    <x v="412"/>
    <x v="0"/>
  </r>
  <r>
    <x v="166"/>
    <x v="2"/>
    <n v="0.99"/>
    <n v="3.07"/>
    <x v="24"/>
    <x v="7"/>
    <x v="0"/>
  </r>
  <r>
    <x v="166"/>
    <x v="2"/>
    <n v="0.99"/>
    <n v="3.07"/>
    <x v="24"/>
    <x v="426"/>
    <x v="0"/>
  </r>
  <r>
    <x v="166"/>
    <x v="2"/>
    <n v="0.99"/>
    <n v="3.07"/>
    <x v="24"/>
    <x v="4"/>
    <x v="0"/>
  </r>
  <r>
    <x v="166"/>
    <x v="2"/>
    <n v="0.99"/>
    <n v="3.07"/>
    <x v="24"/>
    <x v="411"/>
    <x v="0"/>
  </r>
  <r>
    <x v="166"/>
    <x v="2"/>
    <n v="0.99"/>
    <n v="3.07"/>
    <x v="24"/>
    <x v="413"/>
    <x v="0"/>
  </r>
  <r>
    <x v="166"/>
    <x v="2"/>
    <n v="0.99"/>
    <n v="3.07"/>
    <x v="24"/>
    <x v="418"/>
    <x v="0"/>
  </r>
  <r>
    <x v="1"/>
    <x v="1"/>
    <m/>
    <m/>
    <x v="1"/>
    <x v="10"/>
    <x v="0"/>
  </r>
  <r>
    <x v="167"/>
    <x v="2"/>
    <n v="0.99"/>
    <n v="2.65"/>
    <x v="24"/>
    <x v="2"/>
    <x v="0"/>
  </r>
  <r>
    <x v="167"/>
    <x v="2"/>
    <n v="0.99"/>
    <n v="2.65"/>
    <x v="24"/>
    <x v="410"/>
    <x v="0"/>
  </r>
  <r>
    <x v="167"/>
    <x v="2"/>
    <n v="0.99"/>
    <n v="2.65"/>
    <x v="24"/>
    <x v="414"/>
    <x v="0"/>
  </r>
  <r>
    <x v="167"/>
    <x v="2"/>
    <n v="0.99"/>
    <n v="2.65"/>
    <x v="24"/>
    <x v="412"/>
    <x v="0"/>
  </r>
  <r>
    <x v="167"/>
    <x v="2"/>
    <n v="0.99"/>
    <n v="2.65"/>
    <x v="24"/>
    <x v="7"/>
    <x v="0"/>
  </r>
  <r>
    <x v="167"/>
    <x v="2"/>
    <n v="0.99"/>
    <n v="2.65"/>
    <x v="24"/>
    <x v="4"/>
    <x v="0"/>
  </r>
  <r>
    <x v="167"/>
    <x v="2"/>
    <n v="0.99"/>
    <n v="2.65"/>
    <x v="24"/>
    <x v="413"/>
    <x v="0"/>
  </r>
  <r>
    <x v="167"/>
    <x v="2"/>
    <n v="0.99"/>
    <n v="2.65"/>
    <x v="24"/>
    <x v="423"/>
    <x v="0"/>
  </r>
  <r>
    <x v="167"/>
    <x v="2"/>
    <n v="0.99"/>
    <n v="2.65"/>
    <x v="24"/>
    <x v="411"/>
    <x v="0"/>
  </r>
  <r>
    <x v="167"/>
    <x v="2"/>
    <n v="0.99"/>
    <n v="2.65"/>
    <x v="24"/>
    <x v="31"/>
    <x v="0"/>
  </r>
  <r>
    <x v="1"/>
    <x v="1"/>
    <m/>
    <m/>
    <x v="1"/>
    <x v="10"/>
    <x v="0"/>
  </r>
  <r>
    <x v="168"/>
    <x v="5"/>
    <s v="‒"/>
    <s v="‒"/>
    <x v="24"/>
    <x v="2"/>
    <x v="0"/>
  </r>
  <r>
    <x v="168"/>
    <x v="5"/>
    <s v="‒"/>
    <s v="‒"/>
    <x v="24"/>
    <x v="424"/>
    <x v="0"/>
  </r>
  <r>
    <x v="168"/>
    <x v="5"/>
    <s v="‒"/>
    <s v="‒"/>
    <x v="24"/>
    <x v="423"/>
    <x v="0"/>
  </r>
  <r>
    <x v="168"/>
    <x v="5"/>
    <s v="‒"/>
    <s v="‒"/>
    <x v="24"/>
    <x v="4"/>
    <x v="0"/>
  </r>
  <r>
    <x v="168"/>
    <x v="5"/>
    <s v="‒"/>
    <s v="‒"/>
    <x v="24"/>
    <x v="416"/>
    <x v="0"/>
  </r>
  <r>
    <x v="168"/>
    <x v="5"/>
    <s v="‒"/>
    <s v="‒"/>
    <x v="24"/>
    <x v="31"/>
    <x v="0"/>
  </r>
  <r>
    <x v="168"/>
    <x v="5"/>
    <s v="‒"/>
    <s v="‒"/>
    <x v="24"/>
    <x v="412"/>
    <x v="0"/>
  </r>
  <r>
    <x v="168"/>
    <x v="5"/>
    <s v="‒"/>
    <s v="‒"/>
    <x v="24"/>
    <x v="414"/>
    <x v="0"/>
  </r>
  <r>
    <x v="168"/>
    <x v="5"/>
    <s v="‒"/>
    <s v="‒"/>
    <x v="24"/>
    <x v="7"/>
    <x v="0"/>
  </r>
  <r>
    <x v="168"/>
    <x v="5"/>
    <s v="‒"/>
    <s v="‒"/>
    <x v="24"/>
    <x v="411"/>
    <x v="0"/>
  </r>
  <r>
    <x v="1"/>
    <x v="1"/>
    <m/>
    <m/>
    <x v="1"/>
    <x v="10"/>
    <x v="0"/>
  </r>
  <r>
    <x v="169"/>
    <x v="4"/>
    <n v="0.66"/>
    <n v="1.49"/>
    <x v="24"/>
    <x v="10"/>
    <x v="0"/>
  </r>
  <r>
    <x v="1"/>
    <x v="1"/>
    <m/>
    <m/>
    <x v="1"/>
    <x v="10"/>
    <x v="0"/>
  </r>
  <r>
    <x v="170"/>
    <x v="0"/>
    <n v="0.99"/>
    <n v="1.68"/>
    <x v="24"/>
    <x v="10"/>
    <x v="0"/>
  </r>
  <r>
    <x v="1"/>
    <x v="1"/>
    <m/>
    <m/>
    <x v="1"/>
    <x v="10"/>
    <x v="0"/>
  </r>
  <r>
    <x v="171"/>
    <x v="0"/>
    <n v="0.99"/>
    <n v="2.3199999999999998"/>
    <x v="24"/>
    <x v="10"/>
    <x v="0"/>
  </r>
  <r>
    <x v="1"/>
    <x v="1"/>
    <m/>
    <m/>
    <x v="1"/>
    <x v="10"/>
    <x v="0"/>
  </r>
  <r>
    <x v="172"/>
    <x v="0"/>
    <n v="0.66"/>
    <n v="1.27"/>
    <x v="24"/>
    <x v="10"/>
    <x v="0"/>
  </r>
  <r>
    <x v="1"/>
    <x v="1"/>
    <m/>
    <m/>
    <x v="1"/>
    <x v="10"/>
    <x v="0"/>
  </r>
  <r>
    <x v="173"/>
    <x v="0"/>
    <n v="0.99"/>
    <n v="2"/>
    <x v="24"/>
    <x v="10"/>
    <x v="0"/>
  </r>
  <r>
    <x v="1"/>
    <x v="1"/>
    <m/>
    <m/>
    <x v="1"/>
    <x v="10"/>
    <x v="0"/>
  </r>
  <r>
    <x v="174"/>
    <x v="0"/>
    <n v="0.33"/>
    <n v="0.68"/>
    <x v="24"/>
    <x v="10"/>
    <x v="0"/>
  </r>
  <r>
    <x v="1"/>
    <x v="1"/>
    <m/>
    <m/>
    <x v="1"/>
    <x v="10"/>
    <x v="0"/>
  </r>
  <r>
    <x v="175"/>
    <x v="2"/>
    <n v="0.33"/>
    <n v="2.04"/>
    <x v="24"/>
    <x v="10"/>
    <x v="0"/>
  </r>
  <r>
    <x v="1"/>
    <x v="1"/>
    <m/>
    <m/>
    <x v="1"/>
    <x v="10"/>
    <x v="0"/>
  </r>
  <r>
    <x v="176"/>
    <x v="0"/>
    <n v="0.66"/>
    <n v="1.27"/>
    <x v="24"/>
    <x v="10"/>
    <x v="0"/>
  </r>
  <r>
    <x v="1"/>
    <x v="1"/>
    <m/>
    <m/>
    <x v="1"/>
    <x v="10"/>
    <x v="0"/>
  </r>
  <r>
    <x v="177"/>
    <x v="0"/>
    <n v="0.66"/>
    <n v="0.73"/>
    <x v="24"/>
    <x v="10"/>
    <x v="0"/>
  </r>
  <r>
    <x v="1"/>
    <x v="1"/>
    <m/>
    <m/>
    <x v="1"/>
    <x v="10"/>
    <x v="0"/>
  </r>
  <r>
    <x v="178"/>
    <x v="0"/>
    <n v="0.66"/>
    <n v="0.94"/>
    <x v="24"/>
    <x v="10"/>
    <x v="0"/>
  </r>
  <r>
    <x v="1"/>
    <x v="1"/>
    <m/>
    <m/>
    <x v="1"/>
    <x v="10"/>
    <x v="0"/>
  </r>
  <r>
    <x v="179"/>
    <x v="0"/>
    <n v="0.66"/>
    <n v="1.48"/>
    <x v="24"/>
    <x v="10"/>
    <x v="0"/>
  </r>
  <r>
    <x v="1"/>
    <x v="1"/>
    <m/>
    <m/>
    <x v="1"/>
    <x v="10"/>
    <x v="0"/>
  </r>
  <r>
    <x v="180"/>
    <x v="0"/>
    <n v="0.99"/>
    <n v="2"/>
    <x v="24"/>
    <x v="10"/>
    <x v="0"/>
  </r>
  <r>
    <x v="1"/>
    <x v="1"/>
    <m/>
    <m/>
    <x v="1"/>
    <x v="10"/>
    <x v="0"/>
  </r>
  <r>
    <x v="181"/>
    <x v="0"/>
    <n v="0.33"/>
    <n v="1.36"/>
    <x v="24"/>
    <x v="10"/>
    <x v="0"/>
  </r>
  <r>
    <x v="1"/>
    <x v="1"/>
    <m/>
    <m/>
    <x v="1"/>
    <x v="10"/>
    <x v="0"/>
  </r>
  <r>
    <x v="182"/>
    <x v="0"/>
    <n v="0.66"/>
    <n v="1.36"/>
    <x v="24"/>
    <x v="10"/>
    <x v="0"/>
  </r>
  <r>
    <x v="1"/>
    <x v="1"/>
    <m/>
    <m/>
    <x v="1"/>
    <x v="10"/>
    <x v="0"/>
  </r>
  <r>
    <x v="183"/>
    <x v="2"/>
    <n v="0.66"/>
    <n v="1.25"/>
    <x v="24"/>
    <x v="10"/>
    <x v="0"/>
  </r>
  <r>
    <x v="1"/>
    <x v="1"/>
    <m/>
    <m/>
    <x v="1"/>
    <x v="10"/>
    <x v="0"/>
  </r>
  <r>
    <x v="184"/>
    <x v="0"/>
    <n v="0.66"/>
    <n v="1.38"/>
    <x v="24"/>
    <x v="10"/>
    <x v="0"/>
  </r>
  <r>
    <x v="1"/>
    <x v="1"/>
    <m/>
    <m/>
    <x v="1"/>
    <x v="10"/>
    <x v="0"/>
  </r>
  <r>
    <x v="185"/>
    <x v="0"/>
    <n v="0.66"/>
    <n v="0.62"/>
    <x v="24"/>
    <x v="10"/>
    <x v="0"/>
  </r>
  <r>
    <x v="1"/>
    <x v="1"/>
    <m/>
    <m/>
    <x v="1"/>
    <x v="10"/>
    <x v="0"/>
  </r>
  <r>
    <x v="186"/>
    <x v="0"/>
    <n v="0.99"/>
    <n v="2.0099999999999998"/>
    <x v="24"/>
    <x v="10"/>
    <x v="0"/>
  </r>
  <r>
    <x v="1"/>
    <x v="1"/>
    <m/>
    <m/>
    <x v="1"/>
    <x v="10"/>
    <x v="0"/>
  </r>
  <r>
    <x v="187"/>
    <x v="2"/>
    <n v="0.33"/>
    <n v="0.87"/>
    <x v="24"/>
    <x v="10"/>
    <x v="0"/>
  </r>
  <r>
    <x v="1"/>
    <x v="1"/>
    <m/>
    <m/>
    <x v="1"/>
    <x v="10"/>
    <x v="0"/>
  </r>
  <r>
    <x v="188"/>
    <x v="0"/>
    <n v="0.33"/>
    <n v="0.6"/>
    <x v="24"/>
    <x v="10"/>
    <x v="0"/>
  </r>
  <r>
    <x v="1"/>
    <x v="1"/>
    <m/>
    <m/>
    <x v="1"/>
    <x v="10"/>
    <x v="0"/>
  </r>
  <r>
    <x v="189"/>
    <x v="0"/>
    <n v="0.33"/>
    <n v="1.05"/>
    <x v="24"/>
    <x v="10"/>
    <x v="0"/>
  </r>
  <r>
    <x v="1"/>
    <x v="1"/>
    <m/>
    <m/>
    <x v="1"/>
    <x v="10"/>
    <x v="0"/>
  </r>
  <r>
    <x v="190"/>
    <x v="0"/>
    <n v="0.33"/>
    <n v="0.8"/>
    <x v="24"/>
    <x v="10"/>
    <x v="0"/>
  </r>
  <r>
    <x v="1"/>
    <x v="1"/>
    <m/>
    <m/>
    <x v="1"/>
    <x v="10"/>
    <x v="0"/>
  </r>
  <r>
    <x v="191"/>
    <x v="0"/>
    <n v="0.33"/>
    <s v="‒"/>
    <x v="24"/>
    <x v="10"/>
    <x v="0"/>
  </r>
  <r>
    <x v="1"/>
    <x v="1"/>
    <m/>
    <m/>
    <x v="1"/>
    <x v="10"/>
    <x v="0"/>
  </r>
  <r>
    <x v="192"/>
    <x v="0"/>
    <n v="0.33"/>
    <n v="0.6"/>
    <x v="24"/>
    <x v="10"/>
    <x v="0"/>
  </r>
  <r>
    <x v="1"/>
    <x v="1"/>
    <m/>
    <m/>
    <x v="1"/>
    <x v="10"/>
    <x v="0"/>
  </r>
  <r>
    <x v="193"/>
    <x v="0"/>
    <n v="0.33"/>
    <n v="0.74"/>
    <x v="24"/>
    <x v="10"/>
    <x v="0"/>
  </r>
  <r>
    <x v="1"/>
    <x v="1"/>
    <m/>
    <m/>
    <x v="1"/>
    <x v="10"/>
    <x v="0"/>
  </r>
  <r>
    <x v="194"/>
    <x v="2"/>
    <n v="0.33"/>
    <n v="0.68"/>
    <x v="24"/>
    <x v="10"/>
    <x v="0"/>
  </r>
  <r>
    <x v="1"/>
    <x v="1"/>
    <m/>
    <m/>
    <x v="1"/>
    <x v="10"/>
    <x v="0"/>
  </r>
  <r>
    <x v="195"/>
    <x v="0"/>
    <n v="0.33"/>
    <n v="0.73"/>
    <x v="24"/>
    <x v="10"/>
    <x v="0"/>
  </r>
  <r>
    <x v="1"/>
    <x v="1"/>
    <m/>
    <m/>
    <x v="1"/>
    <x v="10"/>
    <x v="0"/>
  </r>
  <r>
    <x v="196"/>
    <x v="2"/>
    <n v="0.66"/>
    <n v="4.1100000000000003"/>
    <x v="24"/>
    <x v="10"/>
    <x v="0"/>
  </r>
  <r>
    <x v="1"/>
    <x v="1"/>
    <m/>
    <m/>
    <x v="1"/>
    <x v="10"/>
    <x v="0"/>
  </r>
  <r>
    <x v="197"/>
    <x v="0"/>
    <n v="0.99"/>
    <n v="1.66"/>
    <x v="24"/>
    <x v="10"/>
    <x v="0"/>
  </r>
  <r>
    <x v="1"/>
    <x v="1"/>
    <m/>
    <m/>
    <x v="1"/>
    <x v="10"/>
    <x v="0"/>
  </r>
  <r>
    <x v="198"/>
    <x v="0"/>
    <n v="0.66"/>
    <n v="1.63"/>
    <x v="24"/>
    <x v="10"/>
    <x v="0"/>
  </r>
  <r>
    <x v="1"/>
    <x v="1"/>
    <m/>
    <m/>
    <x v="1"/>
    <x v="10"/>
    <x v="0"/>
  </r>
  <r>
    <x v="199"/>
    <x v="2"/>
    <n v="0.66"/>
    <n v="1.18"/>
    <x v="24"/>
    <x v="10"/>
    <x v="0"/>
  </r>
  <r>
    <x v="1"/>
    <x v="1"/>
    <m/>
    <m/>
    <x v="1"/>
    <x v="10"/>
    <x v="0"/>
  </r>
  <r>
    <x v="200"/>
    <x v="2"/>
    <n v="0.33"/>
    <n v="0.76"/>
    <x v="24"/>
    <x v="10"/>
    <x v="0"/>
  </r>
  <r>
    <x v="1"/>
    <x v="1"/>
    <m/>
    <m/>
    <x v="1"/>
    <x v="10"/>
    <x v="0"/>
  </r>
  <r>
    <x v="201"/>
    <x v="0"/>
    <n v="0.66"/>
    <n v="1.52"/>
    <x v="24"/>
    <x v="10"/>
    <x v="0"/>
  </r>
  <r>
    <x v="1"/>
    <x v="1"/>
    <m/>
    <m/>
    <x v="1"/>
    <x v="10"/>
    <x v="0"/>
  </r>
  <r>
    <x v="202"/>
    <x v="0"/>
    <n v="0.66"/>
    <n v="1.1599999999999999"/>
    <x v="24"/>
    <x v="10"/>
    <x v="0"/>
  </r>
  <r>
    <x v="1"/>
    <x v="1"/>
    <m/>
    <m/>
    <x v="1"/>
    <x v="10"/>
    <x v="0"/>
  </r>
  <r>
    <x v="203"/>
    <x v="2"/>
    <n v="0.33"/>
    <s v="‒"/>
    <x v="24"/>
    <x v="10"/>
    <x v="0"/>
  </r>
  <r>
    <x v="1"/>
    <x v="1"/>
    <m/>
    <m/>
    <x v="1"/>
    <x v="10"/>
    <x v="0"/>
  </r>
  <r>
    <x v="204"/>
    <x v="0"/>
    <n v="0.66"/>
    <n v="0.89"/>
    <x v="24"/>
    <x v="10"/>
    <x v="0"/>
  </r>
  <r>
    <x v="1"/>
    <x v="1"/>
    <m/>
    <m/>
    <x v="1"/>
    <x v="10"/>
    <x v="0"/>
  </r>
  <r>
    <x v="205"/>
    <x v="2"/>
    <n v="0.66"/>
    <n v="0.86"/>
    <x v="24"/>
    <x v="10"/>
    <x v="0"/>
  </r>
  <r>
    <x v="1"/>
    <x v="1"/>
    <m/>
    <m/>
    <x v="1"/>
    <x v="10"/>
    <x v="0"/>
  </r>
  <r>
    <x v="206"/>
    <x v="2"/>
    <n v="0.33"/>
    <s v="‒"/>
    <x v="24"/>
    <x v="10"/>
    <x v="0"/>
  </r>
  <r>
    <x v="1"/>
    <x v="1"/>
    <m/>
    <m/>
    <x v="1"/>
    <x v="10"/>
    <x v="0"/>
  </r>
  <r>
    <x v="207"/>
    <x v="0"/>
    <n v="0.66"/>
    <n v="0.9"/>
    <x v="24"/>
    <x v="10"/>
    <x v="0"/>
  </r>
  <r>
    <x v="1"/>
    <x v="1"/>
    <m/>
    <m/>
    <x v="1"/>
    <x v="10"/>
    <x v="0"/>
  </r>
  <r>
    <x v="208"/>
    <x v="0"/>
    <n v="0.33"/>
    <n v="0.11"/>
    <x v="24"/>
    <x v="10"/>
    <x v="0"/>
  </r>
  <r>
    <x v="1"/>
    <x v="1"/>
    <m/>
    <m/>
    <x v="1"/>
    <x v="10"/>
    <x v="0"/>
  </r>
  <r>
    <x v="209"/>
    <x v="2"/>
    <n v="0.66"/>
    <n v="1.06"/>
    <x v="24"/>
    <x v="10"/>
    <x v="0"/>
  </r>
  <r>
    <x v="1"/>
    <x v="1"/>
    <m/>
    <m/>
    <x v="1"/>
    <x v="10"/>
    <x v="0"/>
  </r>
  <r>
    <x v="210"/>
    <x v="0"/>
    <n v="0.66"/>
    <n v="1.62"/>
    <x v="24"/>
    <x v="10"/>
    <x v="0"/>
  </r>
  <r>
    <x v="1"/>
    <x v="1"/>
    <m/>
    <m/>
    <x v="1"/>
    <x v="10"/>
    <x v="0"/>
  </r>
  <r>
    <x v="211"/>
    <x v="2"/>
    <n v="0.66"/>
    <n v="1.25"/>
    <x v="24"/>
    <x v="10"/>
    <x v="0"/>
  </r>
  <r>
    <x v="1"/>
    <x v="1"/>
    <m/>
    <m/>
    <x v="1"/>
    <x v="10"/>
    <x v="0"/>
  </r>
  <r>
    <x v="212"/>
    <x v="2"/>
    <n v="0.66"/>
    <n v="1.08"/>
    <x v="24"/>
    <x v="10"/>
    <x v="0"/>
  </r>
  <r>
    <x v="1"/>
    <x v="1"/>
    <m/>
    <m/>
    <x v="1"/>
    <x v="10"/>
    <x v="0"/>
  </r>
  <r>
    <x v="213"/>
    <x v="2"/>
    <n v="0.66"/>
    <n v="1.52"/>
    <x v="24"/>
    <x v="10"/>
    <x v="0"/>
  </r>
  <r>
    <x v="1"/>
    <x v="1"/>
    <m/>
    <m/>
    <x v="1"/>
    <x v="10"/>
    <x v="0"/>
  </r>
  <r>
    <x v="214"/>
    <x v="2"/>
    <n v="0.66"/>
    <n v="2.15"/>
    <x v="24"/>
    <x v="10"/>
    <x v="0"/>
  </r>
  <r>
    <x v="1"/>
    <x v="1"/>
    <m/>
    <m/>
    <x v="1"/>
    <x v="10"/>
    <x v="0"/>
  </r>
  <r>
    <x v="215"/>
    <x v="0"/>
    <n v="0.99"/>
    <n v="1.94"/>
    <x v="24"/>
    <x v="10"/>
    <x v="0"/>
  </r>
  <r>
    <x v="1"/>
    <x v="1"/>
    <m/>
    <m/>
    <x v="1"/>
    <x v="10"/>
    <x v="0"/>
  </r>
  <r>
    <x v="216"/>
    <x v="2"/>
    <n v="0.33"/>
    <s v="‒"/>
    <x v="24"/>
    <x v="10"/>
    <x v="0"/>
  </r>
  <r>
    <x v="1"/>
    <x v="1"/>
    <m/>
    <m/>
    <x v="1"/>
    <x v="10"/>
    <x v="0"/>
  </r>
  <r>
    <x v="217"/>
    <x v="2"/>
    <n v="0.33"/>
    <n v="0.97"/>
    <x v="24"/>
    <x v="10"/>
    <x v="0"/>
  </r>
  <r>
    <x v="1"/>
    <x v="1"/>
    <m/>
    <m/>
    <x v="1"/>
    <x v="10"/>
    <x v="0"/>
  </r>
  <r>
    <x v="218"/>
    <x v="0"/>
    <n v="0.99"/>
    <n v="1.96"/>
    <x v="24"/>
    <x v="10"/>
    <x v="0"/>
  </r>
  <r>
    <x v="1"/>
    <x v="1"/>
    <m/>
    <m/>
    <x v="1"/>
    <x v="10"/>
    <x v="0"/>
  </r>
  <r>
    <x v="219"/>
    <x v="2"/>
    <n v="0.66"/>
    <n v="11.92"/>
    <x v="24"/>
    <x v="10"/>
    <x v="0"/>
  </r>
  <r>
    <x v="1"/>
    <x v="1"/>
    <m/>
    <m/>
    <x v="1"/>
    <x v="10"/>
    <x v="0"/>
  </r>
  <r>
    <x v="220"/>
    <x v="4"/>
    <n v="0.66"/>
    <n v="1.49"/>
    <x v="24"/>
    <x v="10"/>
    <x v="0"/>
  </r>
  <r>
    <x v="1"/>
    <x v="1"/>
    <m/>
    <m/>
    <x v="1"/>
    <x v="10"/>
    <x v="0"/>
  </r>
  <r>
    <x v="221"/>
    <x v="2"/>
    <n v="0.66"/>
    <n v="0.6"/>
    <x v="24"/>
    <x v="10"/>
    <x v="0"/>
  </r>
  <r>
    <x v="1"/>
    <x v="1"/>
    <m/>
    <m/>
    <x v="1"/>
    <x v="10"/>
    <x v="0"/>
  </r>
  <r>
    <x v="222"/>
    <x v="2"/>
    <n v="0.99"/>
    <n v="1.37"/>
    <x v="24"/>
    <x v="10"/>
    <x v="0"/>
  </r>
  <r>
    <x v="1"/>
    <x v="1"/>
    <m/>
    <m/>
    <x v="1"/>
    <x v="10"/>
    <x v="0"/>
  </r>
  <r>
    <x v="223"/>
    <x v="2"/>
    <n v="0.66"/>
    <n v="1.07"/>
    <x v="24"/>
    <x v="10"/>
    <x v="0"/>
  </r>
  <r>
    <x v="1"/>
    <x v="1"/>
    <m/>
    <m/>
    <x v="1"/>
    <x v="10"/>
    <x v="0"/>
  </r>
  <r>
    <x v="224"/>
    <x v="2"/>
    <n v="0.66"/>
    <n v="0.63"/>
    <x v="24"/>
    <x v="10"/>
    <x v="0"/>
  </r>
  <r>
    <x v="1"/>
    <x v="1"/>
    <m/>
    <m/>
    <x v="1"/>
    <x v="10"/>
    <x v="0"/>
  </r>
  <r>
    <x v="225"/>
    <x v="0"/>
    <n v="0.66"/>
    <n v="0.6"/>
    <x v="24"/>
    <x v="10"/>
    <x v="0"/>
  </r>
  <r>
    <x v="1"/>
    <x v="1"/>
    <m/>
    <m/>
    <x v="1"/>
    <x v="10"/>
    <x v="0"/>
  </r>
  <r>
    <x v="226"/>
    <x v="2"/>
    <n v="0.33"/>
    <s v="‒"/>
    <x v="24"/>
    <x v="10"/>
    <x v="0"/>
  </r>
  <r>
    <x v="1"/>
    <x v="1"/>
    <m/>
    <m/>
    <x v="1"/>
    <x v="10"/>
    <x v="0"/>
  </r>
  <r>
    <x v="227"/>
    <x v="2"/>
    <n v="0.66"/>
    <n v="3.14"/>
    <x v="24"/>
    <x v="10"/>
    <x v="0"/>
  </r>
  <r>
    <x v="1"/>
    <x v="1"/>
    <m/>
    <m/>
    <x v="1"/>
    <x v="10"/>
    <x v="0"/>
  </r>
  <r>
    <x v="228"/>
    <x v="0"/>
    <n v="0.33"/>
    <n v="0.31"/>
    <x v="24"/>
    <x v="10"/>
    <x v="0"/>
  </r>
  <r>
    <x v="1"/>
    <x v="1"/>
    <m/>
    <m/>
    <x v="1"/>
    <x v="10"/>
    <x v="0"/>
  </r>
  <r>
    <x v="229"/>
    <x v="2"/>
    <n v="0.66"/>
    <n v="0.64"/>
    <x v="24"/>
    <x v="10"/>
    <x v="0"/>
  </r>
  <r>
    <x v="1"/>
    <x v="1"/>
    <m/>
    <m/>
    <x v="1"/>
    <x v="10"/>
    <x v="0"/>
  </r>
  <r>
    <x v="230"/>
    <x v="2"/>
    <n v="0.99"/>
    <s v="‒"/>
    <x v="24"/>
    <x v="10"/>
    <x v="0"/>
  </r>
  <r>
    <x v="1"/>
    <x v="1"/>
    <m/>
    <m/>
    <x v="1"/>
    <x v="10"/>
    <x v="0"/>
  </r>
  <r>
    <x v="231"/>
    <x v="2"/>
    <n v="0.33"/>
    <n v="0.83"/>
    <x v="24"/>
    <x v="10"/>
    <x v="0"/>
  </r>
  <r>
    <x v="1"/>
    <x v="1"/>
    <m/>
    <m/>
    <x v="1"/>
    <x v="10"/>
    <x v="0"/>
  </r>
  <r>
    <x v="232"/>
    <x v="2"/>
    <n v="0.33"/>
    <n v="0.89"/>
    <x v="24"/>
    <x v="10"/>
    <x v="0"/>
  </r>
  <r>
    <x v="1"/>
    <x v="1"/>
    <m/>
    <m/>
    <x v="1"/>
    <x v="10"/>
    <x v="0"/>
  </r>
  <r>
    <x v="233"/>
    <x v="2"/>
    <n v="0.33"/>
    <n v="0.57999999999999996"/>
    <x v="24"/>
    <x v="10"/>
    <x v="0"/>
  </r>
  <r>
    <x v="1"/>
    <x v="1"/>
    <m/>
    <m/>
    <x v="1"/>
    <x v="10"/>
    <x v="0"/>
  </r>
  <r>
    <x v="234"/>
    <x v="2"/>
    <n v="0.66"/>
    <n v="1.42"/>
    <x v="24"/>
    <x v="10"/>
    <x v="0"/>
  </r>
  <r>
    <x v="1"/>
    <x v="1"/>
    <m/>
    <m/>
    <x v="1"/>
    <x v="10"/>
    <x v="0"/>
  </r>
  <r>
    <x v="235"/>
    <x v="2"/>
    <n v="0.66"/>
    <n v="0.78"/>
    <x v="24"/>
    <x v="10"/>
    <x v="0"/>
  </r>
  <r>
    <x v="1"/>
    <x v="1"/>
    <m/>
    <m/>
    <x v="1"/>
    <x v="10"/>
    <x v="0"/>
  </r>
  <r>
    <x v="236"/>
    <x v="2"/>
    <n v="0.66"/>
    <n v="1.1599999999999999"/>
    <x v="24"/>
    <x v="10"/>
    <x v="0"/>
  </r>
  <r>
    <x v="1"/>
    <x v="1"/>
    <m/>
    <m/>
    <x v="1"/>
    <x v="10"/>
    <x v="0"/>
  </r>
  <r>
    <x v="237"/>
    <x v="2"/>
    <n v="0.66"/>
    <n v="1.27"/>
    <x v="24"/>
    <x v="10"/>
    <x v="0"/>
  </r>
  <r>
    <x v="1"/>
    <x v="1"/>
    <m/>
    <m/>
    <x v="1"/>
    <x v="10"/>
    <x v="0"/>
  </r>
  <r>
    <x v="238"/>
    <x v="2"/>
    <n v="0.33"/>
    <s v="‒"/>
    <x v="24"/>
    <x v="10"/>
    <x v="0"/>
  </r>
  <r>
    <x v="1"/>
    <x v="1"/>
    <m/>
    <m/>
    <x v="1"/>
    <x v="10"/>
    <x v="0"/>
  </r>
  <r>
    <x v="239"/>
    <x v="2"/>
    <n v="0.99"/>
    <n v="2.2000000000000002"/>
    <x v="24"/>
    <x v="10"/>
    <x v="0"/>
  </r>
  <r>
    <x v="1"/>
    <x v="1"/>
    <m/>
    <m/>
    <x v="1"/>
    <x v="10"/>
    <x v="0"/>
  </r>
  <r>
    <x v="240"/>
    <x v="2"/>
    <n v="0.66"/>
    <n v="12.68"/>
    <x v="24"/>
    <x v="10"/>
    <x v="0"/>
  </r>
  <r>
    <x v="1"/>
    <x v="1"/>
    <m/>
    <m/>
    <x v="1"/>
    <x v="10"/>
    <x v="0"/>
  </r>
  <r>
    <x v="241"/>
    <x v="0"/>
    <n v="0.66"/>
    <n v="0.8"/>
    <x v="24"/>
    <x v="10"/>
    <x v="0"/>
  </r>
  <r>
    <x v="1"/>
    <x v="1"/>
    <m/>
    <m/>
    <x v="1"/>
    <x v="10"/>
    <x v="0"/>
  </r>
  <r>
    <x v="242"/>
    <x v="2"/>
    <n v="0.66"/>
    <n v="0.99"/>
    <x v="24"/>
    <x v="10"/>
    <x v="0"/>
  </r>
  <r>
    <x v="1"/>
    <x v="1"/>
    <m/>
    <m/>
    <x v="1"/>
    <x v="10"/>
    <x v="0"/>
  </r>
  <r>
    <x v="243"/>
    <x v="0"/>
    <n v="0.66"/>
    <n v="1.72"/>
    <x v="24"/>
    <x v="10"/>
    <x v="0"/>
  </r>
  <r>
    <x v="1"/>
    <x v="1"/>
    <m/>
    <m/>
    <x v="1"/>
    <x v="10"/>
    <x v="0"/>
  </r>
  <r>
    <x v="244"/>
    <x v="2"/>
    <n v="0.66"/>
    <n v="0.56000000000000005"/>
    <x v="24"/>
    <x v="10"/>
    <x v="0"/>
  </r>
  <r>
    <x v="1"/>
    <x v="1"/>
    <m/>
    <m/>
    <x v="1"/>
    <x v="10"/>
    <x v="0"/>
  </r>
  <r>
    <x v="245"/>
    <x v="5"/>
    <s v="‒"/>
    <s v="‒"/>
    <x v="24"/>
    <x v="10"/>
    <x v="0"/>
  </r>
  <r>
    <x v="1"/>
    <x v="1"/>
    <m/>
    <m/>
    <x v="1"/>
    <x v="10"/>
    <x v="0"/>
  </r>
  <r>
    <x v="246"/>
    <x v="2"/>
    <n v="0.66"/>
    <n v="0.6"/>
    <x v="24"/>
    <x v="10"/>
    <x v="0"/>
  </r>
  <r>
    <x v="1"/>
    <x v="1"/>
    <m/>
    <m/>
    <x v="1"/>
    <x v="10"/>
    <x v="0"/>
  </r>
  <r>
    <x v="247"/>
    <x v="2"/>
    <n v="0.33"/>
    <n v="1.03"/>
    <x v="24"/>
    <x v="10"/>
    <x v="0"/>
  </r>
  <r>
    <x v="1"/>
    <x v="1"/>
    <m/>
    <m/>
    <x v="1"/>
    <x v="10"/>
    <x v="0"/>
  </r>
  <r>
    <x v="248"/>
    <x v="2"/>
    <n v="0.66"/>
    <n v="1.07"/>
    <x v="24"/>
    <x v="10"/>
    <x v="0"/>
  </r>
  <r>
    <x v="1"/>
    <x v="1"/>
    <m/>
    <m/>
    <x v="1"/>
    <x v="10"/>
    <x v="0"/>
  </r>
  <r>
    <x v="249"/>
    <x v="5"/>
    <s v="‒"/>
    <s v="‒"/>
    <x v="24"/>
    <x v="10"/>
    <x v="0"/>
  </r>
  <r>
    <x v="1"/>
    <x v="1"/>
    <m/>
    <m/>
    <x v="1"/>
    <x v="10"/>
    <x v="0"/>
  </r>
  <r>
    <x v="250"/>
    <x v="5"/>
    <s v="‒"/>
    <s v="‒"/>
    <x v="24"/>
    <x v="10"/>
    <x v="0"/>
  </r>
  <r>
    <x v="1"/>
    <x v="1"/>
    <m/>
    <m/>
    <x v="1"/>
    <x v="10"/>
    <x v="0"/>
  </r>
  <r>
    <x v="251"/>
    <x v="2"/>
    <n v="0.66"/>
    <n v="1.27"/>
    <x v="24"/>
    <x v="10"/>
    <x v="0"/>
  </r>
  <r>
    <x v="1"/>
    <x v="1"/>
    <m/>
    <m/>
    <x v="1"/>
    <x v="10"/>
    <x v="0"/>
  </r>
  <r>
    <x v="252"/>
    <x v="2"/>
    <n v="0.66"/>
    <n v="1.1599999999999999"/>
    <x v="24"/>
    <x v="10"/>
    <x v="0"/>
  </r>
  <r>
    <x v="1"/>
    <x v="1"/>
    <m/>
    <m/>
    <x v="1"/>
    <x v="10"/>
    <x v="0"/>
  </r>
  <r>
    <x v="253"/>
    <x v="2"/>
    <n v="0.66"/>
    <n v="1.34"/>
    <x v="24"/>
    <x v="10"/>
    <x v="0"/>
  </r>
  <r>
    <x v="1"/>
    <x v="1"/>
    <m/>
    <m/>
    <x v="1"/>
    <x v="10"/>
    <x v="0"/>
  </r>
  <r>
    <x v="254"/>
    <x v="2"/>
    <n v="0.33"/>
    <n v="1.28"/>
    <x v="24"/>
    <x v="10"/>
    <x v="0"/>
  </r>
  <r>
    <x v="1"/>
    <x v="1"/>
    <m/>
    <m/>
    <x v="1"/>
    <x v="10"/>
    <x v="0"/>
  </r>
  <r>
    <x v="255"/>
    <x v="2"/>
    <n v="0.99"/>
    <s v="‒"/>
    <x v="24"/>
    <x v="10"/>
    <x v="0"/>
  </r>
  <r>
    <x v="1"/>
    <x v="1"/>
    <m/>
    <m/>
    <x v="1"/>
    <x v="10"/>
    <x v="0"/>
  </r>
  <r>
    <x v="256"/>
    <x v="2"/>
    <n v="0.99"/>
    <n v="10.5"/>
    <x v="24"/>
    <x v="10"/>
    <x v="0"/>
  </r>
  <r>
    <x v="1"/>
    <x v="1"/>
    <m/>
    <m/>
    <x v="1"/>
    <x v="10"/>
    <x v="0"/>
  </r>
  <r>
    <x v="257"/>
    <x v="2"/>
    <n v="0.33"/>
    <s v="‒"/>
    <x v="24"/>
    <x v="10"/>
    <x v="0"/>
  </r>
  <r>
    <x v="1"/>
    <x v="1"/>
    <m/>
    <m/>
    <x v="1"/>
    <x v="10"/>
    <x v="0"/>
  </r>
  <r>
    <x v="258"/>
    <x v="5"/>
    <s v="‒"/>
    <s v="‒"/>
    <x v="24"/>
    <x v="10"/>
    <x v="0"/>
  </r>
  <r>
    <x v="1"/>
    <x v="1"/>
    <m/>
    <m/>
    <x v="1"/>
    <x v="10"/>
    <x v="0"/>
  </r>
  <r>
    <x v="259"/>
    <x v="2"/>
    <n v="0.66"/>
    <n v="0.75"/>
    <x v="24"/>
    <x v="10"/>
    <x v="0"/>
  </r>
  <r>
    <x v="1"/>
    <x v="1"/>
    <m/>
    <m/>
    <x v="1"/>
    <x v="10"/>
    <x v="0"/>
  </r>
  <r>
    <x v="260"/>
    <x v="2"/>
    <n v="0.33"/>
    <n v="0.97"/>
    <x v="24"/>
    <x v="10"/>
    <x v="0"/>
  </r>
  <r>
    <x v="1"/>
    <x v="1"/>
    <m/>
    <m/>
    <x v="1"/>
    <x v="10"/>
    <x v="0"/>
  </r>
  <r>
    <x v="261"/>
    <x v="2"/>
    <n v="0.66"/>
    <n v="1.33"/>
    <x v="24"/>
    <x v="10"/>
    <x v="0"/>
  </r>
  <r>
    <x v="1"/>
    <x v="1"/>
    <m/>
    <m/>
    <x v="1"/>
    <x v="10"/>
    <x v="0"/>
  </r>
  <r>
    <x v="262"/>
    <x v="0"/>
    <n v="0.66"/>
    <n v="1.36"/>
    <x v="24"/>
    <x v="10"/>
    <x v="0"/>
  </r>
  <r>
    <x v="1"/>
    <x v="1"/>
    <m/>
    <m/>
    <x v="1"/>
    <x v="10"/>
    <x v="0"/>
  </r>
  <r>
    <x v="263"/>
    <x v="2"/>
    <n v="0.33"/>
    <n v="1.2"/>
    <x v="24"/>
    <x v="10"/>
    <x v="0"/>
  </r>
  <r>
    <x v="1"/>
    <x v="1"/>
    <m/>
    <m/>
    <x v="1"/>
    <x v="10"/>
    <x v="0"/>
  </r>
  <r>
    <x v="264"/>
    <x v="2"/>
    <n v="0.66"/>
    <n v="1.69"/>
    <x v="24"/>
    <x v="10"/>
    <x v="0"/>
  </r>
  <r>
    <x v="1"/>
    <x v="1"/>
    <m/>
    <m/>
    <x v="1"/>
    <x v="10"/>
    <x v="0"/>
  </r>
  <r>
    <x v="265"/>
    <x v="2"/>
    <n v="0.33"/>
    <n v="1.43"/>
    <x v="24"/>
    <x v="10"/>
    <x v="0"/>
  </r>
  <r>
    <x v="1"/>
    <x v="1"/>
    <m/>
    <m/>
    <x v="1"/>
    <x v="10"/>
    <x v="0"/>
  </r>
  <r>
    <x v="266"/>
    <x v="2"/>
    <n v="0.66"/>
    <n v="10.8"/>
    <x v="24"/>
    <x v="10"/>
    <x v="0"/>
  </r>
  <r>
    <x v="1"/>
    <x v="1"/>
    <m/>
    <m/>
    <x v="1"/>
    <x v="10"/>
    <x v="0"/>
  </r>
  <r>
    <x v="267"/>
    <x v="2"/>
    <n v="0.66"/>
    <n v="1.01"/>
    <x v="24"/>
    <x v="10"/>
    <x v="0"/>
  </r>
  <r>
    <x v="1"/>
    <x v="1"/>
    <m/>
    <m/>
    <x v="1"/>
    <x v="10"/>
    <x v="0"/>
  </r>
  <r>
    <x v="268"/>
    <x v="2"/>
    <n v="0.33"/>
    <n v="1.22"/>
    <x v="24"/>
    <x v="10"/>
    <x v="0"/>
  </r>
  <r>
    <x v="1"/>
    <x v="1"/>
    <m/>
    <m/>
    <x v="1"/>
    <x v="10"/>
    <x v="0"/>
  </r>
  <r>
    <x v="269"/>
    <x v="2"/>
    <n v="0.66"/>
    <n v="0.92"/>
    <x v="24"/>
    <x v="10"/>
    <x v="0"/>
  </r>
  <r>
    <x v="1"/>
    <x v="1"/>
    <m/>
    <m/>
    <x v="1"/>
    <x v="10"/>
    <x v="0"/>
  </r>
  <r>
    <x v="270"/>
    <x v="2"/>
    <n v="0.33"/>
    <n v="0.52"/>
    <x v="24"/>
    <x v="10"/>
    <x v="0"/>
  </r>
  <r>
    <x v="1"/>
    <x v="1"/>
    <m/>
    <m/>
    <x v="1"/>
    <x v="10"/>
    <x v="0"/>
  </r>
  <r>
    <x v="271"/>
    <x v="2"/>
    <n v="0.33"/>
    <n v="0.7"/>
    <x v="24"/>
    <x v="10"/>
    <x v="0"/>
  </r>
  <r>
    <x v="1"/>
    <x v="1"/>
    <m/>
    <m/>
    <x v="1"/>
    <x v="10"/>
    <x v="0"/>
  </r>
  <r>
    <x v="272"/>
    <x v="2"/>
    <n v="0.33"/>
    <s v="‒"/>
    <x v="24"/>
    <x v="10"/>
    <x v="0"/>
  </r>
  <r>
    <x v="1"/>
    <x v="1"/>
    <m/>
    <m/>
    <x v="1"/>
    <x v="10"/>
    <x v="0"/>
  </r>
  <r>
    <x v="273"/>
    <x v="2"/>
    <n v="0.99"/>
    <n v="1.75"/>
    <x v="24"/>
    <x v="10"/>
    <x v="0"/>
  </r>
  <r>
    <x v="1"/>
    <x v="1"/>
    <m/>
    <m/>
    <x v="1"/>
    <x v="10"/>
    <x v="0"/>
  </r>
  <r>
    <x v="274"/>
    <x v="2"/>
    <n v="0.99"/>
    <n v="1.84"/>
    <x v="24"/>
    <x v="10"/>
    <x v="0"/>
  </r>
  <r>
    <x v="1"/>
    <x v="1"/>
    <m/>
    <m/>
    <x v="1"/>
    <x v="10"/>
    <x v="0"/>
  </r>
  <r>
    <x v="275"/>
    <x v="5"/>
    <s v="‒"/>
    <s v="‒"/>
    <x v="24"/>
    <x v="10"/>
    <x v="0"/>
  </r>
  <r>
    <x v="1"/>
    <x v="1"/>
    <m/>
    <m/>
    <x v="1"/>
    <x v="10"/>
    <x v="0"/>
  </r>
  <r>
    <x v="276"/>
    <x v="2"/>
    <n v="0.33"/>
    <n v="1.1000000000000001"/>
    <x v="24"/>
    <x v="10"/>
    <x v="0"/>
  </r>
  <r>
    <x v="1"/>
    <x v="1"/>
    <m/>
    <m/>
    <x v="1"/>
    <x v="10"/>
    <x v="0"/>
  </r>
  <r>
    <x v="277"/>
    <x v="2"/>
    <n v="0.33"/>
    <s v="‒"/>
    <x v="24"/>
    <x v="10"/>
    <x v="0"/>
  </r>
  <r>
    <x v="1"/>
    <x v="1"/>
    <m/>
    <m/>
    <x v="1"/>
    <x v="10"/>
    <x v="0"/>
  </r>
  <r>
    <x v="278"/>
    <x v="2"/>
    <n v="0.33"/>
    <s v="‒"/>
    <x v="24"/>
    <x v="10"/>
    <x v="0"/>
  </r>
  <r>
    <x v="1"/>
    <x v="1"/>
    <m/>
    <m/>
    <x v="1"/>
    <x v="10"/>
    <x v="0"/>
  </r>
  <r>
    <x v="279"/>
    <x v="2"/>
    <n v="0.33"/>
    <s v="‒"/>
    <x v="24"/>
    <x v="10"/>
    <x v="0"/>
  </r>
  <r>
    <x v="1"/>
    <x v="1"/>
    <m/>
    <m/>
    <x v="1"/>
    <x v="10"/>
    <x v="0"/>
  </r>
  <r>
    <x v="280"/>
    <x v="2"/>
    <n v="0.33"/>
    <n v="0.92"/>
    <x v="24"/>
    <x v="10"/>
    <x v="0"/>
  </r>
  <r>
    <x v="1"/>
    <x v="1"/>
    <m/>
    <m/>
    <x v="1"/>
    <x v="10"/>
    <x v="0"/>
  </r>
  <r>
    <x v="281"/>
    <x v="2"/>
    <n v="0.66"/>
    <n v="0.66"/>
    <x v="24"/>
    <x v="10"/>
    <x v="0"/>
  </r>
  <r>
    <x v="1"/>
    <x v="1"/>
    <m/>
    <m/>
    <x v="1"/>
    <x v="10"/>
    <x v="0"/>
  </r>
  <r>
    <x v="282"/>
    <x v="2"/>
    <n v="0.33"/>
    <s v="‒"/>
    <x v="24"/>
    <x v="10"/>
    <x v="0"/>
  </r>
  <r>
    <x v="1"/>
    <x v="1"/>
    <m/>
    <m/>
    <x v="1"/>
    <x v="10"/>
    <x v="0"/>
  </r>
  <r>
    <x v="283"/>
    <x v="2"/>
    <n v="0.33"/>
    <s v="‒"/>
    <x v="24"/>
    <x v="10"/>
    <x v="0"/>
  </r>
  <r>
    <x v="1"/>
    <x v="1"/>
    <m/>
    <m/>
    <x v="1"/>
    <x v="10"/>
    <x v="0"/>
  </r>
  <r>
    <x v="284"/>
    <x v="2"/>
    <n v="0.33"/>
    <s v="‒"/>
    <x v="24"/>
    <x v="10"/>
    <x v="0"/>
  </r>
  <r>
    <x v="1"/>
    <x v="1"/>
    <m/>
    <m/>
    <x v="1"/>
    <x v="10"/>
    <x v="0"/>
  </r>
  <r>
    <x v="285"/>
    <x v="2"/>
    <n v="0.33"/>
    <n v="2.58"/>
    <x v="24"/>
    <x v="10"/>
    <x v="0"/>
  </r>
  <r>
    <x v="1"/>
    <x v="1"/>
    <m/>
    <m/>
    <x v="1"/>
    <x v="10"/>
    <x v="0"/>
  </r>
  <r>
    <x v="286"/>
    <x v="0"/>
    <n v="0.99"/>
    <n v="1.68"/>
    <x v="24"/>
    <x v="10"/>
    <x v="0"/>
  </r>
  <r>
    <x v="1"/>
    <x v="1"/>
    <m/>
    <m/>
    <x v="1"/>
    <x v="10"/>
    <x v="0"/>
  </r>
  <r>
    <x v="287"/>
    <x v="2"/>
    <n v="0.66"/>
    <n v="1.42"/>
    <x v="24"/>
    <x v="10"/>
    <x v="0"/>
  </r>
  <r>
    <x v="1"/>
    <x v="1"/>
    <m/>
    <m/>
    <x v="1"/>
    <x v="10"/>
    <x v="0"/>
  </r>
  <r>
    <x v="288"/>
    <x v="2"/>
    <n v="0.33"/>
    <s v="‒"/>
    <x v="24"/>
    <x v="10"/>
    <x v="0"/>
  </r>
  <r>
    <x v="1"/>
    <x v="1"/>
    <m/>
    <m/>
    <x v="1"/>
    <x v="10"/>
    <x v="0"/>
  </r>
  <r>
    <x v="289"/>
    <x v="0"/>
    <n v="0.99"/>
    <n v="1.94"/>
    <x v="24"/>
    <x v="10"/>
    <x v="0"/>
  </r>
  <r>
    <x v="1"/>
    <x v="1"/>
    <m/>
    <m/>
    <x v="1"/>
    <x v="10"/>
    <x v="0"/>
  </r>
  <r>
    <x v="290"/>
    <x v="2"/>
    <n v="0.66"/>
    <s v="‒"/>
    <x v="24"/>
    <x v="10"/>
    <x v="0"/>
  </r>
  <r>
    <x v="1"/>
    <x v="1"/>
    <m/>
    <m/>
    <x v="1"/>
    <x v="10"/>
    <x v="0"/>
  </r>
  <r>
    <x v="291"/>
    <x v="2"/>
    <n v="0.66"/>
    <n v="0.66"/>
    <x v="24"/>
    <x v="10"/>
    <x v="0"/>
  </r>
  <r>
    <x v="1"/>
    <x v="1"/>
    <m/>
    <m/>
    <x v="1"/>
    <x v="10"/>
    <x v="0"/>
  </r>
  <r>
    <x v="292"/>
    <x v="2"/>
    <n v="0.66"/>
    <n v="3.14"/>
    <x v="24"/>
    <x v="10"/>
    <x v="0"/>
  </r>
  <r>
    <x v="1"/>
    <x v="1"/>
    <m/>
    <m/>
    <x v="1"/>
    <x v="10"/>
    <x v="0"/>
  </r>
  <r>
    <x v="293"/>
    <x v="5"/>
    <s v="‒"/>
    <s v="‒"/>
    <x v="24"/>
    <x v="10"/>
    <x v="0"/>
  </r>
  <r>
    <x v="1"/>
    <x v="1"/>
    <m/>
    <m/>
    <x v="1"/>
    <x v="10"/>
    <x v="0"/>
  </r>
  <r>
    <x v="294"/>
    <x v="0"/>
    <n v="0.33"/>
    <n v="0.32"/>
    <x v="24"/>
    <x v="10"/>
    <x v="0"/>
  </r>
  <r>
    <x v="1"/>
    <x v="1"/>
    <m/>
    <m/>
    <x v="1"/>
    <x v="10"/>
    <x v="0"/>
  </r>
  <r>
    <x v="295"/>
    <x v="2"/>
    <n v="0.66"/>
    <n v="0.74"/>
    <x v="24"/>
    <x v="10"/>
    <x v="0"/>
  </r>
  <r>
    <x v="1"/>
    <x v="1"/>
    <m/>
    <m/>
    <x v="1"/>
    <x v="10"/>
    <x v="0"/>
  </r>
  <r>
    <x v="296"/>
    <x v="0"/>
    <n v="0.66"/>
    <n v="0.98"/>
    <x v="24"/>
    <x v="10"/>
    <x v="0"/>
  </r>
  <r>
    <x v="1"/>
    <x v="1"/>
    <m/>
    <m/>
    <x v="1"/>
    <x v="10"/>
    <x v="0"/>
  </r>
  <r>
    <x v="297"/>
    <x v="2"/>
    <n v="0.33"/>
    <s v="‒"/>
    <x v="24"/>
    <x v="10"/>
    <x v="0"/>
  </r>
  <r>
    <x v="1"/>
    <x v="1"/>
    <m/>
    <m/>
    <x v="1"/>
    <x v="10"/>
    <x v="0"/>
  </r>
  <r>
    <x v="298"/>
    <x v="2"/>
    <n v="0.66"/>
    <n v="0.92"/>
    <x v="24"/>
    <x v="10"/>
    <x v="0"/>
  </r>
  <r>
    <x v="1"/>
    <x v="1"/>
    <m/>
    <m/>
    <x v="1"/>
    <x v="10"/>
    <x v="0"/>
  </r>
  <r>
    <x v="299"/>
    <x v="2"/>
    <n v="0.66"/>
    <s v="‒"/>
    <x v="24"/>
    <x v="10"/>
    <x v="0"/>
  </r>
  <r>
    <x v="1"/>
    <x v="1"/>
    <m/>
    <m/>
    <x v="1"/>
    <x v="10"/>
    <x v="0"/>
  </r>
  <r>
    <x v="300"/>
    <x v="2"/>
    <n v="0.99"/>
    <n v="2.81"/>
    <x v="24"/>
    <x v="10"/>
    <x v="0"/>
  </r>
  <r>
    <x v="1"/>
    <x v="1"/>
    <m/>
    <m/>
    <x v="1"/>
    <x v="10"/>
    <x v="0"/>
  </r>
  <r>
    <x v="301"/>
    <x v="0"/>
    <n v="0.33"/>
    <n v="0.44"/>
    <x v="24"/>
    <x v="10"/>
    <x v="0"/>
  </r>
  <r>
    <x v="1"/>
    <x v="1"/>
    <m/>
    <m/>
    <x v="1"/>
    <x v="10"/>
    <x v="0"/>
  </r>
  <r>
    <x v="302"/>
    <x v="2"/>
    <n v="0.66"/>
    <n v="1.08"/>
    <x v="24"/>
    <x v="10"/>
    <x v="0"/>
  </r>
  <r>
    <x v="1"/>
    <x v="1"/>
    <m/>
    <m/>
    <x v="1"/>
    <x v="10"/>
    <x v="0"/>
  </r>
  <r>
    <x v="303"/>
    <x v="2"/>
    <n v="0.33"/>
    <n v="0.5"/>
    <x v="24"/>
    <x v="10"/>
    <x v="0"/>
  </r>
  <r>
    <x v="1"/>
    <x v="1"/>
    <m/>
    <m/>
    <x v="1"/>
    <x v="10"/>
    <x v="0"/>
  </r>
  <r>
    <x v="304"/>
    <x v="2"/>
    <n v="0.66"/>
    <n v="0.97"/>
    <x v="24"/>
    <x v="10"/>
    <x v="0"/>
  </r>
  <r>
    <x v="1"/>
    <x v="1"/>
    <m/>
    <m/>
    <x v="1"/>
    <x v="10"/>
    <x v="0"/>
  </r>
  <r>
    <x v="305"/>
    <x v="2"/>
    <n v="0.66"/>
    <n v="0.78"/>
    <x v="24"/>
    <x v="10"/>
    <x v="0"/>
  </r>
  <r>
    <x v="1"/>
    <x v="1"/>
    <m/>
    <m/>
    <x v="1"/>
    <x v="10"/>
    <x v="0"/>
  </r>
  <r>
    <x v="306"/>
    <x v="2"/>
    <n v="0.66"/>
    <n v="0.92"/>
    <x v="24"/>
    <x v="10"/>
    <x v="0"/>
  </r>
  <r>
    <x v="1"/>
    <x v="1"/>
    <m/>
    <m/>
    <x v="1"/>
    <x v="10"/>
    <x v="0"/>
  </r>
  <r>
    <x v="307"/>
    <x v="2"/>
    <n v="0.33"/>
    <s v="‒"/>
    <x v="24"/>
    <x v="10"/>
    <x v="0"/>
  </r>
  <r>
    <x v="1"/>
    <x v="1"/>
    <m/>
    <m/>
    <x v="1"/>
    <x v="10"/>
    <x v="0"/>
  </r>
  <r>
    <x v="308"/>
    <x v="2"/>
    <n v="0.66"/>
    <n v="1.25"/>
    <x v="24"/>
    <x v="10"/>
    <x v="0"/>
  </r>
  <r>
    <x v="1"/>
    <x v="1"/>
    <m/>
    <m/>
    <x v="1"/>
    <x v="10"/>
    <x v="0"/>
  </r>
  <r>
    <x v="309"/>
    <x v="5"/>
    <s v="‒"/>
    <s v="‒"/>
    <x v="24"/>
    <x v="10"/>
    <x v="0"/>
  </r>
  <r>
    <x v="1"/>
    <x v="1"/>
    <m/>
    <m/>
    <x v="1"/>
    <x v="10"/>
    <x v="0"/>
  </r>
  <r>
    <x v="310"/>
    <x v="2"/>
    <n v="0.66"/>
    <n v="0.74"/>
    <x v="24"/>
    <x v="10"/>
    <x v="0"/>
  </r>
  <r>
    <x v="1"/>
    <x v="1"/>
    <m/>
    <m/>
    <x v="1"/>
    <x v="10"/>
    <x v="0"/>
  </r>
  <r>
    <x v="311"/>
    <x v="2"/>
    <n v="0.99"/>
    <n v="2.56"/>
    <x v="24"/>
    <x v="10"/>
    <x v="0"/>
  </r>
  <r>
    <x v="1"/>
    <x v="1"/>
    <m/>
    <m/>
    <x v="1"/>
    <x v="10"/>
    <x v="0"/>
  </r>
  <r>
    <x v="312"/>
    <x v="2"/>
    <n v="0.66"/>
    <n v="1.06"/>
    <x v="24"/>
    <x v="10"/>
    <x v="0"/>
  </r>
  <r>
    <x v="1"/>
    <x v="1"/>
    <m/>
    <m/>
    <x v="1"/>
    <x v="10"/>
    <x v="0"/>
  </r>
  <r>
    <x v="313"/>
    <x v="2"/>
    <n v="0.66"/>
    <n v="1.42"/>
    <x v="24"/>
    <x v="10"/>
    <x v="0"/>
  </r>
  <r>
    <x v="1"/>
    <x v="1"/>
    <m/>
    <m/>
    <x v="1"/>
    <x v="10"/>
    <x v="0"/>
  </r>
  <r>
    <x v="314"/>
    <x v="2"/>
    <n v="0.66"/>
    <n v="1.44"/>
    <x v="24"/>
    <x v="10"/>
    <x v="0"/>
  </r>
  <r>
    <x v="1"/>
    <x v="1"/>
    <m/>
    <m/>
    <x v="1"/>
    <x v="10"/>
    <x v="0"/>
  </r>
  <r>
    <x v="315"/>
    <x v="2"/>
    <n v="0.33"/>
    <n v="0.89"/>
    <x v="24"/>
    <x v="10"/>
    <x v="0"/>
  </r>
  <r>
    <x v="1"/>
    <x v="1"/>
    <m/>
    <m/>
    <x v="1"/>
    <x v="10"/>
    <x v="0"/>
  </r>
  <r>
    <x v="316"/>
    <x v="2"/>
    <n v="0.66"/>
    <n v="0.97"/>
    <x v="24"/>
    <x v="10"/>
    <x v="0"/>
  </r>
  <r>
    <x v="1"/>
    <x v="1"/>
    <m/>
    <m/>
    <x v="1"/>
    <x v="10"/>
    <x v="0"/>
  </r>
  <r>
    <x v="317"/>
    <x v="5"/>
    <s v="‒"/>
    <s v="‒"/>
    <x v="24"/>
    <x v="10"/>
    <x v="0"/>
  </r>
  <r>
    <x v="1"/>
    <x v="1"/>
    <m/>
    <m/>
    <x v="1"/>
    <x v="10"/>
    <x v="0"/>
  </r>
  <r>
    <x v="318"/>
    <x v="5"/>
    <s v="‒"/>
    <s v="‒"/>
    <x v="24"/>
    <x v="10"/>
    <x v="0"/>
  </r>
  <r>
    <x v="1"/>
    <x v="1"/>
    <m/>
    <m/>
    <x v="1"/>
    <x v="10"/>
    <x v="0"/>
  </r>
  <r>
    <x v="319"/>
    <x v="5"/>
    <s v="‒"/>
    <s v="‒"/>
    <x v="24"/>
    <x v="10"/>
    <x v="0"/>
  </r>
  <r>
    <x v="1"/>
    <x v="1"/>
    <m/>
    <m/>
    <x v="1"/>
    <x v="10"/>
    <x v="0"/>
  </r>
  <r>
    <x v="320"/>
    <x v="2"/>
    <n v="0.33"/>
    <n v="3.23"/>
    <x v="24"/>
    <x v="10"/>
    <x v="0"/>
  </r>
  <r>
    <x v="1"/>
    <x v="1"/>
    <m/>
    <m/>
    <x v="1"/>
    <x v="10"/>
    <x v="0"/>
  </r>
  <r>
    <x v="321"/>
    <x v="2"/>
    <n v="0.33"/>
    <n v="0.42"/>
    <x v="24"/>
    <x v="10"/>
    <x v="0"/>
  </r>
  <r>
    <x v="1"/>
    <x v="1"/>
    <m/>
    <m/>
    <x v="1"/>
    <x v="10"/>
    <x v="0"/>
  </r>
  <r>
    <x v="322"/>
    <x v="2"/>
    <n v="0.66"/>
    <n v="1.48"/>
    <x v="24"/>
    <x v="10"/>
    <x v="0"/>
  </r>
  <r>
    <x v="1"/>
    <x v="1"/>
    <m/>
    <m/>
    <x v="1"/>
    <x v="10"/>
    <x v="0"/>
  </r>
  <r>
    <x v="323"/>
    <x v="2"/>
    <n v="0.33"/>
    <s v="‒"/>
    <x v="24"/>
    <x v="10"/>
    <x v="0"/>
  </r>
  <r>
    <x v="1"/>
    <x v="1"/>
    <m/>
    <m/>
    <x v="1"/>
    <x v="10"/>
    <x v="0"/>
  </r>
  <r>
    <x v="324"/>
    <x v="2"/>
    <n v="0.66"/>
    <n v="3.36"/>
    <x v="24"/>
    <x v="10"/>
    <x v="0"/>
  </r>
  <r>
    <x v="1"/>
    <x v="1"/>
    <m/>
    <m/>
    <x v="1"/>
    <x v="10"/>
    <x v="0"/>
  </r>
  <r>
    <x v="325"/>
    <x v="2"/>
    <n v="0.66"/>
    <n v="1.06"/>
    <x v="24"/>
    <x v="10"/>
    <x v="0"/>
  </r>
  <r>
    <x v="1"/>
    <x v="1"/>
    <m/>
    <m/>
    <x v="1"/>
    <x v="10"/>
    <x v="0"/>
  </r>
  <r>
    <x v="326"/>
    <x v="2"/>
    <n v="0.33"/>
    <s v="‒"/>
    <x v="24"/>
    <x v="10"/>
    <x v="0"/>
  </r>
  <r>
    <x v="1"/>
    <x v="1"/>
    <m/>
    <m/>
    <x v="1"/>
    <x v="10"/>
    <x v="0"/>
  </r>
  <r>
    <x v="327"/>
    <x v="2"/>
    <n v="0.33"/>
    <s v="‒"/>
    <x v="24"/>
    <x v="10"/>
    <x v="0"/>
  </r>
  <r>
    <x v="1"/>
    <x v="1"/>
    <m/>
    <m/>
    <x v="1"/>
    <x v="10"/>
    <x v="0"/>
  </r>
  <r>
    <x v="328"/>
    <x v="2"/>
    <n v="0.99"/>
    <n v="1.75"/>
    <x v="24"/>
    <x v="10"/>
    <x v="0"/>
  </r>
  <r>
    <x v="1"/>
    <x v="1"/>
    <m/>
    <m/>
    <x v="1"/>
    <x v="10"/>
    <x v="0"/>
  </r>
  <r>
    <x v="329"/>
    <x v="5"/>
    <s v="‒"/>
    <s v="‒"/>
    <x v="24"/>
    <x v="10"/>
    <x v="0"/>
  </r>
  <r>
    <x v="1"/>
    <x v="1"/>
    <m/>
    <m/>
    <x v="1"/>
    <x v="10"/>
    <x v="0"/>
  </r>
  <r>
    <x v="330"/>
    <x v="2"/>
    <n v="0.99"/>
    <n v="1.18"/>
    <x v="24"/>
    <x v="10"/>
    <x v="0"/>
  </r>
  <r>
    <x v="1"/>
    <x v="1"/>
    <m/>
    <m/>
    <x v="1"/>
    <x v="10"/>
    <x v="0"/>
  </r>
  <r>
    <x v="331"/>
    <x v="2"/>
    <n v="0.33"/>
    <s v="‒"/>
    <x v="24"/>
    <x v="10"/>
    <x v="0"/>
  </r>
  <r>
    <x v="1"/>
    <x v="1"/>
    <m/>
    <m/>
    <x v="1"/>
    <x v="10"/>
    <x v="0"/>
  </r>
  <r>
    <x v="332"/>
    <x v="2"/>
    <n v="0.33"/>
    <n v="0.65"/>
    <x v="24"/>
    <x v="10"/>
    <x v="0"/>
  </r>
  <r>
    <x v="1"/>
    <x v="1"/>
    <m/>
    <m/>
    <x v="1"/>
    <x v="10"/>
    <x v="0"/>
  </r>
  <r>
    <x v="333"/>
    <x v="2"/>
    <n v="0.66"/>
    <s v="‒"/>
    <x v="24"/>
    <x v="10"/>
    <x v="0"/>
  </r>
  <r>
    <x v="1"/>
    <x v="1"/>
    <m/>
    <m/>
    <x v="1"/>
    <x v="10"/>
    <x v="0"/>
  </r>
  <r>
    <x v="334"/>
    <x v="2"/>
    <n v="0.33"/>
    <n v="1.37"/>
    <x v="24"/>
    <x v="10"/>
    <x v="0"/>
  </r>
  <r>
    <x v="1"/>
    <x v="1"/>
    <m/>
    <m/>
    <x v="1"/>
    <x v="10"/>
    <x v="0"/>
  </r>
  <r>
    <x v="335"/>
    <x v="2"/>
    <n v="0.33"/>
    <n v="0.78"/>
    <x v="24"/>
    <x v="10"/>
    <x v="0"/>
  </r>
  <r>
    <x v="1"/>
    <x v="1"/>
    <m/>
    <m/>
    <x v="1"/>
    <x v="10"/>
    <x v="0"/>
  </r>
  <r>
    <x v="336"/>
    <x v="2"/>
    <n v="0.33"/>
    <n v="0.42"/>
    <x v="24"/>
    <x v="10"/>
    <x v="0"/>
  </r>
  <r>
    <x v="1"/>
    <x v="1"/>
    <m/>
    <m/>
    <x v="1"/>
    <x v="10"/>
    <x v="0"/>
  </r>
  <r>
    <x v="337"/>
    <x v="2"/>
    <n v="0.33"/>
    <s v="‒"/>
    <x v="24"/>
    <x v="10"/>
    <x v="0"/>
  </r>
  <r>
    <x v="1"/>
    <x v="1"/>
    <m/>
    <m/>
    <x v="1"/>
    <x v="10"/>
    <x v="0"/>
  </r>
  <r>
    <x v="338"/>
    <x v="2"/>
    <n v="0.99"/>
    <n v="0.68"/>
    <x v="24"/>
    <x v="10"/>
    <x v="0"/>
  </r>
  <r>
    <x v="1"/>
    <x v="1"/>
    <m/>
    <m/>
    <x v="1"/>
    <x v="10"/>
    <x v="0"/>
  </r>
  <r>
    <x v="339"/>
    <x v="2"/>
    <n v="0.66"/>
    <n v="0.7"/>
    <x v="24"/>
    <x v="10"/>
    <x v="0"/>
  </r>
  <r>
    <x v="1"/>
    <x v="1"/>
    <m/>
    <m/>
    <x v="1"/>
    <x v="10"/>
    <x v="0"/>
  </r>
  <r>
    <x v="340"/>
    <x v="2"/>
    <n v="0.66"/>
    <n v="0.64"/>
    <x v="24"/>
    <x v="10"/>
    <x v="0"/>
  </r>
  <r>
    <x v="1"/>
    <x v="1"/>
    <m/>
    <m/>
    <x v="1"/>
    <x v="10"/>
    <x v="0"/>
  </r>
  <r>
    <x v="341"/>
    <x v="2"/>
    <n v="0.33"/>
    <s v="‒"/>
    <x v="24"/>
    <x v="10"/>
    <x v="0"/>
  </r>
  <r>
    <x v="1"/>
    <x v="1"/>
    <m/>
    <m/>
    <x v="1"/>
    <x v="10"/>
    <x v="0"/>
  </r>
  <r>
    <x v="342"/>
    <x v="2"/>
    <n v="0.66"/>
    <n v="0.94"/>
    <x v="24"/>
    <x v="10"/>
    <x v="0"/>
  </r>
  <r>
    <x v="1"/>
    <x v="1"/>
    <m/>
    <m/>
    <x v="1"/>
    <x v="10"/>
    <x v="0"/>
  </r>
  <r>
    <x v="343"/>
    <x v="2"/>
    <n v="0.33"/>
    <n v="0.42"/>
    <x v="24"/>
    <x v="10"/>
    <x v="0"/>
  </r>
  <r>
    <x v="1"/>
    <x v="1"/>
    <m/>
    <m/>
    <x v="1"/>
    <x v="10"/>
    <x v="0"/>
  </r>
  <r>
    <x v="344"/>
    <x v="2"/>
    <n v="0.33"/>
    <s v="‒"/>
    <x v="24"/>
    <x v="10"/>
    <x v="0"/>
  </r>
  <r>
    <x v="1"/>
    <x v="1"/>
    <m/>
    <m/>
    <x v="1"/>
    <x v="10"/>
    <x v="0"/>
  </r>
  <r>
    <x v="345"/>
    <x v="2"/>
    <n v="0.33"/>
    <n v="1.1200000000000001"/>
    <x v="24"/>
    <x v="10"/>
    <x v="0"/>
  </r>
  <r>
    <x v="1"/>
    <x v="1"/>
    <m/>
    <m/>
    <x v="1"/>
    <x v="10"/>
    <x v="0"/>
  </r>
  <r>
    <x v="346"/>
    <x v="2"/>
    <n v="0.66"/>
    <n v="1.32"/>
    <x v="24"/>
    <x v="10"/>
    <x v="0"/>
  </r>
  <r>
    <x v="1"/>
    <x v="1"/>
    <m/>
    <m/>
    <x v="1"/>
    <x v="10"/>
    <x v="0"/>
  </r>
  <r>
    <x v="347"/>
    <x v="2"/>
    <n v="0.66"/>
    <n v="1.72"/>
    <x v="24"/>
    <x v="10"/>
    <x v="0"/>
  </r>
  <r>
    <x v="1"/>
    <x v="1"/>
    <m/>
    <m/>
    <x v="1"/>
    <x v="10"/>
    <x v="0"/>
  </r>
  <r>
    <x v="348"/>
    <x v="2"/>
    <n v="0.66"/>
    <n v="1.04"/>
    <x v="24"/>
    <x v="10"/>
    <x v="0"/>
  </r>
  <r>
    <x v="1"/>
    <x v="1"/>
    <m/>
    <m/>
    <x v="1"/>
    <x v="10"/>
    <x v="0"/>
  </r>
  <r>
    <x v="349"/>
    <x v="2"/>
    <n v="0.33"/>
    <n v="1.0900000000000001"/>
    <x v="24"/>
    <x v="10"/>
    <x v="0"/>
  </r>
  <r>
    <x v="1"/>
    <x v="1"/>
    <m/>
    <m/>
    <x v="1"/>
    <x v="10"/>
    <x v="0"/>
  </r>
  <r>
    <x v="350"/>
    <x v="2"/>
    <n v="0.33"/>
    <n v="0.84"/>
    <x v="24"/>
    <x v="10"/>
    <x v="0"/>
  </r>
  <r>
    <x v="1"/>
    <x v="1"/>
    <m/>
    <m/>
    <x v="1"/>
    <x v="10"/>
    <x v="0"/>
  </r>
  <r>
    <x v="351"/>
    <x v="2"/>
    <n v="0.66"/>
    <n v="1.27"/>
    <x v="24"/>
    <x v="10"/>
    <x v="0"/>
  </r>
  <r>
    <x v="1"/>
    <x v="1"/>
    <m/>
    <m/>
    <x v="1"/>
    <x v="10"/>
    <x v="0"/>
  </r>
  <r>
    <x v="352"/>
    <x v="5"/>
    <s v="‒"/>
    <s v="‒"/>
    <x v="24"/>
    <x v="10"/>
    <x v="0"/>
  </r>
  <r>
    <x v="1"/>
    <x v="1"/>
    <m/>
    <m/>
    <x v="1"/>
    <x v="10"/>
    <x v="0"/>
  </r>
  <r>
    <x v="353"/>
    <x v="5"/>
    <s v="‒"/>
    <s v="‒"/>
    <x v="24"/>
    <x v="10"/>
    <x v="0"/>
  </r>
  <r>
    <x v="1"/>
    <x v="1"/>
    <m/>
    <m/>
    <x v="1"/>
    <x v="10"/>
    <x v="0"/>
  </r>
  <r>
    <x v="354"/>
    <x v="2"/>
    <n v="0.66"/>
    <n v="1.02"/>
    <x v="24"/>
    <x v="10"/>
    <x v="0"/>
  </r>
  <r>
    <x v="1"/>
    <x v="1"/>
    <m/>
    <m/>
    <x v="1"/>
    <x v="10"/>
    <x v="0"/>
  </r>
  <r>
    <x v="355"/>
    <x v="2"/>
    <n v="0.99"/>
    <n v="2.0499999999999998"/>
    <x v="24"/>
    <x v="10"/>
    <x v="0"/>
  </r>
  <r>
    <x v="1"/>
    <x v="1"/>
    <m/>
    <m/>
    <x v="1"/>
    <x v="10"/>
    <x v="0"/>
  </r>
  <r>
    <x v="356"/>
    <x v="2"/>
    <n v="0.66"/>
    <n v="6.04"/>
    <x v="24"/>
    <x v="10"/>
    <x v="0"/>
  </r>
  <r>
    <x v="1"/>
    <x v="1"/>
    <m/>
    <m/>
    <x v="1"/>
    <x v="10"/>
    <x v="0"/>
  </r>
  <r>
    <x v="357"/>
    <x v="2"/>
    <n v="0.33"/>
    <n v="1.44"/>
    <x v="24"/>
    <x v="10"/>
    <x v="0"/>
  </r>
  <r>
    <x v="1"/>
    <x v="1"/>
    <m/>
    <m/>
    <x v="1"/>
    <x v="10"/>
    <x v="0"/>
  </r>
  <r>
    <x v="358"/>
    <x v="2"/>
    <n v="0.33"/>
    <s v="‒"/>
    <x v="24"/>
    <x v="10"/>
    <x v="0"/>
  </r>
  <r>
    <x v="1"/>
    <x v="1"/>
    <m/>
    <m/>
    <x v="1"/>
    <x v="10"/>
    <x v="0"/>
  </r>
  <r>
    <x v="359"/>
    <x v="2"/>
    <n v="0.33"/>
    <n v="0.72"/>
    <x v="24"/>
    <x v="10"/>
    <x v="0"/>
  </r>
  <r>
    <x v="1"/>
    <x v="1"/>
    <m/>
    <m/>
    <x v="1"/>
    <x v="10"/>
    <x v="0"/>
  </r>
  <r>
    <x v="360"/>
    <x v="2"/>
    <n v="0.66"/>
    <n v="0.71"/>
    <x v="24"/>
    <x v="10"/>
    <x v="0"/>
  </r>
  <r>
    <x v="1"/>
    <x v="1"/>
    <m/>
    <m/>
    <x v="1"/>
    <x v="10"/>
    <x v="0"/>
  </r>
  <r>
    <x v="361"/>
    <x v="2"/>
    <n v="0.33"/>
    <n v="0.3"/>
    <x v="24"/>
    <x v="10"/>
    <x v="0"/>
  </r>
  <r>
    <x v="1"/>
    <x v="1"/>
    <m/>
    <m/>
    <x v="1"/>
    <x v="10"/>
    <x v="0"/>
  </r>
  <r>
    <x v="362"/>
    <x v="2"/>
    <n v="0.66"/>
    <n v="1.31"/>
    <x v="24"/>
    <x v="10"/>
    <x v="0"/>
  </r>
  <r>
    <x v="1"/>
    <x v="1"/>
    <m/>
    <m/>
    <x v="1"/>
    <x v="10"/>
    <x v="0"/>
  </r>
  <r>
    <x v="363"/>
    <x v="2"/>
    <n v="0.33"/>
    <s v="‒"/>
    <x v="24"/>
    <x v="10"/>
    <x v="0"/>
  </r>
  <r>
    <x v="1"/>
    <x v="1"/>
    <m/>
    <m/>
    <x v="1"/>
    <x v="10"/>
    <x v="0"/>
  </r>
  <r>
    <x v="364"/>
    <x v="2"/>
    <n v="0.33"/>
    <s v="‒"/>
    <x v="24"/>
    <x v="10"/>
    <x v="0"/>
  </r>
  <r>
    <x v="1"/>
    <x v="1"/>
    <m/>
    <m/>
    <x v="1"/>
    <x v="10"/>
    <x v="0"/>
  </r>
  <r>
    <x v="365"/>
    <x v="2"/>
    <n v="0.66"/>
    <n v="11.45"/>
    <x v="24"/>
    <x v="10"/>
    <x v="0"/>
  </r>
  <r>
    <x v="1"/>
    <x v="1"/>
    <m/>
    <m/>
    <x v="1"/>
    <x v="10"/>
    <x v="0"/>
  </r>
  <r>
    <x v="366"/>
    <x v="5"/>
    <s v="‒"/>
    <s v="‒"/>
    <x v="24"/>
    <x v="10"/>
    <x v="0"/>
  </r>
  <r>
    <x v="1"/>
    <x v="1"/>
    <m/>
    <m/>
    <x v="1"/>
    <x v="10"/>
    <x v="0"/>
  </r>
  <r>
    <x v="367"/>
    <x v="2"/>
    <n v="0.33"/>
    <s v="‒"/>
    <x v="24"/>
    <x v="10"/>
    <x v="0"/>
  </r>
  <r>
    <x v="1"/>
    <x v="1"/>
    <m/>
    <m/>
    <x v="1"/>
    <x v="10"/>
    <x v="0"/>
  </r>
  <r>
    <x v="368"/>
    <x v="2"/>
    <n v="0.33"/>
    <n v="1.04"/>
    <x v="24"/>
    <x v="10"/>
    <x v="0"/>
  </r>
  <r>
    <x v="1"/>
    <x v="1"/>
    <m/>
    <m/>
    <x v="1"/>
    <x v="10"/>
    <x v="0"/>
  </r>
  <r>
    <x v="369"/>
    <x v="2"/>
    <n v="0.99"/>
    <n v="1.23"/>
    <x v="24"/>
    <x v="10"/>
    <x v="0"/>
  </r>
  <r>
    <x v="1"/>
    <x v="1"/>
    <m/>
    <m/>
    <x v="1"/>
    <x v="10"/>
    <x v="0"/>
  </r>
  <r>
    <x v="370"/>
    <x v="2"/>
    <n v="0.33"/>
    <s v="‒"/>
    <x v="24"/>
    <x v="10"/>
    <x v="0"/>
  </r>
  <r>
    <x v="1"/>
    <x v="1"/>
    <m/>
    <m/>
    <x v="1"/>
    <x v="10"/>
    <x v="0"/>
  </r>
  <r>
    <x v="371"/>
    <x v="2"/>
    <n v="0.66"/>
    <n v="1.1599999999999999"/>
    <x v="24"/>
    <x v="10"/>
    <x v="0"/>
  </r>
  <r>
    <x v="1"/>
    <x v="1"/>
    <m/>
    <m/>
    <x v="1"/>
    <x v="10"/>
    <x v="0"/>
  </r>
  <r>
    <x v="372"/>
    <x v="5"/>
    <s v="‒"/>
    <s v="‒"/>
    <x v="24"/>
    <x v="10"/>
    <x v="0"/>
  </r>
  <r>
    <x v="1"/>
    <x v="1"/>
    <m/>
    <m/>
    <x v="1"/>
    <x v="10"/>
    <x v="0"/>
  </r>
  <r>
    <x v="373"/>
    <x v="2"/>
    <n v="0.66"/>
    <s v="‒"/>
    <x v="24"/>
    <x v="10"/>
    <x v="0"/>
  </r>
  <r>
    <x v="1"/>
    <x v="1"/>
    <m/>
    <m/>
    <x v="1"/>
    <x v="10"/>
    <x v="0"/>
  </r>
  <r>
    <x v="374"/>
    <x v="2"/>
    <n v="0.33"/>
    <n v="0.55000000000000004"/>
    <x v="24"/>
    <x v="10"/>
    <x v="0"/>
  </r>
  <r>
    <x v="1"/>
    <x v="1"/>
    <m/>
    <m/>
    <x v="1"/>
    <x v="10"/>
    <x v="0"/>
  </r>
  <r>
    <x v="375"/>
    <x v="2"/>
    <n v="0.66"/>
    <n v="1.1599999999999999"/>
    <x v="24"/>
    <x v="10"/>
    <x v="0"/>
  </r>
  <r>
    <x v="1"/>
    <x v="1"/>
    <m/>
    <m/>
    <x v="1"/>
    <x v="10"/>
    <x v="0"/>
  </r>
  <r>
    <x v="376"/>
    <x v="2"/>
    <n v="0.99"/>
    <n v="0.88"/>
    <x v="24"/>
    <x v="10"/>
    <x v="0"/>
  </r>
  <r>
    <x v="1"/>
    <x v="1"/>
    <m/>
    <m/>
    <x v="1"/>
    <x v="10"/>
    <x v="0"/>
  </r>
  <r>
    <x v="377"/>
    <x v="2"/>
    <n v="0.66"/>
    <n v="1.17"/>
    <x v="24"/>
    <x v="10"/>
    <x v="0"/>
  </r>
  <r>
    <x v="1"/>
    <x v="1"/>
    <m/>
    <m/>
    <x v="1"/>
    <x v="10"/>
    <x v="0"/>
  </r>
  <r>
    <x v="378"/>
    <x v="5"/>
    <s v="‒"/>
    <s v="‒"/>
    <x v="24"/>
    <x v="10"/>
    <x v="0"/>
  </r>
  <r>
    <x v="1"/>
    <x v="1"/>
    <m/>
    <m/>
    <x v="1"/>
    <x v="10"/>
    <x v="0"/>
  </r>
  <r>
    <x v="379"/>
    <x v="2"/>
    <n v="0.33"/>
    <s v="‒"/>
    <x v="24"/>
    <x v="10"/>
    <x v="0"/>
  </r>
  <r>
    <x v="1"/>
    <x v="1"/>
    <m/>
    <m/>
    <x v="1"/>
    <x v="10"/>
    <x v="0"/>
  </r>
  <r>
    <x v="380"/>
    <x v="2"/>
    <n v="0.66"/>
    <n v="1.96"/>
    <x v="24"/>
    <x v="10"/>
    <x v="0"/>
  </r>
  <r>
    <x v="1"/>
    <x v="1"/>
    <m/>
    <m/>
    <x v="1"/>
    <x v="10"/>
    <x v="0"/>
  </r>
  <r>
    <x v="381"/>
    <x v="5"/>
    <s v="‒"/>
    <s v="‒"/>
    <x v="24"/>
    <x v="10"/>
    <x v="0"/>
  </r>
  <r>
    <x v="1"/>
    <x v="1"/>
    <m/>
    <m/>
    <x v="1"/>
    <x v="10"/>
    <x v="0"/>
  </r>
  <r>
    <x v="382"/>
    <x v="2"/>
    <n v="0.66"/>
    <n v="1.01"/>
    <x v="24"/>
    <x v="10"/>
    <x v="0"/>
  </r>
  <r>
    <x v="1"/>
    <x v="1"/>
    <m/>
    <m/>
    <x v="1"/>
    <x v="10"/>
    <x v="0"/>
  </r>
  <r>
    <x v="383"/>
    <x v="2"/>
    <n v="0.66"/>
    <n v="0.27"/>
    <x v="24"/>
    <x v="10"/>
    <x v="0"/>
  </r>
  <r>
    <x v="1"/>
    <x v="1"/>
    <m/>
    <m/>
    <x v="1"/>
    <x v="10"/>
    <x v="0"/>
  </r>
  <r>
    <x v="384"/>
    <x v="2"/>
    <n v="0.33"/>
    <n v="1.3"/>
    <x v="24"/>
    <x v="10"/>
    <x v="0"/>
  </r>
  <r>
    <x v="1"/>
    <x v="1"/>
    <m/>
    <m/>
    <x v="1"/>
    <x v="10"/>
    <x v="0"/>
  </r>
  <r>
    <x v="385"/>
    <x v="2"/>
    <n v="0.33"/>
    <s v="‒"/>
    <x v="24"/>
    <x v="10"/>
    <x v="0"/>
  </r>
  <r>
    <x v="1"/>
    <x v="1"/>
    <m/>
    <m/>
    <x v="1"/>
    <x v="10"/>
    <x v="0"/>
  </r>
  <r>
    <x v="386"/>
    <x v="2"/>
    <n v="0.33"/>
    <s v="‒"/>
    <x v="24"/>
    <x v="10"/>
    <x v="0"/>
  </r>
  <r>
    <x v="1"/>
    <x v="1"/>
    <m/>
    <m/>
    <x v="1"/>
    <x v="10"/>
    <x v="0"/>
  </r>
  <r>
    <x v="387"/>
    <x v="2"/>
    <n v="0.33"/>
    <s v="‒"/>
    <x v="24"/>
    <x v="10"/>
    <x v="0"/>
  </r>
  <r>
    <x v="1"/>
    <x v="1"/>
    <m/>
    <m/>
    <x v="1"/>
    <x v="10"/>
    <x v="0"/>
  </r>
  <r>
    <x v="388"/>
    <x v="0"/>
    <n v="0.99"/>
    <n v="1.68"/>
    <x v="24"/>
    <x v="10"/>
    <x v="0"/>
  </r>
  <r>
    <x v="1"/>
    <x v="1"/>
    <m/>
    <m/>
    <x v="1"/>
    <x v="10"/>
    <x v="0"/>
  </r>
  <r>
    <x v="389"/>
    <x v="2"/>
    <n v="0.66"/>
    <s v="‒"/>
    <x v="24"/>
    <x v="10"/>
    <x v="0"/>
  </r>
  <r>
    <x v="1"/>
    <x v="1"/>
    <m/>
    <m/>
    <x v="1"/>
    <x v="10"/>
    <x v="0"/>
  </r>
  <r>
    <x v="390"/>
    <x v="2"/>
    <n v="0.66"/>
    <n v="1.02"/>
    <x v="24"/>
    <x v="10"/>
    <x v="0"/>
  </r>
  <r>
    <x v="1"/>
    <x v="1"/>
    <m/>
    <m/>
    <x v="1"/>
    <x v="10"/>
    <x v="0"/>
  </r>
  <r>
    <x v="391"/>
    <x v="2"/>
    <n v="0.33"/>
    <s v="‒"/>
    <x v="24"/>
    <x v="10"/>
    <x v="0"/>
  </r>
  <r>
    <x v="1"/>
    <x v="1"/>
    <m/>
    <m/>
    <x v="1"/>
    <x v="10"/>
    <x v="0"/>
  </r>
  <r>
    <x v="392"/>
    <x v="0"/>
    <n v="0.99"/>
    <n v="1.66"/>
    <x v="24"/>
    <x v="10"/>
    <x v="0"/>
  </r>
  <r>
    <x v="1"/>
    <x v="1"/>
    <m/>
    <m/>
    <x v="1"/>
    <x v="10"/>
    <x v="0"/>
  </r>
  <r>
    <x v="393"/>
    <x v="2"/>
    <n v="0.33"/>
    <n v="0.88"/>
    <x v="24"/>
    <x v="10"/>
    <x v="0"/>
  </r>
  <r>
    <x v="1"/>
    <x v="1"/>
    <m/>
    <m/>
    <x v="1"/>
    <x v="10"/>
    <x v="0"/>
  </r>
  <r>
    <x v="394"/>
    <x v="2"/>
    <n v="0.99"/>
    <s v="‒"/>
    <x v="24"/>
    <x v="10"/>
    <x v="0"/>
  </r>
  <r>
    <x v="1"/>
    <x v="1"/>
    <m/>
    <m/>
    <x v="1"/>
    <x v="10"/>
    <x v="0"/>
  </r>
  <r>
    <x v="395"/>
    <x v="2"/>
    <n v="0.66"/>
    <n v="2.48"/>
    <x v="24"/>
    <x v="10"/>
    <x v="0"/>
  </r>
  <r>
    <x v="1"/>
    <x v="1"/>
    <m/>
    <m/>
    <x v="1"/>
    <x v="10"/>
    <x v="0"/>
  </r>
  <r>
    <x v="396"/>
    <x v="2"/>
    <n v="0.99"/>
    <s v="‒"/>
    <x v="24"/>
    <x v="10"/>
    <x v="0"/>
  </r>
  <r>
    <x v="1"/>
    <x v="1"/>
    <m/>
    <m/>
    <x v="1"/>
    <x v="10"/>
    <x v="0"/>
  </r>
  <r>
    <x v="397"/>
    <x v="2"/>
    <n v="0.33"/>
    <s v="‒"/>
    <x v="24"/>
    <x v="10"/>
    <x v="0"/>
  </r>
  <r>
    <x v="1"/>
    <x v="1"/>
    <m/>
    <m/>
    <x v="1"/>
    <x v="10"/>
    <x v="0"/>
  </r>
  <r>
    <x v="398"/>
    <x v="2"/>
    <n v="0.33"/>
    <s v="‒"/>
    <x v="24"/>
    <x v="10"/>
    <x v="0"/>
  </r>
  <r>
    <x v="1"/>
    <x v="1"/>
    <m/>
    <m/>
    <x v="1"/>
    <x v="10"/>
    <x v="0"/>
  </r>
  <r>
    <x v="399"/>
    <x v="2"/>
    <n v="0.66"/>
    <n v="1.9"/>
    <x v="24"/>
    <x v="10"/>
    <x v="0"/>
  </r>
  <r>
    <x v="1"/>
    <x v="1"/>
    <m/>
    <m/>
    <x v="1"/>
    <x v="10"/>
    <x v="0"/>
  </r>
  <r>
    <x v="400"/>
    <x v="5"/>
    <s v="‒"/>
    <s v="‒"/>
    <x v="24"/>
    <x v="10"/>
    <x v="0"/>
  </r>
  <r>
    <x v="1"/>
    <x v="1"/>
    <m/>
    <m/>
    <x v="1"/>
    <x v="10"/>
    <x v="0"/>
  </r>
  <r>
    <x v="401"/>
    <x v="5"/>
    <s v="‒"/>
    <s v="‒"/>
    <x v="24"/>
    <x v="10"/>
    <x v="0"/>
  </r>
  <r>
    <x v="1"/>
    <x v="1"/>
    <m/>
    <m/>
    <x v="1"/>
    <x v="10"/>
    <x v="0"/>
  </r>
  <r>
    <x v="402"/>
    <x v="2"/>
    <n v="0.33"/>
    <n v="0.6"/>
    <x v="24"/>
    <x v="10"/>
    <x v="0"/>
  </r>
  <r>
    <x v="1"/>
    <x v="1"/>
    <m/>
    <m/>
    <x v="1"/>
    <x v="10"/>
    <x v="0"/>
  </r>
  <r>
    <x v="403"/>
    <x v="2"/>
    <n v="0.66"/>
    <n v="1.1599999999999999"/>
    <x v="24"/>
    <x v="10"/>
    <x v="0"/>
  </r>
  <r>
    <x v="1"/>
    <x v="1"/>
    <m/>
    <m/>
    <x v="1"/>
    <x v="10"/>
    <x v="0"/>
  </r>
  <r>
    <x v="404"/>
    <x v="2"/>
    <n v="0.66"/>
    <n v="1.94"/>
    <x v="24"/>
    <x v="10"/>
    <x v="0"/>
  </r>
  <r>
    <x v="1"/>
    <x v="1"/>
    <m/>
    <m/>
    <x v="1"/>
    <x v="10"/>
    <x v="0"/>
  </r>
  <r>
    <x v="405"/>
    <x v="2"/>
    <n v="0.66"/>
    <s v="‒"/>
    <x v="24"/>
    <x v="10"/>
    <x v="0"/>
  </r>
  <r>
    <x v="1"/>
    <x v="1"/>
    <m/>
    <m/>
    <x v="1"/>
    <x v="10"/>
    <x v="0"/>
  </r>
  <r>
    <x v="406"/>
    <x v="2"/>
    <n v="0.33"/>
    <n v="0.92"/>
    <x v="24"/>
    <x v="10"/>
    <x v="0"/>
  </r>
  <r>
    <x v="1"/>
    <x v="1"/>
    <m/>
    <m/>
    <x v="1"/>
    <x v="10"/>
    <x v="0"/>
  </r>
  <r>
    <x v="407"/>
    <x v="2"/>
    <n v="0.66"/>
    <s v="‒"/>
    <x v="24"/>
    <x v="10"/>
    <x v="0"/>
  </r>
  <r>
    <x v="1"/>
    <x v="1"/>
    <m/>
    <m/>
    <x v="1"/>
    <x v="10"/>
    <x v="0"/>
  </r>
  <r>
    <x v="408"/>
    <x v="2"/>
    <n v="0.33"/>
    <s v="‒"/>
    <x v="24"/>
    <x v="10"/>
    <x v="0"/>
  </r>
  <r>
    <x v="1"/>
    <x v="1"/>
    <m/>
    <m/>
    <x v="1"/>
    <x v="10"/>
    <x v="0"/>
  </r>
  <r>
    <x v="409"/>
    <x v="2"/>
    <n v="0.66"/>
    <n v="0.26"/>
    <x v="24"/>
    <x v="10"/>
    <x v="0"/>
  </r>
  <r>
    <x v="1"/>
    <x v="1"/>
    <m/>
    <m/>
    <x v="1"/>
    <x v="10"/>
    <x v="0"/>
  </r>
  <r>
    <x v="410"/>
    <x v="2"/>
    <n v="0.99"/>
    <n v="1.59"/>
    <x v="24"/>
    <x v="10"/>
    <x v="0"/>
  </r>
  <r>
    <x v="1"/>
    <x v="1"/>
    <m/>
    <m/>
    <x v="1"/>
    <x v="10"/>
    <x v="0"/>
  </r>
  <r>
    <x v="411"/>
    <x v="2"/>
    <n v="0.66"/>
    <n v="0.97"/>
    <x v="24"/>
    <x v="10"/>
    <x v="0"/>
  </r>
  <r>
    <x v="1"/>
    <x v="1"/>
    <m/>
    <m/>
    <x v="1"/>
    <x v="10"/>
    <x v="0"/>
  </r>
  <r>
    <x v="412"/>
    <x v="5"/>
    <s v="‒"/>
    <s v="‒"/>
    <x v="24"/>
    <x v="10"/>
    <x v="0"/>
  </r>
  <r>
    <x v="1"/>
    <x v="1"/>
    <m/>
    <m/>
    <x v="1"/>
    <x v="10"/>
    <x v="0"/>
  </r>
  <r>
    <x v="413"/>
    <x v="2"/>
    <n v="0.66"/>
    <s v="‒"/>
    <x v="24"/>
    <x v="10"/>
    <x v="0"/>
  </r>
  <r>
    <x v="1"/>
    <x v="1"/>
    <m/>
    <m/>
    <x v="1"/>
    <x v="10"/>
    <x v="0"/>
  </r>
  <r>
    <x v="414"/>
    <x v="2"/>
    <n v="0.33"/>
    <s v="‒"/>
    <x v="24"/>
    <x v="10"/>
    <x v="0"/>
  </r>
  <r>
    <x v="1"/>
    <x v="1"/>
    <m/>
    <m/>
    <x v="1"/>
    <x v="10"/>
    <x v="0"/>
  </r>
  <r>
    <x v="415"/>
    <x v="2"/>
    <n v="0.33"/>
    <n v="0.46"/>
    <x v="24"/>
    <x v="10"/>
    <x v="0"/>
  </r>
  <r>
    <x v="1"/>
    <x v="1"/>
    <m/>
    <m/>
    <x v="1"/>
    <x v="10"/>
    <x v="0"/>
  </r>
  <r>
    <x v="416"/>
    <x v="2"/>
    <n v="0.33"/>
    <n v="0.57999999999999996"/>
    <x v="24"/>
    <x v="10"/>
    <x v="0"/>
  </r>
  <r>
    <x v="1"/>
    <x v="1"/>
    <m/>
    <m/>
    <x v="1"/>
    <x v="10"/>
    <x v="0"/>
  </r>
  <r>
    <x v="417"/>
    <x v="2"/>
    <n v="0.33"/>
    <s v="‒"/>
    <x v="24"/>
    <x v="10"/>
    <x v="0"/>
  </r>
  <r>
    <x v="1"/>
    <x v="1"/>
    <m/>
    <m/>
    <x v="1"/>
    <x v="10"/>
    <x v="0"/>
  </r>
  <r>
    <x v="418"/>
    <x v="5"/>
    <s v="‒"/>
    <s v="‒"/>
    <x v="24"/>
    <x v="10"/>
    <x v="0"/>
  </r>
  <r>
    <x v="1"/>
    <x v="1"/>
    <m/>
    <m/>
    <x v="1"/>
    <x v="10"/>
    <x v="0"/>
  </r>
  <r>
    <x v="419"/>
    <x v="2"/>
    <n v="0.66"/>
    <n v="1.04"/>
    <x v="24"/>
    <x v="10"/>
    <x v="0"/>
  </r>
  <r>
    <x v="1"/>
    <x v="1"/>
    <m/>
    <m/>
    <x v="1"/>
    <x v="10"/>
    <x v="0"/>
  </r>
  <r>
    <x v="420"/>
    <x v="2"/>
    <n v="0.33"/>
    <s v="‒"/>
    <x v="24"/>
    <x v="10"/>
    <x v="0"/>
  </r>
  <r>
    <x v="1"/>
    <x v="1"/>
    <m/>
    <m/>
    <x v="1"/>
    <x v="10"/>
    <x v="0"/>
  </r>
  <r>
    <x v="421"/>
    <x v="2"/>
    <n v="0.33"/>
    <s v="‒"/>
    <x v="24"/>
    <x v="10"/>
    <x v="0"/>
  </r>
  <r>
    <x v="1"/>
    <x v="1"/>
    <m/>
    <m/>
    <x v="1"/>
    <x v="10"/>
    <x v="0"/>
  </r>
  <r>
    <x v="422"/>
    <x v="2"/>
    <n v="0.33"/>
    <s v="‒"/>
    <x v="24"/>
    <x v="10"/>
    <x v="0"/>
  </r>
  <r>
    <x v="1"/>
    <x v="1"/>
    <m/>
    <m/>
    <x v="1"/>
    <x v="10"/>
    <x v="0"/>
  </r>
  <r>
    <x v="423"/>
    <x v="0"/>
    <n v="0.99"/>
    <n v="2"/>
    <x v="24"/>
    <x v="10"/>
    <x v="0"/>
  </r>
  <r>
    <x v="1"/>
    <x v="1"/>
    <m/>
    <m/>
    <x v="1"/>
    <x v="10"/>
    <x v="0"/>
  </r>
  <r>
    <x v="424"/>
    <x v="2"/>
    <n v="0.99"/>
    <n v="1.82"/>
    <x v="24"/>
    <x v="10"/>
    <x v="0"/>
  </r>
  <r>
    <x v="1"/>
    <x v="1"/>
    <m/>
    <m/>
    <x v="1"/>
    <x v="10"/>
    <x v="0"/>
  </r>
  <r>
    <x v="425"/>
    <x v="2"/>
    <n v="0.99"/>
    <n v="1.64"/>
    <x v="24"/>
    <x v="10"/>
    <x v="0"/>
  </r>
  <r>
    <x v="1"/>
    <x v="1"/>
    <m/>
    <m/>
    <x v="1"/>
    <x v="10"/>
    <x v="0"/>
  </r>
  <r>
    <x v="426"/>
    <x v="2"/>
    <n v="0.66"/>
    <n v="11.92"/>
    <x v="24"/>
    <x v="10"/>
    <x v="0"/>
  </r>
  <r>
    <x v="1"/>
    <x v="1"/>
    <m/>
    <m/>
    <x v="1"/>
    <x v="10"/>
    <x v="0"/>
  </r>
  <r>
    <x v="427"/>
    <x v="2"/>
    <n v="0.66"/>
    <n v="2.09"/>
    <x v="24"/>
    <x v="10"/>
    <x v="0"/>
  </r>
  <r>
    <x v="1"/>
    <x v="1"/>
    <m/>
    <m/>
    <x v="1"/>
    <x v="10"/>
    <x v="0"/>
  </r>
  <r>
    <x v="428"/>
    <x v="2"/>
    <n v="0.33"/>
    <s v="‒"/>
    <x v="24"/>
    <x v="10"/>
    <x v="0"/>
  </r>
  <r>
    <x v="1"/>
    <x v="1"/>
    <m/>
    <m/>
    <x v="1"/>
    <x v="10"/>
    <x v="0"/>
  </r>
  <r>
    <x v="429"/>
    <x v="2"/>
    <n v="0.33"/>
    <s v="‒"/>
    <x v="24"/>
    <x v="10"/>
    <x v="0"/>
  </r>
  <r>
    <x v="1"/>
    <x v="1"/>
    <m/>
    <m/>
    <x v="1"/>
    <x v="10"/>
    <x v="0"/>
  </r>
  <r>
    <x v="430"/>
    <x v="2"/>
    <n v="0.33"/>
    <s v="‒"/>
    <x v="24"/>
    <x v="10"/>
    <x v="0"/>
  </r>
  <r>
    <x v="1"/>
    <x v="1"/>
    <m/>
    <m/>
    <x v="1"/>
    <x v="10"/>
    <x v="0"/>
  </r>
  <r>
    <x v="431"/>
    <x v="2"/>
    <n v="0.33"/>
    <s v="‒"/>
    <x v="24"/>
    <x v="10"/>
    <x v="0"/>
  </r>
  <r>
    <x v="1"/>
    <x v="1"/>
    <m/>
    <m/>
    <x v="1"/>
    <x v="10"/>
    <x v="0"/>
  </r>
  <r>
    <x v="432"/>
    <x v="2"/>
    <n v="0.33"/>
    <n v="0.53"/>
    <x v="24"/>
    <x v="10"/>
    <x v="0"/>
  </r>
  <r>
    <x v="1"/>
    <x v="1"/>
    <m/>
    <m/>
    <x v="1"/>
    <x v="10"/>
    <x v="0"/>
  </r>
  <r>
    <x v="433"/>
    <x v="2"/>
    <n v="0.66"/>
    <n v="0.96"/>
    <x v="24"/>
    <x v="10"/>
    <x v="0"/>
  </r>
  <r>
    <x v="1"/>
    <x v="1"/>
    <m/>
    <m/>
    <x v="1"/>
    <x v="10"/>
    <x v="0"/>
  </r>
  <r>
    <x v="434"/>
    <x v="2"/>
    <n v="0.33"/>
    <n v="0.53"/>
    <x v="24"/>
    <x v="10"/>
    <x v="0"/>
  </r>
  <r>
    <x v="1"/>
    <x v="1"/>
    <m/>
    <m/>
    <x v="1"/>
    <x v="10"/>
    <x v="0"/>
  </r>
  <r>
    <x v="435"/>
    <x v="2"/>
    <n v="0.66"/>
    <n v="2.06"/>
    <x v="24"/>
    <x v="10"/>
    <x v="0"/>
  </r>
  <r>
    <x v="1"/>
    <x v="1"/>
    <m/>
    <m/>
    <x v="1"/>
    <x v="10"/>
    <x v="0"/>
  </r>
  <r>
    <x v="436"/>
    <x v="2"/>
    <n v="0.99"/>
    <n v="2.4"/>
    <x v="24"/>
    <x v="10"/>
    <x v="0"/>
  </r>
  <r>
    <x v="1"/>
    <x v="1"/>
    <m/>
    <m/>
    <x v="1"/>
    <x v="10"/>
    <x v="0"/>
  </r>
  <r>
    <x v="437"/>
    <x v="5"/>
    <s v="‒"/>
    <s v="‒"/>
    <x v="24"/>
    <x v="10"/>
    <x v="0"/>
  </r>
  <r>
    <x v="1"/>
    <x v="1"/>
    <m/>
    <m/>
    <x v="1"/>
    <x v="10"/>
    <x v="0"/>
  </r>
  <r>
    <x v="438"/>
    <x v="2"/>
    <n v="0.66"/>
    <n v="1.42"/>
    <x v="24"/>
    <x v="10"/>
    <x v="0"/>
  </r>
  <r>
    <x v="1"/>
    <x v="1"/>
    <m/>
    <m/>
    <x v="1"/>
    <x v="10"/>
    <x v="0"/>
  </r>
  <r>
    <x v="439"/>
    <x v="2"/>
    <n v="0.33"/>
    <n v="0.64"/>
    <x v="24"/>
    <x v="10"/>
    <x v="0"/>
  </r>
  <r>
    <x v="1"/>
    <x v="1"/>
    <m/>
    <m/>
    <x v="1"/>
    <x v="10"/>
    <x v="0"/>
  </r>
  <r>
    <x v="440"/>
    <x v="2"/>
    <n v="0.33"/>
    <n v="0.55000000000000004"/>
    <x v="24"/>
    <x v="10"/>
    <x v="0"/>
  </r>
  <r>
    <x v="1"/>
    <x v="1"/>
    <m/>
    <m/>
    <x v="1"/>
    <x v="10"/>
    <x v="0"/>
  </r>
  <r>
    <x v="441"/>
    <x v="2"/>
    <n v="0.99"/>
    <n v="1.63"/>
    <x v="24"/>
    <x v="10"/>
    <x v="0"/>
  </r>
  <r>
    <x v="1"/>
    <x v="1"/>
    <m/>
    <m/>
    <x v="1"/>
    <x v="10"/>
    <x v="0"/>
  </r>
  <r>
    <x v="442"/>
    <x v="2"/>
    <n v="0.33"/>
    <s v="‒"/>
    <x v="24"/>
    <x v="10"/>
    <x v="0"/>
  </r>
  <r>
    <x v="1"/>
    <x v="1"/>
    <m/>
    <m/>
    <x v="1"/>
    <x v="10"/>
    <x v="0"/>
  </r>
  <r>
    <x v="443"/>
    <x v="2"/>
    <n v="0.66"/>
    <n v="0.22"/>
    <x v="24"/>
    <x v="10"/>
    <x v="0"/>
  </r>
  <r>
    <x v="1"/>
    <x v="1"/>
    <m/>
    <m/>
    <x v="1"/>
    <x v="10"/>
    <x v="0"/>
  </r>
  <r>
    <x v="444"/>
    <x v="2"/>
    <n v="0.99"/>
    <n v="0.66"/>
    <x v="24"/>
    <x v="10"/>
    <x v="0"/>
  </r>
  <r>
    <x v="1"/>
    <x v="1"/>
    <m/>
    <m/>
    <x v="1"/>
    <x v="10"/>
    <x v="0"/>
  </r>
  <r>
    <x v="445"/>
    <x v="0"/>
    <n v="0.99"/>
    <n v="1.68"/>
    <x v="24"/>
    <x v="10"/>
    <x v="0"/>
  </r>
  <r>
    <x v="1"/>
    <x v="1"/>
    <m/>
    <m/>
    <x v="1"/>
    <x v="10"/>
    <x v="0"/>
  </r>
  <r>
    <x v="446"/>
    <x v="2"/>
    <n v="0.99"/>
    <n v="1.66"/>
    <x v="24"/>
    <x v="10"/>
    <x v="0"/>
  </r>
  <r>
    <x v="1"/>
    <x v="1"/>
    <m/>
    <m/>
    <x v="1"/>
    <x v="10"/>
    <x v="0"/>
  </r>
  <r>
    <x v="447"/>
    <x v="2"/>
    <n v="0.66"/>
    <n v="1.27"/>
    <x v="24"/>
    <x v="10"/>
    <x v="0"/>
  </r>
  <r>
    <x v="1"/>
    <x v="1"/>
    <m/>
    <m/>
    <x v="1"/>
    <x v="10"/>
    <x v="0"/>
  </r>
  <r>
    <x v="448"/>
    <x v="2"/>
    <n v="0.66"/>
    <s v="‒"/>
    <x v="24"/>
    <x v="10"/>
    <x v="0"/>
  </r>
  <r>
    <x v="1"/>
    <x v="1"/>
    <m/>
    <m/>
    <x v="1"/>
    <x v="10"/>
    <x v="0"/>
  </r>
  <r>
    <x v="449"/>
    <x v="2"/>
    <n v="0.66"/>
    <n v="1.25"/>
    <x v="24"/>
    <x v="10"/>
    <x v="0"/>
  </r>
  <r>
    <x v="1"/>
    <x v="1"/>
    <m/>
    <m/>
    <x v="1"/>
    <x v="10"/>
    <x v="0"/>
  </r>
  <r>
    <x v="450"/>
    <x v="2"/>
    <n v="0.33"/>
    <n v="1.54"/>
    <x v="24"/>
    <x v="10"/>
    <x v="0"/>
  </r>
  <r>
    <x v="1"/>
    <x v="1"/>
    <m/>
    <m/>
    <x v="1"/>
    <x v="10"/>
    <x v="0"/>
  </r>
  <r>
    <x v="451"/>
    <x v="2"/>
    <n v="0.99"/>
    <n v="1.75"/>
    <x v="24"/>
    <x v="10"/>
    <x v="0"/>
  </r>
  <r>
    <x v="1"/>
    <x v="1"/>
    <m/>
    <m/>
    <x v="1"/>
    <x v="10"/>
    <x v="0"/>
  </r>
  <r>
    <x v="452"/>
    <x v="2"/>
    <n v="0.33"/>
    <s v="‒"/>
    <x v="24"/>
    <x v="10"/>
    <x v="0"/>
  </r>
  <r>
    <x v="1"/>
    <x v="1"/>
    <m/>
    <m/>
    <x v="1"/>
    <x v="10"/>
    <x v="0"/>
  </r>
  <r>
    <x v="453"/>
    <x v="2"/>
    <n v="0.66"/>
    <n v="0.72"/>
    <x v="24"/>
    <x v="10"/>
    <x v="0"/>
  </r>
  <r>
    <x v="1"/>
    <x v="1"/>
    <m/>
    <m/>
    <x v="1"/>
    <x v="10"/>
    <x v="0"/>
  </r>
  <r>
    <x v="454"/>
    <x v="2"/>
    <n v="0.33"/>
    <n v="0.36"/>
    <x v="24"/>
    <x v="10"/>
    <x v="0"/>
  </r>
  <r>
    <x v="1"/>
    <x v="1"/>
    <m/>
    <m/>
    <x v="1"/>
    <x v="10"/>
    <x v="0"/>
  </r>
  <r>
    <x v="455"/>
    <x v="2"/>
    <n v="0.33"/>
    <s v="‒"/>
    <x v="24"/>
    <x v="10"/>
    <x v="0"/>
  </r>
  <r>
    <x v="1"/>
    <x v="1"/>
    <m/>
    <m/>
    <x v="1"/>
    <x v="10"/>
    <x v="0"/>
  </r>
  <r>
    <x v="456"/>
    <x v="2"/>
    <n v="0.66"/>
    <s v="‒"/>
    <x v="24"/>
    <x v="10"/>
    <x v="0"/>
  </r>
  <r>
    <x v="1"/>
    <x v="1"/>
    <m/>
    <m/>
    <x v="1"/>
    <x v="10"/>
    <x v="0"/>
  </r>
  <r>
    <x v="457"/>
    <x v="2"/>
    <n v="0.66"/>
    <n v="1.27"/>
    <x v="24"/>
    <x v="10"/>
    <x v="0"/>
  </r>
  <r>
    <x v="1"/>
    <x v="1"/>
    <m/>
    <m/>
    <x v="1"/>
    <x v="10"/>
    <x v="0"/>
  </r>
  <r>
    <x v="458"/>
    <x v="0"/>
    <n v="0.33"/>
    <n v="1.22"/>
    <x v="24"/>
    <x v="10"/>
    <x v="0"/>
  </r>
  <r>
    <x v="1"/>
    <x v="1"/>
    <m/>
    <m/>
    <x v="1"/>
    <x v="10"/>
    <x v="0"/>
  </r>
  <r>
    <x v="459"/>
    <x v="2"/>
    <n v="0.33"/>
    <n v="0.73"/>
    <x v="24"/>
    <x v="10"/>
    <x v="0"/>
  </r>
  <r>
    <x v="1"/>
    <x v="1"/>
    <m/>
    <m/>
    <x v="1"/>
    <x v="10"/>
    <x v="0"/>
  </r>
  <r>
    <x v="460"/>
    <x v="2"/>
    <n v="0.33"/>
    <s v="‒"/>
    <x v="24"/>
    <x v="10"/>
    <x v="0"/>
  </r>
  <r>
    <x v="1"/>
    <x v="1"/>
    <m/>
    <m/>
    <x v="1"/>
    <x v="10"/>
    <x v="0"/>
  </r>
  <r>
    <x v="461"/>
    <x v="2"/>
    <n v="0.33"/>
    <s v="‒"/>
    <x v="24"/>
    <x v="10"/>
    <x v="0"/>
  </r>
  <r>
    <x v="1"/>
    <x v="1"/>
    <m/>
    <m/>
    <x v="1"/>
    <x v="10"/>
    <x v="0"/>
  </r>
  <r>
    <x v="462"/>
    <x v="5"/>
    <s v="‒"/>
    <s v="‒"/>
    <x v="24"/>
    <x v="10"/>
    <x v="0"/>
  </r>
  <r>
    <x v="1"/>
    <x v="1"/>
    <m/>
    <m/>
    <x v="1"/>
    <x v="10"/>
    <x v="0"/>
  </r>
  <r>
    <x v="463"/>
    <x v="0"/>
    <n v="0.66"/>
    <n v="1.48"/>
    <x v="24"/>
    <x v="10"/>
    <x v="0"/>
  </r>
  <r>
    <x v="1"/>
    <x v="1"/>
    <m/>
    <m/>
    <x v="1"/>
    <x v="10"/>
    <x v="0"/>
  </r>
  <r>
    <x v="464"/>
    <x v="0"/>
    <n v="0.33"/>
    <n v="1.04"/>
    <x v="24"/>
    <x v="10"/>
    <x v="0"/>
  </r>
  <r>
    <x v="1"/>
    <x v="1"/>
    <m/>
    <m/>
    <x v="1"/>
    <x v="10"/>
    <x v="0"/>
  </r>
  <r>
    <x v="465"/>
    <x v="2"/>
    <n v="0.33"/>
    <s v="‒"/>
    <x v="24"/>
    <x v="10"/>
    <x v="0"/>
  </r>
  <r>
    <x v="1"/>
    <x v="1"/>
    <m/>
    <m/>
    <x v="1"/>
    <x v="10"/>
    <x v="0"/>
  </r>
  <r>
    <x v="466"/>
    <x v="2"/>
    <n v="0.33"/>
    <s v="‒"/>
    <x v="24"/>
    <x v="10"/>
    <x v="0"/>
  </r>
  <r>
    <x v="1"/>
    <x v="1"/>
    <m/>
    <m/>
    <x v="1"/>
    <x v="10"/>
    <x v="0"/>
  </r>
  <r>
    <x v="467"/>
    <x v="2"/>
    <n v="0.66"/>
    <n v="1.08"/>
    <x v="24"/>
    <x v="10"/>
    <x v="0"/>
  </r>
  <r>
    <x v="1"/>
    <x v="1"/>
    <m/>
    <m/>
    <x v="1"/>
    <x v="10"/>
    <x v="0"/>
  </r>
  <r>
    <x v="468"/>
    <x v="2"/>
    <n v="0.33"/>
    <s v="‒"/>
    <x v="24"/>
    <x v="10"/>
    <x v="0"/>
  </r>
  <r>
    <x v="1"/>
    <x v="1"/>
    <m/>
    <m/>
    <x v="1"/>
    <x v="10"/>
    <x v="0"/>
  </r>
  <r>
    <x v="469"/>
    <x v="2"/>
    <n v="0.99"/>
    <n v="1.71"/>
    <x v="24"/>
    <x v="10"/>
    <x v="0"/>
  </r>
  <r>
    <x v="1"/>
    <x v="1"/>
    <m/>
    <m/>
    <x v="1"/>
    <x v="10"/>
    <x v="0"/>
  </r>
  <r>
    <x v="470"/>
    <x v="2"/>
    <n v="0.99"/>
    <n v="0.8"/>
    <x v="24"/>
    <x v="10"/>
    <x v="0"/>
  </r>
  <r>
    <x v="1"/>
    <x v="1"/>
    <m/>
    <m/>
    <x v="1"/>
    <x v="10"/>
    <x v="0"/>
  </r>
  <r>
    <x v="471"/>
    <x v="2"/>
    <n v="0.33"/>
    <s v="‒"/>
    <x v="24"/>
    <x v="10"/>
    <x v="0"/>
  </r>
  <r>
    <x v="1"/>
    <x v="1"/>
    <m/>
    <m/>
    <x v="1"/>
    <x v="10"/>
    <x v="0"/>
  </r>
  <r>
    <x v="472"/>
    <x v="2"/>
    <n v="0.33"/>
    <n v="1.04"/>
    <x v="24"/>
    <x v="10"/>
    <x v="0"/>
  </r>
  <r>
    <x v="1"/>
    <x v="1"/>
    <m/>
    <m/>
    <x v="1"/>
    <x v="10"/>
    <x v="0"/>
  </r>
  <r>
    <x v="473"/>
    <x v="2"/>
    <n v="0.33"/>
    <n v="0.76"/>
    <x v="24"/>
    <x v="10"/>
    <x v="0"/>
  </r>
  <r>
    <x v="1"/>
    <x v="1"/>
    <m/>
    <m/>
    <x v="1"/>
    <x v="10"/>
    <x v="0"/>
  </r>
  <r>
    <x v="474"/>
    <x v="0"/>
    <n v="0.66"/>
    <n v="1.27"/>
    <x v="24"/>
    <x v="10"/>
    <x v="0"/>
  </r>
  <r>
    <x v="1"/>
    <x v="1"/>
    <m/>
    <m/>
    <x v="1"/>
    <x v="10"/>
    <x v="0"/>
  </r>
  <r>
    <x v="475"/>
    <x v="2"/>
    <n v="0.33"/>
    <n v="1.25"/>
    <x v="24"/>
    <x v="10"/>
    <x v="0"/>
  </r>
  <r>
    <x v="1"/>
    <x v="1"/>
    <m/>
    <m/>
    <x v="1"/>
    <x v="10"/>
    <x v="0"/>
  </r>
  <r>
    <x v="476"/>
    <x v="2"/>
    <n v="0.33"/>
    <s v="‒"/>
    <x v="24"/>
    <x v="10"/>
    <x v="0"/>
  </r>
  <r>
    <x v="1"/>
    <x v="1"/>
    <m/>
    <m/>
    <x v="1"/>
    <x v="10"/>
    <x v="0"/>
  </r>
  <r>
    <x v="477"/>
    <x v="2"/>
    <n v="0.33"/>
    <s v="‒"/>
    <x v="24"/>
    <x v="10"/>
    <x v="0"/>
  </r>
  <r>
    <x v="1"/>
    <x v="1"/>
    <m/>
    <m/>
    <x v="1"/>
    <x v="10"/>
    <x v="0"/>
  </r>
  <r>
    <x v="478"/>
    <x v="2"/>
    <n v="0.33"/>
    <s v="‒"/>
    <x v="24"/>
    <x v="10"/>
    <x v="0"/>
  </r>
  <r>
    <x v="1"/>
    <x v="1"/>
    <m/>
    <m/>
    <x v="1"/>
    <x v="10"/>
    <x v="0"/>
  </r>
  <r>
    <x v="479"/>
    <x v="2"/>
    <n v="0.66"/>
    <n v="1.1399999999999999"/>
    <x v="24"/>
    <x v="10"/>
    <x v="0"/>
  </r>
  <r>
    <x v="1"/>
    <x v="1"/>
    <m/>
    <m/>
    <x v="1"/>
    <x v="10"/>
    <x v="0"/>
  </r>
  <r>
    <x v="480"/>
    <x v="2"/>
    <n v="0.33"/>
    <n v="1.18"/>
    <x v="24"/>
    <x v="10"/>
    <x v="0"/>
  </r>
  <r>
    <x v="1"/>
    <x v="1"/>
    <m/>
    <m/>
    <x v="1"/>
    <x v="10"/>
    <x v="0"/>
  </r>
  <r>
    <x v="481"/>
    <x v="2"/>
    <n v="0.33"/>
    <s v="‒"/>
    <x v="24"/>
    <x v="10"/>
    <x v="0"/>
  </r>
  <r>
    <x v="1"/>
    <x v="1"/>
    <m/>
    <m/>
    <x v="1"/>
    <x v="10"/>
    <x v="0"/>
  </r>
  <r>
    <x v="482"/>
    <x v="2"/>
    <n v="0.66"/>
    <n v="1.66"/>
    <x v="24"/>
    <x v="10"/>
    <x v="0"/>
  </r>
  <r>
    <x v="1"/>
    <x v="1"/>
    <m/>
    <m/>
    <x v="1"/>
    <x v="10"/>
    <x v="0"/>
  </r>
  <r>
    <x v="483"/>
    <x v="2"/>
    <n v="0.33"/>
    <s v="‒"/>
    <x v="24"/>
    <x v="10"/>
    <x v="0"/>
  </r>
  <r>
    <x v="1"/>
    <x v="1"/>
    <m/>
    <m/>
    <x v="1"/>
    <x v="10"/>
    <x v="0"/>
  </r>
  <r>
    <x v="484"/>
    <x v="2"/>
    <n v="0.33"/>
    <s v="‒"/>
    <x v="24"/>
    <x v="10"/>
    <x v="0"/>
  </r>
  <r>
    <x v="1"/>
    <x v="1"/>
    <m/>
    <m/>
    <x v="1"/>
    <x v="10"/>
    <x v="0"/>
  </r>
  <r>
    <x v="485"/>
    <x v="2"/>
    <n v="0.33"/>
    <s v="‒"/>
    <x v="24"/>
    <x v="10"/>
    <x v="0"/>
  </r>
  <r>
    <x v="1"/>
    <x v="1"/>
    <m/>
    <m/>
    <x v="1"/>
    <x v="10"/>
    <x v="0"/>
  </r>
  <r>
    <x v="486"/>
    <x v="2"/>
    <n v="0.33"/>
    <s v="‒"/>
    <x v="24"/>
    <x v="10"/>
    <x v="0"/>
  </r>
  <r>
    <x v="1"/>
    <x v="1"/>
    <m/>
    <m/>
    <x v="1"/>
    <x v="10"/>
    <x v="0"/>
  </r>
  <r>
    <x v="487"/>
    <x v="2"/>
    <n v="0.66"/>
    <s v="‒"/>
    <x v="24"/>
    <x v="10"/>
    <x v="0"/>
  </r>
  <r>
    <x v="1"/>
    <x v="1"/>
    <m/>
    <m/>
    <x v="1"/>
    <x v="10"/>
    <x v="0"/>
  </r>
  <r>
    <x v="488"/>
    <x v="2"/>
    <n v="0.33"/>
    <n v="0.7"/>
    <x v="24"/>
    <x v="10"/>
    <x v="0"/>
  </r>
  <r>
    <x v="1"/>
    <x v="1"/>
    <m/>
    <m/>
    <x v="1"/>
    <x v="10"/>
    <x v="0"/>
  </r>
  <r>
    <x v="489"/>
    <x v="5"/>
    <s v="‒"/>
    <s v="‒"/>
    <x v="24"/>
    <x v="10"/>
    <x v="0"/>
  </r>
  <r>
    <x v="1"/>
    <x v="1"/>
    <m/>
    <m/>
    <x v="1"/>
    <x v="10"/>
    <x v="0"/>
  </r>
  <r>
    <x v="490"/>
    <x v="2"/>
    <n v="0.66"/>
    <s v="‒"/>
    <x v="24"/>
    <x v="10"/>
    <x v="0"/>
  </r>
  <r>
    <x v="1"/>
    <x v="1"/>
    <m/>
    <m/>
    <x v="1"/>
    <x v="10"/>
    <x v="0"/>
  </r>
  <r>
    <x v="491"/>
    <x v="2"/>
    <n v="0.33"/>
    <s v="‒"/>
    <x v="24"/>
    <x v="10"/>
    <x v="0"/>
  </r>
  <r>
    <x v="1"/>
    <x v="1"/>
    <m/>
    <m/>
    <x v="1"/>
    <x v="10"/>
    <x v="0"/>
  </r>
  <r>
    <x v="492"/>
    <x v="2"/>
    <n v="0.33"/>
    <n v="0.25"/>
    <x v="24"/>
    <x v="10"/>
    <x v="0"/>
  </r>
  <r>
    <x v="1"/>
    <x v="1"/>
    <m/>
    <m/>
    <x v="1"/>
    <x v="10"/>
    <x v="0"/>
  </r>
  <r>
    <x v="493"/>
    <x v="2"/>
    <n v="0.99"/>
    <n v="1.58"/>
    <x v="24"/>
    <x v="10"/>
    <x v="0"/>
  </r>
  <r>
    <x v="1"/>
    <x v="1"/>
    <m/>
    <m/>
    <x v="1"/>
    <x v="10"/>
    <x v="0"/>
  </r>
  <r>
    <x v="494"/>
    <x v="5"/>
    <s v="‒"/>
    <s v="‒"/>
    <x v="24"/>
    <x v="10"/>
    <x v="0"/>
  </r>
  <r>
    <x v="1"/>
    <x v="1"/>
    <m/>
    <m/>
    <x v="1"/>
    <x v="10"/>
    <x v="0"/>
  </r>
  <r>
    <x v="495"/>
    <x v="2"/>
    <n v="0.33"/>
    <s v="‒"/>
    <x v="24"/>
    <x v="10"/>
    <x v="0"/>
  </r>
  <r>
    <x v="1"/>
    <x v="1"/>
    <m/>
    <m/>
    <x v="1"/>
    <x v="10"/>
    <x v="0"/>
  </r>
  <r>
    <x v="496"/>
    <x v="5"/>
    <s v="‒"/>
    <s v="‒"/>
    <x v="24"/>
    <x v="10"/>
    <x v="0"/>
  </r>
  <r>
    <x v="1"/>
    <x v="1"/>
    <m/>
    <m/>
    <x v="1"/>
    <x v="10"/>
    <x v="0"/>
  </r>
  <r>
    <x v="497"/>
    <x v="2"/>
    <n v="0.33"/>
    <s v="‒"/>
    <x v="24"/>
    <x v="10"/>
    <x v="0"/>
  </r>
  <r>
    <x v="1"/>
    <x v="1"/>
    <m/>
    <m/>
    <x v="1"/>
    <x v="10"/>
    <x v="0"/>
  </r>
  <r>
    <x v="498"/>
    <x v="2"/>
    <n v="0.66"/>
    <n v="0.95"/>
    <x v="24"/>
    <x v="10"/>
    <x v="0"/>
  </r>
  <r>
    <x v="1"/>
    <x v="1"/>
    <m/>
    <m/>
    <x v="1"/>
    <x v="10"/>
    <x v="0"/>
  </r>
  <r>
    <x v="499"/>
    <x v="2"/>
    <n v="0.33"/>
    <n v="0.54"/>
    <x v="24"/>
    <x v="10"/>
    <x v="0"/>
  </r>
  <r>
    <x v="1"/>
    <x v="1"/>
    <m/>
    <m/>
    <x v="1"/>
    <x v="10"/>
    <x v="0"/>
  </r>
  <r>
    <x v="500"/>
    <x v="2"/>
    <n v="0.66"/>
    <s v="‒"/>
    <x v="24"/>
    <x v="10"/>
    <x v="0"/>
  </r>
  <r>
    <x v="1"/>
    <x v="1"/>
    <m/>
    <m/>
    <x v="1"/>
    <x v="10"/>
    <x v="0"/>
  </r>
  <r>
    <x v="501"/>
    <x v="2"/>
    <n v="0.99"/>
    <n v="1.75"/>
    <x v="24"/>
    <x v="10"/>
    <x v="0"/>
  </r>
  <r>
    <x v="1"/>
    <x v="1"/>
    <m/>
    <m/>
    <x v="1"/>
    <x v="10"/>
    <x v="0"/>
  </r>
  <r>
    <x v="502"/>
    <x v="2"/>
    <n v="0.33"/>
    <s v="‒"/>
    <x v="24"/>
    <x v="10"/>
    <x v="0"/>
  </r>
  <r>
    <x v="1"/>
    <x v="1"/>
    <m/>
    <m/>
    <x v="1"/>
    <x v="10"/>
    <x v="0"/>
  </r>
  <r>
    <x v="503"/>
    <x v="2"/>
    <n v="0.33"/>
    <s v="‒"/>
    <x v="24"/>
    <x v="10"/>
    <x v="0"/>
  </r>
  <r>
    <x v="1"/>
    <x v="1"/>
    <m/>
    <m/>
    <x v="1"/>
    <x v="10"/>
    <x v="0"/>
  </r>
  <r>
    <x v="504"/>
    <x v="2"/>
    <n v="0.66"/>
    <n v="0.7"/>
    <x v="24"/>
    <x v="10"/>
    <x v="0"/>
  </r>
  <r>
    <x v="1"/>
    <x v="1"/>
    <m/>
    <m/>
    <x v="1"/>
    <x v="10"/>
    <x v="0"/>
  </r>
  <r>
    <x v="505"/>
    <x v="2"/>
    <n v="0.66"/>
    <n v="0.64"/>
    <x v="24"/>
    <x v="10"/>
    <x v="0"/>
  </r>
  <r>
    <x v="1"/>
    <x v="1"/>
    <m/>
    <m/>
    <x v="1"/>
    <x v="10"/>
    <x v="0"/>
  </r>
  <r>
    <x v="506"/>
    <x v="2"/>
    <n v="0.33"/>
    <s v="‒"/>
    <x v="24"/>
    <x v="10"/>
    <x v="0"/>
  </r>
  <r>
    <x v="1"/>
    <x v="1"/>
    <m/>
    <m/>
    <x v="1"/>
    <x v="10"/>
    <x v="0"/>
  </r>
  <r>
    <x v="507"/>
    <x v="2"/>
    <n v="0.66"/>
    <n v="1.44"/>
    <x v="24"/>
    <x v="10"/>
    <x v="0"/>
  </r>
  <r>
    <x v="1"/>
    <x v="1"/>
    <m/>
    <m/>
    <x v="1"/>
    <x v="10"/>
    <x v="0"/>
  </r>
  <r>
    <x v="508"/>
    <x v="2"/>
    <n v="0.66"/>
    <s v="‒"/>
    <x v="24"/>
    <x v="10"/>
    <x v="0"/>
  </r>
  <r>
    <x v="1"/>
    <x v="1"/>
    <m/>
    <m/>
    <x v="1"/>
    <x v="10"/>
    <x v="0"/>
  </r>
  <r>
    <x v="509"/>
    <x v="2"/>
    <n v="0.33"/>
    <n v="1.08"/>
    <x v="24"/>
    <x v="10"/>
    <x v="0"/>
  </r>
  <r>
    <x v="1"/>
    <x v="1"/>
    <m/>
    <m/>
    <x v="1"/>
    <x v="10"/>
    <x v="0"/>
  </r>
  <r>
    <x v="510"/>
    <x v="2"/>
    <n v="0.33"/>
    <s v="‒"/>
    <x v="24"/>
    <x v="10"/>
    <x v="0"/>
  </r>
  <r>
    <x v="1"/>
    <x v="1"/>
    <m/>
    <m/>
    <x v="1"/>
    <x v="10"/>
    <x v="0"/>
  </r>
  <r>
    <x v="511"/>
    <x v="2"/>
    <n v="0.99"/>
    <s v="‒"/>
    <x v="24"/>
    <x v="10"/>
    <x v="0"/>
  </r>
  <r>
    <x v="1"/>
    <x v="1"/>
    <m/>
    <m/>
    <x v="1"/>
    <x v="10"/>
    <x v="0"/>
  </r>
  <r>
    <x v="512"/>
    <x v="5"/>
    <s v="‒"/>
    <s v="‒"/>
    <x v="24"/>
    <x v="10"/>
    <x v="0"/>
  </r>
  <r>
    <x v="1"/>
    <x v="1"/>
    <m/>
    <m/>
    <x v="1"/>
    <x v="10"/>
    <x v="0"/>
  </r>
  <r>
    <x v="513"/>
    <x v="2"/>
    <n v="0.66"/>
    <n v="0.69"/>
    <x v="24"/>
    <x v="10"/>
    <x v="0"/>
  </r>
  <r>
    <x v="1"/>
    <x v="1"/>
    <m/>
    <m/>
    <x v="1"/>
    <x v="10"/>
    <x v="0"/>
  </r>
  <r>
    <x v="514"/>
    <x v="5"/>
    <s v="‒"/>
    <s v="‒"/>
    <x v="24"/>
    <x v="10"/>
    <x v="0"/>
  </r>
  <r>
    <x v="1"/>
    <x v="1"/>
    <m/>
    <m/>
    <x v="1"/>
    <x v="10"/>
    <x v="0"/>
  </r>
  <r>
    <x v="515"/>
    <x v="2"/>
    <n v="0.33"/>
    <s v="‒"/>
    <x v="24"/>
    <x v="10"/>
    <x v="0"/>
  </r>
  <r>
    <x v="1"/>
    <x v="1"/>
    <m/>
    <m/>
    <x v="1"/>
    <x v="10"/>
    <x v="0"/>
  </r>
  <r>
    <x v="516"/>
    <x v="2"/>
    <n v="0.66"/>
    <s v="‒"/>
    <x v="24"/>
    <x v="10"/>
    <x v="0"/>
  </r>
  <r>
    <x v="1"/>
    <x v="1"/>
    <m/>
    <m/>
    <x v="1"/>
    <x v="10"/>
    <x v="0"/>
  </r>
  <r>
    <x v="517"/>
    <x v="2"/>
    <n v="0.99"/>
    <n v="1"/>
    <x v="24"/>
    <x v="10"/>
    <x v="0"/>
  </r>
  <r>
    <x v="1"/>
    <x v="1"/>
    <m/>
    <m/>
    <x v="1"/>
    <x v="10"/>
    <x v="0"/>
  </r>
  <r>
    <x v="518"/>
    <x v="5"/>
    <s v="‒"/>
    <s v="‒"/>
    <x v="24"/>
    <x v="10"/>
    <x v="0"/>
  </r>
  <r>
    <x v="1"/>
    <x v="1"/>
    <m/>
    <m/>
    <x v="1"/>
    <x v="10"/>
    <x v="0"/>
  </r>
  <r>
    <x v="519"/>
    <x v="2"/>
    <n v="0.33"/>
    <s v="‒"/>
    <x v="24"/>
    <x v="10"/>
    <x v="0"/>
  </r>
  <r>
    <x v="1"/>
    <x v="1"/>
    <m/>
    <m/>
    <x v="1"/>
    <x v="10"/>
    <x v="0"/>
  </r>
  <r>
    <x v="520"/>
    <x v="2"/>
    <n v="0.33"/>
    <s v="‒"/>
    <x v="24"/>
    <x v="10"/>
    <x v="0"/>
  </r>
  <r>
    <x v="1"/>
    <x v="1"/>
    <m/>
    <m/>
    <x v="1"/>
    <x v="10"/>
    <x v="0"/>
  </r>
  <r>
    <x v="521"/>
    <x v="2"/>
    <n v="0.66"/>
    <n v="0.52"/>
    <x v="24"/>
    <x v="10"/>
    <x v="0"/>
  </r>
  <r>
    <x v="1"/>
    <x v="1"/>
    <m/>
    <m/>
    <x v="1"/>
    <x v="10"/>
    <x v="0"/>
  </r>
  <r>
    <x v="522"/>
    <x v="2"/>
    <n v="0.66"/>
    <n v="0.74"/>
    <x v="24"/>
    <x v="10"/>
    <x v="0"/>
  </r>
  <r>
    <x v="1"/>
    <x v="1"/>
    <m/>
    <m/>
    <x v="1"/>
    <x v="10"/>
    <x v="0"/>
  </r>
  <r>
    <x v="523"/>
    <x v="2"/>
    <n v="0.33"/>
    <s v="‒"/>
    <x v="24"/>
    <x v="10"/>
    <x v="0"/>
  </r>
  <r>
    <x v="1"/>
    <x v="1"/>
    <m/>
    <m/>
    <x v="1"/>
    <x v="10"/>
    <x v="0"/>
  </r>
  <r>
    <x v="524"/>
    <x v="5"/>
    <s v="‒"/>
    <s v="‒"/>
    <x v="24"/>
    <x v="10"/>
    <x v="0"/>
  </r>
  <r>
    <x v="1"/>
    <x v="1"/>
    <m/>
    <m/>
    <x v="1"/>
    <x v="10"/>
    <x v="0"/>
  </r>
  <r>
    <x v="525"/>
    <x v="2"/>
    <n v="0.66"/>
    <s v="‒"/>
    <x v="24"/>
    <x v="10"/>
    <x v="0"/>
  </r>
  <r>
    <x v="1"/>
    <x v="1"/>
    <m/>
    <m/>
    <x v="1"/>
    <x v="10"/>
    <x v="0"/>
  </r>
  <r>
    <x v="526"/>
    <x v="2"/>
    <n v="0.33"/>
    <s v="‒"/>
    <x v="24"/>
    <x v="10"/>
    <x v="0"/>
  </r>
  <r>
    <x v="1"/>
    <x v="1"/>
    <m/>
    <m/>
    <x v="1"/>
    <x v="10"/>
    <x v="0"/>
  </r>
  <r>
    <x v="527"/>
    <x v="2"/>
    <n v="0.33"/>
    <s v="‒"/>
    <x v="24"/>
    <x v="10"/>
    <x v="0"/>
  </r>
  <r>
    <x v="1"/>
    <x v="1"/>
    <m/>
    <m/>
    <x v="1"/>
    <x v="10"/>
    <x v="0"/>
  </r>
  <r>
    <x v="528"/>
    <x v="2"/>
    <n v="0.99"/>
    <n v="0.98"/>
    <x v="24"/>
    <x v="10"/>
    <x v="0"/>
  </r>
  <r>
    <x v="1"/>
    <x v="1"/>
    <m/>
    <m/>
    <x v="1"/>
    <x v="10"/>
    <x v="0"/>
  </r>
  <r>
    <x v="529"/>
    <x v="2"/>
    <n v="0.99"/>
    <n v="1.35"/>
    <x v="24"/>
    <x v="10"/>
    <x v="0"/>
  </r>
  <r>
    <x v="1"/>
    <x v="1"/>
    <m/>
    <m/>
    <x v="1"/>
    <x v="10"/>
    <x v="0"/>
  </r>
  <r>
    <x v="530"/>
    <x v="2"/>
    <n v="0.66"/>
    <n v="12.81"/>
    <x v="24"/>
    <x v="10"/>
    <x v="0"/>
  </r>
  <r>
    <x v="1"/>
    <x v="1"/>
    <m/>
    <m/>
    <x v="1"/>
    <x v="10"/>
    <x v="0"/>
  </r>
  <r>
    <x v="531"/>
    <x v="5"/>
    <s v="‒"/>
    <s v="‒"/>
    <x v="24"/>
    <x v="10"/>
    <x v="0"/>
  </r>
  <r>
    <x v="1"/>
    <x v="1"/>
    <m/>
    <m/>
    <x v="1"/>
    <x v="10"/>
    <x v="0"/>
  </r>
  <r>
    <x v="532"/>
    <x v="2"/>
    <n v="0.33"/>
    <s v="‒"/>
    <x v="24"/>
    <x v="10"/>
    <x v="0"/>
  </r>
  <r>
    <x v="1"/>
    <x v="1"/>
    <m/>
    <m/>
    <x v="1"/>
    <x v="10"/>
    <x v="0"/>
  </r>
  <r>
    <x v="533"/>
    <x v="2"/>
    <n v="0.66"/>
    <n v="0.64"/>
    <x v="24"/>
    <x v="10"/>
    <x v="0"/>
  </r>
  <r>
    <x v="1"/>
    <x v="1"/>
    <m/>
    <m/>
    <x v="1"/>
    <x v="10"/>
    <x v="0"/>
  </r>
  <r>
    <x v="534"/>
    <x v="2"/>
    <n v="0.33"/>
    <s v="‒"/>
    <x v="24"/>
    <x v="10"/>
    <x v="0"/>
  </r>
  <r>
    <x v="1"/>
    <x v="1"/>
    <m/>
    <m/>
    <x v="1"/>
    <x v="10"/>
    <x v="0"/>
  </r>
  <r>
    <x v="535"/>
    <x v="2"/>
    <n v="0.33"/>
    <s v="‒"/>
    <x v="24"/>
    <x v="10"/>
    <x v="0"/>
  </r>
  <r>
    <x v="1"/>
    <x v="1"/>
    <m/>
    <m/>
    <x v="1"/>
    <x v="10"/>
    <x v="0"/>
  </r>
  <r>
    <x v="536"/>
    <x v="2"/>
    <n v="0.99"/>
    <s v="‒"/>
    <x v="24"/>
    <x v="10"/>
    <x v="0"/>
  </r>
  <r>
    <x v="1"/>
    <x v="1"/>
    <m/>
    <m/>
    <x v="1"/>
    <x v="10"/>
    <x v="0"/>
  </r>
  <r>
    <x v="537"/>
    <x v="5"/>
    <s v="‒"/>
    <s v="‒"/>
    <x v="24"/>
    <x v="10"/>
    <x v="0"/>
  </r>
  <r>
    <x v="1"/>
    <x v="1"/>
    <m/>
    <m/>
    <x v="1"/>
    <x v="10"/>
    <x v="0"/>
  </r>
  <r>
    <x v="538"/>
    <x v="2"/>
    <n v="0.66"/>
    <n v="1.06"/>
    <x v="24"/>
    <x v="10"/>
    <x v="0"/>
  </r>
  <r>
    <x v="1"/>
    <x v="1"/>
    <m/>
    <m/>
    <x v="1"/>
    <x v="10"/>
    <x v="0"/>
  </r>
  <r>
    <x v="539"/>
    <x v="2"/>
    <n v="0.33"/>
    <n v="0.46"/>
    <x v="24"/>
    <x v="10"/>
    <x v="0"/>
  </r>
  <r>
    <x v="1"/>
    <x v="1"/>
    <m/>
    <m/>
    <x v="1"/>
    <x v="10"/>
    <x v="0"/>
  </r>
  <r>
    <x v="540"/>
    <x v="0"/>
    <n v="0.66"/>
    <n v="1.27"/>
    <x v="24"/>
    <x v="10"/>
    <x v="0"/>
  </r>
  <r>
    <x v="1"/>
    <x v="1"/>
    <m/>
    <m/>
    <x v="1"/>
    <x v="10"/>
    <x v="0"/>
  </r>
  <r>
    <x v="541"/>
    <x v="0"/>
    <n v="0.66"/>
    <n v="1.52"/>
    <x v="24"/>
    <x v="10"/>
    <x v="0"/>
  </r>
  <r>
    <x v="1"/>
    <x v="1"/>
    <m/>
    <m/>
    <x v="1"/>
    <x v="10"/>
    <x v="0"/>
  </r>
  <r>
    <x v="542"/>
    <x v="2"/>
    <n v="0.33"/>
    <s v="‒"/>
    <x v="24"/>
    <x v="10"/>
    <x v="0"/>
  </r>
  <r>
    <x v="1"/>
    <x v="1"/>
    <m/>
    <m/>
    <x v="1"/>
    <x v="10"/>
    <x v="0"/>
  </r>
  <r>
    <x v="543"/>
    <x v="5"/>
    <s v="‒"/>
    <s v="‒"/>
    <x v="24"/>
    <x v="10"/>
    <x v="0"/>
  </r>
  <r>
    <x v="1"/>
    <x v="1"/>
    <m/>
    <m/>
    <x v="1"/>
    <x v="10"/>
    <x v="0"/>
  </r>
  <r>
    <x v="544"/>
    <x v="2"/>
    <n v="0.99"/>
    <n v="1.96"/>
    <x v="24"/>
    <x v="10"/>
    <x v="0"/>
  </r>
  <r>
    <x v="1"/>
    <x v="1"/>
    <m/>
    <m/>
    <x v="1"/>
    <x v="10"/>
    <x v="0"/>
  </r>
  <r>
    <x v="545"/>
    <x v="2"/>
    <n v="0.66"/>
    <s v="‒"/>
    <x v="24"/>
    <x v="10"/>
    <x v="0"/>
  </r>
  <r>
    <x v="1"/>
    <x v="1"/>
    <m/>
    <m/>
    <x v="1"/>
    <x v="10"/>
    <x v="0"/>
  </r>
  <r>
    <x v="546"/>
    <x v="2"/>
    <n v="0.66"/>
    <n v="10.8"/>
    <x v="24"/>
    <x v="10"/>
    <x v="0"/>
  </r>
  <r>
    <x v="1"/>
    <x v="1"/>
    <m/>
    <m/>
    <x v="1"/>
    <x v="10"/>
    <x v="0"/>
  </r>
  <r>
    <x v="547"/>
    <x v="5"/>
    <s v="‒"/>
    <s v="‒"/>
    <x v="24"/>
    <x v="10"/>
    <x v="0"/>
  </r>
  <r>
    <x v="1"/>
    <x v="1"/>
    <m/>
    <m/>
    <x v="1"/>
    <x v="10"/>
    <x v="0"/>
  </r>
  <r>
    <x v="548"/>
    <x v="2"/>
    <n v="0.33"/>
    <s v="‒"/>
    <x v="24"/>
    <x v="10"/>
    <x v="0"/>
  </r>
  <r>
    <x v="1"/>
    <x v="1"/>
    <m/>
    <m/>
    <x v="1"/>
    <x v="10"/>
    <x v="0"/>
  </r>
  <r>
    <x v="549"/>
    <x v="2"/>
    <n v="0.99"/>
    <n v="3.97"/>
    <x v="24"/>
    <x v="10"/>
    <x v="0"/>
  </r>
  <r>
    <x v="1"/>
    <x v="1"/>
    <m/>
    <m/>
    <x v="1"/>
    <x v="10"/>
    <x v="0"/>
  </r>
  <r>
    <x v="550"/>
    <x v="2"/>
    <n v="0.66"/>
    <n v="1.62"/>
    <x v="24"/>
    <x v="10"/>
    <x v="0"/>
  </r>
  <r>
    <x v="1"/>
    <x v="1"/>
    <m/>
    <m/>
    <x v="1"/>
    <x v="10"/>
    <x v="0"/>
  </r>
  <r>
    <x v="551"/>
    <x v="5"/>
    <s v="‒"/>
    <s v="‒"/>
    <x v="24"/>
    <x v="10"/>
    <x v="0"/>
  </r>
  <r>
    <x v="1"/>
    <x v="1"/>
    <m/>
    <m/>
    <x v="1"/>
    <x v="10"/>
    <x v="0"/>
  </r>
  <r>
    <x v="552"/>
    <x v="2"/>
    <n v="0.33"/>
    <s v="‒"/>
    <x v="24"/>
    <x v="10"/>
    <x v="0"/>
  </r>
  <r>
    <x v="1"/>
    <x v="1"/>
    <m/>
    <m/>
    <x v="1"/>
    <x v="10"/>
    <x v="0"/>
  </r>
  <r>
    <x v="553"/>
    <x v="2"/>
    <n v="0.66"/>
    <n v="0.84"/>
    <x v="24"/>
    <x v="10"/>
    <x v="0"/>
  </r>
  <r>
    <x v="1"/>
    <x v="1"/>
    <m/>
    <m/>
    <x v="1"/>
    <x v="10"/>
    <x v="0"/>
  </r>
  <r>
    <x v="554"/>
    <x v="2"/>
    <n v="0.99"/>
    <s v="‒"/>
    <x v="24"/>
    <x v="10"/>
    <x v="0"/>
  </r>
  <r>
    <x v="1"/>
    <x v="1"/>
    <m/>
    <m/>
    <x v="1"/>
    <x v="10"/>
    <x v="0"/>
  </r>
  <r>
    <x v="555"/>
    <x v="2"/>
    <n v="0.66"/>
    <n v="0.86"/>
    <x v="24"/>
    <x v="10"/>
    <x v="0"/>
  </r>
  <r>
    <x v="1"/>
    <x v="1"/>
    <m/>
    <m/>
    <x v="1"/>
    <x v="10"/>
    <x v="0"/>
  </r>
  <r>
    <x v="556"/>
    <x v="2"/>
    <n v="0.33"/>
    <n v="1.48"/>
    <x v="24"/>
    <x v="10"/>
    <x v="0"/>
  </r>
  <r>
    <x v="1"/>
    <x v="1"/>
    <m/>
    <m/>
    <x v="1"/>
    <x v="10"/>
    <x v="0"/>
  </r>
  <r>
    <x v="557"/>
    <x v="5"/>
    <s v="‒"/>
    <s v="‒"/>
    <x v="24"/>
    <x v="10"/>
    <x v="0"/>
  </r>
  <r>
    <x v="1"/>
    <x v="1"/>
    <m/>
    <m/>
    <x v="1"/>
    <x v="10"/>
    <x v="0"/>
  </r>
  <r>
    <x v="558"/>
    <x v="2"/>
    <n v="0.33"/>
    <s v="‒"/>
    <x v="24"/>
    <x v="10"/>
    <x v="0"/>
  </r>
  <r>
    <x v="1"/>
    <x v="1"/>
    <m/>
    <m/>
    <x v="1"/>
    <x v="10"/>
    <x v="0"/>
  </r>
  <r>
    <x v="559"/>
    <x v="2"/>
    <n v="0.33"/>
    <s v="‒"/>
    <x v="24"/>
    <x v="10"/>
    <x v="0"/>
  </r>
  <r>
    <x v="1"/>
    <x v="1"/>
    <m/>
    <m/>
    <x v="1"/>
    <x v="10"/>
    <x v="0"/>
  </r>
  <r>
    <x v="560"/>
    <x v="2"/>
    <n v="0.99"/>
    <n v="2"/>
    <x v="24"/>
    <x v="10"/>
    <x v="0"/>
  </r>
  <r>
    <x v="1"/>
    <x v="1"/>
    <m/>
    <m/>
    <x v="1"/>
    <x v="10"/>
    <x v="0"/>
  </r>
  <r>
    <x v="561"/>
    <x v="2"/>
    <n v="0.66"/>
    <s v="‒"/>
    <x v="24"/>
    <x v="10"/>
    <x v="0"/>
  </r>
  <r>
    <x v="1"/>
    <x v="1"/>
    <m/>
    <m/>
    <x v="1"/>
    <x v="10"/>
    <x v="0"/>
  </r>
  <r>
    <x v="562"/>
    <x v="2"/>
    <n v="0.66"/>
    <n v="1.67"/>
    <x v="24"/>
    <x v="10"/>
    <x v="0"/>
  </r>
  <r>
    <x v="1"/>
    <x v="1"/>
    <m/>
    <m/>
    <x v="1"/>
    <x v="10"/>
    <x v="0"/>
  </r>
  <r>
    <x v="563"/>
    <x v="2"/>
    <n v="0.66"/>
    <n v="1.68"/>
    <x v="24"/>
    <x v="10"/>
    <x v="0"/>
  </r>
  <r>
    <x v="1"/>
    <x v="1"/>
    <m/>
    <m/>
    <x v="1"/>
    <x v="10"/>
    <x v="0"/>
  </r>
  <r>
    <x v="564"/>
    <x v="2"/>
    <n v="0.66"/>
    <n v="1.04"/>
    <x v="24"/>
    <x v="10"/>
    <x v="0"/>
  </r>
  <r>
    <x v="1"/>
    <x v="1"/>
    <m/>
    <m/>
    <x v="1"/>
    <x v="10"/>
    <x v="0"/>
  </r>
  <r>
    <x v="565"/>
    <x v="2"/>
    <n v="0.33"/>
    <s v="‒"/>
    <x v="24"/>
    <x v="10"/>
    <x v="0"/>
  </r>
  <r>
    <x v="1"/>
    <x v="1"/>
    <m/>
    <m/>
    <x v="1"/>
    <x v="10"/>
    <x v="0"/>
  </r>
  <r>
    <x v="566"/>
    <x v="5"/>
    <s v="‒"/>
    <s v="‒"/>
    <x v="24"/>
    <x v="10"/>
    <x v="0"/>
  </r>
  <r>
    <x v="1"/>
    <x v="1"/>
    <m/>
    <m/>
    <x v="1"/>
    <x v="10"/>
    <x v="0"/>
  </r>
  <r>
    <x v="567"/>
    <x v="2"/>
    <n v="0.66"/>
    <n v="0.64"/>
    <x v="24"/>
    <x v="10"/>
    <x v="0"/>
  </r>
  <r>
    <x v="1"/>
    <x v="1"/>
    <m/>
    <m/>
    <x v="1"/>
    <x v="10"/>
    <x v="0"/>
  </r>
  <r>
    <x v="568"/>
    <x v="2"/>
    <n v="0.66"/>
    <n v="0.67"/>
    <x v="24"/>
    <x v="10"/>
    <x v="0"/>
  </r>
  <r>
    <x v="1"/>
    <x v="1"/>
    <m/>
    <m/>
    <x v="1"/>
    <x v="10"/>
    <x v="0"/>
  </r>
  <r>
    <x v="569"/>
    <x v="2"/>
    <n v="0.66"/>
    <n v="2.16"/>
    <x v="24"/>
    <x v="10"/>
    <x v="0"/>
  </r>
  <r>
    <x v="1"/>
    <x v="1"/>
    <m/>
    <m/>
    <x v="1"/>
    <x v="10"/>
    <x v="0"/>
  </r>
  <r>
    <x v="570"/>
    <x v="5"/>
    <s v="‒"/>
    <s v="‒"/>
    <x v="24"/>
    <x v="10"/>
    <x v="0"/>
  </r>
  <r>
    <x v="1"/>
    <x v="1"/>
    <m/>
    <m/>
    <x v="1"/>
    <x v="10"/>
    <x v="0"/>
  </r>
  <r>
    <x v="571"/>
    <x v="2"/>
    <n v="0.33"/>
    <s v="‒"/>
    <x v="24"/>
    <x v="10"/>
    <x v="0"/>
  </r>
  <r>
    <x v="1"/>
    <x v="1"/>
    <m/>
    <m/>
    <x v="1"/>
    <x v="10"/>
    <x v="0"/>
  </r>
  <r>
    <x v="572"/>
    <x v="2"/>
    <n v="0.66"/>
    <n v="1.96"/>
    <x v="24"/>
    <x v="10"/>
    <x v="0"/>
  </r>
  <r>
    <x v="1"/>
    <x v="1"/>
    <m/>
    <m/>
    <x v="1"/>
    <x v="10"/>
    <x v="0"/>
  </r>
  <r>
    <x v="573"/>
    <x v="2"/>
    <n v="0.33"/>
    <s v="‒"/>
    <x v="24"/>
    <x v="10"/>
    <x v="0"/>
  </r>
  <r>
    <x v="1"/>
    <x v="1"/>
    <m/>
    <m/>
    <x v="1"/>
    <x v="10"/>
    <x v="0"/>
  </r>
  <r>
    <x v="574"/>
    <x v="2"/>
    <n v="0.33"/>
    <s v="‒"/>
    <x v="24"/>
    <x v="10"/>
    <x v="0"/>
  </r>
  <r>
    <x v="1"/>
    <x v="1"/>
    <m/>
    <m/>
    <x v="1"/>
    <x v="10"/>
    <x v="0"/>
  </r>
  <r>
    <x v="575"/>
    <x v="2"/>
    <n v="0.33"/>
    <s v="‒"/>
    <x v="24"/>
    <x v="10"/>
    <x v="0"/>
  </r>
  <r>
    <x v="1"/>
    <x v="1"/>
    <m/>
    <m/>
    <x v="1"/>
    <x v="10"/>
    <x v="0"/>
  </r>
  <r>
    <x v="576"/>
    <x v="2"/>
    <n v="0.33"/>
    <n v="1.1200000000000001"/>
    <x v="24"/>
    <x v="10"/>
    <x v="0"/>
  </r>
  <r>
    <x v="1"/>
    <x v="1"/>
    <m/>
    <m/>
    <x v="1"/>
    <x v="10"/>
    <x v="0"/>
  </r>
  <r>
    <x v="577"/>
    <x v="2"/>
    <n v="0.33"/>
    <s v="‒"/>
    <x v="24"/>
    <x v="10"/>
    <x v="0"/>
  </r>
  <r>
    <x v="1"/>
    <x v="1"/>
    <m/>
    <m/>
    <x v="1"/>
    <x v="10"/>
    <x v="0"/>
  </r>
  <r>
    <x v="578"/>
    <x v="2"/>
    <n v="0.99"/>
    <n v="2.86"/>
    <x v="24"/>
    <x v="10"/>
    <x v="0"/>
  </r>
  <r>
    <x v="1"/>
    <x v="1"/>
    <m/>
    <m/>
    <x v="1"/>
    <x v="10"/>
    <x v="0"/>
  </r>
  <r>
    <x v="579"/>
    <x v="2"/>
    <n v="0.66"/>
    <s v="‒"/>
    <x v="24"/>
    <x v="10"/>
    <x v="0"/>
  </r>
  <r>
    <x v="1"/>
    <x v="1"/>
    <m/>
    <m/>
    <x v="1"/>
    <x v="10"/>
    <x v="0"/>
  </r>
  <r>
    <x v="580"/>
    <x v="5"/>
    <s v="‒"/>
    <s v="‒"/>
    <x v="24"/>
    <x v="10"/>
    <x v="0"/>
  </r>
  <r>
    <x v="1"/>
    <x v="1"/>
    <m/>
    <m/>
    <x v="1"/>
    <x v="10"/>
    <x v="0"/>
  </r>
  <r>
    <x v="581"/>
    <x v="2"/>
    <n v="0.33"/>
    <s v="‒"/>
    <x v="24"/>
    <x v="10"/>
    <x v="0"/>
  </r>
  <r>
    <x v="1"/>
    <x v="1"/>
    <m/>
    <m/>
    <x v="1"/>
    <x v="10"/>
    <x v="0"/>
  </r>
  <r>
    <x v="582"/>
    <x v="2"/>
    <n v="0.66"/>
    <n v="1.1599999999999999"/>
    <x v="24"/>
    <x v="10"/>
    <x v="0"/>
  </r>
  <r>
    <x v="1"/>
    <x v="1"/>
    <m/>
    <m/>
    <x v="1"/>
    <x v="10"/>
    <x v="0"/>
  </r>
  <r>
    <x v="583"/>
    <x v="2"/>
    <n v="0.66"/>
    <n v="1.07"/>
    <x v="24"/>
    <x v="10"/>
    <x v="0"/>
  </r>
  <r>
    <x v="1"/>
    <x v="1"/>
    <m/>
    <m/>
    <x v="1"/>
    <x v="10"/>
    <x v="0"/>
  </r>
  <r>
    <x v="584"/>
    <x v="2"/>
    <n v="0.99"/>
    <n v="1.67"/>
    <x v="24"/>
    <x v="10"/>
    <x v="0"/>
  </r>
  <r>
    <x v="1"/>
    <x v="1"/>
    <m/>
    <m/>
    <x v="1"/>
    <x v="10"/>
    <x v="0"/>
  </r>
  <r>
    <x v="585"/>
    <x v="2"/>
    <n v="0.66"/>
    <n v="1.19"/>
    <x v="24"/>
    <x v="10"/>
    <x v="0"/>
  </r>
  <r>
    <x v="1"/>
    <x v="1"/>
    <m/>
    <m/>
    <x v="1"/>
    <x v="10"/>
    <x v="0"/>
  </r>
  <r>
    <x v="586"/>
    <x v="0"/>
    <n v="0.66"/>
    <n v="1.72"/>
    <x v="24"/>
    <x v="10"/>
    <x v="0"/>
  </r>
  <r>
    <x v="1"/>
    <x v="1"/>
    <m/>
    <m/>
    <x v="1"/>
    <x v="10"/>
    <x v="0"/>
  </r>
  <r>
    <x v="587"/>
    <x v="2"/>
    <n v="0.66"/>
    <s v="‒"/>
    <x v="24"/>
    <x v="10"/>
    <x v="0"/>
  </r>
  <r>
    <x v="1"/>
    <x v="1"/>
    <m/>
    <m/>
    <x v="1"/>
    <x v="10"/>
    <x v="0"/>
  </r>
  <r>
    <x v="588"/>
    <x v="5"/>
    <s v="‒"/>
    <s v="‒"/>
    <x v="24"/>
    <x v="10"/>
    <x v="0"/>
  </r>
  <r>
    <x v="1"/>
    <x v="1"/>
    <m/>
    <m/>
    <x v="1"/>
    <x v="10"/>
    <x v="0"/>
  </r>
  <r>
    <x v="589"/>
    <x v="2"/>
    <n v="0.33"/>
    <n v="0.68"/>
    <x v="24"/>
    <x v="10"/>
    <x v="0"/>
  </r>
  <r>
    <x v="1"/>
    <x v="1"/>
    <m/>
    <m/>
    <x v="1"/>
    <x v="10"/>
    <x v="0"/>
  </r>
  <r>
    <x v="590"/>
    <x v="2"/>
    <n v="0.66"/>
    <n v="1.27"/>
    <x v="24"/>
    <x v="10"/>
    <x v="0"/>
  </r>
  <r>
    <x v="1"/>
    <x v="1"/>
    <m/>
    <m/>
    <x v="1"/>
    <x v="10"/>
    <x v="0"/>
  </r>
  <r>
    <x v="591"/>
    <x v="2"/>
    <n v="0.66"/>
    <s v="‒"/>
    <x v="24"/>
    <x v="10"/>
    <x v="0"/>
  </r>
  <r>
    <x v="1"/>
    <x v="1"/>
    <m/>
    <m/>
    <x v="1"/>
    <x v="10"/>
    <x v="0"/>
  </r>
  <r>
    <x v="592"/>
    <x v="2"/>
    <n v="0.66"/>
    <s v="‒"/>
    <x v="24"/>
    <x v="10"/>
    <x v="0"/>
  </r>
  <r>
    <x v="1"/>
    <x v="1"/>
    <m/>
    <m/>
    <x v="1"/>
    <x v="10"/>
    <x v="0"/>
  </r>
  <r>
    <x v="593"/>
    <x v="2"/>
    <n v="0.33"/>
    <n v="0.79"/>
    <x v="24"/>
    <x v="10"/>
    <x v="0"/>
  </r>
  <r>
    <x v="1"/>
    <x v="1"/>
    <m/>
    <m/>
    <x v="1"/>
    <x v="10"/>
    <x v="0"/>
  </r>
  <r>
    <x v="594"/>
    <x v="2"/>
    <n v="0.66"/>
    <n v="1.1599999999999999"/>
    <x v="24"/>
    <x v="10"/>
    <x v="0"/>
  </r>
  <r>
    <x v="1"/>
    <x v="1"/>
    <m/>
    <m/>
    <x v="1"/>
    <x v="10"/>
    <x v="0"/>
  </r>
  <r>
    <x v="595"/>
    <x v="5"/>
    <s v="‒"/>
    <s v="‒"/>
    <x v="24"/>
    <x v="10"/>
    <x v="0"/>
  </r>
  <r>
    <x v="1"/>
    <x v="1"/>
    <m/>
    <m/>
    <x v="1"/>
    <x v="10"/>
    <x v="0"/>
  </r>
  <r>
    <x v="596"/>
    <x v="2"/>
    <n v="0.33"/>
    <s v="‒"/>
    <x v="24"/>
    <x v="10"/>
    <x v="0"/>
  </r>
  <r>
    <x v="1"/>
    <x v="1"/>
    <m/>
    <m/>
    <x v="1"/>
    <x v="10"/>
    <x v="0"/>
  </r>
  <r>
    <x v="597"/>
    <x v="2"/>
    <n v="0.66"/>
    <n v="0.76"/>
    <x v="24"/>
    <x v="10"/>
    <x v="0"/>
  </r>
  <r>
    <x v="1"/>
    <x v="1"/>
    <m/>
    <m/>
    <x v="1"/>
    <x v="10"/>
    <x v="0"/>
  </r>
  <r>
    <x v="598"/>
    <x v="5"/>
    <s v="‒"/>
    <s v="‒"/>
    <x v="24"/>
    <x v="10"/>
    <x v="0"/>
  </r>
  <r>
    <x v="1"/>
    <x v="1"/>
    <m/>
    <m/>
    <x v="1"/>
    <x v="10"/>
    <x v="0"/>
  </r>
  <r>
    <x v="599"/>
    <x v="5"/>
    <s v="‒"/>
    <s v="‒"/>
    <x v="24"/>
    <x v="10"/>
    <x v="0"/>
  </r>
  <r>
    <x v="1"/>
    <x v="1"/>
    <m/>
    <m/>
    <x v="1"/>
    <x v="10"/>
    <x v="0"/>
  </r>
  <r>
    <x v="600"/>
    <x v="5"/>
    <s v="‒"/>
    <s v="‒"/>
    <x v="24"/>
    <x v="10"/>
    <x v="0"/>
  </r>
  <r>
    <x v="1"/>
    <x v="1"/>
    <m/>
    <m/>
    <x v="1"/>
    <x v="10"/>
    <x v="0"/>
  </r>
  <r>
    <x v="601"/>
    <x v="2"/>
    <n v="0.33"/>
    <s v="‒"/>
    <x v="24"/>
    <x v="10"/>
    <x v="0"/>
  </r>
  <r>
    <x v="1"/>
    <x v="1"/>
    <m/>
    <m/>
    <x v="1"/>
    <x v="10"/>
    <x v="0"/>
  </r>
  <r>
    <x v="602"/>
    <x v="5"/>
    <s v="‒"/>
    <s v="‒"/>
    <x v="24"/>
    <x v="10"/>
    <x v="0"/>
  </r>
  <r>
    <x v="1"/>
    <x v="1"/>
    <m/>
    <m/>
    <x v="1"/>
    <x v="10"/>
    <x v="0"/>
  </r>
  <r>
    <x v="603"/>
    <x v="2"/>
    <n v="0.33"/>
    <s v="‒"/>
    <x v="24"/>
    <x v="10"/>
    <x v="0"/>
  </r>
  <r>
    <x v="1"/>
    <x v="1"/>
    <m/>
    <m/>
    <x v="1"/>
    <x v="10"/>
    <x v="0"/>
  </r>
  <r>
    <x v="604"/>
    <x v="5"/>
    <s v="‒"/>
    <s v="‒"/>
    <x v="24"/>
    <x v="10"/>
    <x v="0"/>
  </r>
  <r>
    <x v="1"/>
    <x v="1"/>
    <m/>
    <m/>
    <x v="1"/>
    <x v="10"/>
    <x v="0"/>
  </r>
  <r>
    <x v="605"/>
    <x v="2"/>
    <n v="0.33"/>
    <n v="1.02"/>
    <x v="24"/>
    <x v="10"/>
    <x v="0"/>
  </r>
  <r>
    <x v="1"/>
    <x v="1"/>
    <m/>
    <m/>
    <x v="1"/>
    <x v="10"/>
    <x v="0"/>
  </r>
  <r>
    <x v="606"/>
    <x v="5"/>
    <s v="‒"/>
    <s v="‒"/>
    <x v="24"/>
    <x v="10"/>
    <x v="0"/>
  </r>
  <r>
    <x v="1"/>
    <x v="1"/>
    <m/>
    <m/>
    <x v="1"/>
    <x v="10"/>
    <x v="0"/>
  </r>
  <r>
    <x v="607"/>
    <x v="2"/>
    <n v="0.33"/>
    <s v="‒"/>
    <x v="24"/>
    <x v="10"/>
    <x v="0"/>
  </r>
  <r>
    <x v="1"/>
    <x v="1"/>
    <m/>
    <m/>
    <x v="1"/>
    <x v="10"/>
    <x v="0"/>
  </r>
  <r>
    <x v="608"/>
    <x v="2"/>
    <n v="0.66"/>
    <n v="0.96"/>
    <x v="24"/>
    <x v="10"/>
    <x v="0"/>
  </r>
  <r>
    <x v="1"/>
    <x v="1"/>
    <m/>
    <m/>
    <x v="1"/>
    <x v="10"/>
    <x v="0"/>
  </r>
  <r>
    <x v="609"/>
    <x v="2"/>
    <n v="0.33"/>
    <s v="‒"/>
    <x v="24"/>
    <x v="10"/>
    <x v="0"/>
  </r>
  <r>
    <x v="1"/>
    <x v="1"/>
    <m/>
    <m/>
    <x v="1"/>
    <x v="10"/>
    <x v="0"/>
  </r>
  <r>
    <x v="610"/>
    <x v="5"/>
    <s v="‒"/>
    <s v="‒"/>
    <x v="24"/>
    <x v="10"/>
    <x v="0"/>
  </r>
  <r>
    <x v="1"/>
    <x v="1"/>
    <m/>
    <m/>
    <x v="1"/>
    <x v="10"/>
    <x v="0"/>
  </r>
  <r>
    <x v="611"/>
    <x v="2"/>
    <n v="0.33"/>
    <s v="‒"/>
    <x v="24"/>
    <x v="10"/>
    <x v="0"/>
  </r>
  <r>
    <x v="1"/>
    <x v="1"/>
    <m/>
    <m/>
    <x v="1"/>
    <x v="10"/>
    <x v="0"/>
  </r>
  <r>
    <x v="612"/>
    <x v="2"/>
    <n v="0.66"/>
    <n v="1.62"/>
    <x v="24"/>
    <x v="10"/>
    <x v="0"/>
  </r>
  <r>
    <x v="1"/>
    <x v="1"/>
    <m/>
    <m/>
    <x v="1"/>
    <x v="10"/>
    <x v="0"/>
  </r>
  <r>
    <x v="613"/>
    <x v="5"/>
    <s v="‒"/>
    <s v="‒"/>
    <x v="24"/>
    <x v="10"/>
    <x v="0"/>
  </r>
  <r>
    <x v="1"/>
    <x v="1"/>
    <m/>
    <m/>
    <x v="1"/>
    <x v="10"/>
    <x v="0"/>
  </r>
  <r>
    <x v="614"/>
    <x v="2"/>
    <n v="0.66"/>
    <n v="2.59"/>
    <x v="24"/>
    <x v="10"/>
    <x v="0"/>
  </r>
  <r>
    <x v="1"/>
    <x v="1"/>
    <m/>
    <m/>
    <x v="1"/>
    <x v="10"/>
    <x v="0"/>
  </r>
  <r>
    <x v="615"/>
    <x v="2"/>
    <n v="0.99"/>
    <s v="‒"/>
    <x v="24"/>
    <x v="10"/>
    <x v="0"/>
  </r>
  <r>
    <x v="1"/>
    <x v="1"/>
    <m/>
    <m/>
    <x v="1"/>
    <x v="10"/>
    <x v="0"/>
  </r>
  <r>
    <x v="616"/>
    <x v="5"/>
    <s v="‒"/>
    <s v="‒"/>
    <x v="24"/>
    <x v="10"/>
    <x v="0"/>
  </r>
  <r>
    <x v="1"/>
    <x v="1"/>
    <m/>
    <m/>
    <x v="1"/>
    <x v="10"/>
    <x v="0"/>
  </r>
  <r>
    <x v="617"/>
    <x v="5"/>
    <s v="‒"/>
    <s v="‒"/>
    <x v="24"/>
    <x v="10"/>
    <x v="0"/>
  </r>
  <r>
    <x v="1"/>
    <x v="1"/>
    <m/>
    <m/>
    <x v="1"/>
    <x v="10"/>
    <x v="0"/>
  </r>
  <r>
    <x v="618"/>
    <x v="5"/>
    <s v="‒"/>
    <s v="‒"/>
    <x v="24"/>
    <x v="10"/>
    <x v="0"/>
  </r>
  <r>
    <x v="1"/>
    <x v="1"/>
    <m/>
    <m/>
    <x v="1"/>
    <x v="10"/>
    <x v="0"/>
  </r>
  <r>
    <x v="619"/>
    <x v="2"/>
    <n v="0.33"/>
    <s v="‒"/>
    <x v="24"/>
    <x v="10"/>
    <x v="0"/>
  </r>
  <r>
    <x v="1"/>
    <x v="1"/>
    <m/>
    <m/>
    <x v="1"/>
    <x v="10"/>
    <x v="0"/>
  </r>
  <r>
    <x v="620"/>
    <x v="2"/>
    <n v="0.66"/>
    <n v="1.34"/>
    <x v="24"/>
    <x v="10"/>
    <x v="0"/>
  </r>
  <r>
    <x v="1"/>
    <x v="1"/>
    <m/>
    <m/>
    <x v="1"/>
    <x v="10"/>
    <x v="0"/>
  </r>
  <r>
    <x v="621"/>
    <x v="2"/>
    <n v="0.66"/>
    <n v="1.76"/>
    <x v="24"/>
    <x v="10"/>
    <x v="0"/>
  </r>
  <r>
    <x v="1"/>
    <x v="1"/>
    <m/>
    <m/>
    <x v="1"/>
    <x v="10"/>
    <x v="0"/>
  </r>
  <r>
    <x v="622"/>
    <x v="5"/>
    <s v="‒"/>
    <s v="‒"/>
    <x v="24"/>
    <x v="10"/>
    <x v="0"/>
  </r>
  <r>
    <x v="1"/>
    <x v="1"/>
    <m/>
    <m/>
    <x v="1"/>
    <x v="10"/>
    <x v="0"/>
  </r>
  <r>
    <x v="623"/>
    <x v="2"/>
    <n v="0.99"/>
    <n v="1.68"/>
    <x v="24"/>
    <x v="10"/>
    <x v="0"/>
  </r>
  <r>
    <x v="1"/>
    <x v="1"/>
    <m/>
    <m/>
    <x v="1"/>
    <x v="10"/>
    <x v="0"/>
  </r>
  <r>
    <x v="624"/>
    <x v="2"/>
    <n v="0.66"/>
    <n v="1.18"/>
    <x v="24"/>
    <x v="10"/>
    <x v="0"/>
  </r>
  <r>
    <x v="1"/>
    <x v="1"/>
    <m/>
    <m/>
    <x v="1"/>
    <x v="10"/>
    <x v="0"/>
  </r>
  <r>
    <x v="625"/>
    <x v="2"/>
    <n v="0.99"/>
    <s v="‒"/>
    <x v="24"/>
    <x v="10"/>
    <x v="0"/>
  </r>
  <r>
    <x v="1"/>
    <x v="1"/>
    <m/>
    <m/>
    <x v="1"/>
    <x v="10"/>
    <x v="0"/>
  </r>
  <r>
    <x v="626"/>
    <x v="2"/>
    <n v="0.33"/>
    <s v="‒"/>
    <x v="24"/>
    <x v="10"/>
    <x v="0"/>
  </r>
  <r>
    <x v="1"/>
    <x v="1"/>
    <m/>
    <m/>
    <x v="1"/>
    <x v="10"/>
    <x v="0"/>
  </r>
  <r>
    <x v="627"/>
    <x v="2"/>
    <n v="0.33"/>
    <s v="‒"/>
    <x v="24"/>
    <x v="10"/>
    <x v="0"/>
  </r>
  <r>
    <x v="1"/>
    <x v="1"/>
    <m/>
    <m/>
    <x v="1"/>
    <x v="10"/>
    <x v="0"/>
  </r>
  <r>
    <x v="628"/>
    <x v="2"/>
    <n v="0.33"/>
    <s v="‒"/>
    <x v="24"/>
    <x v="10"/>
    <x v="0"/>
  </r>
  <r>
    <x v="1"/>
    <x v="1"/>
    <m/>
    <m/>
    <x v="1"/>
    <x v="10"/>
    <x v="0"/>
  </r>
  <r>
    <x v="629"/>
    <x v="2"/>
    <n v="0.99"/>
    <s v="‒"/>
    <x v="24"/>
    <x v="10"/>
    <x v="0"/>
  </r>
  <r>
    <x v="1"/>
    <x v="1"/>
    <m/>
    <m/>
    <x v="1"/>
    <x v="10"/>
    <x v="0"/>
  </r>
  <r>
    <x v="630"/>
    <x v="2"/>
    <n v="0.33"/>
    <n v="0.82"/>
    <x v="24"/>
    <x v="10"/>
    <x v="0"/>
  </r>
  <r>
    <x v="1"/>
    <x v="1"/>
    <m/>
    <m/>
    <x v="1"/>
    <x v="10"/>
    <x v="0"/>
  </r>
  <r>
    <x v="631"/>
    <x v="2"/>
    <n v="0.99"/>
    <n v="1.63"/>
    <x v="24"/>
    <x v="10"/>
    <x v="0"/>
  </r>
  <r>
    <x v="1"/>
    <x v="1"/>
    <m/>
    <m/>
    <x v="1"/>
    <x v="10"/>
    <x v="0"/>
  </r>
  <r>
    <x v="632"/>
    <x v="2"/>
    <n v="0.33"/>
    <s v="‒"/>
    <x v="24"/>
    <x v="10"/>
    <x v="0"/>
  </r>
  <r>
    <x v="1"/>
    <x v="1"/>
    <m/>
    <m/>
    <x v="1"/>
    <x v="10"/>
    <x v="0"/>
  </r>
  <r>
    <x v="633"/>
    <x v="2"/>
    <n v="0.33"/>
    <s v="‒"/>
    <x v="24"/>
    <x v="10"/>
    <x v="0"/>
  </r>
  <r>
    <x v="1"/>
    <x v="1"/>
    <m/>
    <m/>
    <x v="1"/>
    <x v="10"/>
    <x v="0"/>
  </r>
  <r>
    <x v="634"/>
    <x v="5"/>
    <s v="‒"/>
    <s v="‒"/>
    <x v="24"/>
    <x v="10"/>
    <x v="0"/>
  </r>
  <r>
    <x v="1"/>
    <x v="1"/>
    <m/>
    <m/>
    <x v="1"/>
    <x v="10"/>
    <x v="0"/>
  </r>
  <r>
    <x v="635"/>
    <x v="2"/>
    <n v="0.99"/>
    <s v="‒"/>
    <x v="24"/>
    <x v="10"/>
    <x v="0"/>
  </r>
  <r>
    <x v="1"/>
    <x v="1"/>
    <m/>
    <m/>
    <x v="1"/>
    <x v="10"/>
    <x v="0"/>
  </r>
  <r>
    <x v="636"/>
    <x v="5"/>
    <s v="‒"/>
    <s v="‒"/>
    <x v="24"/>
    <x v="10"/>
    <x v="0"/>
  </r>
  <r>
    <x v="1"/>
    <x v="1"/>
    <m/>
    <m/>
    <x v="1"/>
    <x v="10"/>
    <x v="0"/>
  </r>
  <r>
    <x v="637"/>
    <x v="2"/>
    <n v="0.33"/>
    <s v="‒"/>
    <x v="24"/>
    <x v="10"/>
    <x v="0"/>
  </r>
  <r>
    <x v="1"/>
    <x v="1"/>
    <m/>
    <m/>
    <x v="1"/>
    <x v="10"/>
    <x v="0"/>
  </r>
  <r>
    <x v="638"/>
    <x v="2"/>
    <n v="0.66"/>
    <n v="0.34"/>
    <x v="24"/>
    <x v="10"/>
    <x v="0"/>
  </r>
  <r>
    <x v="1"/>
    <x v="1"/>
    <m/>
    <m/>
    <x v="1"/>
    <x v="10"/>
    <x v="0"/>
  </r>
  <r>
    <x v="639"/>
    <x v="2"/>
    <n v="0.33"/>
    <s v="‒"/>
    <x v="24"/>
    <x v="10"/>
    <x v="0"/>
  </r>
  <r>
    <x v="1"/>
    <x v="1"/>
    <m/>
    <m/>
    <x v="1"/>
    <x v="10"/>
    <x v="0"/>
  </r>
  <r>
    <x v="640"/>
    <x v="5"/>
    <s v="‒"/>
    <s v="‒"/>
    <x v="24"/>
    <x v="10"/>
    <x v="0"/>
  </r>
  <r>
    <x v="1"/>
    <x v="1"/>
    <m/>
    <m/>
    <x v="1"/>
    <x v="10"/>
    <x v="0"/>
  </r>
  <r>
    <x v="641"/>
    <x v="2"/>
    <n v="0.33"/>
    <s v="‒"/>
    <x v="24"/>
    <x v="10"/>
    <x v="0"/>
  </r>
  <r>
    <x v="1"/>
    <x v="1"/>
    <m/>
    <m/>
    <x v="1"/>
    <x v="10"/>
    <x v="0"/>
  </r>
  <r>
    <x v="642"/>
    <x v="2"/>
    <n v="0.33"/>
    <s v="‒"/>
    <x v="24"/>
    <x v="10"/>
    <x v="0"/>
  </r>
  <r>
    <x v="1"/>
    <x v="1"/>
    <m/>
    <m/>
    <x v="1"/>
    <x v="10"/>
    <x v="0"/>
  </r>
  <r>
    <x v="643"/>
    <x v="2"/>
    <n v="0.33"/>
    <n v="1.3"/>
    <x v="24"/>
    <x v="10"/>
    <x v="0"/>
  </r>
  <r>
    <x v="1"/>
    <x v="1"/>
    <m/>
    <m/>
    <x v="1"/>
    <x v="10"/>
    <x v="0"/>
  </r>
  <r>
    <x v="644"/>
    <x v="2"/>
    <n v="0.99"/>
    <n v="2.89"/>
    <x v="24"/>
    <x v="10"/>
    <x v="0"/>
  </r>
  <r>
    <x v="1"/>
    <x v="1"/>
    <m/>
    <m/>
    <x v="1"/>
    <x v="10"/>
    <x v="0"/>
  </r>
  <r>
    <x v="645"/>
    <x v="2"/>
    <n v="0.66"/>
    <s v="‒"/>
    <x v="24"/>
    <x v="10"/>
    <x v="0"/>
  </r>
  <r>
    <x v="1"/>
    <x v="1"/>
    <m/>
    <m/>
    <x v="1"/>
    <x v="10"/>
    <x v="0"/>
  </r>
  <r>
    <x v="646"/>
    <x v="2"/>
    <n v="0.66"/>
    <n v="1.0900000000000001"/>
    <x v="24"/>
    <x v="10"/>
    <x v="0"/>
  </r>
  <r>
    <x v="1"/>
    <x v="1"/>
    <m/>
    <m/>
    <x v="1"/>
    <x v="10"/>
    <x v="0"/>
  </r>
  <r>
    <x v="647"/>
    <x v="2"/>
    <n v="0.33"/>
    <s v="‒"/>
    <x v="24"/>
    <x v="10"/>
    <x v="0"/>
  </r>
  <r>
    <x v="1"/>
    <x v="1"/>
    <m/>
    <m/>
    <x v="1"/>
    <x v="10"/>
    <x v="0"/>
  </r>
  <r>
    <x v="648"/>
    <x v="2"/>
    <n v="0.33"/>
    <s v="‒"/>
    <x v="24"/>
    <x v="10"/>
    <x v="0"/>
  </r>
  <r>
    <x v="1"/>
    <x v="1"/>
    <m/>
    <m/>
    <x v="1"/>
    <x v="10"/>
    <x v="0"/>
  </r>
  <r>
    <x v="649"/>
    <x v="2"/>
    <n v="0.33"/>
    <s v="‒"/>
    <x v="24"/>
    <x v="10"/>
    <x v="0"/>
  </r>
  <r>
    <x v="1"/>
    <x v="1"/>
    <m/>
    <m/>
    <x v="1"/>
    <x v="10"/>
    <x v="0"/>
  </r>
  <r>
    <x v="650"/>
    <x v="2"/>
    <n v="0.66"/>
    <n v="0.9"/>
    <x v="24"/>
    <x v="10"/>
    <x v="0"/>
  </r>
  <r>
    <x v="1"/>
    <x v="1"/>
    <m/>
    <m/>
    <x v="1"/>
    <x v="10"/>
    <x v="0"/>
  </r>
  <r>
    <x v="651"/>
    <x v="2"/>
    <n v="0.33"/>
    <s v="‒"/>
    <x v="24"/>
    <x v="10"/>
    <x v="0"/>
  </r>
  <r>
    <x v="1"/>
    <x v="1"/>
    <m/>
    <m/>
    <x v="1"/>
    <x v="10"/>
    <x v="0"/>
  </r>
  <r>
    <x v="652"/>
    <x v="2"/>
    <n v="0.66"/>
    <n v="0.64"/>
    <x v="24"/>
    <x v="10"/>
    <x v="0"/>
  </r>
  <r>
    <x v="1"/>
    <x v="1"/>
    <m/>
    <m/>
    <x v="1"/>
    <x v="10"/>
    <x v="0"/>
  </r>
  <r>
    <x v="653"/>
    <x v="2"/>
    <n v="0.66"/>
    <n v="10.8"/>
    <x v="24"/>
    <x v="10"/>
    <x v="0"/>
  </r>
  <r>
    <x v="1"/>
    <x v="1"/>
    <m/>
    <m/>
    <x v="1"/>
    <x v="10"/>
    <x v="0"/>
  </r>
  <r>
    <x v="654"/>
    <x v="2"/>
    <n v="0.33"/>
    <s v="‒"/>
    <x v="24"/>
    <x v="10"/>
    <x v="0"/>
  </r>
  <r>
    <x v="1"/>
    <x v="1"/>
    <m/>
    <m/>
    <x v="1"/>
    <x v="10"/>
    <x v="0"/>
  </r>
  <r>
    <x v="655"/>
    <x v="2"/>
    <n v="0.33"/>
    <n v="0.86"/>
    <x v="24"/>
    <x v="10"/>
    <x v="0"/>
  </r>
  <r>
    <x v="1"/>
    <x v="1"/>
    <m/>
    <m/>
    <x v="1"/>
    <x v="10"/>
    <x v="0"/>
  </r>
  <r>
    <x v="656"/>
    <x v="2"/>
    <n v="0.99"/>
    <n v="2.4"/>
    <x v="24"/>
    <x v="10"/>
    <x v="0"/>
  </r>
  <r>
    <x v="1"/>
    <x v="1"/>
    <m/>
    <m/>
    <x v="1"/>
    <x v="10"/>
    <x v="0"/>
  </r>
  <r>
    <x v="657"/>
    <x v="2"/>
    <n v="0.33"/>
    <n v="1.08"/>
    <x v="24"/>
    <x v="10"/>
    <x v="0"/>
  </r>
  <r>
    <x v="1"/>
    <x v="1"/>
    <m/>
    <m/>
    <x v="1"/>
    <x v="10"/>
    <x v="0"/>
  </r>
  <r>
    <x v="658"/>
    <x v="2"/>
    <n v="0.99"/>
    <n v="2.1"/>
    <x v="24"/>
    <x v="10"/>
    <x v="0"/>
  </r>
  <r>
    <x v="1"/>
    <x v="1"/>
    <m/>
    <m/>
    <x v="1"/>
    <x v="10"/>
    <x v="0"/>
  </r>
  <r>
    <x v="659"/>
    <x v="2"/>
    <n v="0.66"/>
    <n v="1.27"/>
    <x v="24"/>
    <x v="10"/>
    <x v="0"/>
  </r>
  <r>
    <x v="1"/>
    <x v="1"/>
    <m/>
    <m/>
    <x v="1"/>
    <x v="10"/>
    <x v="0"/>
  </r>
  <r>
    <x v="660"/>
    <x v="2"/>
    <n v="0.33"/>
    <s v="‒"/>
    <x v="24"/>
    <x v="10"/>
    <x v="0"/>
  </r>
  <r>
    <x v="1"/>
    <x v="1"/>
    <m/>
    <m/>
    <x v="1"/>
    <x v="10"/>
    <x v="0"/>
  </r>
  <r>
    <x v="661"/>
    <x v="2"/>
    <n v="0.33"/>
    <s v="‒"/>
    <x v="24"/>
    <x v="10"/>
    <x v="0"/>
  </r>
  <r>
    <x v="1"/>
    <x v="1"/>
    <m/>
    <m/>
    <x v="1"/>
    <x v="10"/>
    <x v="0"/>
  </r>
  <r>
    <x v="662"/>
    <x v="2"/>
    <n v="0.99"/>
    <n v="0.7"/>
    <x v="24"/>
    <x v="10"/>
    <x v="0"/>
  </r>
  <r>
    <x v="1"/>
    <x v="1"/>
    <m/>
    <m/>
    <x v="1"/>
    <x v="10"/>
    <x v="0"/>
  </r>
  <r>
    <x v="663"/>
    <x v="2"/>
    <n v="0.33"/>
    <s v="‒"/>
    <x v="24"/>
    <x v="10"/>
    <x v="0"/>
  </r>
  <r>
    <x v="1"/>
    <x v="1"/>
    <m/>
    <m/>
    <x v="1"/>
    <x v="10"/>
    <x v="0"/>
  </r>
  <r>
    <x v="664"/>
    <x v="2"/>
    <n v="0.33"/>
    <s v="‒"/>
    <x v="24"/>
    <x v="10"/>
    <x v="0"/>
  </r>
  <r>
    <x v="1"/>
    <x v="1"/>
    <m/>
    <m/>
    <x v="1"/>
    <x v="10"/>
    <x v="0"/>
  </r>
  <r>
    <x v="665"/>
    <x v="2"/>
    <n v="0.66"/>
    <n v="1.23"/>
    <x v="24"/>
    <x v="10"/>
    <x v="0"/>
  </r>
  <r>
    <x v="1"/>
    <x v="1"/>
    <m/>
    <m/>
    <x v="1"/>
    <x v="10"/>
    <x v="0"/>
  </r>
  <r>
    <x v="666"/>
    <x v="2"/>
    <n v="0.66"/>
    <n v="1.02"/>
    <x v="24"/>
    <x v="10"/>
    <x v="0"/>
  </r>
  <r>
    <x v="1"/>
    <x v="1"/>
    <m/>
    <m/>
    <x v="1"/>
    <x v="10"/>
    <x v="0"/>
  </r>
  <r>
    <x v="667"/>
    <x v="5"/>
    <s v="‒"/>
    <s v="‒"/>
    <x v="24"/>
    <x v="10"/>
    <x v="0"/>
  </r>
  <r>
    <x v="1"/>
    <x v="1"/>
    <m/>
    <m/>
    <x v="1"/>
    <x v="10"/>
    <x v="0"/>
  </r>
  <r>
    <x v="668"/>
    <x v="2"/>
    <n v="0.33"/>
    <s v="‒"/>
    <x v="24"/>
    <x v="10"/>
    <x v="0"/>
  </r>
  <r>
    <x v="1"/>
    <x v="1"/>
    <m/>
    <m/>
    <x v="1"/>
    <x v="10"/>
    <x v="0"/>
  </r>
  <r>
    <x v="669"/>
    <x v="2"/>
    <n v="0.33"/>
    <s v="‒"/>
    <x v="24"/>
    <x v="10"/>
    <x v="0"/>
  </r>
  <r>
    <x v="1"/>
    <x v="1"/>
    <m/>
    <m/>
    <x v="1"/>
    <x v="10"/>
    <x v="0"/>
  </r>
  <r>
    <x v="670"/>
    <x v="2"/>
    <n v="0.66"/>
    <n v="1.01"/>
    <x v="24"/>
    <x v="10"/>
    <x v="0"/>
  </r>
  <r>
    <x v="1"/>
    <x v="1"/>
    <m/>
    <m/>
    <x v="1"/>
    <x v="10"/>
    <x v="0"/>
  </r>
  <r>
    <x v="671"/>
    <x v="5"/>
    <s v="‒"/>
    <s v="‒"/>
    <x v="24"/>
    <x v="10"/>
    <x v="0"/>
  </r>
  <r>
    <x v="1"/>
    <x v="1"/>
    <m/>
    <m/>
    <x v="1"/>
    <x v="10"/>
    <x v="0"/>
  </r>
  <r>
    <x v="672"/>
    <x v="2"/>
    <n v="0.66"/>
    <s v="‒"/>
    <x v="24"/>
    <x v="10"/>
    <x v="0"/>
  </r>
  <r>
    <x v="1"/>
    <x v="1"/>
    <m/>
    <m/>
    <x v="1"/>
    <x v="10"/>
    <x v="0"/>
  </r>
  <r>
    <x v="673"/>
    <x v="2"/>
    <n v="0.33"/>
    <s v="‒"/>
    <x v="24"/>
    <x v="10"/>
    <x v="0"/>
  </r>
  <r>
    <x v="1"/>
    <x v="1"/>
    <m/>
    <m/>
    <x v="1"/>
    <x v="10"/>
    <x v="0"/>
  </r>
  <r>
    <x v="674"/>
    <x v="2"/>
    <n v="0.66"/>
    <n v="1.19"/>
    <x v="24"/>
    <x v="10"/>
    <x v="0"/>
  </r>
  <r>
    <x v="1"/>
    <x v="1"/>
    <m/>
    <m/>
    <x v="1"/>
    <x v="10"/>
    <x v="0"/>
  </r>
  <r>
    <x v="675"/>
    <x v="2"/>
    <n v="0.33"/>
    <s v="‒"/>
    <x v="24"/>
    <x v="10"/>
    <x v="0"/>
  </r>
  <r>
    <x v="1"/>
    <x v="1"/>
    <m/>
    <m/>
    <x v="1"/>
    <x v="10"/>
    <x v="0"/>
  </r>
  <r>
    <x v="676"/>
    <x v="5"/>
    <s v="‒"/>
    <s v="‒"/>
    <x v="24"/>
    <x v="10"/>
    <x v="0"/>
  </r>
  <r>
    <x v="1"/>
    <x v="1"/>
    <m/>
    <m/>
    <x v="1"/>
    <x v="10"/>
    <x v="0"/>
  </r>
  <r>
    <x v="677"/>
    <x v="2"/>
    <n v="0.66"/>
    <n v="12.84"/>
    <x v="24"/>
    <x v="10"/>
    <x v="0"/>
  </r>
  <r>
    <x v="1"/>
    <x v="1"/>
    <m/>
    <m/>
    <x v="1"/>
    <x v="10"/>
    <x v="0"/>
  </r>
  <r>
    <x v="678"/>
    <x v="2"/>
    <n v="0.33"/>
    <s v="‒"/>
    <x v="24"/>
    <x v="10"/>
    <x v="0"/>
  </r>
  <r>
    <x v="1"/>
    <x v="1"/>
    <m/>
    <m/>
    <x v="1"/>
    <x v="10"/>
    <x v="0"/>
  </r>
  <r>
    <x v="679"/>
    <x v="2"/>
    <n v="0.33"/>
    <s v="‒"/>
    <x v="24"/>
    <x v="10"/>
    <x v="0"/>
  </r>
  <r>
    <x v="1"/>
    <x v="1"/>
    <m/>
    <m/>
    <x v="1"/>
    <x v="10"/>
    <x v="0"/>
  </r>
  <r>
    <x v="680"/>
    <x v="5"/>
    <s v="‒"/>
    <s v="‒"/>
    <x v="24"/>
    <x v="10"/>
    <x v="0"/>
  </r>
  <r>
    <x v="1"/>
    <x v="1"/>
    <m/>
    <m/>
    <x v="1"/>
    <x v="10"/>
    <x v="0"/>
  </r>
  <r>
    <x v="681"/>
    <x v="2"/>
    <n v="0.33"/>
    <s v="‒"/>
    <x v="24"/>
    <x v="10"/>
    <x v="0"/>
  </r>
  <r>
    <x v="1"/>
    <x v="1"/>
    <m/>
    <m/>
    <x v="1"/>
    <x v="10"/>
    <x v="0"/>
  </r>
  <r>
    <x v="682"/>
    <x v="2"/>
    <n v="0.66"/>
    <n v="1.4"/>
    <x v="24"/>
    <x v="10"/>
    <x v="0"/>
  </r>
  <r>
    <x v="1"/>
    <x v="1"/>
    <m/>
    <m/>
    <x v="1"/>
    <x v="10"/>
    <x v="0"/>
  </r>
  <r>
    <x v="683"/>
    <x v="2"/>
    <n v="0.33"/>
    <n v="0.78"/>
    <x v="24"/>
    <x v="10"/>
    <x v="0"/>
  </r>
  <r>
    <x v="1"/>
    <x v="1"/>
    <m/>
    <m/>
    <x v="1"/>
    <x v="10"/>
    <x v="0"/>
  </r>
  <r>
    <x v="684"/>
    <x v="2"/>
    <n v="0.66"/>
    <s v="‒"/>
    <x v="24"/>
    <x v="10"/>
    <x v="0"/>
  </r>
  <r>
    <x v="1"/>
    <x v="1"/>
    <m/>
    <m/>
    <x v="1"/>
    <x v="10"/>
    <x v="0"/>
  </r>
  <r>
    <x v="685"/>
    <x v="2"/>
    <n v="0.66"/>
    <s v="‒"/>
    <x v="24"/>
    <x v="10"/>
    <x v="0"/>
  </r>
  <r>
    <x v="1"/>
    <x v="1"/>
    <m/>
    <m/>
    <x v="1"/>
    <x v="10"/>
    <x v="0"/>
  </r>
  <r>
    <x v="686"/>
    <x v="2"/>
    <n v="0.99"/>
    <n v="3.21"/>
    <x v="24"/>
    <x v="10"/>
    <x v="0"/>
  </r>
  <r>
    <x v="1"/>
    <x v="1"/>
    <m/>
    <m/>
    <x v="1"/>
    <x v="10"/>
    <x v="0"/>
  </r>
  <r>
    <x v="687"/>
    <x v="2"/>
    <n v="0.33"/>
    <n v="1.27"/>
    <x v="24"/>
    <x v="10"/>
    <x v="0"/>
  </r>
  <r>
    <x v="1"/>
    <x v="1"/>
    <m/>
    <m/>
    <x v="1"/>
    <x v="10"/>
    <x v="0"/>
  </r>
  <r>
    <x v="688"/>
    <x v="2"/>
    <n v="0.66"/>
    <n v="0.84"/>
    <x v="24"/>
    <x v="10"/>
    <x v="0"/>
  </r>
  <r>
    <x v="1"/>
    <x v="1"/>
    <m/>
    <m/>
    <x v="1"/>
    <x v="10"/>
    <x v="0"/>
  </r>
  <r>
    <x v="689"/>
    <x v="5"/>
    <s v="‒"/>
    <s v="‒"/>
    <x v="24"/>
    <x v="10"/>
    <x v="0"/>
  </r>
  <r>
    <x v="1"/>
    <x v="1"/>
    <m/>
    <m/>
    <x v="1"/>
    <x v="10"/>
    <x v="0"/>
  </r>
  <r>
    <x v="690"/>
    <x v="2"/>
    <n v="0.33"/>
    <s v="‒"/>
    <x v="24"/>
    <x v="10"/>
    <x v="0"/>
  </r>
  <r>
    <x v="1"/>
    <x v="1"/>
    <m/>
    <m/>
    <x v="1"/>
    <x v="10"/>
    <x v="0"/>
  </r>
  <r>
    <x v="691"/>
    <x v="5"/>
    <s v="‒"/>
    <s v="‒"/>
    <x v="24"/>
    <x v="10"/>
    <x v="0"/>
  </r>
  <r>
    <x v="1"/>
    <x v="1"/>
    <m/>
    <m/>
    <x v="1"/>
    <x v="10"/>
    <x v="0"/>
  </r>
  <r>
    <x v="692"/>
    <x v="2"/>
    <n v="0.33"/>
    <s v="‒"/>
    <x v="24"/>
    <x v="10"/>
    <x v="0"/>
  </r>
  <r>
    <x v="1"/>
    <x v="1"/>
    <m/>
    <m/>
    <x v="1"/>
    <x v="10"/>
    <x v="0"/>
  </r>
  <r>
    <x v="693"/>
    <x v="5"/>
    <s v="‒"/>
    <s v="‒"/>
    <x v="24"/>
    <x v="10"/>
    <x v="0"/>
  </r>
  <r>
    <x v="1"/>
    <x v="1"/>
    <m/>
    <m/>
    <x v="1"/>
    <x v="10"/>
    <x v="0"/>
  </r>
  <r>
    <x v="694"/>
    <x v="2"/>
    <n v="0.66"/>
    <n v="1.1599999999999999"/>
    <x v="24"/>
    <x v="10"/>
    <x v="0"/>
  </r>
  <r>
    <x v="1"/>
    <x v="1"/>
    <m/>
    <m/>
    <x v="1"/>
    <x v="10"/>
    <x v="0"/>
  </r>
  <r>
    <x v="695"/>
    <x v="5"/>
    <s v="‒"/>
    <s v="‒"/>
    <x v="24"/>
    <x v="10"/>
    <x v="0"/>
  </r>
  <r>
    <x v="1"/>
    <x v="1"/>
    <m/>
    <m/>
    <x v="1"/>
    <x v="10"/>
    <x v="0"/>
  </r>
  <r>
    <x v="696"/>
    <x v="2"/>
    <n v="0.66"/>
    <n v="12.68"/>
    <x v="24"/>
    <x v="10"/>
    <x v="0"/>
  </r>
  <r>
    <x v="1"/>
    <x v="1"/>
    <m/>
    <m/>
    <x v="1"/>
    <x v="10"/>
    <x v="0"/>
  </r>
  <r>
    <x v="697"/>
    <x v="2"/>
    <n v="0.66"/>
    <n v="1.48"/>
    <x v="24"/>
    <x v="10"/>
    <x v="0"/>
  </r>
  <r>
    <x v="1"/>
    <x v="1"/>
    <m/>
    <m/>
    <x v="1"/>
    <x v="10"/>
    <x v="0"/>
  </r>
  <r>
    <x v="698"/>
    <x v="2"/>
    <n v="0.66"/>
    <n v="1.39"/>
    <x v="24"/>
    <x v="10"/>
    <x v="0"/>
  </r>
  <r>
    <x v="1"/>
    <x v="1"/>
    <m/>
    <m/>
    <x v="1"/>
    <x v="10"/>
    <x v="0"/>
  </r>
  <r>
    <x v="699"/>
    <x v="5"/>
    <s v="‒"/>
    <s v="‒"/>
    <x v="24"/>
    <x v="10"/>
    <x v="0"/>
  </r>
  <r>
    <x v="1"/>
    <x v="1"/>
    <m/>
    <m/>
    <x v="1"/>
    <x v="10"/>
    <x v="0"/>
  </r>
  <r>
    <x v="700"/>
    <x v="2"/>
    <n v="0.99"/>
    <s v="‒"/>
    <x v="24"/>
    <x v="10"/>
    <x v="0"/>
  </r>
  <r>
    <x v="1"/>
    <x v="1"/>
    <m/>
    <m/>
    <x v="1"/>
    <x v="10"/>
    <x v="0"/>
  </r>
  <r>
    <x v="701"/>
    <x v="2"/>
    <n v="0.99"/>
    <n v="3.21"/>
    <x v="24"/>
    <x v="10"/>
    <x v="0"/>
  </r>
  <r>
    <x v="1"/>
    <x v="1"/>
    <m/>
    <m/>
    <x v="1"/>
    <x v="10"/>
    <x v="0"/>
  </r>
  <r>
    <x v="702"/>
    <x v="2"/>
    <n v="0.33"/>
    <n v="1.25"/>
    <x v="24"/>
    <x v="10"/>
    <x v="0"/>
  </r>
  <r>
    <x v="1"/>
    <x v="1"/>
    <m/>
    <m/>
    <x v="1"/>
    <x v="10"/>
    <x v="0"/>
  </r>
  <r>
    <x v="703"/>
    <x v="2"/>
    <n v="0.99"/>
    <s v="‒"/>
    <x v="24"/>
    <x v="10"/>
    <x v="0"/>
  </r>
  <r>
    <x v="1"/>
    <x v="1"/>
    <m/>
    <m/>
    <x v="1"/>
    <x v="10"/>
    <x v="0"/>
  </r>
  <r>
    <x v="704"/>
    <x v="5"/>
    <s v="‒"/>
    <s v="‒"/>
    <x v="24"/>
    <x v="10"/>
    <x v="0"/>
  </r>
  <r>
    <x v="1"/>
    <x v="1"/>
    <m/>
    <m/>
    <x v="1"/>
    <x v="10"/>
    <x v="0"/>
  </r>
  <r>
    <x v="705"/>
    <x v="5"/>
    <s v="‒"/>
    <s v="‒"/>
    <x v="24"/>
    <x v="10"/>
    <x v="0"/>
  </r>
  <r>
    <x v="1"/>
    <x v="1"/>
    <m/>
    <m/>
    <x v="1"/>
    <x v="10"/>
    <x v="0"/>
  </r>
  <r>
    <x v="706"/>
    <x v="5"/>
    <s v="‒"/>
    <s v="‒"/>
    <x v="24"/>
    <x v="10"/>
    <x v="0"/>
  </r>
  <r>
    <x v="1"/>
    <x v="1"/>
    <m/>
    <m/>
    <x v="1"/>
    <x v="10"/>
    <x v="0"/>
  </r>
  <r>
    <x v="707"/>
    <x v="2"/>
    <n v="0.33"/>
    <s v="‒"/>
    <x v="24"/>
    <x v="10"/>
    <x v="0"/>
  </r>
  <r>
    <x v="1"/>
    <x v="1"/>
    <m/>
    <m/>
    <x v="1"/>
    <x v="10"/>
    <x v="0"/>
  </r>
  <r>
    <x v="708"/>
    <x v="2"/>
    <n v="0.33"/>
    <s v="‒"/>
    <x v="24"/>
    <x v="10"/>
    <x v="0"/>
  </r>
  <r>
    <x v="1"/>
    <x v="1"/>
    <m/>
    <m/>
    <x v="1"/>
    <x v="10"/>
    <x v="0"/>
  </r>
  <r>
    <x v="709"/>
    <x v="2"/>
    <n v="0.66"/>
    <s v="‒"/>
    <x v="24"/>
    <x v="10"/>
    <x v="0"/>
  </r>
  <r>
    <x v="1"/>
    <x v="1"/>
    <m/>
    <m/>
    <x v="1"/>
    <x v="10"/>
    <x v="0"/>
  </r>
  <r>
    <x v="710"/>
    <x v="2"/>
    <n v="0.33"/>
    <n v="0.87"/>
    <x v="24"/>
    <x v="10"/>
    <x v="0"/>
  </r>
  <r>
    <x v="1"/>
    <x v="1"/>
    <m/>
    <m/>
    <x v="1"/>
    <x v="10"/>
    <x v="0"/>
  </r>
  <r>
    <x v="711"/>
    <x v="2"/>
    <n v="0.33"/>
    <s v="‒"/>
    <x v="24"/>
    <x v="10"/>
    <x v="0"/>
  </r>
  <r>
    <x v="1"/>
    <x v="1"/>
    <m/>
    <m/>
    <x v="1"/>
    <x v="10"/>
    <x v="0"/>
  </r>
  <r>
    <x v="712"/>
    <x v="5"/>
    <s v="‒"/>
    <s v="‒"/>
    <x v="24"/>
    <x v="10"/>
    <x v="0"/>
  </r>
  <r>
    <x v="1"/>
    <x v="1"/>
    <m/>
    <m/>
    <x v="1"/>
    <x v="10"/>
    <x v="0"/>
  </r>
  <r>
    <x v="713"/>
    <x v="0"/>
    <n v="0.99"/>
    <n v="2.0099999999999998"/>
    <x v="24"/>
    <x v="10"/>
    <x v="0"/>
  </r>
  <r>
    <x v="1"/>
    <x v="1"/>
    <m/>
    <m/>
    <x v="1"/>
    <x v="10"/>
    <x v="0"/>
  </r>
  <r>
    <x v="714"/>
    <x v="2"/>
    <n v="0.99"/>
    <n v="0.66"/>
    <x v="24"/>
    <x v="10"/>
    <x v="0"/>
  </r>
  <r>
    <x v="1"/>
    <x v="1"/>
    <m/>
    <m/>
    <x v="1"/>
    <x v="10"/>
    <x v="0"/>
  </r>
  <r>
    <x v="715"/>
    <x v="2"/>
    <n v="0.99"/>
    <n v="1.1000000000000001"/>
    <x v="24"/>
    <x v="10"/>
    <x v="0"/>
  </r>
  <r>
    <x v="1"/>
    <x v="1"/>
    <m/>
    <m/>
    <x v="1"/>
    <x v="10"/>
    <x v="0"/>
  </r>
  <r>
    <x v="716"/>
    <x v="5"/>
    <s v="‒"/>
    <s v="‒"/>
    <x v="24"/>
    <x v="10"/>
    <x v="0"/>
  </r>
  <r>
    <x v="1"/>
    <x v="1"/>
    <m/>
    <m/>
    <x v="1"/>
    <x v="10"/>
    <x v="0"/>
  </r>
  <r>
    <x v="717"/>
    <x v="5"/>
    <s v="‒"/>
    <s v="‒"/>
    <x v="24"/>
    <x v="10"/>
    <x v="0"/>
  </r>
  <r>
    <x v="1"/>
    <x v="1"/>
    <m/>
    <m/>
    <x v="1"/>
    <x v="10"/>
    <x v="0"/>
  </r>
  <r>
    <x v="718"/>
    <x v="2"/>
    <n v="0.33"/>
    <s v="‒"/>
    <x v="24"/>
    <x v="10"/>
    <x v="0"/>
  </r>
  <r>
    <x v="1"/>
    <x v="1"/>
    <m/>
    <m/>
    <x v="1"/>
    <x v="10"/>
    <x v="0"/>
  </r>
  <r>
    <x v="719"/>
    <x v="2"/>
    <n v="0.99"/>
    <s v="‒"/>
    <x v="24"/>
    <x v="10"/>
    <x v="0"/>
  </r>
  <r>
    <x v="1"/>
    <x v="1"/>
    <m/>
    <m/>
    <x v="1"/>
    <x v="10"/>
    <x v="0"/>
  </r>
  <r>
    <x v="720"/>
    <x v="2"/>
    <n v="0.66"/>
    <n v="0.98"/>
    <x v="24"/>
    <x v="10"/>
    <x v="0"/>
  </r>
  <r>
    <x v="1"/>
    <x v="1"/>
    <m/>
    <m/>
    <x v="1"/>
    <x v="10"/>
    <x v="0"/>
  </r>
  <r>
    <x v="721"/>
    <x v="2"/>
    <n v="0.99"/>
    <s v="‒"/>
    <x v="24"/>
    <x v="10"/>
    <x v="0"/>
  </r>
  <r>
    <x v="1"/>
    <x v="1"/>
    <m/>
    <m/>
    <x v="1"/>
    <x v="10"/>
    <x v="0"/>
  </r>
  <r>
    <x v="722"/>
    <x v="2"/>
    <n v="0.66"/>
    <n v="1.02"/>
    <x v="24"/>
    <x v="10"/>
    <x v="0"/>
  </r>
  <r>
    <x v="1"/>
    <x v="1"/>
    <m/>
    <m/>
    <x v="1"/>
    <x v="10"/>
    <x v="0"/>
  </r>
  <r>
    <x v="723"/>
    <x v="2"/>
    <n v="0.66"/>
    <s v="‒"/>
    <x v="24"/>
    <x v="10"/>
    <x v="0"/>
  </r>
  <r>
    <x v="1"/>
    <x v="1"/>
    <m/>
    <m/>
    <x v="1"/>
    <x v="10"/>
    <x v="0"/>
  </r>
  <r>
    <x v="724"/>
    <x v="2"/>
    <n v="0.66"/>
    <s v="‒"/>
    <x v="24"/>
    <x v="10"/>
    <x v="0"/>
  </r>
  <r>
    <x v="1"/>
    <x v="1"/>
    <m/>
    <m/>
    <x v="1"/>
    <x v="10"/>
    <x v="0"/>
  </r>
  <r>
    <x v="725"/>
    <x v="2"/>
    <n v="0.33"/>
    <s v="‒"/>
    <x v="24"/>
    <x v="10"/>
    <x v="0"/>
  </r>
  <r>
    <x v="1"/>
    <x v="1"/>
    <m/>
    <m/>
    <x v="1"/>
    <x v="10"/>
    <x v="0"/>
  </r>
  <r>
    <x v="726"/>
    <x v="2"/>
    <n v="0.33"/>
    <s v="‒"/>
    <x v="24"/>
    <x v="10"/>
    <x v="0"/>
  </r>
  <r>
    <x v="1"/>
    <x v="1"/>
    <m/>
    <m/>
    <x v="1"/>
    <x v="10"/>
    <x v="0"/>
  </r>
  <r>
    <x v="727"/>
    <x v="2"/>
    <n v="0.33"/>
    <s v="‒"/>
    <x v="24"/>
    <x v="10"/>
    <x v="0"/>
  </r>
  <r>
    <x v="1"/>
    <x v="1"/>
    <m/>
    <m/>
    <x v="1"/>
    <x v="10"/>
    <x v="0"/>
  </r>
  <r>
    <x v="728"/>
    <x v="2"/>
    <n v="0.99"/>
    <n v="3.1"/>
    <x v="24"/>
    <x v="10"/>
    <x v="0"/>
  </r>
  <r>
    <x v="1"/>
    <x v="1"/>
    <m/>
    <m/>
    <x v="1"/>
    <x v="10"/>
    <x v="0"/>
  </r>
  <r>
    <x v="729"/>
    <x v="2"/>
    <n v="0.33"/>
    <s v="‒"/>
    <x v="24"/>
    <x v="10"/>
    <x v="0"/>
  </r>
  <r>
    <x v="1"/>
    <x v="1"/>
    <m/>
    <m/>
    <x v="1"/>
    <x v="10"/>
    <x v="0"/>
  </r>
  <r>
    <x v="730"/>
    <x v="2"/>
    <n v="0.66"/>
    <n v="4.32"/>
    <x v="24"/>
    <x v="10"/>
    <x v="0"/>
  </r>
  <r>
    <x v="1"/>
    <x v="1"/>
    <m/>
    <m/>
    <x v="1"/>
    <x v="10"/>
    <x v="0"/>
  </r>
  <r>
    <x v="731"/>
    <x v="5"/>
    <s v="‒"/>
    <s v="‒"/>
    <x v="24"/>
    <x v="10"/>
    <x v="0"/>
  </r>
  <r>
    <x v="1"/>
    <x v="1"/>
    <m/>
    <m/>
    <x v="1"/>
    <x v="10"/>
    <x v="0"/>
  </r>
  <r>
    <x v="732"/>
    <x v="5"/>
    <s v="‒"/>
    <s v="‒"/>
    <x v="24"/>
    <x v="10"/>
    <x v="0"/>
  </r>
  <r>
    <x v="1"/>
    <x v="1"/>
    <m/>
    <m/>
    <x v="1"/>
    <x v="10"/>
    <x v="0"/>
  </r>
  <r>
    <x v="733"/>
    <x v="5"/>
    <s v="‒"/>
    <s v="‒"/>
    <x v="24"/>
    <x v="10"/>
    <x v="0"/>
  </r>
  <r>
    <x v="1"/>
    <x v="1"/>
    <m/>
    <m/>
    <x v="1"/>
    <x v="10"/>
    <x v="0"/>
  </r>
  <r>
    <x v="734"/>
    <x v="2"/>
    <n v="0.66"/>
    <n v="0.68"/>
    <x v="24"/>
    <x v="10"/>
    <x v="0"/>
  </r>
  <r>
    <x v="1"/>
    <x v="1"/>
    <m/>
    <m/>
    <x v="1"/>
    <x v="10"/>
    <x v="0"/>
  </r>
  <r>
    <x v="735"/>
    <x v="5"/>
    <s v="‒"/>
    <s v="‒"/>
    <x v="24"/>
    <x v="10"/>
    <x v="0"/>
  </r>
  <r>
    <x v="1"/>
    <x v="1"/>
    <m/>
    <m/>
    <x v="1"/>
    <x v="10"/>
    <x v="0"/>
  </r>
  <r>
    <x v="736"/>
    <x v="2"/>
    <n v="0.99"/>
    <n v="1.23"/>
    <x v="24"/>
    <x v="10"/>
    <x v="0"/>
  </r>
  <r>
    <x v="1"/>
    <x v="1"/>
    <m/>
    <m/>
    <x v="1"/>
    <x v="10"/>
    <x v="0"/>
  </r>
  <r>
    <x v="737"/>
    <x v="2"/>
    <n v="0.33"/>
    <s v="‒"/>
    <x v="24"/>
    <x v="10"/>
    <x v="0"/>
  </r>
  <r>
    <x v="1"/>
    <x v="1"/>
    <m/>
    <m/>
    <x v="1"/>
    <x v="10"/>
    <x v="0"/>
  </r>
  <r>
    <x v="738"/>
    <x v="2"/>
    <n v="0.33"/>
    <s v="‒"/>
    <x v="24"/>
    <x v="10"/>
    <x v="0"/>
  </r>
  <r>
    <x v="1"/>
    <x v="1"/>
    <m/>
    <m/>
    <x v="1"/>
    <x v="10"/>
    <x v="0"/>
  </r>
  <r>
    <x v="739"/>
    <x v="2"/>
    <n v="0.33"/>
    <s v="‒"/>
    <x v="24"/>
    <x v="10"/>
    <x v="0"/>
  </r>
  <r>
    <x v="1"/>
    <x v="1"/>
    <m/>
    <m/>
    <x v="1"/>
    <x v="10"/>
    <x v="0"/>
  </r>
  <r>
    <x v="740"/>
    <x v="2"/>
    <n v="0.99"/>
    <n v="1.58"/>
    <x v="24"/>
    <x v="10"/>
    <x v="0"/>
  </r>
  <r>
    <x v="1"/>
    <x v="1"/>
    <m/>
    <m/>
    <x v="1"/>
    <x v="10"/>
    <x v="0"/>
  </r>
  <r>
    <x v="741"/>
    <x v="2"/>
    <n v="0.33"/>
    <s v="‒"/>
    <x v="24"/>
    <x v="10"/>
    <x v="0"/>
  </r>
  <r>
    <x v="1"/>
    <x v="1"/>
    <m/>
    <m/>
    <x v="1"/>
    <x v="10"/>
    <x v="0"/>
  </r>
  <r>
    <x v="742"/>
    <x v="2"/>
    <n v="0.66"/>
    <n v="1.92"/>
    <x v="24"/>
    <x v="10"/>
    <x v="0"/>
  </r>
  <r>
    <x v="1"/>
    <x v="1"/>
    <m/>
    <m/>
    <x v="1"/>
    <x v="10"/>
    <x v="0"/>
  </r>
  <r>
    <x v="743"/>
    <x v="2"/>
    <n v="0.33"/>
    <n v="0.79"/>
    <x v="24"/>
    <x v="10"/>
    <x v="0"/>
  </r>
  <r>
    <x v="1"/>
    <x v="1"/>
    <m/>
    <m/>
    <x v="1"/>
    <x v="10"/>
    <x v="0"/>
  </r>
  <r>
    <x v="744"/>
    <x v="2"/>
    <n v="0.33"/>
    <s v="‒"/>
    <x v="24"/>
    <x v="10"/>
    <x v="0"/>
  </r>
  <r>
    <x v="1"/>
    <x v="1"/>
    <m/>
    <m/>
    <x v="1"/>
    <x v="10"/>
    <x v="0"/>
  </r>
  <r>
    <x v="745"/>
    <x v="0"/>
    <n v="0.99"/>
    <n v="1.79"/>
    <x v="24"/>
    <x v="10"/>
    <x v="0"/>
  </r>
  <r>
    <x v="1"/>
    <x v="1"/>
    <m/>
    <m/>
    <x v="1"/>
    <x v="10"/>
    <x v="0"/>
  </r>
  <r>
    <x v="746"/>
    <x v="2"/>
    <n v="0.33"/>
    <s v="‒"/>
    <x v="24"/>
    <x v="10"/>
    <x v="0"/>
  </r>
  <r>
    <x v="1"/>
    <x v="1"/>
    <m/>
    <m/>
    <x v="1"/>
    <x v="10"/>
    <x v="0"/>
  </r>
  <r>
    <x v="747"/>
    <x v="2"/>
    <n v="0.66"/>
    <n v="0.28999999999999998"/>
    <x v="24"/>
    <x v="10"/>
    <x v="0"/>
  </r>
  <r>
    <x v="1"/>
    <x v="1"/>
    <m/>
    <m/>
    <x v="1"/>
    <x v="10"/>
    <x v="0"/>
  </r>
  <r>
    <x v="748"/>
    <x v="2"/>
    <n v="0.33"/>
    <n v="0.68"/>
    <x v="24"/>
    <x v="10"/>
    <x v="0"/>
  </r>
  <r>
    <x v="1"/>
    <x v="1"/>
    <m/>
    <m/>
    <x v="1"/>
    <x v="10"/>
    <x v="0"/>
  </r>
  <r>
    <x v="749"/>
    <x v="2"/>
    <n v="0.66"/>
    <n v="0.87"/>
    <x v="24"/>
    <x v="10"/>
    <x v="0"/>
  </r>
  <r>
    <x v="1"/>
    <x v="1"/>
    <m/>
    <m/>
    <x v="1"/>
    <x v="10"/>
    <x v="0"/>
  </r>
  <r>
    <x v="750"/>
    <x v="5"/>
    <s v="‒"/>
    <s v="‒"/>
    <x v="24"/>
    <x v="10"/>
    <x v="0"/>
  </r>
  <r>
    <x v="1"/>
    <x v="1"/>
    <m/>
    <m/>
    <x v="1"/>
    <x v="10"/>
    <x v="0"/>
  </r>
  <r>
    <x v="751"/>
    <x v="2"/>
    <n v="0.66"/>
    <s v="‒"/>
    <x v="24"/>
    <x v="10"/>
    <x v="0"/>
  </r>
  <r>
    <x v="1"/>
    <x v="1"/>
    <m/>
    <m/>
    <x v="1"/>
    <x v="10"/>
    <x v="0"/>
  </r>
  <r>
    <x v="752"/>
    <x v="2"/>
    <n v="0.33"/>
    <n v="0.92"/>
    <x v="24"/>
    <x v="10"/>
    <x v="0"/>
  </r>
  <r>
    <x v="1"/>
    <x v="1"/>
    <m/>
    <m/>
    <x v="1"/>
    <x v="10"/>
    <x v="0"/>
  </r>
  <r>
    <x v="753"/>
    <x v="2"/>
    <n v="0.66"/>
    <s v="‒"/>
    <x v="24"/>
    <x v="10"/>
    <x v="0"/>
  </r>
  <r>
    <x v="1"/>
    <x v="1"/>
    <m/>
    <m/>
    <x v="1"/>
    <x v="10"/>
    <x v="0"/>
  </r>
  <r>
    <x v="754"/>
    <x v="2"/>
    <n v="0.66"/>
    <s v="‒"/>
    <x v="24"/>
    <x v="10"/>
    <x v="0"/>
  </r>
  <r>
    <x v="1"/>
    <x v="1"/>
    <m/>
    <m/>
    <x v="1"/>
    <x v="10"/>
    <x v="0"/>
  </r>
  <r>
    <x v="755"/>
    <x v="2"/>
    <n v="0.99"/>
    <n v="1.37"/>
    <x v="24"/>
    <x v="10"/>
    <x v="0"/>
  </r>
  <r>
    <x v="1"/>
    <x v="1"/>
    <m/>
    <m/>
    <x v="1"/>
    <x v="10"/>
    <x v="0"/>
  </r>
  <r>
    <x v="756"/>
    <x v="2"/>
    <n v="0.66"/>
    <n v="11.5"/>
    <x v="24"/>
    <x v="10"/>
    <x v="0"/>
  </r>
  <r>
    <x v="1"/>
    <x v="1"/>
    <m/>
    <m/>
    <x v="1"/>
    <x v="10"/>
    <x v="0"/>
  </r>
  <r>
    <x v="757"/>
    <x v="5"/>
    <s v="‒"/>
    <s v="‒"/>
    <x v="24"/>
    <x v="10"/>
    <x v="0"/>
  </r>
  <r>
    <x v="1"/>
    <x v="1"/>
    <m/>
    <m/>
    <x v="1"/>
    <x v="10"/>
    <x v="0"/>
  </r>
  <r>
    <x v="758"/>
    <x v="5"/>
    <s v="‒"/>
    <s v="‒"/>
    <x v="24"/>
    <x v="10"/>
    <x v="0"/>
  </r>
  <r>
    <x v="1"/>
    <x v="1"/>
    <m/>
    <m/>
    <x v="1"/>
    <x v="10"/>
    <x v="0"/>
  </r>
  <r>
    <x v="759"/>
    <x v="5"/>
    <s v="‒"/>
    <s v="‒"/>
    <x v="24"/>
    <x v="10"/>
    <x v="0"/>
  </r>
  <r>
    <x v="1"/>
    <x v="1"/>
    <m/>
    <m/>
    <x v="1"/>
    <x v="10"/>
    <x v="0"/>
  </r>
  <r>
    <x v="760"/>
    <x v="5"/>
    <s v="‒"/>
    <s v="‒"/>
    <x v="24"/>
    <x v="10"/>
    <x v="0"/>
  </r>
  <r>
    <x v="1"/>
    <x v="1"/>
    <m/>
    <m/>
    <x v="1"/>
    <x v="10"/>
    <x v="0"/>
  </r>
  <r>
    <x v="761"/>
    <x v="5"/>
    <s v="‒"/>
    <s v="‒"/>
    <x v="24"/>
    <x v="10"/>
    <x v="0"/>
  </r>
  <r>
    <x v="1"/>
    <x v="1"/>
    <m/>
    <m/>
    <x v="1"/>
    <x v="10"/>
    <x v="0"/>
  </r>
  <r>
    <x v="762"/>
    <x v="2"/>
    <n v="0.66"/>
    <s v="‒"/>
    <x v="24"/>
    <x v="10"/>
    <x v="0"/>
  </r>
  <r>
    <x v="1"/>
    <x v="1"/>
    <m/>
    <m/>
    <x v="1"/>
    <x v="10"/>
    <x v="0"/>
  </r>
  <r>
    <x v="763"/>
    <x v="5"/>
    <s v="‒"/>
    <s v="‒"/>
    <x v="24"/>
    <x v="10"/>
    <x v="0"/>
  </r>
  <r>
    <x v="1"/>
    <x v="1"/>
    <m/>
    <m/>
    <x v="1"/>
    <x v="10"/>
    <x v="0"/>
  </r>
  <r>
    <x v="764"/>
    <x v="2"/>
    <n v="0.66"/>
    <n v="0.55000000000000004"/>
    <x v="24"/>
    <x v="10"/>
    <x v="0"/>
  </r>
  <r>
    <x v="1"/>
    <x v="1"/>
    <m/>
    <m/>
    <x v="1"/>
    <x v="10"/>
    <x v="0"/>
  </r>
  <r>
    <x v="765"/>
    <x v="2"/>
    <n v="0.66"/>
    <n v="1.05"/>
    <x v="24"/>
    <x v="10"/>
    <x v="0"/>
  </r>
  <r>
    <x v="1"/>
    <x v="1"/>
    <m/>
    <m/>
    <x v="1"/>
    <x v="10"/>
    <x v="0"/>
  </r>
  <r>
    <x v="766"/>
    <x v="5"/>
    <s v="‒"/>
    <s v="‒"/>
    <x v="24"/>
    <x v="10"/>
    <x v="0"/>
  </r>
  <r>
    <x v="1"/>
    <x v="1"/>
    <m/>
    <m/>
    <x v="1"/>
    <x v="10"/>
    <x v="0"/>
  </r>
  <r>
    <x v="767"/>
    <x v="5"/>
    <s v="‒"/>
    <s v="‒"/>
    <x v="24"/>
    <x v="10"/>
    <x v="0"/>
  </r>
  <r>
    <x v="1"/>
    <x v="1"/>
    <m/>
    <m/>
    <x v="1"/>
    <x v="10"/>
    <x v="0"/>
  </r>
  <r>
    <x v="768"/>
    <x v="2"/>
    <n v="0.33"/>
    <s v="‒"/>
    <x v="24"/>
    <x v="10"/>
    <x v="0"/>
  </r>
  <r>
    <x v="1"/>
    <x v="1"/>
    <m/>
    <m/>
    <x v="1"/>
    <x v="10"/>
    <x v="0"/>
  </r>
  <r>
    <x v="769"/>
    <x v="5"/>
    <s v="‒"/>
    <s v="‒"/>
    <x v="24"/>
    <x v="10"/>
    <x v="0"/>
  </r>
  <r>
    <x v="1"/>
    <x v="1"/>
    <m/>
    <m/>
    <x v="1"/>
    <x v="10"/>
    <x v="0"/>
  </r>
  <r>
    <x v="770"/>
    <x v="2"/>
    <n v="0.33"/>
    <s v="‒"/>
    <x v="24"/>
    <x v="10"/>
    <x v="0"/>
  </r>
  <r>
    <x v="1"/>
    <x v="1"/>
    <m/>
    <m/>
    <x v="1"/>
    <x v="10"/>
    <x v="0"/>
  </r>
  <r>
    <x v="771"/>
    <x v="0"/>
    <n v="0.33"/>
    <n v="1.05"/>
    <x v="24"/>
    <x v="10"/>
    <x v="0"/>
  </r>
  <r>
    <x v="1"/>
    <x v="1"/>
    <m/>
    <m/>
    <x v="1"/>
    <x v="10"/>
    <x v="0"/>
  </r>
  <r>
    <x v="772"/>
    <x v="0"/>
    <n v="0.33"/>
    <n v="1.05"/>
    <x v="24"/>
    <x v="10"/>
    <x v="0"/>
  </r>
  <r>
    <x v="1"/>
    <x v="1"/>
    <m/>
    <m/>
    <x v="1"/>
    <x v="10"/>
    <x v="0"/>
  </r>
  <r>
    <x v="773"/>
    <x v="2"/>
    <n v="0.99"/>
    <n v="2.1800000000000002"/>
    <x v="24"/>
    <x v="10"/>
    <x v="0"/>
  </r>
  <r>
    <x v="1"/>
    <x v="1"/>
    <m/>
    <m/>
    <x v="1"/>
    <x v="10"/>
    <x v="0"/>
  </r>
  <r>
    <x v="774"/>
    <x v="5"/>
    <s v="‒"/>
    <s v="‒"/>
    <x v="24"/>
    <x v="10"/>
    <x v="0"/>
  </r>
  <r>
    <x v="1"/>
    <x v="1"/>
    <m/>
    <m/>
    <x v="1"/>
    <x v="10"/>
    <x v="0"/>
  </r>
  <r>
    <x v="775"/>
    <x v="5"/>
    <s v="‒"/>
    <s v="‒"/>
    <x v="24"/>
    <x v="10"/>
    <x v="0"/>
  </r>
  <r>
    <x v="1"/>
    <x v="1"/>
    <m/>
    <m/>
    <x v="1"/>
    <x v="10"/>
    <x v="0"/>
  </r>
  <r>
    <x v="776"/>
    <x v="2"/>
    <n v="0.33"/>
    <s v="‒"/>
    <x v="24"/>
    <x v="10"/>
    <x v="0"/>
  </r>
  <r>
    <x v="1"/>
    <x v="1"/>
    <m/>
    <m/>
    <x v="1"/>
    <x v="10"/>
    <x v="0"/>
  </r>
  <r>
    <x v="777"/>
    <x v="2"/>
    <n v="0.33"/>
    <s v="‒"/>
    <x v="24"/>
    <x v="10"/>
    <x v="0"/>
  </r>
  <r>
    <x v="1"/>
    <x v="1"/>
    <m/>
    <m/>
    <x v="1"/>
    <x v="10"/>
    <x v="0"/>
  </r>
  <r>
    <x v="778"/>
    <x v="5"/>
    <s v="‒"/>
    <s v="‒"/>
    <x v="24"/>
    <x v="10"/>
    <x v="0"/>
  </r>
  <r>
    <x v="1"/>
    <x v="1"/>
    <m/>
    <m/>
    <x v="1"/>
    <x v="10"/>
    <x v="0"/>
  </r>
  <r>
    <x v="779"/>
    <x v="2"/>
    <n v="0.33"/>
    <s v="‒"/>
    <x v="24"/>
    <x v="10"/>
    <x v="0"/>
  </r>
  <r>
    <x v="1"/>
    <x v="1"/>
    <m/>
    <m/>
    <x v="1"/>
    <x v="10"/>
    <x v="0"/>
  </r>
  <r>
    <x v="780"/>
    <x v="2"/>
    <n v="0.33"/>
    <n v="0.78"/>
    <x v="24"/>
    <x v="10"/>
    <x v="0"/>
  </r>
  <r>
    <x v="1"/>
    <x v="1"/>
    <m/>
    <m/>
    <x v="1"/>
    <x v="10"/>
    <x v="0"/>
  </r>
  <r>
    <x v="781"/>
    <x v="2"/>
    <n v="0.99"/>
    <n v="1.75"/>
    <x v="24"/>
    <x v="10"/>
    <x v="0"/>
  </r>
  <r>
    <x v="1"/>
    <x v="1"/>
    <m/>
    <m/>
    <x v="1"/>
    <x v="10"/>
    <x v="0"/>
  </r>
  <r>
    <x v="782"/>
    <x v="2"/>
    <n v="0.66"/>
    <n v="1.1200000000000001"/>
    <x v="24"/>
    <x v="10"/>
    <x v="0"/>
  </r>
  <r>
    <x v="1"/>
    <x v="1"/>
    <m/>
    <m/>
    <x v="1"/>
    <x v="10"/>
    <x v="0"/>
  </r>
  <r>
    <x v="783"/>
    <x v="2"/>
    <n v="0.66"/>
    <n v="1.0900000000000001"/>
    <x v="24"/>
    <x v="10"/>
    <x v="0"/>
  </r>
  <r>
    <x v="1"/>
    <x v="1"/>
    <m/>
    <m/>
    <x v="1"/>
    <x v="10"/>
    <x v="0"/>
  </r>
  <r>
    <x v="784"/>
    <x v="2"/>
    <n v="0.33"/>
    <s v="‒"/>
    <x v="24"/>
    <x v="10"/>
    <x v="0"/>
  </r>
  <r>
    <x v="1"/>
    <x v="1"/>
    <m/>
    <m/>
    <x v="1"/>
    <x v="10"/>
    <x v="0"/>
  </r>
  <r>
    <x v="785"/>
    <x v="2"/>
    <n v="0.33"/>
    <s v="‒"/>
    <x v="24"/>
    <x v="10"/>
    <x v="0"/>
  </r>
  <r>
    <x v="1"/>
    <x v="1"/>
    <m/>
    <m/>
    <x v="1"/>
    <x v="10"/>
    <x v="0"/>
  </r>
  <r>
    <x v="786"/>
    <x v="2"/>
    <n v="0.99"/>
    <n v="2.02"/>
    <x v="24"/>
    <x v="10"/>
    <x v="0"/>
  </r>
  <r>
    <x v="1"/>
    <x v="1"/>
    <m/>
    <m/>
    <x v="1"/>
    <x v="10"/>
    <x v="0"/>
  </r>
  <r>
    <x v="787"/>
    <x v="2"/>
    <n v="0.33"/>
    <s v="‒"/>
    <x v="24"/>
    <x v="10"/>
    <x v="0"/>
  </r>
  <r>
    <x v="1"/>
    <x v="1"/>
    <m/>
    <m/>
    <x v="1"/>
    <x v="10"/>
    <x v="0"/>
  </r>
  <r>
    <x v="788"/>
    <x v="2"/>
    <n v="0.99"/>
    <s v="‒"/>
    <x v="24"/>
    <x v="10"/>
    <x v="0"/>
  </r>
  <r>
    <x v="1"/>
    <x v="1"/>
    <m/>
    <m/>
    <x v="1"/>
    <x v="10"/>
    <x v="0"/>
  </r>
  <r>
    <x v="789"/>
    <x v="2"/>
    <n v="0.99"/>
    <n v="1.74"/>
    <x v="24"/>
    <x v="10"/>
    <x v="0"/>
  </r>
  <r>
    <x v="1"/>
    <x v="1"/>
    <m/>
    <m/>
    <x v="1"/>
    <x v="10"/>
    <x v="0"/>
  </r>
  <r>
    <x v="790"/>
    <x v="2"/>
    <n v="0.66"/>
    <s v="‒"/>
    <x v="24"/>
    <x v="10"/>
    <x v="0"/>
  </r>
  <r>
    <x v="1"/>
    <x v="1"/>
    <m/>
    <m/>
    <x v="1"/>
    <x v="10"/>
    <x v="0"/>
  </r>
  <r>
    <x v="791"/>
    <x v="0"/>
    <n v="0.66"/>
    <n v="1.36"/>
    <x v="24"/>
    <x v="10"/>
    <x v="0"/>
  </r>
  <r>
    <x v="1"/>
    <x v="1"/>
    <m/>
    <m/>
    <x v="1"/>
    <x v="10"/>
    <x v="0"/>
  </r>
  <r>
    <x v="792"/>
    <x v="5"/>
    <s v="‒"/>
    <s v="‒"/>
    <x v="24"/>
    <x v="10"/>
    <x v="0"/>
  </r>
  <r>
    <x v="1"/>
    <x v="1"/>
    <m/>
    <m/>
    <x v="1"/>
    <x v="10"/>
    <x v="0"/>
  </r>
  <r>
    <x v="793"/>
    <x v="2"/>
    <n v="0.66"/>
    <n v="1.27"/>
    <x v="24"/>
    <x v="10"/>
    <x v="0"/>
  </r>
  <r>
    <x v="1"/>
    <x v="1"/>
    <m/>
    <m/>
    <x v="1"/>
    <x v="10"/>
    <x v="0"/>
  </r>
  <r>
    <x v="794"/>
    <x v="2"/>
    <n v="0.99"/>
    <s v="‒"/>
    <x v="24"/>
    <x v="10"/>
    <x v="0"/>
  </r>
  <r>
    <x v="1"/>
    <x v="1"/>
    <m/>
    <m/>
    <x v="1"/>
    <x v="10"/>
    <x v="0"/>
  </r>
  <r>
    <x v="795"/>
    <x v="2"/>
    <n v="0.33"/>
    <s v="‒"/>
    <x v="24"/>
    <x v="10"/>
    <x v="0"/>
  </r>
  <r>
    <x v="1"/>
    <x v="1"/>
    <m/>
    <m/>
    <x v="1"/>
    <x v="10"/>
    <x v="0"/>
  </r>
  <r>
    <x v="796"/>
    <x v="2"/>
    <n v="0.99"/>
    <s v="‒"/>
    <x v="24"/>
    <x v="10"/>
    <x v="0"/>
  </r>
  <r>
    <x v="1"/>
    <x v="1"/>
    <m/>
    <m/>
    <x v="1"/>
    <x v="10"/>
    <x v="0"/>
  </r>
  <r>
    <x v="797"/>
    <x v="5"/>
    <s v="‒"/>
    <s v="‒"/>
    <x v="24"/>
    <x v="10"/>
    <x v="0"/>
  </r>
  <r>
    <x v="1"/>
    <x v="1"/>
    <m/>
    <m/>
    <x v="1"/>
    <x v="10"/>
    <x v="0"/>
  </r>
  <r>
    <x v="798"/>
    <x v="2"/>
    <n v="0.66"/>
    <n v="0.66"/>
    <x v="24"/>
    <x v="10"/>
    <x v="0"/>
  </r>
  <r>
    <x v="1"/>
    <x v="1"/>
    <m/>
    <m/>
    <x v="1"/>
    <x v="10"/>
    <x v="0"/>
  </r>
  <r>
    <x v="799"/>
    <x v="2"/>
    <n v="0.66"/>
    <s v="‒"/>
    <x v="24"/>
    <x v="10"/>
    <x v="0"/>
  </r>
  <r>
    <x v="1"/>
    <x v="1"/>
    <m/>
    <m/>
    <x v="1"/>
    <x v="10"/>
    <x v="0"/>
  </r>
  <r>
    <x v="800"/>
    <x v="2"/>
    <n v="0.33"/>
    <s v="‒"/>
    <x v="24"/>
    <x v="10"/>
    <x v="0"/>
  </r>
  <r>
    <x v="1"/>
    <x v="1"/>
    <m/>
    <m/>
    <x v="1"/>
    <x v="10"/>
    <x v="0"/>
  </r>
  <r>
    <x v="801"/>
    <x v="2"/>
    <n v="0.33"/>
    <n v="0.84"/>
    <x v="24"/>
    <x v="10"/>
    <x v="0"/>
  </r>
  <r>
    <x v="1"/>
    <x v="1"/>
    <m/>
    <m/>
    <x v="1"/>
    <x v="10"/>
    <x v="0"/>
  </r>
  <r>
    <x v="802"/>
    <x v="2"/>
    <n v="0.99"/>
    <n v="1.37"/>
    <x v="24"/>
    <x v="10"/>
    <x v="0"/>
  </r>
  <r>
    <x v="1"/>
    <x v="1"/>
    <m/>
    <m/>
    <x v="1"/>
    <x v="10"/>
    <x v="0"/>
  </r>
  <r>
    <x v="803"/>
    <x v="2"/>
    <n v="0.66"/>
    <n v="1.71"/>
    <x v="24"/>
    <x v="10"/>
    <x v="0"/>
  </r>
  <r>
    <x v="1"/>
    <x v="1"/>
    <m/>
    <m/>
    <x v="1"/>
    <x v="10"/>
    <x v="0"/>
  </r>
  <r>
    <x v="804"/>
    <x v="5"/>
    <s v="‒"/>
    <s v="‒"/>
    <x v="24"/>
    <x v="10"/>
    <x v="0"/>
  </r>
  <r>
    <x v="1"/>
    <x v="1"/>
    <m/>
    <m/>
    <x v="1"/>
    <x v="10"/>
    <x v="0"/>
  </r>
  <r>
    <x v="805"/>
    <x v="2"/>
    <n v="0.66"/>
    <n v="1.1599999999999999"/>
    <x v="24"/>
    <x v="10"/>
    <x v="0"/>
  </r>
  <r>
    <x v="1"/>
    <x v="1"/>
    <m/>
    <m/>
    <x v="1"/>
    <x v="10"/>
    <x v="0"/>
  </r>
  <r>
    <x v="806"/>
    <x v="2"/>
    <n v="0.33"/>
    <s v="‒"/>
    <x v="24"/>
    <x v="10"/>
    <x v="0"/>
  </r>
  <r>
    <x v="1"/>
    <x v="1"/>
    <m/>
    <m/>
    <x v="1"/>
    <x v="10"/>
    <x v="0"/>
  </r>
  <r>
    <x v="807"/>
    <x v="2"/>
    <n v="0.66"/>
    <n v="1.19"/>
    <x v="24"/>
    <x v="10"/>
    <x v="0"/>
  </r>
  <r>
    <x v="1"/>
    <x v="1"/>
    <m/>
    <m/>
    <x v="1"/>
    <x v="10"/>
    <x v="0"/>
  </r>
  <r>
    <x v="808"/>
    <x v="2"/>
    <n v="0.33"/>
    <s v="‒"/>
    <x v="24"/>
    <x v="10"/>
    <x v="0"/>
  </r>
  <r>
    <x v="1"/>
    <x v="1"/>
    <m/>
    <m/>
    <x v="1"/>
    <x v="10"/>
    <x v="0"/>
  </r>
  <r>
    <x v="809"/>
    <x v="2"/>
    <n v="0.66"/>
    <n v="1.27"/>
    <x v="24"/>
    <x v="10"/>
    <x v="0"/>
  </r>
  <r>
    <x v="1"/>
    <x v="1"/>
    <m/>
    <m/>
    <x v="1"/>
    <x v="10"/>
    <x v="0"/>
  </r>
  <r>
    <x v="810"/>
    <x v="2"/>
    <n v="0.33"/>
    <n v="0.86"/>
    <x v="24"/>
    <x v="10"/>
    <x v="0"/>
  </r>
  <r>
    <x v="1"/>
    <x v="1"/>
    <m/>
    <m/>
    <x v="1"/>
    <x v="10"/>
    <x v="0"/>
  </r>
  <r>
    <x v="811"/>
    <x v="2"/>
    <n v="0.33"/>
    <n v="1.47"/>
    <x v="24"/>
    <x v="10"/>
    <x v="0"/>
  </r>
  <r>
    <x v="1"/>
    <x v="1"/>
    <m/>
    <m/>
    <x v="1"/>
    <x v="10"/>
    <x v="0"/>
  </r>
  <r>
    <x v="812"/>
    <x v="2"/>
    <n v="0.66"/>
    <n v="11.92"/>
    <x v="24"/>
    <x v="10"/>
    <x v="0"/>
  </r>
  <r>
    <x v="1"/>
    <x v="1"/>
    <m/>
    <m/>
    <x v="1"/>
    <x v="10"/>
    <x v="0"/>
  </r>
  <r>
    <x v="813"/>
    <x v="2"/>
    <n v="0.33"/>
    <s v="‒"/>
    <x v="24"/>
    <x v="10"/>
    <x v="0"/>
  </r>
  <r>
    <x v="1"/>
    <x v="1"/>
    <m/>
    <m/>
    <x v="1"/>
    <x v="10"/>
    <x v="0"/>
  </r>
  <r>
    <x v="814"/>
    <x v="2"/>
    <n v="0.66"/>
    <n v="0.73"/>
    <x v="24"/>
    <x v="10"/>
    <x v="0"/>
  </r>
  <r>
    <x v="1"/>
    <x v="1"/>
    <m/>
    <m/>
    <x v="1"/>
    <x v="10"/>
    <x v="0"/>
  </r>
  <r>
    <x v="815"/>
    <x v="2"/>
    <n v="0.66"/>
    <n v="0.98"/>
    <x v="24"/>
    <x v="10"/>
    <x v="0"/>
  </r>
  <r>
    <x v="1"/>
    <x v="1"/>
    <m/>
    <m/>
    <x v="1"/>
    <x v="10"/>
    <x v="0"/>
  </r>
  <r>
    <x v="816"/>
    <x v="2"/>
    <n v="0.66"/>
    <n v="1.06"/>
    <x v="24"/>
    <x v="10"/>
    <x v="0"/>
  </r>
  <r>
    <x v="1"/>
    <x v="1"/>
    <m/>
    <m/>
    <x v="1"/>
    <x v="10"/>
    <x v="0"/>
  </r>
  <r>
    <x v="817"/>
    <x v="2"/>
    <n v="0.66"/>
    <s v="‒"/>
    <x v="24"/>
    <x v="10"/>
    <x v="0"/>
  </r>
  <r>
    <x v="1"/>
    <x v="1"/>
    <m/>
    <m/>
    <x v="1"/>
    <x v="10"/>
    <x v="0"/>
  </r>
  <r>
    <x v="818"/>
    <x v="2"/>
    <n v="0.66"/>
    <n v="0.64"/>
    <x v="24"/>
    <x v="10"/>
    <x v="0"/>
  </r>
  <r>
    <x v="1"/>
    <x v="1"/>
    <m/>
    <m/>
    <x v="1"/>
    <x v="10"/>
    <x v="0"/>
  </r>
  <r>
    <x v="819"/>
    <x v="2"/>
    <n v="0.33"/>
    <s v="‒"/>
    <x v="24"/>
    <x v="10"/>
    <x v="0"/>
  </r>
  <r>
    <x v="1"/>
    <x v="1"/>
    <m/>
    <m/>
    <x v="1"/>
    <x v="10"/>
    <x v="0"/>
  </r>
  <r>
    <x v="820"/>
    <x v="0"/>
    <n v="0.66"/>
    <n v="1.1599999999999999"/>
    <x v="24"/>
    <x v="10"/>
    <x v="0"/>
  </r>
  <r>
    <x v="1"/>
    <x v="1"/>
    <m/>
    <m/>
    <x v="1"/>
    <x v="10"/>
    <x v="0"/>
  </r>
  <r>
    <x v="821"/>
    <x v="5"/>
    <s v="‒"/>
    <s v="‒"/>
    <x v="24"/>
    <x v="10"/>
    <x v="0"/>
  </r>
  <r>
    <x v="1"/>
    <x v="1"/>
    <m/>
    <m/>
    <x v="1"/>
    <x v="10"/>
    <x v="0"/>
  </r>
  <r>
    <x v="822"/>
    <x v="2"/>
    <n v="0.66"/>
    <n v="2.15"/>
    <x v="24"/>
    <x v="10"/>
    <x v="0"/>
  </r>
  <r>
    <x v="1"/>
    <x v="1"/>
    <m/>
    <m/>
    <x v="1"/>
    <x v="10"/>
    <x v="0"/>
  </r>
  <r>
    <x v="823"/>
    <x v="5"/>
    <s v="‒"/>
    <s v="‒"/>
    <x v="24"/>
    <x v="10"/>
    <x v="0"/>
  </r>
  <r>
    <x v="1"/>
    <x v="1"/>
    <m/>
    <m/>
    <x v="1"/>
    <x v="10"/>
    <x v="0"/>
  </r>
  <r>
    <x v="824"/>
    <x v="2"/>
    <n v="0.66"/>
    <n v="0.92"/>
    <x v="24"/>
    <x v="10"/>
    <x v="0"/>
  </r>
  <r>
    <x v="1"/>
    <x v="1"/>
    <m/>
    <m/>
    <x v="1"/>
    <x v="10"/>
    <x v="0"/>
  </r>
  <r>
    <x v="825"/>
    <x v="2"/>
    <n v="0.99"/>
    <s v="‒"/>
    <x v="24"/>
    <x v="10"/>
    <x v="0"/>
  </r>
  <r>
    <x v="1"/>
    <x v="1"/>
    <m/>
    <m/>
    <x v="1"/>
    <x v="10"/>
    <x v="0"/>
  </r>
  <r>
    <x v="826"/>
    <x v="2"/>
    <n v="0.33"/>
    <s v="‒"/>
    <x v="24"/>
    <x v="10"/>
    <x v="0"/>
  </r>
  <r>
    <x v="1"/>
    <x v="1"/>
    <m/>
    <m/>
    <x v="1"/>
    <x v="10"/>
    <x v="0"/>
  </r>
  <r>
    <x v="827"/>
    <x v="5"/>
    <s v="‒"/>
    <s v="‒"/>
    <x v="24"/>
    <x v="10"/>
    <x v="0"/>
  </r>
  <r>
    <x v="1"/>
    <x v="1"/>
    <m/>
    <m/>
    <x v="1"/>
    <x v="10"/>
    <x v="0"/>
  </r>
  <r>
    <x v="828"/>
    <x v="2"/>
    <n v="0.66"/>
    <n v="11.45"/>
    <x v="24"/>
    <x v="10"/>
    <x v="0"/>
  </r>
  <r>
    <x v="1"/>
    <x v="1"/>
    <m/>
    <m/>
    <x v="1"/>
    <x v="10"/>
    <x v="0"/>
  </r>
  <r>
    <x v="829"/>
    <x v="2"/>
    <n v="0.66"/>
    <n v="1.52"/>
    <x v="24"/>
    <x v="10"/>
    <x v="0"/>
  </r>
  <r>
    <x v="1"/>
    <x v="1"/>
    <m/>
    <m/>
    <x v="1"/>
    <x v="10"/>
    <x v="0"/>
  </r>
  <r>
    <x v="830"/>
    <x v="2"/>
    <n v="0.66"/>
    <s v="‒"/>
    <x v="24"/>
    <x v="10"/>
    <x v="0"/>
  </r>
  <r>
    <x v="1"/>
    <x v="1"/>
    <m/>
    <m/>
    <x v="1"/>
    <x v="10"/>
    <x v="0"/>
  </r>
  <r>
    <x v="831"/>
    <x v="2"/>
    <n v="0.33"/>
    <s v="‒"/>
    <x v="24"/>
    <x v="10"/>
    <x v="0"/>
  </r>
  <r>
    <x v="1"/>
    <x v="1"/>
    <m/>
    <m/>
    <x v="1"/>
    <x v="10"/>
    <x v="0"/>
  </r>
  <r>
    <x v="832"/>
    <x v="2"/>
    <n v="0.66"/>
    <n v="1.0900000000000001"/>
    <x v="24"/>
    <x v="10"/>
    <x v="0"/>
  </r>
  <r>
    <x v="1"/>
    <x v="1"/>
    <m/>
    <m/>
    <x v="1"/>
    <x v="10"/>
    <x v="0"/>
  </r>
  <r>
    <x v="833"/>
    <x v="2"/>
    <n v="0.66"/>
    <s v="‒"/>
    <x v="24"/>
    <x v="10"/>
    <x v="0"/>
  </r>
  <r>
    <x v="1"/>
    <x v="1"/>
    <m/>
    <m/>
    <x v="1"/>
    <x v="10"/>
    <x v="0"/>
  </r>
  <r>
    <x v="834"/>
    <x v="5"/>
    <s v="‒"/>
    <s v="‒"/>
    <x v="24"/>
    <x v="10"/>
    <x v="0"/>
  </r>
  <r>
    <x v="1"/>
    <x v="1"/>
    <m/>
    <m/>
    <x v="1"/>
    <x v="10"/>
    <x v="0"/>
  </r>
  <r>
    <x v="835"/>
    <x v="5"/>
    <s v="‒"/>
    <s v="‒"/>
    <x v="24"/>
    <x v="10"/>
    <x v="0"/>
  </r>
  <r>
    <x v="1"/>
    <x v="1"/>
    <m/>
    <m/>
    <x v="1"/>
    <x v="10"/>
    <x v="0"/>
  </r>
  <r>
    <x v="836"/>
    <x v="2"/>
    <n v="0.99"/>
    <n v="2.42"/>
    <x v="24"/>
    <x v="10"/>
    <x v="0"/>
  </r>
  <r>
    <x v="1"/>
    <x v="1"/>
    <m/>
    <m/>
    <x v="1"/>
    <x v="10"/>
    <x v="0"/>
  </r>
  <r>
    <x v="837"/>
    <x v="2"/>
    <n v="0.66"/>
    <s v="‒"/>
    <x v="24"/>
    <x v="10"/>
    <x v="0"/>
  </r>
  <r>
    <x v="1"/>
    <x v="1"/>
    <m/>
    <m/>
    <x v="1"/>
    <x v="10"/>
    <x v="0"/>
  </r>
  <r>
    <x v="838"/>
    <x v="5"/>
    <s v="‒"/>
    <s v="‒"/>
    <x v="24"/>
    <x v="10"/>
    <x v="0"/>
  </r>
  <r>
    <x v="1"/>
    <x v="1"/>
    <m/>
    <m/>
    <x v="1"/>
    <x v="10"/>
    <x v="0"/>
  </r>
  <r>
    <x v="839"/>
    <x v="5"/>
    <s v="‒"/>
    <s v="‒"/>
    <x v="24"/>
    <x v="10"/>
    <x v="0"/>
  </r>
  <r>
    <x v="1"/>
    <x v="1"/>
    <m/>
    <m/>
    <x v="1"/>
    <x v="10"/>
    <x v="0"/>
  </r>
  <r>
    <x v="840"/>
    <x v="5"/>
    <s v="‒"/>
    <s v="‒"/>
    <x v="24"/>
    <x v="10"/>
    <x v="0"/>
  </r>
  <r>
    <x v="1"/>
    <x v="1"/>
    <m/>
    <m/>
    <x v="1"/>
    <x v="10"/>
    <x v="0"/>
  </r>
  <r>
    <x v="841"/>
    <x v="5"/>
    <s v="‒"/>
    <s v="‒"/>
    <x v="24"/>
    <x v="10"/>
    <x v="0"/>
  </r>
  <r>
    <x v="1"/>
    <x v="1"/>
    <m/>
    <m/>
    <x v="1"/>
    <x v="10"/>
    <x v="0"/>
  </r>
  <r>
    <x v="842"/>
    <x v="2"/>
    <n v="0.99"/>
    <n v="1.96"/>
    <x v="24"/>
    <x v="10"/>
    <x v="0"/>
  </r>
  <r>
    <x v="1"/>
    <x v="1"/>
    <m/>
    <m/>
    <x v="1"/>
    <x v="10"/>
    <x v="0"/>
  </r>
  <r>
    <x v="843"/>
    <x v="5"/>
    <s v="‒"/>
    <s v="‒"/>
    <x v="24"/>
    <x v="10"/>
    <x v="0"/>
  </r>
  <r>
    <x v="1"/>
    <x v="1"/>
    <m/>
    <m/>
    <x v="1"/>
    <x v="10"/>
    <x v="0"/>
  </r>
  <r>
    <x v="844"/>
    <x v="2"/>
    <n v="0.66"/>
    <s v="‒"/>
    <x v="24"/>
    <x v="10"/>
    <x v="0"/>
  </r>
  <r>
    <x v="1"/>
    <x v="1"/>
    <m/>
    <m/>
    <x v="1"/>
    <x v="10"/>
    <x v="0"/>
  </r>
  <r>
    <x v="845"/>
    <x v="2"/>
    <n v="0.33"/>
    <s v="‒"/>
    <x v="24"/>
    <x v="10"/>
    <x v="0"/>
  </r>
  <r>
    <x v="1"/>
    <x v="1"/>
    <m/>
    <m/>
    <x v="1"/>
    <x v="10"/>
    <x v="0"/>
  </r>
  <r>
    <x v="846"/>
    <x v="2"/>
    <n v="0.33"/>
    <s v="‒"/>
    <x v="24"/>
    <x v="10"/>
    <x v="0"/>
  </r>
  <r>
    <x v="1"/>
    <x v="1"/>
    <m/>
    <m/>
    <x v="1"/>
    <x v="10"/>
    <x v="0"/>
  </r>
  <r>
    <x v="847"/>
    <x v="5"/>
    <s v="‒"/>
    <s v="‒"/>
    <x v="24"/>
    <x v="10"/>
    <x v="0"/>
  </r>
  <r>
    <x v="1"/>
    <x v="1"/>
    <m/>
    <m/>
    <x v="1"/>
    <x v="10"/>
    <x v="0"/>
  </r>
  <r>
    <x v="848"/>
    <x v="5"/>
    <s v="‒"/>
    <s v="‒"/>
    <x v="24"/>
    <x v="10"/>
    <x v="0"/>
  </r>
  <r>
    <x v="1"/>
    <x v="1"/>
    <m/>
    <m/>
    <x v="1"/>
    <x v="10"/>
    <x v="0"/>
  </r>
  <r>
    <x v="849"/>
    <x v="2"/>
    <n v="0.99"/>
    <n v="2.38"/>
    <x v="24"/>
    <x v="10"/>
    <x v="0"/>
  </r>
  <r>
    <x v="1"/>
    <x v="1"/>
    <m/>
    <m/>
    <x v="1"/>
    <x v="10"/>
    <x v="0"/>
  </r>
  <r>
    <x v="850"/>
    <x v="2"/>
    <n v="0.66"/>
    <n v="2.41"/>
    <x v="24"/>
    <x v="10"/>
    <x v="0"/>
  </r>
  <r>
    <x v="1"/>
    <x v="1"/>
    <m/>
    <m/>
    <x v="1"/>
    <x v="10"/>
    <x v="0"/>
  </r>
  <r>
    <x v="851"/>
    <x v="2"/>
    <n v="0.66"/>
    <n v="2.1800000000000002"/>
    <x v="24"/>
    <x v="10"/>
    <x v="0"/>
  </r>
  <r>
    <x v="1"/>
    <x v="1"/>
    <m/>
    <m/>
    <x v="1"/>
    <x v="10"/>
    <x v="0"/>
  </r>
  <r>
    <x v="852"/>
    <x v="0"/>
    <n v="0.99"/>
    <n v="2.72"/>
    <x v="24"/>
    <x v="10"/>
    <x v="0"/>
  </r>
  <r>
    <x v="1"/>
    <x v="1"/>
    <m/>
    <m/>
    <x v="1"/>
    <x v="10"/>
    <x v="0"/>
  </r>
  <r>
    <x v="853"/>
    <x v="5"/>
    <s v="‒"/>
    <s v="‒"/>
    <x v="24"/>
    <x v="10"/>
    <x v="0"/>
  </r>
  <r>
    <x v="1"/>
    <x v="1"/>
    <m/>
    <m/>
    <x v="1"/>
    <x v="10"/>
    <x v="0"/>
  </r>
  <r>
    <x v="854"/>
    <x v="2"/>
    <n v="0.99"/>
    <n v="1.96"/>
    <x v="24"/>
    <x v="10"/>
    <x v="0"/>
  </r>
  <r>
    <x v="1"/>
    <x v="1"/>
    <m/>
    <m/>
    <x v="1"/>
    <x v="10"/>
    <x v="0"/>
  </r>
  <r>
    <x v="855"/>
    <x v="2"/>
    <n v="0.33"/>
    <s v="‒"/>
    <x v="24"/>
    <x v="10"/>
    <x v="0"/>
  </r>
  <r>
    <x v="1"/>
    <x v="1"/>
    <m/>
    <m/>
    <x v="1"/>
    <x v="10"/>
    <x v="0"/>
  </r>
  <r>
    <x v="856"/>
    <x v="5"/>
    <s v="‒"/>
    <s v="‒"/>
    <x v="24"/>
    <x v="10"/>
    <x v="0"/>
  </r>
  <r>
    <x v="1"/>
    <x v="1"/>
    <m/>
    <m/>
    <x v="1"/>
    <x v="10"/>
    <x v="0"/>
  </r>
  <r>
    <x v="857"/>
    <x v="2"/>
    <n v="0.33"/>
    <n v="0.94"/>
    <x v="24"/>
    <x v="10"/>
    <x v="0"/>
  </r>
  <r>
    <x v="1"/>
    <x v="1"/>
    <m/>
    <m/>
    <x v="1"/>
    <x v="10"/>
    <x v="0"/>
  </r>
  <r>
    <x v="858"/>
    <x v="2"/>
    <n v="0.99"/>
    <n v="1.6"/>
    <x v="24"/>
    <x v="10"/>
    <x v="0"/>
  </r>
  <r>
    <x v="1"/>
    <x v="1"/>
    <m/>
    <m/>
    <x v="1"/>
    <x v="10"/>
    <x v="0"/>
  </r>
  <r>
    <x v="859"/>
    <x v="2"/>
    <n v="0.99"/>
    <n v="1.6"/>
    <x v="24"/>
    <x v="10"/>
    <x v="0"/>
  </r>
  <r>
    <x v="1"/>
    <x v="1"/>
    <m/>
    <m/>
    <x v="1"/>
    <x v="10"/>
    <x v="0"/>
  </r>
  <r>
    <x v="860"/>
    <x v="5"/>
    <s v="‒"/>
    <s v="‒"/>
    <x v="24"/>
    <x v="10"/>
    <x v="0"/>
  </r>
  <r>
    <x v="1"/>
    <x v="1"/>
    <m/>
    <m/>
    <x v="1"/>
    <x v="10"/>
    <x v="0"/>
  </r>
  <r>
    <x v="861"/>
    <x v="0"/>
    <n v="0.99"/>
    <n v="2.72"/>
    <x v="24"/>
    <x v="10"/>
    <x v="0"/>
  </r>
  <r>
    <x v="1"/>
    <x v="1"/>
    <m/>
    <m/>
    <x v="1"/>
    <x v="10"/>
    <x v="0"/>
  </r>
  <r>
    <x v="862"/>
    <x v="2"/>
    <n v="0.66"/>
    <n v="2.16"/>
    <x v="24"/>
    <x v="10"/>
    <x v="0"/>
  </r>
  <r>
    <x v="1"/>
    <x v="1"/>
    <m/>
    <m/>
    <x v="1"/>
    <x v="10"/>
    <x v="0"/>
  </r>
  <r>
    <x v="863"/>
    <x v="2"/>
    <n v="0.99"/>
    <s v="‒"/>
    <x v="24"/>
    <x v="10"/>
    <x v="0"/>
  </r>
  <r>
    <x v="1"/>
    <x v="1"/>
    <m/>
    <m/>
    <x v="1"/>
    <x v="10"/>
    <x v="0"/>
  </r>
  <r>
    <x v="864"/>
    <x v="5"/>
    <s v="‒"/>
    <s v="‒"/>
    <x v="24"/>
    <x v="10"/>
    <x v="0"/>
  </r>
  <r>
    <x v="1"/>
    <x v="1"/>
    <m/>
    <m/>
    <x v="1"/>
    <x v="10"/>
    <x v="0"/>
  </r>
  <r>
    <x v="865"/>
    <x v="2"/>
    <n v="0.99"/>
    <n v="2.37"/>
    <x v="24"/>
    <x v="10"/>
    <x v="0"/>
  </r>
  <r>
    <x v="1"/>
    <x v="1"/>
    <m/>
    <m/>
    <x v="1"/>
    <x v="10"/>
    <x v="0"/>
  </r>
  <r>
    <x v="866"/>
    <x v="2"/>
    <n v="0.99"/>
    <n v="2.38"/>
    <x v="24"/>
    <x v="10"/>
    <x v="0"/>
  </r>
  <r>
    <x v="1"/>
    <x v="1"/>
    <m/>
    <m/>
    <x v="1"/>
    <x v="10"/>
    <x v="0"/>
  </r>
  <r>
    <x v="867"/>
    <x v="2"/>
    <n v="0.99"/>
    <s v="‒"/>
    <x v="24"/>
    <x v="10"/>
    <x v="0"/>
  </r>
  <r>
    <x v="1"/>
    <x v="1"/>
    <m/>
    <m/>
    <x v="1"/>
    <x v="10"/>
    <x v="0"/>
  </r>
  <r>
    <x v="868"/>
    <x v="5"/>
    <s v="‒"/>
    <s v="‒"/>
    <x v="24"/>
    <x v="10"/>
    <x v="0"/>
  </r>
  <r>
    <x v="1"/>
    <x v="1"/>
    <m/>
    <m/>
    <x v="1"/>
    <x v="10"/>
    <x v="0"/>
  </r>
  <r>
    <x v="869"/>
    <x v="2"/>
    <n v="0.66"/>
    <n v="1.52"/>
    <x v="24"/>
    <x v="10"/>
    <x v="0"/>
  </r>
  <r>
    <x v="1"/>
    <x v="1"/>
    <m/>
    <m/>
    <x v="1"/>
    <x v="10"/>
    <x v="0"/>
  </r>
  <r>
    <x v="870"/>
    <x v="5"/>
    <s v="‒"/>
    <s v="‒"/>
    <x v="24"/>
    <x v="10"/>
    <x v="0"/>
  </r>
  <r>
    <x v="1"/>
    <x v="1"/>
    <m/>
    <m/>
    <x v="1"/>
    <x v="10"/>
    <x v="0"/>
  </r>
  <r>
    <x v="871"/>
    <x v="2"/>
    <n v="0.99"/>
    <s v="‒"/>
    <x v="24"/>
    <x v="10"/>
    <x v="0"/>
  </r>
  <r>
    <x v="1"/>
    <x v="1"/>
    <m/>
    <m/>
    <x v="1"/>
    <x v="10"/>
    <x v="0"/>
  </r>
  <r>
    <x v="872"/>
    <x v="2"/>
    <n v="0.99"/>
    <n v="2.41"/>
    <x v="24"/>
    <x v="10"/>
    <x v="0"/>
  </r>
  <r>
    <x v="1"/>
    <x v="1"/>
    <m/>
    <m/>
    <x v="1"/>
    <x v="10"/>
    <x v="0"/>
  </r>
  <r>
    <x v="873"/>
    <x v="2"/>
    <n v="0.66"/>
    <n v="1.68"/>
    <x v="24"/>
    <x v="10"/>
    <x v="0"/>
  </r>
  <r>
    <x v="1"/>
    <x v="1"/>
    <m/>
    <m/>
    <x v="1"/>
    <x v="10"/>
    <x v="0"/>
  </r>
  <r>
    <x v="874"/>
    <x v="5"/>
    <s v="‒"/>
    <s v="‒"/>
    <x v="24"/>
    <x v="10"/>
    <x v="0"/>
  </r>
  <r>
    <x v="1"/>
    <x v="1"/>
    <m/>
    <m/>
    <x v="1"/>
    <x v="10"/>
    <x v="0"/>
  </r>
  <r>
    <x v="875"/>
    <x v="2"/>
    <n v="0.66"/>
    <n v="2.16"/>
    <x v="24"/>
    <x v="10"/>
    <x v="0"/>
  </r>
  <r>
    <x v="1"/>
    <x v="1"/>
    <m/>
    <m/>
    <x v="1"/>
    <x v="10"/>
    <x v="0"/>
  </r>
  <r>
    <x v="876"/>
    <x v="2"/>
    <n v="0.33"/>
    <s v="‒"/>
    <x v="24"/>
    <x v="10"/>
    <x v="0"/>
  </r>
  <r>
    <x v="1"/>
    <x v="1"/>
    <m/>
    <m/>
    <x v="1"/>
    <x v="10"/>
    <x v="0"/>
  </r>
  <r>
    <x v="877"/>
    <x v="5"/>
    <s v="‒"/>
    <s v="‒"/>
    <x v="24"/>
    <x v="10"/>
    <x v="0"/>
  </r>
  <r>
    <x v="1"/>
    <x v="1"/>
    <m/>
    <m/>
    <x v="1"/>
    <x v="10"/>
    <x v="0"/>
  </r>
  <r>
    <x v="878"/>
    <x v="2"/>
    <n v="0.99"/>
    <n v="2.2599999999999998"/>
    <x v="24"/>
    <x v="10"/>
    <x v="0"/>
  </r>
  <r>
    <x v="1"/>
    <x v="1"/>
    <m/>
    <m/>
    <x v="1"/>
    <x v="10"/>
    <x v="0"/>
  </r>
  <r>
    <x v="879"/>
    <x v="2"/>
    <n v="0.99"/>
    <n v="1.26"/>
    <x v="24"/>
    <x v="10"/>
    <x v="0"/>
  </r>
  <r>
    <x v="1"/>
    <x v="1"/>
    <m/>
    <m/>
    <x v="1"/>
    <x v="10"/>
    <x v="0"/>
  </r>
  <r>
    <x v="880"/>
    <x v="2"/>
    <n v="0.33"/>
    <s v="‒"/>
    <x v="24"/>
    <x v="10"/>
    <x v="0"/>
  </r>
  <r>
    <x v="1"/>
    <x v="1"/>
    <m/>
    <m/>
    <x v="1"/>
    <x v="10"/>
    <x v="0"/>
  </r>
  <r>
    <x v="881"/>
    <x v="5"/>
    <s v="‒"/>
    <s v="‒"/>
    <x v="24"/>
    <x v="10"/>
    <x v="0"/>
  </r>
  <r>
    <x v="1"/>
    <x v="1"/>
    <m/>
    <m/>
    <x v="1"/>
    <x v="10"/>
    <x v="0"/>
  </r>
  <r>
    <x v="882"/>
    <x v="2"/>
    <n v="0.33"/>
    <s v="‒"/>
    <x v="24"/>
    <x v="10"/>
    <x v="0"/>
  </r>
  <r>
    <x v="1"/>
    <x v="1"/>
    <m/>
    <m/>
    <x v="1"/>
    <x v="10"/>
    <x v="0"/>
  </r>
  <r>
    <x v="883"/>
    <x v="5"/>
    <s v="‒"/>
    <s v="‒"/>
    <x v="24"/>
    <x v="10"/>
    <x v="0"/>
  </r>
  <r>
    <x v="1"/>
    <x v="1"/>
    <m/>
    <m/>
    <x v="1"/>
    <x v="10"/>
    <x v="0"/>
  </r>
  <r>
    <x v="884"/>
    <x v="5"/>
    <s v="‒"/>
    <s v="‒"/>
    <x v="24"/>
    <x v="10"/>
    <x v="0"/>
  </r>
  <r>
    <x v="1"/>
    <x v="1"/>
    <m/>
    <m/>
    <x v="1"/>
    <x v="10"/>
    <x v="0"/>
  </r>
  <r>
    <x v="885"/>
    <x v="2"/>
    <n v="0.99"/>
    <n v="2.37"/>
    <x v="24"/>
    <x v="10"/>
    <x v="0"/>
  </r>
  <r>
    <x v="1"/>
    <x v="1"/>
    <m/>
    <m/>
    <x v="1"/>
    <x v="10"/>
    <x v="0"/>
  </r>
  <r>
    <x v="886"/>
    <x v="5"/>
    <s v="‒"/>
    <s v="‒"/>
    <x v="24"/>
    <x v="10"/>
    <x v="0"/>
  </r>
  <r>
    <x v="1"/>
    <x v="1"/>
    <m/>
    <m/>
    <x v="1"/>
    <x v="10"/>
    <x v="0"/>
  </r>
  <r>
    <x v="887"/>
    <x v="2"/>
    <n v="0.99"/>
    <n v="1.26"/>
    <x v="24"/>
    <x v="10"/>
    <x v="0"/>
  </r>
  <r>
    <x v="1"/>
    <x v="1"/>
    <m/>
    <m/>
    <x v="1"/>
    <x v="10"/>
    <x v="0"/>
  </r>
  <r>
    <x v="888"/>
    <x v="0"/>
    <n v="0.99"/>
    <n v="2.3199999999999998"/>
    <x v="24"/>
    <x v="10"/>
    <x v="0"/>
  </r>
  <r>
    <x v="1"/>
    <x v="1"/>
    <m/>
    <m/>
    <x v="1"/>
    <x v="10"/>
    <x v="0"/>
  </r>
  <r>
    <x v="889"/>
    <x v="5"/>
    <s v="‒"/>
    <s v="‒"/>
    <x v="24"/>
    <x v="10"/>
    <x v="0"/>
  </r>
  <r>
    <x v="1"/>
    <x v="1"/>
    <m/>
    <m/>
    <x v="1"/>
    <x v="10"/>
    <x v="0"/>
  </r>
  <r>
    <x v="890"/>
    <x v="2"/>
    <n v="0.66"/>
    <s v="‒"/>
    <x v="24"/>
    <x v="10"/>
    <x v="0"/>
  </r>
  <r>
    <x v="1"/>
    <x v="1"/>
    <m/>
    <m/>
    <x v="1"/>
    <x v="10"/>
    <x v="0"/>
  </r>
  <r>
    <x v="891"/>
    <x v="2"/>
    <n v="0.99"/>
    <n v="1.89"/>
    <x v="24"/>
    <x v="10"/>
    <x v="0"/>
  </r>
  <r>
    <x v="1"/>
    <x v="1"/>
    <m/>
    <m/>
    <x v="1"/>
    <x v="10"/>
    <x v="0"/>
  </r>
  <r>
    <x v="892"/>
    <x v="5"/>
    <s v="‒"/>
    <s v="‒"/>
    <x v="24"/>
    <x v="10"/>
    <x v="0"/>
  </r>
  <r>
    <x v="1"/>
    <x v="1"/>
    <m/>
    <m/>
    <x v="1"/>
    <x v="10"/>
    <x v="0"/>
  </r>
  <r>
    <x v="893"/>
    <x v="5"/>
    <s v="‒"/>
    <s v="‒"/>
    <x v="24"/>
    <x v="10"/>
    <x v="0"/>
  </r>
  <r>
    <x v="1"/>
    <x v="1"/>
    <m/>
    <m/>
    <x v="1"/>
    <x v="10"/>
    <x v="0"/>
  </r>
  <r>
    <x v="894"/>
    <x v="0"/>
    <n v="0.66"/>
    <n v="1.4"/>
    <x v="24"/>
    <x v="10"/>
    <x v="0"/>
  </r>
  <r>
    <x v="1"/>
    <x v="1"/>
    <m/>
    <m/>
    <x v="1"/>
    <x v="10"/>
    <x v="0"/>
  </r>
  <r>
    <x v="895"/>
    <x v="0"/>
    <n v="0.99"/>
    <n v="2.2999999999999998"/>
    <x v="24"/>
    <x v="10"/>
    <x v="0"/>
  </r>
  <r>
    <x v="1"/>
    <x v="1"/>
    <m/>
    <m/>
    <x v="1"/>
    <x v="10"/>
    <x v="0"/>
  </r>
  <r>
    <x v="896"/>
    <x v="0"/>
    <n v="0.99"/>
    <n v="2.2999999999999998"/>
    <x v="24"/>
    <x v="10"/>
    <x v="0"/>
  </r>
  <r>
    <x v="1"/>
    <x v="1"/>
    <m/>
    <m/>
    <x v="1"/>
    <x v="10"/>
    <x v="0"/>
  </r>
  <r>
    <x v="897"/>
    <x v="2"/>
    <n v="0.99"/>
    <n v="2.1"/>
    <x v="24"/>
    <x v="10"/>
    <x v="0"/>
  </r>
  <r>
    <x v="1"/>
    <x v="1"/>
    <m/>
    <m/>
    <x v="1"/>
    <x v="10"/>
    <x v="0"/>
  </r>
  <r>
    <x v="898"/>
    <x v="2"/>
    <n v="0.33"/>
    <n v="0.54"/>
    <x v="24"/>
    <x v="10"/>
    <x v="0"/>
  </r>
  <r>
    <x v="1"/>
    <x v="1"/>
    <m/>
    <m/>
    <x v="1"/>
    <x v="10"/>
    <x v="0"/>
  </r>
  <r>
    <x v="899"/>
    <x v="2"/>
    <n v="0.99"/>
    <n v="2.33"/>
    <x v="24"/>
    <x v="10"/>
    <x v="0"/>
  </r>
  <r>
    <x v="1"/>
    <x v="1"/>
    <m/>
    <m/>
    <x v="1"/>
    <x v="10"/>
    <x v="0"/>
  </r>
  <r>
    <x v="900"/>
    <x v="0"/>
    <n v="0.99"/>
    <n v="2.16"/>
    <x v="24"/>
    <x v="10"/>
    <x v="0"/>
  </r>
  <r>
    <x v="1"/>
    <x v="1"/>
    <m/>
    <m/>
    <x v="1"/>
    <x v="10"/>
    <x v="0"/>
  </r>
  <r>
    <x v="901"/>
    <x v="2"/>
    <n v="0.66"/>
    <n v="3.01"/>
    <x v="24"/>
    <x v="10"/>
    <x v="0"/>
  </r>
  <r>
    <x v="1"/>
    <x v="1"/>
    <m/>
    <m/>
    <x v="1"/>
    <x v="10"/>
    <x v="0"/>
  </r>
  <r>
    <x v="902"/>
    <x v="2"/>
    <n v="0.99"/>
    <n v="1.23"/>
    <x v="24"/>
    <x v="10"/>
    <x v="0"/>
  </r>
  <r>
    <x v="1"/>
    <x v="1"/>
    <m/>
    <m/>
    <x v="1"/>
    <x v="10"/>
    <x v="0"/>
  </r>
  <r>
    <x v="903"/>
    <x v="2"/>
    <n v="0.66"/>
    <n v="1.89"/>
    <x v="24"/>
    <x v="10"/>
    <x v="0"/>
  </r>
  <r>
    <x v="1"/>
    <x v="1"/>
    <m/>
    <m/>
    <x v="1"/>
    <x v="10"/>
    <x v="0"/>
  </r>
  <r>
    <x v="904"/>
    <x v="2"/>
    <n v="0.66"/>
    <n v="1.1599999999999999"/>
    <x v="24"/>
    <x v="10"/>
    <x v="0"/>
  </r>
  <r>
    <x v="1"/>
    <x v="1"/>
    <m/>
    <m/>
    <x v="1"/>
    <x v="10"/>
    <x v="0"/>
  </r>
  <r>
    <x v="905"/>
    <x v="2"/>
    <n v="0.99"/>
    <n v="3.78"/>
    <x v="24"/>
    <x v="10"/>
    <x v="0"/>
  </r>
  <r>
    <x v="1"/>
    <x v="1"/>
    <m/>
    <m/>
    <x v="1"/>
    <x v="10"/>
    <x v="0"/>
  </r>
  <r>
    <x v="906"/>
    <x v="2"/>
    <n v="0.66"/>
    <n v="2.8"/>
    <x v="24"/>
    <x v="10"/>
    <x v="0"/>
  </r>
  <r>
    <x v="1"/>
    <x v="1"/>
    <m/>
    <m/>
    <x v="1"/>
    <x v="10"/>
    <x v="0"/>
  </r>
  <r>
    <x v="907"/>
    <x v="0"/>
    <n v="0.99"/>
    <n v="2.2999999999999998"/>
    <x v="24"/>
    <x v="10"/>
    <x v="0"/>
  </r>
  <r>
    <x v="1"/>
    <x v="1"/>
    <m/>
    <m/>
    <x v="1"/>
    <x v="10"/>
    <x v="0"/>
  </r>
  <r>
    <x v="908"/>
    <x v="2"/>
    <n v="0.99"/>
    <n v="3.18"/>
    <x v="24"/>
    <x v="10"/>
    <x v="0"/>
  </r>
  <r>
    <x v="1"/>
    <x v="1"/>
    <m/>
    <m/>
    <x v="1"/>
    <x v="10"/>
    <x v="0"/>
  </r>
  <r>
    <x v="909"/>
    <x v="2"/>
    <n v="0.66"/>
    <n v="1.73"/>
    <x v="24"/>
    <x v="10"/>
    <x v="0"/>
  </r>
  <r>
    <x v="1"/>
    <x v="1"/>
    <m/>
    <m/>
    <x v="1"/>
    <x v="10"/>
    <x v="0"/>
  </r>
  <r>
    <x v="910"/>
    <x v="2"/>
    <n v="0.66"/>
    <n v="2.84"/>
    <x v="24"/>
    <x v="10"/>
    <x v="0"/>
  </r>
  <r>
    <x v="1"/>
    <x v="1"/>
    <m/>
    <m/>
    <x v="1"/>
    <x v="10"/>
    <x v="0"/>
  </r>
  <r>
    <x v="911"/>
    <x v="2"/>
    <n v="0.99"/>
    <n v="2.88"/>
    <x v="24"/>
    <x v="10"/>
    <x v="0"/>
  </r>
  <r>
    <x v="1"/>
    <x v="1"/>
    <m/>
    <m/>
    <x v="1"/>
    <x v="10"/>
    <x v="0"/>
  </r>
  <r>
    <x v="912"/>
    <x v="2"/>
    <n v="0.66"/>
    <n v="2.34"/>
    <x v="24"/>
    <x v="10"/>
    <x v="0"/>
  </r>
  <r>
    <x v="1"/>
    <x v="1"/>
    <m/>
    <m/>
    <x v="1"/>
    <x v="10"/>
    <x v="0"/>
  </r>
  <r>
    <x v="913"/>
    <x v="2"/>
    <n v="0.99"/>
    <n v="2.88"/>
    <x v="24"/>
    <x v="10"/>
    <x v="0"/>
  </r>
  <r>
    <x v="1"/>
    <x v="1"/>
    <m/>
    <m/>
    <x v="1"/>
    <x v="10"/>
    <x v="0"/>
  </r>
  <r>
    <x v="914"/>
    <x v="2"/>
    <n v="0.99"/>
    <n v="2.52"/>
    <x v="24"/>
    <x v="10"/>
    <x v="0"/>
  </r>
  <r>
    <x v="1"/>
    <x v="1"/>
    <m/>
    <m/>
    <x v="1"/>
    <x v="10"/>
    <x v="0"/>
  </r>
  <r>
    <x v="915"/>
    <x v="2"/>
    <n v="0.66"/>
    <n v="2.8"/>
    <x v="24"/>
    <x v="10"/>
    <x v="0"/>
  </r>
  <r>
    <x v="1"/>
    <x v="1"/>
    <m/>
    <m/>
    <x v="1"/>
    <x v="10"/>
    <x v="0"/>
  </r>
  <r>
    <x v="916"/>
    <x v="2"/>
    <n v="0.99"/>
    <n v="1.55"/>
    <x v="24"/>
    <x v="10"/>
    <x v="0"/>
  </r>
  <r>
    <x v="1"/>
    <x v="1"/>
    <m/>
    <m/>
    <x v="1"/>
    <x v="10"/>
    <x v="0"/>
  </r>
  <r>
    <x v="917"/>
    <x v="2"/>
    <n v="0.33"/>
    <n v="0.97"/>
    <x v="24"/>
    <x v="10"/>
    <x v="0"/>
  </r>
  <r>
    <x v="1"/>
    <x v="1"/>
    <m/>
    <m/>
    <x v="1"/>
    <x v="10"/>
    <x v="0"/>
  </r>
  <r>
    <x v="918"/>
    <x v="2"/>
    <n v="0.99"/>
    <s v="‒"/>
    <x v="24"/>
    <x v="10"/>
    <x v="0"/>
  </r>
  <r>
    <x v="1"/>
    <x v="1"/>
    <m/>
    <m/>
    <x v="1"/>
    <x v="10"/>
    <x v="0"/>
  </r>
  <r>
    <x v="919"/>
    <x v="5"/>
    <s v="‒"/>
    <s v="‒"/>
    <x v="24"/>
    <x v="10"/>
    <x v="0"/>
  </r>
  <r>
    <x v="1"/>
    <x v="1"/>
    <m/>
    <m/>
    <x v="1"/>
    <x v="10"/>
    <x v="0"/>
  </r>
  <r>
    <x v="920"/>
    <x v="0"/>
    <n v="0.99"/>
    <n v="1.94"/>
    <x v="24"/>
    <x v="10"/>
    <x v="0"/>
  </r>
  <r>
    <x v="1"/>
    <x v="1"/>
    <m/>
    <m/>
    <x v="1"/>
    <x v="10"/>
    <x v="0"/>
  </r>
  <r>
    <x v="921"/>
    <x v="0"/>
    <n v="0.99"/>
    <n v="1.94"/>
    <x v="24"/>
    <x v="10"/>
    <x v="0"/>
  </r>
  <r>
    <x v="1"/>
    <x v="1"/>
    <m/>
    <m/>
    <x v="1"/>
    <x v="10"/>
    <x v="0"/>
  </r>
  <r>
    <x v="922"/>
    <x v="0"/>
    <n v="0.66"/>
    <n v="1.4"/>
    <x v="24"/>
    <x v="10"/>
    <x v="0"/>
  </r>
  <r>
    <x v="1"/>
    <x v="1"/>
    <m/>
    <m/>
    <x v="1"/>
    <x v="10"/>
    <x v="0"/>
  </r>
  <r>
    <x v="923"/>
    <x v="2"/>
    <n v="0.99"/>
    <n v="2.38"/>
    <x v="24"/>
    <x v="10"/>
    <x v="0"/>
  </r>
  <r>
    <x v="1"/>
    <x v="1"/>
    <m/>
    <m/>
    <x v="1"/>
    <x v="10"/>
    <x v="0"/>
  </r>
  <r>
    <x v="924"/>
    <x v="2"/>
    <n v="0.33"/>
    <s v="‒"/>
    <x v="24"/>
    <x v="10"/>
    <x v="0"/>
  </r>
  <r>
    <x v="1"/>
    <x v="1"/>
    <m/>
    <m/>
    <x v="1"/>
    <x v="10"/>
    <x v="0"/>
  </r>
  <r>
    <x v="925"/>
    <x v="2"/>
    <n v="0.99"/>
    <n v="2.2000000000000002"/>
    <x v="24"/>
    <x v="10"/>
    <x v="0"/>
  </r>
  <r>
    <x v="1"/>
    <x v="1"/>
    <m/>
    <m/>
    <x v="1"/>
    <x v="10"/>
    <x v="0"/>
  </r>
  <r>
    <x v="926"/>
    <x v="0"/>
    <n v="0.66"/>
    <n v="1.43"/>
    <x v="24"/>
    <x v="426"/>
    <x v="0"/>
  </r>
  <r>
    <x v="926"/>
    <x v="0"/>
    <n v="0.66"/>
    <n v="1.43"/>
    <x v="24"/>
    <x v="410"/>
    <x v="0"/>
  </r>
  <r>
    <x v="926"/>
    <x v="0"/>
    <n v="0.66"/>
    <n v="1.43"/>
    <x v="24"/>
    <x v="412"/>
    <x v="0"/>
  </r>
  <r>
    <x v="926"/>
    <x v="0"/>
    <n v="0.66"/>
    <n v="1.43"/>
    <x v="24"/>
    <x v="2"/>
    <x v="0"/>
  </r>
  <r>
    <x v="926"/>
    <x v="0"/>
    <n v="0.66"/>
    <n v="1.43"/>
    <x v="24"/>
    <x v="431"/>
    <x v="0"/>
  </r>
  <r>
    <x v="926"/>
    <x v="0"/>
    <n v="0.66"/>
    <n v="1.43"/>
    <x v="24"/>
    <x v="422"/>
    <x v="0"/>
  </r>
  <r>
    <x v="926"/>
    <x v="0"/>
    <n v="0.66"/>
    <n v="1.43"/>
    <x v="24"/>
    <x v="423"/>
    <x v="0"/>
  </r>
  <r>
    <x v="926"/>
    <x v="0"/>
    <n v="0.66"/>
    <n v="1.43"/>
    <x v="24"/>
    <x v="417"/>
    <x v="0"/>
  </r>
  <r>
    <x v="926"/>
    <x v="0"/>
    <n v="0.66"/>
    <n v="1.43"/>
    <x v="24"/>
    <x v="416"/>
    <x v="0"/>
  </r>
  <r>
    <x v="926"/>
    <x v="0"/>
    <n v="0.66"/>
    <n v="1.43"/>
    <x v="24"/>
    <x v="4"/>
    <x v="0"/>
  </r>
  <r>
    <x v="1"/>
    <x v="1"/>
    <m/>
    <m/>
    <x v="1"/>
    <x v="10"/>
    <x v="0"/>
  </r>
  <r>
    <x v="927"/>
    <x v="2"/>
    <n v="0.66"/>
    <n v="1.94"/>
    <x v="24"/>
    <x v="2"/>
    <x v="0"/>
  </r>
  <r>
    <x v="927"/>
    <x v="2"/>
    <n v="0.66"/>
    <n v="1.94"/>
    <x v="24"/>
    <x v="422"/>
    <x v="0"/>
  </r>
  <r>
    <x v="927"/>
    <x v="2"/>
    <n v="0.66"/>
    <n v="1.94"/>
    <x v="24"/>
    <x v="429"/>
    <x v="0"/>
  </r>
  <r>
    <x v="927"/>
    <x v="2"/>
    <n v="0.66"/>
    <n v="1.94"/>
    <x v="24"/>
    <x v="7"/>
    <x v="0"/>
  </r>
  <r>
    <x v="927"/>
    <x v="2"/>
    <n v="0.66"/>
    <n v="1.94"/>
    <x v="24"/>
    <x v="4"/>
    <x v="0"/>
  </r>
  <r>
    <x v="927"/>
    <x v="2"/>
    <n v="0.66"/>
    <n v="1.94"/>
    <x v="24"/>
    <x v="425"/>
    <x v="0"/>
  </r>
  <r>
    <x v="927"/>
    <x v="2"/>
    <n v="0.66"/>
    <n v="1.94"/>
    <x v="24"/>
    <x v="423"/>
    <x v="0"/>
  </r>
  <r>
    <x v="927"/>
    <x v="2"/>
    <n v="0.66"/>
    <n v="1.94"/>
    <x v="24"/>
    <x v="432"/>
    <x v="0"/>
  </r>
  <r>
    <x v="927"/>
    <x v="2"/>
    <n v="0.66"/>
    <n v="1.94"/>
    <x v="24"/>
    <x v="411"/>
    <x v="0"/>
  </r>
  <r>
    <x v="927"/>
    <x v="2"/>
    <n v="0.66"/>
    <n v="1.94"/>
    <x v="24"/>
    <x v="412"/>
    <x v="0"/>
  </r>
  <r>
    <x v="1"/>
    <x v="1"/>
    <m/>
    <m/>
    <x v="1"/>
    <x v="10"/>
    <x v="0"/>
  </r>
  <r>
    <x v="928"/>
    <x v="2"/>
    <n v="0.66"/>
    <n v="2.38"/>
    <x v="24"/>
    <x v="429"/>
    <x v="0"/>
  </r>
  <r>
    <x v="928"/>
    <x v="2"/>
    <n v="0.66"/>
    <n v="2.38"/>
    <x v="24"/>
    <x v="2"/>
    <x v="0"/>
  </r>
  <r>
    <x v="928"/>
    <x v="2"/>
    <n v="0.66"/>
    <n v="2.38"/>
    <x v="24"/>
    <x v="422"/>
    <x v="0"/>
  </r>
  <r>
    <x v="928"/>
    <x v="2"/>
    <n v="0.66"/>
    <n v="2.38"/>
    <x v="24"/>
    <x v="7"/>
    <x v="0"/>
  </r>
  <r>
    <x v="928"/>
    <x v="2"/>
    <n v="0.66"/>
    <n v="2.38"/>
    <x v="24"/>
    <x v="433"/>
    <x v="0"/>
  </r>
  <r>
    <x v="928"/>
    <x v="2"/>
    <n v="0.66"/>
    <n v="2.38"/>
    <x v="24"/>
    <x v="432"/>
    <x v="0"/>
  </r>
  <r>
    <x v="928"/>
    <x v="2"/>
    <n v="0.66"/>
    <n v="2.38"/>
    <x v="24"/>
    <x v="4"/>
    <x v="0"/>
  </r>
  <r>
    <x v="928"/>
    <x v="2"/>
    <n v="0.66"/>
    <n v="2.38"/>
    <x v="24"/>
    <x v="423"/>
    <x v="0"/>
  </r>
  <r>
    <x v="928"/>
    <x v="2"/>
    <n v="0.66"/>
    <n v="2.38"/>
    <x v="24"/>
    <x v="434"/>
    <x v="0"/>
  </r>
  <r>
    <x v="928"/>
    <x v="2"/>
    <n v="0.66"/>
    <n v="2.38"/>
    <x v="24"/>
    <x v="412"/>
    <x v="0"/>
  </r>
  <r>
    <x v="1"/>
    <x v="1"/>
    <m/>
    <m/>
    <x v="1"/>
    <x v="10"/>
    <x v="0"/>
  </r>
  <r>
    <x v="929"/>
    <x v="0"/>
    <n v="0.66"/>
    <n v="1.6"/>
    <x v="24"/>
    <x v="413"/>
    <x v="0"/>
  </r>
  <r>
    <x v="929"/>
    <x v="0"/>
    <n v="0.66"/>
    <n v="1.6"/>
    <x v="24"/>
    <x v="14"/>
    <x v="0"/>
  </r>
  <r>
    <x v="929"/>
    <x v="0"/>
    <n v="0.66"/>
    <n v="1.6"/>
    <x v="24"/>
    <x v="435"/>
    <x v="0"/>
  </r>
  <r>
    <x v="929"/>
    <x v="0"/>
    <n v="0.66"/>
    <n v="1.6"/>
    <x v="24"/>
    <x v="411"/>
    <x v="0"/>
  </r>
  <r>
    <x v="929"/>
    <x v="0"/>
    <n v="0.66"/>
    <n v="1.6"/>
    <x v="24"/>
    <x v="412"/>
    <x v="0"/>
  </r>
  <r>
    <x v="929"/>
    <x v="0"/>
    <n v="0.66"/>
    <n v="1.6"/>
    <x v="24"/>
    <x v="436"/>
    <x v="0"/>
  </r>
  <r>
    <x v="929"/>
    <x v="0"/>
    <n v="0.66"/>
    <n v="1.6"/>
    <x v="24"/>
    <x v="425"/>
    <x v="0"/>
  </r>
  <r>
    <x v="929"/>
    <x v="0"/>
    <n v="0.66"/>
    <n v="1.6"/>
    <x v="24"/>
    <x v="415"/>
    <x v="0"/>
  </r>
  <r>
    <x v="929"/>
    <x v="0"/>
    <n v="0.66"/>
    <n v="1.6"/>
    <x v="24"/>
    <x v="437"/>
    <x v="0"/>
  </r>
  <r>
    <x v="929"/>
    <x v="0"/>
    <n v="0.66"/>
    <n v="1.6"/>
    <x v="24"/>
    <x v="424"/>
    <x v="0"/>
  </r>
  <r>
    <x v="1"/>
    <x v="1"/>
    <m/>
    <m/>
    <x v="1"/>
    <x v="10"/>
    <x v="0"/>
  </r>
  <r>
    <x v="930"/>
    <x v="0"/>
    <n v="0.66"/>
    <n v="1.6"/>
    <x v="24"/>
    <x v="413"/>
    <x v="0"/>
  </r>
  <r>
    <x v="930"/>
    <x v="0"/>
    <n v="0.66"/>
    <n v="1.6"/>
    <x v="24"/>
    <x v="14"/>
    <x v="0"/>
  </r>
  <r>
    <x v="930"/>
    <x v="0"/>
    <n v="0.66"/>
    <n v="1.6"/>
    <x v="24"/>
    <x v="435"/>
    <x v="0"/>
  </r>
  <r>
    <x v="930"/>
    <x v="0"/>
    <n v="0.66"/>
    <n v="1.6"/>
    <x v="24"/>
    <x v="412"/>
    <x v="0"/>
  </r>
  <r>
    <x v="930"/>
    <x v="0"/>
    <n v="0.66"/>
    <n v="1.6"/>
    <x v="24"/>
    <x v="411"/>
    <x v="0"/>
  </r>
  <r>
    <x v="930"/>
    <x v="0"/>
    <n v="0.66"/>
    <n v="1.6"/>
    <x v="24"/>
    <x v="436"/>
    <x v="0"/>
  </r>
  <r>
    <x v="930"/>
    <x v="0"/>
    <n v="0.66"/>
    <n v="1.6"/>
    <x v="24"/>
    <x v="425"/>
    <x v="0"/>
  </r>
  <r>
    <x v="930"/>
    <x v="0"/>
    <n v="0.66"/>
    <n v="1.6"/>
    <x v="24"/>
    <x v="72"/>
    <x v="0"/>
  </r>
  <r>
    <x v="930"/>
    <x v="0"/>
    <n v="0.66"/>
    <n v="1.6"/>
    <x v="24"/>
    <x v="437"/>
    <x v="0"/>
  </r>
  <r>
    <x v="930"/>
    <x v="0"/>
    <n v="0.66"/>
    <n v="1.6"/>
    <x v="24"/>
    <x v="438"/>
    <x v="0"/>
  </r>
  <r>
    <x v="1"/>
    <x v="1"/>
    <m/>
    <m/>
    <x v="1"/>
    <x v="10"/>
    <x v="0"/>
  </r>
  <r>
    <x v="931"/>
    <x v="2"/>
    <n v="0.66"/>
    <n v="1.41"/>
    <x v="24"/>
    <x v="413"/>
    <x v="0"/>
  </r>
  <r>
    <x v="931"/>
    <x v="2"/>
    <n v="0.66"/>
    <n v="1.41"/>
    <x v="24"/>
    <x v="14"/>
    <x v="0"/>
  </r>
  <r>
    <x v="931"/>
    <x v="2"/>
    <n v="0.66"/>
    <n v="1.41"/>
    <x v="24"/>
    <x v="435"/>
    <x v="0"/>
  </r>
  <r>
    <x v="931"/>
    <x v="2"/>
    <n v="0.66"/>
    <n v="1.41"/>
    <x v="24"/>
    <x v="411"/>
    <x v="0"/>
  </r>
  <r>
    <x v="931"/>
    <x v="2"/>
    <n v="0.66"/>
    <n v="1.41"/>
    <x v="24"/>
    <x v="425"/>
    <x v="0"/>
  </r>
  <r>
    <x v="931"/>
    <x v="2"/>
    <n v="0.66"/>
    <n v="1.41"/>
    <x v="24"/>
    <x v="72"/>
    <x v="0"/>
  </r>
  <r>
    <x v="931"/>
    <x v="2"/>
    <n v="0.66"/>
    <n v="1.41"/>
    <x v="24"/>
    <x v="74"/>
    <x v="0"/>
  </r>
  <r>
    <x v="931"/>
    <x v="2"/>
    <n v="0.66"/>
    <n v="1.41"/>
    <x v="24"/>
    <x v="415"/>
    <x v="0"/>
  </r>
  <r>
    <x v="931"/>
    <x v="2"/>
    <n v="0.66"/>
    <n v="1.41"/>
    <x v="24"/>
    <x v="4"/>
    <x v="0"/>
  </r>
  <r>
    <x v="931"/>
    <x v="2"/>
    <n v="0.66"/>
    <n v="1.41"/>
    <x v="24"/>
    <x v="437"/>
    <x v="0"/>
  </r>
  <r>
    <x v="1"/>
    <x v="1"/>
    <m/>
    <m/>
    <x v="1"/>
    <x v="10"/>
    <x v="0"/>
  </r>
  <r>
    <x v="932"/>
    <x v="2"/>
    <n v="0.99"/>
    <n v="3.08"/>
    <x v="24"/>
    <x v="2"/>
    <x v="0"/>
  </r>
  <r>
    <x v="932"/>
    <x v="2"/>
    <n v="0.99"/>
    <n v="3.08"/>
    <x v="24"/>
    <x v="429"/>
    <x v="0"/>
  </r>
  <r>
    <x v="932"/>
    <x v="2"/>
    <n v="0.99"/>
    <n v="3.08"/>
    <x v="24"/>
    <x v="7"/>
    <x v="0"/>
  </r>
  <r>
    <x v="932"/>
    <x v="2"/>
    <n v="0.99"/>
    <n v="3.08"/>
    <x v="24"/>
    <x v="422"/>
    <x v="0"/>
  </r>
  <r>
    <x v="932"/>
    <x v="2"/>
    <n v="0.99"/>
    <n v="3.08"/>
    <x v="24"/>
    <x v="410"/>
    <x v="0"/>
  </r>
  <r>
    <x v="932"/>
    <x v="2"/>
    <n v="0.99"/>
    <n v="3.08"/>
    <x v="24"/>
    <x v="4"/>
    <x v="0"/>
  </r>
  <r>
    <x v="932"/>
    <x v="2"/>
    <n v="0.99"/>
    <n v="3.08"/>
    <x v="24"/>
    <x v="425"/>
    <x v="0"/>
  </r>
  <r>
    <x v="932"/>
    <x v="2"/>
    <n v="0.99"/>
    <n v="3.08"/>
    <x v="24"/>
    <x v="423"/>
    <x v="0"/>
  </r>
  <r>
    <x v="932"/>
    <x v="2"/>
    <n v="0.99"/>
    <n v="3.08"/>
    <x v="24"/>
    <x v="412"/>
    <x v="0"/>
  </r>
  <r>
    <x v="932"/>
    <x v="2"/>
    <n v="0.99"/>
    <n v="3.08"/>
    <x v="24"/>
    <x v="439"/>
    <x v="0"/>
  </r>
  <r>
    <x v="1"/>
    <x v="1"/>
    <m/>
    <m/>
    <x v="1"/>
    <x v="10"/>
    <x v="0"/>
  </r>
  <r>
    <x v="933"/>
    <x v="2"/>
    <n v="0.99"/>
    <n v="2.95"/>
    <x v="24"/>
    <x v="429"/>
    <x v="0"/>
  </r>
  <r>
    <x v="933"/>
    <x v="2"/>
    <n v="0.99"/>
    <n v="2.95"/>
    <x v="24"/>
    <x v="2"/>
    <x v="0"/>
  </r>
  <r>
    <x v="933"/>
    <x v="2"/>
    <n v="0.99"/>
    <n v="2.95"/>
    <x v="24"/>
    <x v="7"/>
    <x v="0"/>
  </r>
  <r>
    <x v="933"/>
    <x v="2"/>
    <n v="0.99"/>
    <n v="2.95"/>
    <x v="24"/>
    <x v="422"/>
    <x v="0"/>
  </r>
  <r>
    <x v="933"/>
    <x v="2"/>
    <n v="0.99"/>
    <n v="2.95"/>
    <x v="24"/>
    <x v="4"/>
    <x v="0"/>
  </r>
  <r>
    <x v="933"/>
    <x v="2"/>
    <n v="0.99"/>
    <n v="2.95"/>
    <x v="24"/>
    <x v="425"/>
    <x v="0"/>
  </r>
  <r>
    <x v="933"/>
    <x v="2"/>
    <n v="0.99"/>
    <n v="2.95"/>
    <x v="24"/>
    <x v="410"/>
    <x v="0"/>
  </r>
  <r>
    <x v="933"/>
    <x v="2"/>
    <n v="0.99"/>
    <n v="2.95"/>
    <x v="24"/>
    <x v="423"/>
    <x v="0"/>
  </r>
  <r>
    <x v="933"/>
    <x v="2"/>
    <n v="0.99"/>
    <n v="2.95"/>
    <x v="24"/>
    <x v="411"/>
    <x v="0"/>
  </r>
  <r>
    <x v="933"/>
    <x v="2"/>
    <n v="0.99"/>
    <n v="2.95"/>
    <x v="24"/>
    <x v="412"/>
    <x v="0"/>
  </r>
  <r>
    <x v="1"/>
    <x v="1"/>
    <m/>
    <m/>
    <x v="1"/>
    <x v="10"/>
    <x v="0"/>
  </r>
  <r>
    <x v="934"/>
    <x v="2"/>
    <n v="0.66"/>
    <n v="1.94"/>
    <x v="24"/>
    <x v="429"/>
    <x v="0"/>
  </r>
  <r>
    <x v="934"/>
    <x v="2"/>
    <n v="0.66"/>
    <n v="1.94"/>
    <x v="24"/>
    <x v="2"/>
    <x v="0"/>
  </r>
  <r>
    <x v="934"/>
    <x v="2"/>
    <n v="0.66"/>
    <n v="1.94"/>
    <x v="24"/>
    <x v="7"/>
    <x v="0"/>
  </r>
  <r>
    <x v="934"/>
    <x v="2"/>
    <n v="0.66"/>
    <n v="1.94"/>
    <x v="24"/>
    <x v="422"/>
    <x v="0"/>
  </r>
  <r>
    <x v="934"/>
    <x v="2"/>
    <n v="0.66"/>
    <n v="1.94"/>
    <x v="24"/>
    <x v="432"/>
    <x v="0"/>
  </r>
  <r>
    <x v="934"/>
    <x v="2"/>
    <n v="0.66"/>
    <n v="1.94"/>
    <x v="24"/>
    <x v="433"/>
    <x v="0"/>
  </r>
  <r>
    <x v="934"/>
    <x v="2"/>
    <n v="0.66"/>
    <n v="1.94"/>
    <x v="24"/>
    <x v="434"/>
    <x v="0"/>
  </r>
  <r>
    <x v="934"/>
    <x v="2"/>
    <n v="0.66"/>
    <n v="1.94"/>
    <x v="24"/>
    <x v="440"/>
    <x v="0"/>
  </r>
  <r>
    <x v="934"/>
    <x v="2"/>
    <n v="0.66"/>
    <n v="1.94"/>
    <x v="24"/>
    <x v="4"/>
    <x v="0"/>
  </r>
  <r>
    <x v="934"/>
    <x v="2"/>
    <n v="0.66"/>
    <n v="1.94"/>
    <x v="24"/>
    <x v="423"/>
    <x v="0"/>
  </r>
  <r>
    <x v="1"/>
    <x v="1"/>
    <m/>
    <m/>
    <x v="1"/>
    <x v="10"/>
    <x v="0"/>
  </r>
  <r>
    <x v="935"/>
    <x v="0"/>
    <n v="0.66"/>
    <n v="0.86"/>
    <x v="24"/>
    <x v="437"/>
    <x v="0"/>
  </r>
  <r>
    <x v="935"/>
    <x v="0"/>
    <n v="0.66"/>
    <n v="0.86"/>
    <x v="24"/>
    <x v="441"/>
    <x v="0"/>
  </r>
  <r>
    <x v="935"/>
    <x v="0"/>
    <n v="0.66"/>
    <n v="0.86"/>
    <x v="24"/>
    <x v="442"/>
    <x v="0"/>
  </r>
  <r>
    <x v="935"/>
    <x v="0"/>
    <n v="0.66"/>
    <n v="0.86"/>
    <x v="24"/>
    <x v="443"/>
    <x v="0"/>
  </r>
  <r>
    <x v="935"/>
    <x v="0"/>
    <n v="0.66"/>
    <n v="0.86"/>
    <x v="24"/>
    <x v="413"/>
    <x v="0"/>
  </r>
  <r>
    <x v="935"/>
    <x v="0"/>
    <n v="0.66"/>
    <n v="0.86"/>
    <x v="24"/>
    <x v="4"/>
    <x v="0"/>
  </r>
  <r>
    <x v="935"/>
    <x v="0"/>
    <n v="0.66"/>
    <n v="0.86"/>
    <x v="24"/>
    <x v="415"/>
    <x v="0"/>
  </r>
  <r>
    <x v="935"/>
    <x v="0"/>
    <n v="0.66"/>
    <n v="0.86"/>
    <x v="24"/>
    <x v="416"/>
    <x v="0"/>
  </r>
  <r>
    <x v="935"/>
    <x v="0"/>
    <n v="0.66"/>
    <n v="0.86"/>
    <x v="24"/>
    <x v="411"/>
    <x v="0"/>
  </r>
  <r>
    <x v="935"/>
    <x v="0"/>
    <n v="0.66"/>
    <n v="0.86"/>
    <x v="24"/>
    <x v="444"/>
    <x v="0"/>
  </r>
  <r>
    <x v="1"/>
    <x v="1"/>
    <m/>
    <m/>
    <x v="1"/>
    <x v="10"/>
    <x v="0"/>
  </r>
  <r>
    <x v="936"/>
    <x v="2"/>
    <n v="0.99"/>
    <n v="5.52"/>
    <x v="25"/>
    <x v="62"/>
    <x v="0"/>
  </r>
  <r>
    <x v="936"/>
    <x v="2"/>
    <n v="0.99"/>
    <n v="5.52"/>
    <x v="25"/>
    <x v="60"/>
    <x v="0"/>
  </r>
  <r>
    <x v="936"/>
    <x v="2"/>
    <n v="0.99"/>
    <n v="5.52"/>
    <x v="25"/>
    <x v="445"/>
    <x v="0"/>
  </r>
  <r>
    <x v="936"/>
    <x v="2"/>
    <n v="0.99"/>
    <n v="5.52"/>
    <x v="25"/>
    <x v="37"/>
    <x v="0"/>
  </r>
  <r>
    <x v="936"/>
    <x v="2"/>
    <n v="0.99"/>
    <n v="5.52"/>
    <x v="25"/>
    <x v="63"/>
    <x v="0"/>
  </r>
  <r>
    <x v="936"/>
    <x v="2"/>
    <n v="0.99"/>
    <n v="5.52"/>
    <x v="25"/>
    <x v="64"/>
    <x v="0"/>
  </r>
  <r>
    <x v="936"/>
    <x v="2"/>
    <n v="0.99"/>
    <n v="5.52"/>
    <x v="25"/>
    <x v="446"/>
    <x v="0"/>
  </r>
  <r>
    <x v="936"/>
    <x v="2"/>
    <n v="0.99"/>
    <n v="5.52"/>
    <x v="25"/>
    <x v="447"/>
    <x v="0"/>
  </r>
  <r>
    <x v="936"/>
    <x v="2"/>
    <n v="0.99"/>
    <n v="5.52"/>
    <x v="25"/>
    <x v="448"/>
    <x v="0"/>
  </r>
  <r>
    <x v="936"/>
    <x v="2"/>
    <n v="0.99"/>
    <n v="5.52"/>
    <x v="25"/>
    <x v="449"/>
    <x v="0"/>
  </r>
  <r>
    <x v="1"/>
    <x v="1"/>
    <m/>
    <m/>
    <x v="1"/>
    <x v="10"/>
    <x v="0"/>
  </r>
  <r>
    <x v="937"/>
    <x v="2"/>
    <n v="0.99"/>
    <n v="4.6500000000000004"/>
    <x v="25"/>
    <x v="62"/>
    <x v="0"/>
  </r>
  <r>
    <x v="937"/>
    <x v="2"/>
    <n v="0.99"/>
    <n v="4.6500000000000004"/>
    <x v="25"/>
    <x v="60"/>
    <x v="0"/>
  </r>
  <r>
    <x v="937"/>
    <x v="2"/>
    <n v="0.99"/>
    <n v="4.6500000000000004"/>
    <x v="25"/>
    <x v="445"/>
    <x v="0"/>
  </r>
  <r>
    <x v="937"/>
    <x v="2"/>
    <n v="0.99"/>
    <n v="4.6500000000000004"/>
    <x v="25"/>
    <x v="37"/>
    <x v="0"/>
  </r>
  <r>
    <x v="937"/>
    <x v="2"/>
    <n v="0.99"/>
    <n v="4.6500000000000004"/>
    <x v="25"/>
    <x v="63"/>
    <x v="0"/>
  </r>
  <r>
    <x v="937"/>
    <x v="2"/>
    <n v="0.99"/>
    <n v="4.6500000000000004"/>
    <x v="25"/>
    <x v="64"/>
    <x v="0"/>
  </r>
  <r>
    <x v="937"/>
    <x v="2"/>
    <n v="0.99"/>
    <n v="4.6500000000000004"/>
    <x v="25"/>
    <x v="449"/>
    <x v="0"/>
  </r>
  <r>
    <x v="937"/>
    <x v="2"/>
    <n v="0.99"/>
    <n v="4.6500000000000004"/>
    <x v="25"/>
    <x v="448"/>
    <x v="0"/>
  </r>
  <r>
    <x v="937"/>
    <x v="2"/>
    <n v="0.99"/>
    <n v="4.6500000000000004"/>
    <x v="25"/>
    <x v="447"/>
    <x v="0"/>
  </r>
  <r>
    <x v="937"/>
    <x v="2"/>
    <n v="0.99"/>
    <n v="4.6500000000000004"/>
    <x v="25"/>
    <x v="446"/>
    <x v="0"/>
  </r>
  <r>
    <x v="1"/>
    <x v="1"/>
    <m/>
    <m/>
    <x v="1"/>
    <x v="10"/>
    <x v="0"/>
  </r>
  <r>
    <x v="938"/>
    <x v="0"/>
    <n v="0.99"/>
    <n v="3.44"/>
    <x v="25"/>
    <x v="445"/>
    <x v="0"/>
  </r>
  <r>
    <x v="938"/>
    <x v="0"/>
    <n v="0.99"/>
    <n v="3.44"/>
    <x v="25"/>
    <x v="60"/>
    <x v="0"/>
  </r>
  <r>
    <x v="938"/>
    <x v="0"/>
    <n v="0.99"/>
    <n v="3.44"/>
    <x v="25"/>
    <x v="62"/>
    <x v="0"/>
  </r>
  <r>
    <x v="938"/>
    <x v="0"/>
    <n v="0.99"/>
    <n v="3.44"/>
    <x v="25"/>
    <x v="64"/>
    <x v="0"/>
  </r>
  <r>
    <x v="938"/>
    <x v="0"/>
    <n v="0.99"/>
    <n v="3.44"/>
    <x v="25"/>
    <x v="63"/>
    <x v="0"/>
  </r>
  <r>
    <x v="938"/>
    <x v="0"/>
    <n v="0.99"/>
    <n v="3.44"/>
    <x v="25"/>
    <x v="37"/>
    <x v="0"/>
  </r>
  <r>
    <x v="938"/>
    <x v="0"/>
    <n v="0.99"/>
    <n v="3.44"/>
    <x v="25"/>
    <x v="446"/>
    <x v="0"/>
  </r>
  <r>
    <x v="938"/>
    <x v="0"/>
    <n v="0.99"/>
    <n v="3.44"/>
    <x v="25"/>
    <x v="447"/>
    <x v="0"/>
  </r>
  <r>
    <x v="938"/>
    <x v="0"/>
    <n v="0.99"/>
    <n v="3.44"/>
    <x v="25"/>
    <x v="449"/>
    <x v="0"/>
  </r>
  <r>
    <x v="938"/>
    <x v="0"/>
    <n v="0.99"/>
    <n v="3.44"/>
    <x v="25"/>
    <x v="448"/>
    <x v="0"/>
  </r>
  <r>
    <x v="1"/>
    <x v="1"/>
    <m/>
    <m/>
    <x v="1"/>
    <x v="10"/>
    <x v="0"/>
  </r>
  <r>
    <x v="939"/>
    <x v="0"/>
    <n v="0.99"/>
    <n v="3.58"/>
    <x v="25"/>
    <x v="445"/>
    <x v="0"/>
  </r>
  <r>
    <x v="939"/>
    <x v="0"/>
    <n v="0.99"/>
    <n v="3.58"/>
    <x v="25"/>
    <x v="60"/>
    <x v="0"/>
  </r>
  <r>
    <x v="939"/>
    <x v="0"/>
    <n v="0.99"/>
    <n v="3.58"/>
    <x v="25"/>
    <x v="62"/>
    <x v="0"/>
  </r>
  <r>
    <x v="939"/>
    <x v="0"/>
    <n v="0.99"/>
    <n v="3.58"/>
    <x v="25"/>
    <x v="64"/>
    <x v="0"/>
  </r>
  <r>
    <x v="939"/>
    <x v="0"/>
    <n v="0.99"/>
    <n v="3.58"/>
    <x v="25"/>
    <x v="63"/>
    <x v="0"/>
  </r>
  <r>
    <x v="939"/>
    <x v="0"/>
    <n v="0.99"/>
    <n v="3.58"/>
    <x v="25"/>
    <x v="37"/>
    <x v="0"/>
  </r>
  <r>
    <x v="939"/>
    <x v="0"/>
    <n v="0.99"/>
    <n v="3.58"/>
    <x v="25"/>
    <x v="446"/>
    <x v="0"/>
  </r>
  <r>
    <x v="939"/>
    <x v="0"/>
    <n v="0.99"/>
    <n v="3.58"/>
    <x v="25"/>
    <x v="447"/>
    <x v="0"/>
  </r>
  <r>
    <x v="939"/>
    <x v="0"/>
    <n v="0.99"/>
    <n v="3.58"/>
    <x v="25"/>
    <x v="449"/>
    <x v="0"/>
  </r>
  <r>
    <x v="939"/>
    <x v="0"/>
    <n v="0.99"/>
    <n v="3.58"/>
    <x v="25"/>
    <x v="448"/>
    <x v="0"/>
  </r>
  <r>
    <x v="1"/>
    <x v="1"/>
    <m/>
    <m/>
    <x v="1"/>
    <x v="10"/>
    <x v="0"/>
  </r>
  <r>
    <x v="940"/>
    <x v="0"/>
    <n v="0.99"/>
    <n v="3.58"/>
    <x v="25"/>
    <x v="445"/>
    <x v="0"/>
  </r>
  <r>
    <x v="940"/>
    <x v="0"/>
    <n v="0.99"/>
    <n v="3.58"/>
    <x v="25"/>
    <x v="60"/>
    <x v="0"/>
  </r>
  <r>
    <x v="940"/>
    <x v="0"/>
    <n v="0.99"/>
    <n v="3.58"/>
    <x v="25"/>
    <x v="62"/>
    <x v="0"/>
  </r>
  <r>
    <x v="940"/>
    <x v="0"/>
    <n v="0.99"/>
    <n v="3.58"/>
    <x v="25"/>
    <x v="64"/>
    <x v="0"/>
  </r>
  <r>
    <x v="940"/>
    <x v="0"/>
    <n v="0.99"/>
    <n v="3.58"/>
    <x v="25"/>
    <x v="63"/>
    <x v="0"/>
  </r>
  <r>
    <x v="940"/>
    <x v="0"/>
    <n v="0.99"/>
    <n v="3.58"/>
    <x v="25"/>
    <x v="37"/>
    <x v="0"/>
  </r>
  <r>
    <x v="940"/>
    <x v="0"/>
    <n v="0.99"/>
    <n v="3.58"/>
    <x v="25"/>
    <x v="447"/>
    <x v="0"/>
  </r>
  <r>
    <x v="940"/>
    <x v="0"/>
    <n v="0.99"/>
    <n v="3.58"/>
    <x v="25"/>
    <x v="446"/>
    <x v="0"/>
  </r>
  <r>
    <x v="940"/>
    <x v="0"/>
    <n v="0.99"/>
    <n v="3.58"/>
    <x v="25"/>
    <x v="448"/>
    <x v="0"/>
  </r>
  <r>
    <x v="940"/>
    <x v="0"/>
    <n v="0.99"/>
    <n v="3.58"/>
    <x v="25"/>
    <x v="449"/>
    <x v="0"/>
  </r>
  <r>
    <x v="1"/>
    <x v="1"/>
    <m/>
    <m/>
    <x v="1"/>
    <x v="10"/>
    <x v="0"/>
  </r>
  <r>
    <x v="941"/>
    <x v="0"/>
    <n v="0.99"/>
    <n v="3.44"/>
    <x v="25"/>
    <x v="445"/>
    <x v="0"/>
  </r>
  <r>
    <x v="941"/>
    <x v="0"/>
    <n v="0.99"/>
    <n v="3.44"/>
    <x v="25"/>
    <x v="60"/>
    <x v="0"/>
  </r>
  <r>
    <x v="941"/>
    <x v="0"/>
    <n v="0.99"/>
    <n v="3.44"/>
    <x v="25"/>
    <x v="62"/>
    <x v="0"/>
  </r>
  <r>
    <x v="941"/>
    <x v="0"/>
    <n v="0.99"/>
    <n v="3.44"/>
    <x v="25"/>
    <x v="64"/>
    <x v="0"/>
  </r>
  <r>
    <x v="941"/>
    <x v="0"/>
    <n v="0.99"/>
    <n v="3.44"/>
    <x v="25"/>
    <x v="63"/>
    <x v="0"/>
  </r>
  <r>
    <x v="941"/>
    <x v="0"/>
    <n v="0.99"/>
    <n v="3.44"/>
    <x v="25"/>
    <x v="37"/>
    <x v="0"/>
  </r>
  <r>
    <x v="941"/>
    <x v="0"/>
    <n v="0.99"/>
    <n v="3.44"/>
    <x v="25"/>
    <x v="447"/>
    <x v="0"/>
  </r>
  <r>
    <x v="941"/>
    <x v="0"/>
    <n v="0.99"/>
    <n v="3.44"/>
    <x v="25"/>
    <x v="446"/>
    <x v="0"/>
  </r>
  <r>
    <x v="941"/>
    <x v="0"/>
    <n v="0.99"/>
    <n v="3.44"/>
    <x v="25"/>
    <x v="448"/>
    <x v="0"/>
  </r>
  <r>
    <x v="941"/>
    <x v="0"/>
    <n v="0.99"/>
    <n v="3.44"/>
    <x v="25"/>
    <x v="449"/>
    <x v="0"/>
  </r>
  <r>
    <x v="1"/>
    <x v="1"/>
    <m/>
    <m/>
    <x v="1"/>
    <x v="10"/>
    <x v="0"/>
  </r>
  <r>
    <x v="942"/>
    <x v="0"/>
    <n v="0.99"/>
    <n v="2.58"/>
    <x v="25"/>
    <x v="60"/>
    <x v="0"/>
  </r>
  <r>
    <x v="942"/>
    <x v="0"/>
    <n v="0.99"/>
    <n v="2.58"/>
    <x v="25"/>
    <x v="62"/>
    <x v="0"/>
  </r>
  <r>
    <x v="942"/>
    <x v="0"/>
    <n v="0.99"/>
    <n v="2.58"/>
    <x v="25"/>
    <x v="450"/>
    <x v="0"/>
  </r>
  <r>
    <x v="942"/>
    <x v="0"/>
    <n v="0.99"/>
    <n v="2.58"/>
    <x v="25"/>
    <x v="64"/>
    <x v="0"/>
  </r>
  <r>
    <x v="942"/>
    <x v="0"/>
    <n v="0.99"/>
    <n v="2.58"/>
    <x v="25"/>
    <x v="451"/>
    <x v="0"/>
  </r>
  <r>
    <x v="942"/>
    <x v="0"/>
    <n v="0.99"/>
    <n v="2.58"/>
    <x v="25"/>
    <x v="448"/>
    <x v="0"/>
  </r>
  <r>
    <x v="942"/>
    <x v="0"/>
    <n v="0.99"/>
    <n v="2.58"/>
    <x v="25"/>
    <x v="37"/>
    <x v="0"/>
  </r>
  <r>
    <x v="942"/>
    <x v="0"/>
    <n v="0.99"/>
    <n v="2.58"/>
    <x v="25"/>
    <x v="452"/>
    <x v="0"/>
  </r>
  <r>
    <x v="942"/>
    <x v="0"/>
    <n v="0.99"/>
    <n v="2.58"/>
    <x v="25"/>
    <x v="446"/>
    <x v="0"/>
  </r>
  <r>
    <x v="942"/>
    <x v="0"/>
    <n v="0.99"/>
    <n v="2.58"/>
    <x v="25"/>
    <x v="447"/>
    <x v="0"/>
  </r>
  <r>
    <x v="1"/>
    <x v="1"/>
    <m/>
    <m/>
    <x v="1"/>
    <x v="10"/>
    <x v="0"/>
  </r>
  <r>
    <x v="943"/>
    <x v="2"/>
    <n v="0.99"/>
    <n v="2.65"/>
    <x v="25"/>
    <x v="60"/>
    <x v="0"/>
  </r>
  <r>
    <x v="943"/>
    <x v="2"/>
    <n v="0.99"/>
    <n v="2.65"/>
    <x v="25"/>
    <x v="62"/>
    <x v="0"/>
  </r>
  <r>
    <x v="943"/>
    <x v="2"/>
    <n v="0.99"/>
    <n v="2.65"/>
    <x v="25"/>
    <x v="446"/>
    <x v="0"/>
  </r>
  <r>
    <x v="943"/>
    <x v="2"/>
    <n v="0.99"/>
    <n v="2.65"/>
    <x v="25"/>
    <x v="450"/>
    <x v="0"/>
  </r>
  <r>
    <x v="943"/>
    <x v="2"/>
    <n v="0.99"/>
    <n v="2.65"/>
    <x v="25"/>
    <x v="37"/>
    <x v="0"/>
  </r>
  <r>
    <x v="943"/>
    <x v="2"/>
    <n v="0.99"/>
    <n v="2.65"/>
    <x v="25"/>
    <x v="63"/>
    <x v="0"/>
  </r>
  <r>
    <x v="943"/>
    <x v="2"/>
    <n v="0.99"/>
    <n v="2.65"/>
    <x v="25"/>
    <x v="451"/>
    <x v="0"/>
  </r>
  <r>
    <x v="943"/>
    <x v="2"/>
    <n v="0.99"/>
    <n v="2.65"/>
    <x v="25"/>
    <x v="448"/>
    <x v="0"/>
  </r>
  <r>
    <x v="943"/>
    <x v="2"/>
    <n v="0.99"/>
    <n v="2.65"/>
    <x v="25"/>
    <x v="447"/>
    <x v="0"/>
  </r>
  <r>
    <x v="943"/>
    <x v="2"/>
    <n v="0.99"/>
    <n v="2.65"/>
    <x v="25"/>
    <x v="453"/>
    <x v="0"/>
  </r>
  <r>
    <x v="1"/>
    <x v="1"/>
    <m/>
    <m/>
    <x v="1"/>
    <x v="10"/>
    <x v="0"/>
  </r>
  <r>
    <x v="944"/>
    <x v="0"/>
    <n v="0.66"/>
    <n v="1.1599999999999999"/>
    <x v="26"/>
    <x v="49"/>
    <x v="0"/>
  </r>
  <r>
    <x v="944"/>
    <x v="0"/>
    <n v="0.66"/>
    <n v="1.1599999999999999"/>
    <x v="26"/>
    <x v="454"/>
    <x v="0"/>
  </r>
  <r>
    <x v="944"/>
    <x v="0"/>
    <n v="0.66"/>
    <n v="1.1599999999999999"/>
    <x v="26"/>
    <x v="455"/>
    <x v="0"/>
  </r>
  <r>
    <x v="944"/>
    <x v="0"/>
    <n v="0.66"/>
    <n v="1.1599999999999999"/>
    <x v="26"/>
    <x v="456"/>
    <x v="0"/>
  </r>
  <r>
    <x v="944"/>
    <x v="0"/>
    <n v="0.66"/>
    <n v="1.1599999999999999"/>
    <x v="26"/>
    <x v="457"/>
    <x v="0"/>
  </r>
  <r>
    <x v="944"/>
    <x v="0"/>
    <n v="0.66"/>
    <n v="1.1599999999999999"/>
    <x v="26"/>
    <x v="458"/>
    <x v="0"/>
  </r>
  <r>
    <x v="944"/>
    <x v="0"/>
    <n v="0.66"/>
    <n v="1.1599999999999999"/>
    <x v="26"/>
    <x v="459"/>
    <x v="0"/>
  </r>
  <r>
    <x v="944"/>
    <x v="0"/>
    <n v="0.66"/>
    <n v="1.1599999999999999"/>
    <x v="26"/>
    <x v="420"/>
    <x v="0"/>
  </r>
  <r>
    <x v="944"/>
    <x v="0"/>
    <n v="0.66"/>
    <n v="1.1599999999999999"/>
    <x v="26"/>
    <x v="60"/>
    <x v="0"/>
  </r>
  <r>
    <x v="944"/>
    <x v="0"/>
    <n v="0.66"/>
    <n v="1.1599999999999999"/>
    <x v="26"/>
    <x v="460"/>
    <x v="0"/>
  </r>
  <r>
    <x v="1"/>
    <x v="1"/>
    <m/>
    <m/>
    <x v="1"/>
    <x v="10"/>
    <x v="0"/>
  </r>
  <r>
    <x v="945"/>
    <x v="0"/>
    <n v="0.66"/>
    <n v="1.18"/>
    <x v="26"/>
    <x v="49"/>
    <x v="0"/>
  </r>
  <r>
    <x v="945"/>
    <x v="0"/>
    <n v="0.66"/>
    <n v="1.18"/>
    <x v="26"/>
    <x v="60"/>
    <x v="0"/>
  </r>
  <r>
    <x v="945"/>
    <x v="0"/>
    <n v="0.66"/>
    <n v="1.18"/>
    <x v="26"/>
    <x v="455"/>
    <x v="0"/>
  </r>
  <r>
    <x v="945"/>
    <x v="0"/>
    <n v="0.66"/>
    <n v="1.18"/>
    <x v="26"/>
    <x v="454"/>
    <x v="0"/>
  </r>
  <r>
    <x v="945"/>
    <x v="0"/>
    <n v="0.66"/>
    <n v="1.18"/>
    <x v="26"/>
    <x v="460"/>
    <x v="0"/>
  </r>
  <r>
    <x v="945"/>
    <x v="0"/>
    <n v="0.66"/>
    <n v="1.18"/>
    <x v="26"/>
    <x v="461"/>
    <x v="0"/>
  </r>
  <r>
    <x v="945"/>
    <x v="0"/>
    <n v="0.66"/>
    <n v="1.18"/>
    <x v="26"/>
    <x v="458"/>
    <x v="0"/>
  </r>
  <r>
    <x v="945"/>
    <x v="0"/>
    <n v="0.66"/>
    <n v="1.18"/>
    <x v="26"/>
    <x v="420"/>
    <x v="0"/>
  </r>
  <r>
    <x v="945"/>
    <x v="0"/>
    <n v="0.66"/>
    <n v="1.18"/>
    <x v="26"/>
    <x v="456"/>
    <x v="0"/>
  </r>
  <r>
    <x v="945"/>
    <x v="0"/>
    <n v="0.66"/>
    <n v="1.18"/>
    <x v="26"/>
    <x v="462"/>
    <x v="0"/>
  </r>
  <r>
    <x v="1"/>
    <x v="1"/>
    <m/>
    <m/>
    <x v="1"/>
    <x v="10"/>
    <x v="0"/>
  </r>
  <r>
    <x v="946"/>
    <x v="0"/>
    <n v="0.66"/>
    <n v="1.18"/>
    <x v="26"/>
    <x v="49"/>
    <x v="0"/>
  </r>
  <r>
    <x v="946"/>
    <x v="0"/>
    <n v="0.66"/>
    <n v="1.18"/>
    <x v="26"/>
    <x v="454"/>
    <x v="0"/>
  </r>
  <r>
    <x v="946"/>
    <x v="0"/>
    <n v="0.66"/>
    <n v="1.18"/>
    <x v="26"/>
    <x v="455"/>
    <x v="0"/>
  </r>
  <r>
    <x v="946"/>
    <x v="0"/>
    <n v="0.66"/>
    <n v="1.18"/>
    <x v="26"/>
    <x v="458"/>
    <x v="0"/>
  </r>
  <r>
    <x v="946"/>
    <x v="0"/>
    <n v="0.66"/>
    <n v="1.18"/>
    <x v="26"/>
    <x v="457"/>
    <x v="0"/>
  </r>
  <r>
    <x v="946"/>
    <x v="0"/>
    <n v="0.66"/>
    <n v="1.18"/>
    <x v="26"/>
    <x v="460"/>
    <x v="0"/>
  </r>
  <r>
    <x v="946"/>
    <x v="0"/>
    <n v="0.66"/>
    <n v="1.18"/>
    <x v="26"/>
    <x v="456"/>
    <x v="0"/>
  </r>
  <r>
    <x v="946"/>
    <x v="0"/>
    <n v="0.66"/>
    <n v="1.18"/>
    <x v="26"/>
    <x v="461"/>
    <x v="0"/>
  </r>
  <r>
    <x v="946"/>
    <x v="0"/>
    <n v="0.66"/>
    <n v="1.18"/>
    <x v="26"/>
    <x v="463"/>
    <x v="0"/>
  </r>
  <r>
    <x v="946"/>
    <x v="0"/>
    <n v="0.66"/>
    <n v="1.18"/>
    <x v="26"/>
    <x v="464"/>
    <x v="0"/>
  </r>
  <r>
    <x v="1"/>
    <x v="1"/>
    <m/>
    <m/>
    <x v="1"/>
    <x v="10"/>
    <x v="0"/>
  </r>
  <r>
    <x v="947"/>
    <x v="0"/>
    <n v="0.66"/>
    <n v="1.18"/>
    <x v="26"/>
    <x v="49"/>
    <x v="0"/>
  </r>
  <r>
    <x v="947"/>
    <x v="0"/>
    <n v="0.66"/>
    <n v="1.18"/>
    <x v="26"/>
    <x v="454"/>
    <x v="0"/>
  </r>
  <r>
    <x v="947"/>
    <x v="0"/>
    <n v="0.66"/>
    <n v="1.18"/>
    <x v="26"/>
    <x v="455"/>
    <x v="0"/>
  </r>
  <r>
    <x v="947"/>
    <x v="0"/>
    <n v="0.66"/>
    <n v="1.18"/>
    <x v="26"/>
    <x v="458"/>
    <x v="0"/>
  </r>
  <r>
    <x v="947"/>
    <x v="0"/>
    <n v="0.66"/>
    <n v="1.18"/>
    <x v="26"/>
    <x v="461"/>
    <x v="0"/>
  </r>
  <r>
    <x v="947"/>
    <x v="0"/>
    <n v="0.66"/>
    <n v="1.18"/>
    <x v="26"/>
    <x v="463"/>
    <x v="0"/>
  </r>
  <r>
    <x v="947"/>
    <x v="0"/>
    <n v="0.66"/>
    <n v="1.18"/>
    <x v="26"/>
    <x v="456"/>
    <x v="0"/>
  </r>
  <r>
    <x v="947"/>
    <x v="0"/>
    <n v="0.66"/>
    <n v="1.18"/>
    <x v="26"/>
    <x v="460"/>
    <x v="0"/>
  </r>
  <r>
    <x v="947"/>
    <x v="0"/>
    <n v="0.66"/>
    <n v="1.18"/>
    <x v="26"/>
    <x v="465"/>
    <x v="0"/>
  </r>
  <r>
    <x v="947"/>
    <x v="0"/>
    <n v="0.66"/>
    <n v="1.18"/>
    <x v="26"/>
    <x v="459"/>
    <x v="0"/>
  </r>
  <r>
    <x v="1"/>
    <x v="1"/>
    <m/>
    <m/>
    <x v="1"/>
    <x v="10"/>
    <x v="0"/>
  </r>
  <r>
    <x v="948"/>
    <x v="0"/>
    <n v="0.66"/>
    <n v="1.18"/>
    <x v="26"/>
    <x v="49"/>
    <x v="0"/>
  </r>
  <r>
    <x v="948"/>
    <x v="0"/>
    <n v="0.66"/>
    <n v="1.18"/>
    <x v="26"/>
    <x v="454"/>
    <x v="0"/>
  </r>
  <r>
    <x v="948"/>
    <x v="0"/>
    <n v="0.66"/>
    <n v="1.18"/>
    <x v="26"/>
    <x v="455"/>
    <x v="0"/>
  </r>
  <r>
    <x v="948"/>
    <x v="0"/>
    <n v="0.66"/>
    <n v="1.18"/>
    <x v="26"/>
    <x v="461"/>
    <x v="0"/>
  </r>
  <r>
    <x v="948"/>
    <x v="0"/>
    <n v="0.66"/>
    <n v="1.18"/>
    <x v="26"/>
    <x v="458"/>
    <x v="0"/>
  </r>
  <r>
    <x v="948"/>
    <x v="0"/>
    <n v="0.66"/>
    <n v="1.18"/>
    <x v="26"/>
    <x v="465"/>
    <x v="0"/>
  </r>
  <r>
    <x v="948"/>
    <x v="0"/>
    <n v="0.66"/>
    <n v="1.18"/>
    <x v="26"/>
    <x v="460"/>
    <x v="0"/>
  </r>
  <r>
    <x v="948"/>
    <x v="0"/>
    <n v="0.66"/>
    <n v="1.18"/>
    <x v="26"/>
    <x v="456"/>
    <x v="0"/>
  </r>
  <r>
    <x v="948"/>
    <x v="0"/>
    <n v="0.66"/>
    <n v="1.18"/>
    <x v="26"/>
    <x v="459"/>
    <x v="0"/>
  </r>
  <r>
    <x v="948"/>
    <x v="0"/>
    <n v="0.66"/>
    <n v="1.18"/>
    <x v="26"/>
    <x v="464"/>
    <x v="0"/>
  </r>
  <r>
    <x v="1"/>
    <x v="1"/>
    <m/>
    <m/>
    <x v="1"/>
    <x v="10"/>
    <x v="0"/>
  </r>
  <r>
    <x v="949"/>
    <x v="2"/>
    <n v="0.66"/>
    <n v="1.59"/>
    <x v="26"/>
    <x v="49"/>
    <x v="0"/>
  </r>
  <r>
    <x v="949"/>
    <x v="2"/>
    <n v="0.66"/>
    <n v="1.59"/>
    <x v="26"/>
    <x v="454"/>
    <x v="0"/>
  </r>
  <r>
    <x v="949"/>
    <x v="2"/>
    <n v="0.66"/>
    <n v="1.59"/>
    <x v="26"/>
    <x v="455"/>
    <x v="0"/>
  </r>
  <r>
    <x v="949"/>
    <x v="2"/>
    <n v="0.66"/>
    <n v="1.59"/>
    <x v="26"/>
    <x v="458"/>
    <x v="0"/>
  </r>
  <r>
    <x v="949"/>
    <x v="2"/>
    <n v="0.66"/>
    <n v="1.59"/>
    <x v="26"/>
    <x v="456"/>
    <x v="0"/>
  </r>
  <r>
    <x v="949"/>
    <x v="2"/>
    <n v="0.66"/>
    <n v="1.59"/>
    <x v="26"/>
    <x v="460"/>
    <x v="0"/>
  </r>
  <r>
    <x v="949"/>
    <x v="2"/>
    <n v="0.66"/>
    <n v="1.59"/>
    <x v="26"/>
    <x v="461"/>
    <x v="0"/>
  </r>
  <r>
    <x v="949"/>
    <x v="2"/>
    <n v="0.66"/>
    <n v="1.59"/>
    <x v="26"/>
    <x v="466"/>
    <x v="0"/>
  </r>
  <r>
    <x v="949"/>
    <x v="2"/>
    <n v="0.66"/>
    <n v="1.59"/>
    <x v="26"/>
    <x v="462"/>
    <x v="0"/>
  </r>
  <r>
    <x v="949"/>
    <x v="2"/>
    <n v="0.66"/>
    <n v="1.59"/>
    <x v="26"/>
    <x v="464"/>
    <x v="0"/>
  </r>
  <r>
    <x v="1"/>
    <x v="1"/>
    <m/>
    <m/>
    <x v="1"/>
    <x v="10"/>
    <x v="0"/>
  </r>
  <r>
    <x v="950"/>
    <x v="2"/>
    <n v="0.99"/>
    <n v="2.85"/>
    <x v="27"/>
    <x v="60"/>
    <x v="0"/>
  </r>
  <r>
    <x v="950"/>
    <x v="2"/>
    <n v="0.99"/>
    <n v="2.85"/>
    <x v="27"/>
    <x v="467"/>
    <x v="0"/>
  </r>
  <r>
    <x v="950"/>
    <x v="2"/>
    <n v="0.99"/>
    <n v="2.85"/>
    <x v="27"/>
    <x v="468"/>
    <x v="0"/>
  </r>
  <r>
    <x v="950"/>
    <x v="2"/>
    <n v="0.99"/>
    <n v="2.85"/>
    <x v="27"/>
    <x v="469"/>
    <x v="0"/>
  </r>
  <r>
    <x v="950"/>
    <x v="2"/>
    <n v="0.99"/>
    <n v="2.85"/>
    <x v="27"/>
    <x v="470"/>
    <x v="0"/>
  </r>
  <r>
    <x v="950"/>
    <x v="2"/>
    <n v="0.99"/>
    <n v="2.85"/>
    <x v="27"/>
    <x v="471"/>
    <x v="0"/>
  </r>
  <r>
    <x v="950"/>
    <x v="2"/>
    <n v="0.99"/>
    <n v="2.85"/>
    <x v="27"/>
    <x v="472"/>
    <x v="0"/>
  </r>
  <r>
    <x v="950"/>
    <x v="2"/>
    <n v="0.99"/>
    <n v="2.85"/>
    <x v="27"/>
    <x v="473"/>
    <x v="0"/>
  </r>
  <r>
    <x v="950"/>
    <x v="2"/>
    <n v="0.99"/>
    <n v="2.85"/>
    <x v="27"/>
    <x v="474"/>
    <x v="0"/>
  </r>
  <r>
    <x v="950"/>
    <x v="2"/>
    <n v="0.99"/>
    <n v="2.85"/>
    <x v="27"/>
    <x v="475"/>
    <x v="0"/>
  </r>
  <r>
    <x v="1"/>
    <x v="1"/>
    <m/>
    <m/>
    <x v="1"/>
    <x v="10"/>
    <x v="0"/>
  </r>
  <r>
    <x v="951"/>
    <x v="2"/>
    <n v="0.99"/>
    <n v="3.22"/>
    <x v="27"/>
    <x v="467"/>
    <x v="0"/>
  </r>
  <r>
    <x v="951"/>
    <x v="2"/>
    <n v="0.99"/>
    <n v="3.22"/>
    <x v="27"/>
    <x v="473"/>
    <x v="0"/>
  </r>
  <r>
    <x v="951"/>
    <x v="2"/>
    <n v="0.99"/>
    <n v="3.22"/>
    <x v="27"/>
    <x v="60"/>
    <x v="0"/>
  </r>
  <r>
    <x v="951"/>
    <x v="2"/>
    <n v="0.99"/>
    <n v="3.22"/>
    <x v="27"/>
    <x v="469"/>
    <x v="0"/>
  </r>
  <r>
    <x v="951"/>
    <x v="2"/>
    <n v="0.99"/>
    <n v="3.22"/>
    <x v="27"/>
    <x v="471"/>
    <x v="0"/>
  </r>
  <r>
    <x v="951"/>
    <x v="2"/>
    <n v="0.99"/>
    <n v="3.22"/>
    <x v="27"/>
    <x v="470"/>
    <x v="0"/>
  </r>
  <r>
    <x v="951"/>
    <x v="2"/>
    <n v="0.99"/>
    <n v="3.22"/>
    <x v="27"/>
    <x v="476"/>
    <x v="0"/>
  </r>
  <r>
    <x v="951"/>
    <x v="2"/>
    <n v="0.99"/>
    <n v="3.22"/>
    <x v="27"/>
    <x v="468"/>
    <x v="0"/>
  </r>
  <r>
    <x v="951"/>
    <x v="2"/>
    <n v="0.99"/>
    <n v="3.22"/>
    <x v="27"/>
    <x v="472"/>
    <x v="0"/>
  </r>
  <r>
    <x v="951"/>
    <x v="2"/>
    <n v="0.99"/>
    <n v="3.22"/>
    <x v="27"/>
    <x v="474"/>
    <x v="0"/>
  </r>
  <r>
    <x v="1"/>
    <x v="1"/>
    <m/>
    <m/>
    <x v="1"/>
    <x v="10"/>
    <x v="0"/>
  </r>
  <r>
    <x v="952"/>
    <x v="2"/>
    <n v="0.99"/>
    <n v="3.57"/>
    <x v="27"/>
    <x v="60"/>
    <x v="0"/>
  </r>
  <r>
    <x v="952"/>
    <x v="2"/>
    <n v="0.99"/>
    <n v="3.57"/>
    <x v="27"/>
    <x v="467"/>
    <x v="0"/>
  </r>
  <r>
    <x v="952"/>
    <x v="2"/>
    <n v="0.99"/>
    <n v="3.57"/>
    <x v="27"/>
    <x v="470"/>
    <x v="0"/>
  </r>
  <r>
    <x v="952"/>
    <x v="2"/>
    <n v="0.99"/>
    <n v="3.57"/>
    <x v="27"/>
    <x v="469"/>
    <x v="0"/>
  </r>
  <r>
    <x v="952"/>
    <x v="2"/>
    <n v="0.99"/>
    <n v="3.57"/>
    <x v="27"/>
    <x v="468"/>
    <x v="0"/>
  </r>
  <r>
    <x v="952"/>
    <x v="2"/>
    <n v="0.99"/>
    <n v="3.57"/>
    <x v="27"/>
    <x v="476"/>
    <x v="0"/>
  </r>
  <r>
    <x v="952"/>
    <x v="2"/>
    <n v="0.99"/>
    <n v="3.57"/>
    <x v="27"/>
    <x v="471"/>
    <x v="0"/>
  </r>
  <r>
    <x v="952"/>
    <x v="2"/>
    <n v="0.99"/>
    <n v="3.57"/>
    <x v="27"/>
    <x v="473"/>
    <x v="0"/>
  </r>
  <r>
    <x v="952"/>
    <x v="2"/>
    <n v="0.99"/>
    <n v="3.57"/>
    <x v="27"/>
    <x v="472"/>
    <x v="0"/>
  </r>
  <r>
    <x v="952"/>
    <x v="2"/>
    <n v="0.99"/>
    <n v="3.57"/>
    <x v="27"/>
    <x v="474"/>
    <x v="0"/>
  </r>
  <r>
    <x v="1"/>
    <x v="1"/>
    <m/>
    <m/>
    <x v="1"/>
    <x v="10"/>
    <x v="0"/>
  </r>
  <r>
    <x v="953"/>
    <x v="2"/>
    <n v="0.99"/>
    <n v="2.86"/>
    <x v="27"/>
    <x v="467"/>
    <x v="0"/>
  </r>
  <r>
    <x v="953"/>
    <x v="2"/>
    <n v="0.99"/>
    <n v="2.86"/>
    <x v="27"/>
    <x v="468"/>
    <x v="0"/>
  </r>
  <r>
    <x v="953"/>
    <x v="2"/>
    <n v="0.99"/>
    <n v="2.86"/>
    <x v="27"/>
    <x v="472"/>
    <x v="0"/>
  </r>
  <r>
    <x v="953"/>
    <x v="2"/>
    <n v="0.99"/>
    <n v="2.86"/>
    <x v="27"/>
    <x v="60"/>
    <x v="0"/>
  </r>
  <r>
    <x v="953"/>
    <x v="2"/>
    <n v="0.99"/>
    <n v="2.86"/>
    <x v="27"/>
    <x v="471"/>
    <x v="0"/>
  </r>
  <r>
    <x v="953"/>
    <x v="2"/>
    <n v="0.99"/>
    <n v="2.86"/>
    <x v="27"/>
    <x v="469"/>
    <x v="0"/>
  </r>
  <r>
    <x v="953"/>
    <x v="2"/>
    <n v="0.99"/>
    <n v="2.86"/>
    <x v="27"/>
    <x v="474"/>
    <x v="0"/>
  </r>
  <r>
    <x v="953"/>
    <x v="2"/>
    <n v="0.99"/>
    <n v="2.86"/>
    <x v="27"/>
    <x v="473"/>
    <x v="0"/>
  </r>
  <r>
    <x v="953"/>
    <x v="2"/>
    <n v="0.99"/>
    <n v="2.86"/>
    <x v="27"/>
    <x v="477"/>
    <x v="0"/>
  </r>
  <r>
    <x v="953"/>
    <x v="2"/>
    <n v="0.99"/>
    <n v="2.86"/>
    <x v="27"/>
    <x v="475"/>
    <x v="0"/>
  </r>
  <r>
    <x v="1"/>
    <x v="1"/>
    <m/>
    <m/>
    <x v="1"/>
    <x v="10"/>
    <x v="0"/>
  </r>
  <r>
    <x v="954"/>
    <x v="2"/>
    <n v="0.99"/>
    <s v="‒"/>
    <x v="27"/>
    <x v="469"/>
    <x v="0"/>
  </r>
  <r>
    <x v="954"/>
    <x v="2"/>
    <n v="0.99"/>
    <s v="‒"/>
    <x v="27"/>
    <x v="473"/>
    <x v="0"/>
  </r>
  <r>
    <x v="954"/>
    <x v="2"/>
    <n v="0.99"/>
    <s v="‒"/>
    <x v="27"/>
    <x v="474"/>
    <x v="0"/>
  </r>
  <r>
    <x v="954"/>
    <x v="2"/>
    <n v="0.99"/>
    <s v="‒"/>
    <x v="27"/>
    <x v="472"/>
    <x v="0"/>
  </r>
  <r>
    <x v="954"/>
    <x v="2"/>
    <n v="0.99"/>
    <s v="‒"/>
    <x v="27"/>
    <x v="468"/>
    <x v="0"/>
  </r>
  <r>
    <x v="954"/>
    <x v="2"/>
    <n v="0.99"/>
    <s v="‒"/>
    <x v="27"/>
    <x v="471"/>
    <x v="0"/>
  </r>
  <r>
    <x v="954"/>
    <x v="2"/>
    <n v="0.99"/>
    <s v="‒"/>
    <x v="27"/>
    <x v="477"/>
    <x v="0"/>
  </r>
  <r>
    <x v="954"/>
    <x v="2"/>
    <n v="0.99"/>
    <s v="‒"/>
    <x v="27"/>
    <x v="467"/>
    <x v="0"/>
  </r>
  <r>
    <x v="954"/>
    <x v="2"/>
    <n v="0.99"/>
    <s v="‒"/>
    <x v="27"/>
    <x v="478"/>
    <x v="0"/>
  </r>
  <r>
    <x v="954"/>
    <x v="2"/>
    <n v="0.99"/>
    <s v="‒"/>
    <x v="27"/>
    <x v="475"/>
    <x v="0"/>
  </r>
  <r>
    <x v="1"/>
    <x v="1"/>
    <m/>
    <m/>
    <x v="1"/>
    <x v="10"/>
    <x v="0"/>
  </r>
  <r>
    <x v="955"/>
    <x v="0"/>
    <n v="0.99"/>
    <n v="3.24"/>
    <x v="27"/>
    <x v="60"/>
    <x v="0"/>
  </r>
  <r>
    <x v="955"/>
    <x v="0"/>
    <n v="0.99"/>
    <n v="3.24"/>
    <x v="27"/>
    <x v="468"/>
    <x v="0"/>
  </r>
  <r>
    <x v="955"/>
    <x v="0"/>
    <n v="0.99"/>
    <n v="3.24"/>
    <x v="27"/>
    <x v="479"/>
    <x v="0"/>
  </r>
  <r>
    <x v="955"/>
    <x v="0"/>
    <n v="0.99"/>
    <n v="3.24"/>
    <x v="27"/>
    <x v="480"/>
    <x v="0"/>
  </r>
  <r>
    <x v="955"/>
    <x v="0"/>
    <n v="0.99"/>
    <n v="3.24"/>
    <x v="27"/>
    <x v="473"/>
    <x v="0"/>
  </r>
  <r>
    <x v="955"/>
    <x v="0"/>
    <n v="0.99"/>
    <n v="3.24"/>
    <x v="27"/>
    <x v="481"/>
    <x v="0"/>
  </r>
  <r>
    <x v="955"/>
    <x v="0"/>
    <n v="0.99"/>
    <n v="3.24"/>
    <x v="27"/>
    <x v="482"/>
    <x v="0"/>
  </r>
  <r>
    <x v="955"/>
    <x v="0"/>
    <n v="0.99"/>
    <n v="3.24"/>
    <x v="27"/>
    <x v="483"/>
    <x v="0"/>
  </r>
  <r>
    <x v="955"/>
    <x v="0"/>
    <n v="0.99"/>
    <n v="3.24"/>
    <x v="27"/>
    <x v="484"/>
    <x v="0"/>
  </r>
  <r>
    <x v="955"/>
    <x v="0"/>
    <n v="0.99"/>
    <n v="3.24"/>
    <x v="27"/>
    <x v="485"/>
    <x v="0"/>
  </r>
  <r>
    <x v="1"/>
    <x v="1"/>
    <m/>
    <m/>
    <x v="1"/>
    <x v="10"/>
    <x v="0"/>
  </r>
  <r>
    <x v="956"/>
    <x v="2"/>
    <n v="0.99"/>
    <n v="2.59"/>
    <x v="27"/>
    <x v="60"/>
    <x v="0"/>
  </r>
  <r>
    <x v="956"/>
    <x v="2"/>
    <n v="0.99"/>
    <n v="2.59"/>
    <x v="27"/>
    <x v="481"/>
    <x v="0"/>
  </r>
  <r>
    <x v="956"/>
    <x v="2"/>
    <n v="0.99"/>
    <n v="2.59"/>
    <x v="27"/>
    <x v="479"/>
    <x v="0"/>
  </r>
  <r>
    <x v="956"/>
    <x v="2"/>
    <n v="0.99"/>
    <n v="2.59"/>
    <x v="27"/>
    <x v="468"/>
    <x v="0"/>
  </r>
  <r>
    <x v="956"/>
    <x v="2"/>
    <n v="0.99"/>
    <n v="2.59"/>
    <x v="27"/>
    <x v="480"/>
    <x v="0"/>
  </r>
  <r>
    <x v="956"/>
    <x v="2"/>
    <n v="0.99"/>
    <n v="2.59"/>
    <x v="27"/>
    <x v="484"/>
    <x v="0"/>
  </r>
  <r>
    <x v="956"/>
    <x v="2"/>
    <n v="0.99"/>
    <n v="2.59"/>
    <x v="27"/>
    <x v="415"/>
    <x v="0"/>
  </r>
  <r>
    <x v="956"/>
    <x v="2"/>
    <n v="0.99"/>
    <n v="2.59"/>
    <x v="27"/>
    <x v="422"/>
    <x v="0"/>
  </r>
  <r>
    <x v="956"/>
    <x v="2"/>
    <n v="0.99"/>
    <n v="2.59"/>
    <x v="27"/>
    <x v="483"/>
    <x v="0"/>
  </r>
  <r>
    <x v="956"/>
    <x v="2"/>
    <n v="0.99"/>
    <n v="2.59"/>
    <x v="27"/>
    <x v="482"/>
    <x v="0"/>
  </r>
  <r>
    <x v="1"/>
    <x v="1"/>
    <m/>
    <m/>
    <x v="1"/>
    <x v="10"/>
    <x v="0"/>
  </r>
  <r>
    <x v="957"/>
    <x v="6"/>
    <s v="‒"/>
    <s v="‒"/>
    <x v="27"/>
    <x v="468"/>
    <x v="0"/>
  </r>
  <r>
    <x v="957"/>
    <x v="6"/>
    <s v="‒"/>
    <s v="‒"/>
    <x v="27"/>
    <x v="479"/>
    <x v="0"/>
  </r>
  <r>
    <x v="957"/>
    <x v="6"/>
    <s v="‒"/>
    <s v="‒"/>
    <x v="27"/>
    <x v="483"/>
    <x v="0"/>
  </r>
  <r>
    <x v="957"/>
    <x v="6"/>
    <s v="‒"/>
    <s v="‒"/>
    <x v="27"/>
    <x v="486"/>
    <x v="0"/>
  </r>
  <r>
    <x v="957"/>
    <x v="6"/>
    <s v="‒"/>
    <s v="‒"/>
    <x v="27"/>
    <x v="484"/>
    <x v="0"/>
  </r>
  <r>
    <x v="957"/>
    <x v="6"/>
    <s v="‒"/>
    <s v="‒"/>
    <x v="27"/>
    <x v="414"/>
    <x v="0"/>
  </r>
  <r>
    <x v="957"/>
    <x v="6"/>
    <s v="‒"/>
    <s v="‒"/>
    <x v="27"/>
    <x v="487"/>
    <x v="0"/>
  </r>
  <r>
    <x v="957"/>
    <x v="6"/>
    <s v="‒"/>
    <s v="‒"/>
    <x v="27"/>
    <x v="488"/>
    <x v="0"/>
  </r>
  <r>
    <x v="957"/>
    <x v="6"/>
    <s v="‒"/>
    <s v="‒"/>
    <x v="27"/>
    <x v="489"/>
    <x v="0"/>
  </r>
  <r>
    <x v="957"/>
    <x v="6"/>
    <s v="‒"/>
    <s v="‒"/>
    <x v="27"/>
    <x v="490"/>
    <x v="0"/>
  </r>
  <r>
    <x v="1"/>
    <x v="1"/>
    <m/>
    <m/>
    <x v="1"/>
    <x v="10"/>
    <x v="0"/>
  </r>
  <r>
    <x v="958"/>
    <x v="2"/>
    <n v="0.99"/>
    <n v="3.42"/>
    <x v="27"/>
    <x v="468"/>
    <x v="0"/>
  </r>
  <r>
    <x v="958"/>
    <x v="2"/>
    <n v="0.99"/>
    <n v="3.42"/>
    <x v="27"/>
    <x v="479"/>
    <x v="0"/>
  </r>
  <r>
    <x v="958"/>
    <x v="2"/>
    <n v="0.99"/>
    <n v="3.42"/>
    <x v="27"/>
    <x v="487"/>
    <x v="0"/>
  </r>
  <r>
    <x v="958"/>
    <x v="2"/>
    <n v="0.99"/>
    <n v="3.42"/>
    <x v="27"/>
    <x v="422"/>
    <x v="0"/>
  </r>
  <r>
    <x v="958"/>
    <x v="2"/>
    <n v="0.99"/>
    <n v="3.42"/>
    <x v="27"/>
    <x v="484"/>
    <x v="0"/>
  </r>
  <r>
    <x v="958"/>
    <x v="2"/>
    <n v="0.99"/>
    <n v="3.42"/>
    <x v="27"/>
    <x v="483"/>
    <x v="0"/>
  </r>
  <r>
    <x v="958"/>
    <x v="2"/>
    <n v="0.99"/>
    <n v="3.42"/>
    <x v="27"/>
    <x v="491"/>
    <x v="0"/>
  </r>
  <r>
    <x v="958"/>
    <x v="2"/>
    <n v="0.99"/>
    <n v="3.42"/>
    <x v="27"/>
    <x v="490"/>
    <x v="0"/>
  </r>
  <r>
    <x v="958"/>
    <x v="2"/>
    <n v="0.99"/>
    <n v="3.42"/>
    <x v="27"/>
    <x v="486"/>
    <x v="0"/>
  </r>
  <r>
    <x v="958"/>
    <x v="2"/>
    <n v="0.99"/>
    <n v="3.42"/>
    <x v="27"/>
    <x v="489"/>
    <x v="0"/>
  </r>
  <r>
    <x v="1"/>
    <x v="1"/>
    <m/>
    <m/>
    <x v="1"/>
    <x v="10"/>
    <x v="0"/>
  </r>
  <r>
    <x v="959"/>
    <x v="0"/>
    <n v="0.99"/>
    <n v="2.64"/>
    <x v="27"/>
    <x v="60"/>
    <x v="0"/>
  </r>
  <r>
    <x v="959"/>
    <x v="0"/>
    <n v="0.99"/>
    <n v="2.64"/>
    <x v="27"/>
    <x v="481"/>
    <x v="0"/>
  </r>
  <r>
    <x v="959"/>
    <x v="0"/>
    <n v="0.99"/>
    <n v="2.64"/>
    <x v="27"/>
    <x v="479"/>
    <x v="0"/>
  </r>
  <r>
    <x v="959"/>
    <x v="0"/>
    <n v="0.99"/>
    <n v="2.64"/>
    <x v="27"/>
    <x v="484"/>
    <x v="0"/>
  </r>
  <r>
    <x v="959"/>
    <x v="0"/>
    <n v="0.99"/>
    <n v="2.64"/>
    <x v="27"/>
    <x v="468"/>
    <x v="0"/>
  </r>
  <r>
    <x v="959"/>
    <x v="0"/>
    <n v="0.99"/>
    <n v="2.64"/>
    <x v="27"/>
    <x v="476"/>
    <x v="0"/>
  </r>
  <r>
    <x v="959"/>
    <x v="0"/>
    <n v="0.99"/>
    <n v="2.64"/>
    <x v="27"/>
    <x v="492"/>
    <x v="0"/>
  </r>
  <r>
    <x v="959"/>
    <x v="0"/>
    <n v="0.99"/>
    <n v="2.64"/>
    <x v="27"/>
    <x v="480"/>
    <x v="0"/>
  </r>
  <r>
    <x v="959"/>
    <x v="0"/>
    <n v="0.99"/>
    <n v="2.64"/>
    <x v="27"/>
    <x v="483"/>
    <x v="0"/>
  </r>
  <r>
    <x v="959"/>
    <x v="0"/>
    <n v="0.99"/>
    <n v="2.64"/>
    <x v="27"/>
    <x v="472"/>
    <x v="0"/>
  </r>
  <r>
    <x v="1"/>
    <x v="1"/>
    <m/>
    <m/>
    <x v="1"/>
    <x v="10"/>
    <x v="0"/>
  </r>
  <r>
    <x v="960"/>
    <x v="0"/>
    <n v="0.99"/>
    <n v="2.96"/>
    <x v="27"/>
    <x v="60"/>
    <x v="0"/>
  </r>
  <r>
    <x v="960"/>
    <x v="0"/>
    <n v="0.99"/>
    <n v="2.96"/>
    <x v="27"/>
    <x v="481"/>
    <x v="0"/>
  </r>
  <r>
    <x v="960"/>
    <x v="0"/>
    <n v="0.99"/>
    <n v="2.96"/>
    <x v="27"/>
    <x v="479"/>
    <x v="0"/>
  </r>
  <r>
    <x v="960"/>
    <x v="0"/>
    <n v="0.99"/>
    <n v="2.96"/>
    <x v="27"/>
    <x v="480"/>
    <x v="0"/>
  </r>
  <r>
    <x v="960"/>
    <x v="0"/>
    <n v="0.99"/>
    <n v="2.96"/>
    <x v="27"/>
    <x v="468"/>
    <x v="0"/>
  </r>
  <r>
    <x v="960"/>
    <x v="0"/>
    <n v="0.99"/>
    <n v="2.96"/>
    <x v="27"/>
    <x v="476"/>
    <x v="0"/>
  </r>
  <r>
    <x v="960"/>
    <x v="0"/>
    <n v="0.99"/>
    <n v="2.96"/>
    <x v="27"/>
    <x v="484"/>
    <x v="0"/>
  </r>
  <r>
    <x v="960"/>
    <x v="0"/>
    <n v="0.99"/>
    <n v="2.96"/>
    <x v="27"/>
    <x v="482"/>
    <x v="0"/>
  </r>
  <r>
    <x v="960"/>
    <x v="0"/>
    <n v="0.99"/>
    <n v="2.96"/>
    <x v="27"/>
    <x v="493"/>
    <x v="0"/>
  </r>
  <r>
    <x v="960"/>
    <x v="0"/>
    <n v="0.99"/>
    <n v="2.96"/>
    <x v="27"/>
    <x v="415"/>
    <x v="0"/>
  </r>
  <r>
    <x v="1"/>
    <x v="1"/>
    <m/>
    <m/>
    <x v="1"/>
    <x v="10"/>
    <x v="0"/>
  </r>
  <r>
    <x v="961"/>
    <x v="0"/>
    <n v="0.99"/>
    <n v="2.42"/>
    <x v="28"/>
    <x v="494"/>
    <x v="0"/>
  </r>
  <r>
    <x v="961"/>
    <x v="0"/>
    <n v="0.99"/>
    <n v="2.42"/>
    <x v="28"/>
    <x v="495"/>
    <x v="0"/>
  </r>
  <r>
    <x v="961"/>
    <x v="0"/>
    <n v="0.99"/>
    <n v="2.42"/>
    <x v="28"/>
    <x v="451"/>
    <x v="0"/>
  </r>
  <r>
    <x v="961"/>
    <x v="0"/>
    <n v="0.99"/>
    <n v="2.42"/>
    <x v="28"/>
    <x v="496"/>
    <x v="0"/>
  </r>
  <r>
    <x v="961"/>
    <x v="0"/>
    <n v="0.99"/>
    <n v="2.42"/>
    <x v="28"/>
    <x v="497"/>
    <x v="0"/>
  </r>
  <r>
    <x v="961"/>
    <x v="0"/>
    <n v="0.99"/>
    <n v="2.42"/>
    <x v="28"/>
    <x v="60"/>
    <x v="0"/>
  </r>
  <r>
    <x v="961"/>
    <x v="0"/>
    <n v="0.99"/>
    <n v="2.42"/>
    <x v="28"/>
    <x v="498"/>
    <x v="0"/>
  </r>
  <r>
    <x v="961"/>
    <x v="0"/>
    <n v="0.99"/>
    <n v="2.42"/>
    <x v="28"/>
    <x v="499"/>
    <x v="0"/>
  </r>
  <r>
    <x v="961"/>
    <x v="0"/>
    <n v="0.99"/>
    <n v="2.42"/>
    <x v="28"/>
    <x v="500"/>
    <x v="0"/>
  </r>
  <r>
    <x v="961"/>
    <x v="0"/>
    <n v="0.99"/>
    <n v="2.42"/>
    <x v="28"/>
    <x v="501"/>
    <x v="0"/>
  </r>
  <r>
    <x v="1"/>
    <x v="1"/>
    <m/>
    <m/>
    <x v="1"/>
    <x v="10"/>
    <x v="0"/>
  </r>
  <r>
    <x v="962"/>
    <x v="0"/>
    <n v="0.99"/>
    <n v="2.95"/>
    <x v="28"/>
    <x v="494"/>
    <x v="0"/>
  </r>
  <r>
    <x v="962"/>
    <x v="0"/>
    <n v="0.99"/>
    <n v="2.95"/>
    <x v="28"/>
    <x v="495"/>
    <x v="0"/>
  </r>
  <r>
    <x v="962"/>
    <x v="0"/>
    <n v="0.99"/>
    <n v="2.95"/>
    <x v="28"/>
    <x v="497"/>
    <x v="0"/>
  </r>
  <r>
    <x v="962"/>
    <x v="0"/>
    <n v="0.99"/>
    <n v="2.95"/>
    <x v="28"/>
    <x v="451"/>
    <x v="0"/>
  </r>
  <r>
    <x v="962"/>
    <x v="0"/>
    <n v="0.99"/>
    <n v="2.95"/>
    <x v="28"/>
    <x v="500"/>
    <x v="0"/>
  </r>
  <r>
    <x v="962"/>
    <x v="0"/>
    <n v="0.99"/>
    <n v="2.95"/>
    <x v="28"/>
    <x v="60"/>
    <x v="0"/>
  </r>
  <r>
    <x v="962"/>
    <x v="0"/>
    <n v="0.99"/>
    <n v="2.95"/>
    <x v="28"/>
    <x v="496"/>
    <x v="0"/>
  </r>
  <r>
    <x v="962"/>
    <x v="0"/>
    <n v="0.99"/>
    <n v="2.95"/>
    <x v="28"/>
    <x v="499"/>
    <x v="0"/>
  </r>
  <r>
    <x v="962"/>
    <x v="0"/>
    <n v="0.99"/>
    <n v="2.95"/>
    <x v="28"/>
    <x v="502"/>
    <x v="0"/>
  </r>
  <r>
    <x v="962"/>
    <x v="0"/>
    <n v="0.99"/>
    <n v="2.95"/>
    <x v="28"/>
    <x v="498"/>
    <x v="0"/>
  </r>
  <r>
    <x v="1"/>
    <x v="1"/>
    <m/>
    <m/>
    <x v="1"/>
    <x v="10"/>
    <x v="0"/>
  </r>
  <r>
    <x v="963"/>
    <x v="2"/>
    <n v="0.99"/>
    <n v="2.12"/>
    <x v="28"/>
    <x v="494"/>
    <x v="0"/>
  </r>
  <r>
    <x v="963"/>
    <x v="2"/>
    <n v="0.99"/>
    <n v="2.12"/>
    <x v="28"/>
    <x v="495"/>
    <x v="0"/>
  </r>
  <r>
    <x v="963"/>
    <x v="2"/>
    <n v="0.99"/>
    <n v="2.12"/>
    <x v="28"/>
    <x v="451"/>
    <x v="0"/>
  </r>
  <r>
    <x v="963"/>
    <x v="2"/>
    <n v="0.99"/>
    <n v="2.12"/>
    <x v="28"/>
    <x v="496"/>
    <x v="0"/>
  </r>
  <r>
    <x v="963"/>
    <x v="2"/>
    <n v="0.99"/>
    <n v="2.12"/>
    <x v="28"/>
    <x v="60"/>
    <x v="0"/>
  </r>
  <r>
    <x v="963"/>
    <x v="2"/>
    <n v="0.99"/>
    <n v="2.12"/>
    <x v="28"/>
    <x v="497"/>
    <x v="0"/>
  </r>
  <r>
    <x v="963"/>
    <x v="2"/>
    <n v="0.99"/>
    <n v="2.12"/>
    <x v="28"/>
    <x v="498"/>
    <x v="0"/>
  </r>
  <r>
    <x v="963"/>
    <x v="2"/>
    <n v="0.99"/>
    <n v="2.12"/>
    <x v="28"/>
    <x v="499"/>
    <x v="0"/>
  </r>
  <r>
    <x v="963"/>
    <x v="2"/>
    <n v="0.99"/>
    <n v="2.12"/>
    <x v="28"/>
    <x v="500"/>
    <x v="0"/>
  </r>
  <r>
    <x v="963"/>
    <x v="2"/>
    <n v="0.99"/>
    <n v="2.12"/>
    <x v="28"/>
    <x v="503"/>
    <x v="0"/>
  </r>
  <r>
    <x v="1"/>
    <x v="1"/>
    <m/>
    <m/>
    <x v="1"/>
    <x v="10"/>
    <x v="0"/>
  </r>
  <r>
    <x v="964"/>
    <x v="2"/>
    <n v="0.99"/>
    <n v="2.86"/>
    <x v="28"/>
    <x v="496"/>
    <x v="0"/>
  </r>
  <r>
    <x v="964"/>
    <x v="2"/>
    <n v="0.99"/>
    <n v="2.86"/>
    <x v="28"/>
    <x v="494"/>
    <x v="0"/>
  </r>
  <r>
    <x v="964"/>
    <x v="2"/>
    <n v="0.99"/>
    <n v="2.86"/>
    <x v="28"/>
    <x v="495"/>
    <x v="0"/>
  </r>
  <r>
    <x v="964"/>
    <x v="2"/>
    <n v="0.99"/>
    <n v="2.86"/>
    <x v="28"/>
    <x v="60"/>
    <x v="0"/>
  </r>
  <r>
    <x v="964"/>
    <x v="2"/>
    <n v="0.99"/>
    <n v="2.86"/>
    <x v="28"/>
    <x v="504"/>
    <x v="0"/>
  </r>
  <r>
    <x v="964"/>
    <x v="2"/>
    <n v="0.99"/>
    <n v="2.86"/>
    <x v="28"/>
    <x v="498"/>
    <x v="0"/>
  </r>
  <r>
    <x v="964"/>
    <x v="2"/>
    <n v="0.99"/>
    <n v="2.86"/>
    <x v="28"/>
    <x v="499"/>
    <x v="0"/>
  </r>
  <r>
    <x v="964"/>
    <x v="2"/>
    <n v="0.99"/>
    <n v="2.86"/>
    <x v="28"/>
    <x v="503"/>
    <x v="0"/>
  </r>
  <r>
    <x v="964"/>
    <x v="2"/>
    <n v="0.99"/>
    <n v="2.86"/>
    <x v="28"/>
    <x v="500"/>
    <x v="0"/>
  </r>
  <r>
    <x v="964"/>
    <x v="2"/>
    <n v="0.99"/>
    <n v="2.86"/>
    <x v="28"/>
    <x v="497"/>
    <x v="0"/>
  </r>
  <r>
    <x v="1"/>
    <x v="1"/>
    <m/>
    <m/>
    <x v="1"/>
    <x v="10"/>
    <x v="0"/>
  </r>
  <r>
    <x v="965"/>
    <x v="2"/>
    <n v="0.99"/>
    <n v="2.93"/>
    <x v="28"/>
    <x v="494"/>
    <x v="0"/>
  </r>
  <r>
    <x v="965"/>
    <x v="2"/>
    <n v="0.99"/>
    <n v="2.93"/>
    <x v="28"/>
    <x v="495"/>
    <x v="0"/>
  </r>
  <r>
    <x v="965"/>
    <x v="2"/>
    <n v="0.99"/>
    <n v="2.93"/>
    <x v="28"/>
    <x v="451"/>
    <x v="0"/>
  </r>
  <r>
    <x v="965"/>
    <x v="2"/>
    <n v="0.99"/>
    <n v="2.93"/>
    <x v="28"/>
    <x v="60"/>
    <x v="0"/>
  </r>
  <r>
    <x v="965"/>
    <x v="2"/>
    <n v="0.99"/>
    <n v="2.93"/>
    <x v="28"/>
    <x v="496"/>
    <x v="0"/>
  </r>
  <r>
    <x v="965"/>
    <x v="2"/>
    <n v="0.99"/>
    <n v="2.93"/>
    <x v="28"/>
    <x v="501"/>
    <x v="0"/>
  </r>
  <r>
    <x v="965"/>
    <x v="2"/>
    <n v="0.99"/>
    <n v="2.93"/>
    <x v="28"/>
    <x v="499"/>
    <x v="0"/>
  </r>
  <r>
    <x v="965"/>
    <x v="2"/>
    <n v="0.99"/>
    <n v="2.93"/>
    <x v="28"/>
    <x v="505"/>
    <x v="0"/>
  </r>
  <r>
    <x v="965"/>
    <x v="2"/>
    <n v="0.99"/>
    <n v="2.93"/>
    <x v="28"/>
    <x v="498"/>
    <x v="0"/>
  </r>
  <r>
    <x v="965"/>
    <x v="2"/>
    <n v="0.99"/>
    <n v="2.93"/>
    <x v="28"/>
    <x v="503"/>
    <x v="0"/>
  </r>
  <r>
    <x v="1"/>
    <x v="1"/>
    <m/>
    <m/>
    <x v="1"/>
    <x v="10"/>
    <x v="0"/>
  </r>
  <r>
    <x v="966"/>
    <x v="0"/>
    <n v="0.99"/>
    <n v="1.99"/>
    <x v="28"/>
    <x v="495"/>
    <x v="0"/>
  </r>
  <r>
    <x v="966"/>
    <x v="0"/>
    <n v="0.99"/>
    <n v="1.99"/>
    <x v="28"/>
    <x v="494"/>
    <x v="0"/>
  </r>
  <r>
    <x v="966"/>
    <x v="0"/>
    <n v="0.99"/>
    <n v="1.99"/>
    <x v="28"/>
    <x v="506"/>
    <x v="0"/>
  </r>
  <r>
    <x v="966"/>
    <x v="0"/>
    <n v="0.99"/>
    <n v="1.99"/>
    <x v="28"/>
    <x v="502"/>
    <x v="0"/>
  </r>
  <r>
    <x v="966"/>
    <x v="0"/>
    <n v="0.99"/>
    <n v="1.99"/>
    <x v="28"/>
    <x v="498"/>
    <x v="0"/>
  </r>
  <r>
    <x v="966"/>
    <x v="0"/>
    <n v="0.99"/>
    <n v="1.99"/>
    <x v="28"/>
    <x v="507"/>
    <x v="0"/>
  </r>
  <r>
    <x v="966"/>
    <x v="0"/>
    <n v="0.99"/>
    <n v="1.99"/>
    <x v="28"/>
    <x v="508"/>
    <x v="0"/>
  </r>
  <r>
    <x v="966"/>
    <x v="0"/>
    <n v="0.99"/>
    <n v="1.99"/>
    <x v="28"/>
    <x v="501"/>
    <x v="0"/>
  </r>
  <r>
    <x v="966"/>
    <x v="0"/>
    <n v="0.99"/>
    <n v="1.99"/>
    <x v="28"/>
    <x v="497"/>
    <x v="0"/>
  </r>
  <r>
    <x v="966"/>
    <x v="0"/>
    <n v="0.99"/>
    <n v="1.99"/>
    <x v="28"/>
    <x v="509"/>
    <x v="0"/>
  </r>
  <r>
    <x v="1"/>
    <x v="1"/>
    <m/>
    <m/>
    <x v="1"/>
    <x v="10"/>
    <x v="0"/>
  </r>
  <r>
    <x v="967"/>
    <x v="0"/>
    <n v="0.33"/>
    <n v="1.68"/>
    <x v="28"/>
    <x v="495"/>
    <x v="0"/>
  </r>
  <r>
    <x v="967"/>
    <x v="0"/>
    <n v="0.33"/>
    <n v="1.68"/>
    <x v="28"/>
    <x v="510"/>
    <x v="0"/>
  </r>
  <r>
    <x v="967"/>
    <x v="0"/>
    <n v="0.33"/>
    <n v="1.68"/>
    <x v="28"/>
    <x v="506"/>
    <x v="0"/>
  </r>
  <r>
    <x v="967"/>
    <x v="0"/>
    <n v="0.33"/>
    <n v="1.68"/>
    <x v="28"/>
    <x v="494"/>
    <x v="0"/>
  </r>
  <r>
    <x v="967"/>
    <x v="0"/>
    <n v="0.33"/>
    <n v="1.68"/>
    <x v="28"/>
    <x v="498"/>
    <x v="0"/>
  </r>
  <r>
    <x v="967"/>
    <x v="0"/>
    <n v="0.33"/>
    <n v="1.68"/>
    <x v="28"/>
    <x v="451"/>
    <x v="0"/>
  </r>
  <r>
    <x v="967"/>
    <x v="0"/>
    <n v="0.33"/>
    <n v="1.68"/>
    <x v="28"/>
    <x v="511"/>
    <x v="0"/>
  </r>
  <r>
    <x v="967"/>
    <x v="0"/>
    <n v="0.33"/>
    <n v="1.68"/>
    <x v="28"/>
    <x v="496"/>
    <x v="0"/>
  </r>
  <r>
    <x v="967"/>
    <x v="0"/>
    <n v="0.33"/>
    <n v="1.68"/>
    <x v="28"/>
    <x v="502"/>
    <x v="0"/>
  </r>
  <r>
    <x v="967"/>
    <x v="0"/>
    <n v="0.33"/>
    <n v="1.68"/>
    <x v="28"/>
    <x v="508"/>
    <x v="0"/>
  </r>
  <r>
    <x v="1"/>
    <x v="1"/>
    <m/>
    <m/>
    <x v="1"/>
    <x v="10"/>
    <x v="0"/>
  </r>
  <r>
    <x v="968"/>
    <x v="2"/>
    <n v="0.99"/>
    <s v="‒"/>
    <x v="28"/>
    <x v="495"/>
    <x v="0"/>
  </r>
  <r>
    <x v="968"/>
    <x v="2"/>
    <n v="0.99"/>
    <s v="‒"/>
    <x v="28"/>
    <x v="506"/>
    <x v="0"/>
  </r>
  <r>
    <x v="968"/>
    <x v="2"/>
    <n v="0.99"/>
    <s v="‒"/>
    <x v="28"/>
    <x v="494"/>
    <x v="0"/>
  </r>
  <r>
    <x v="968"/>
    <x v="2"/>
    <n v="0.99"/>
    <s v="‒"/>
    <x v="28"/>
    <x v="512"/>
    <x v="0"/>
  </r>
  <r>
    <x v="968"/>
    <x v="2"/>
    <n v="0.99"/>
    <s v="‒"/>
    <x v="28"/>
    <x v="498"/>
    <x v="0"/>
  </r>
  <r>
    <x v="968"/>
    <x v="2"/>
    <n v="0.99"/>
    <s v="‒"/>
    <x v="28"/>
    <x v="511"/>
    <x v="0"/>
  </r>
  <r>
    <x v="968"/>
    <x v="2"/>
    <n v="0.99"/>
    <s v="‒"/>
    <x v="28"/>
    <x v="510"/>
    <x v="0"/>
  </r>
  <r>
    <x v="968"/>
    <x v="2"/>
    <n v="0.99"/>
    <s v="‒"/>
    <x v="28"/>
    <x v="451"/>
    <x v="0"/>
  </r>
  <r>
    <x v="968"/>
    <x v="2"/>
    <n v="0.99"/>
    <s v="‒"/>
    <x v="28"/>
    <x v="502"/>
    <x v="0"/>
  </r>
  <r>
    <x v="968"/>
    <x v="2"/>
    <n v="0.99"/>
    <s v="‒"/>
    <x v="28"/>
    <x v="513"/>
    <x v="0"/>
  </r>
  <r>
    <x v="1"/>
    <x v="1"/>
    <m/>
    <m/>
    <x v="1"/>
    <x v="10"/>
    <x v="0"/>
  </r>
  <r>
    <x v="969"/>
    <x v="2"/>
    <n v="0.33"/>
    <s v="‒"/>
    <x v="28"/>
    <x v="495"/>
    <x v="0"/>
  </r>
  <r>
    <x v="969"/>
    <x v="2"/>
    <n v="0.33"/>
    <s v="‒"/>
    <x v="28"/>
    <x v="494"/>
    <x v="0"/>
  </r>
  <r>
    <x v="969"/>
    <x v="2"/>
    <n v="0.33"/>
    <s v="‒"/>
    <x v="28"/>
    <x v="451"/>
    <x v="0"/>
  </r>
  <r>
    <x v="969"/>
    <x v="2"/>
    <n v="0.33"/>
    <s v="‒"/>
    <x v="28"/>
    <x v="499"/>
    <x v="0"/>
  </r>
  <r>
    <x v="969"/>
    <x v="2"/>
    <n v="0.33"/>
    <s v="‒"/>
    <x v="28"/>
    <x v="506"/>
    <x v="0"/>
  </r>
  <r>
    <x v="969"/>
    <x v="2"/>
    <n v="0.33"/>
    <s v="‒"/>
    <x v="28"/>
    <x v="496"/>
    <x v="0"/>
  </r>
  <r>
    <x v="969"/>
    <x v="2"/>
    <n v="0.33"/>
    <s v="‒"/>
    <x v="28"/>
    <x v="502"/>
    <x v="0"/>
  </r>
  <r>
    <x v="969"/>
    <x v="2"/>
    <n v="0.33"/>
    <s v="‒"/>
    <x v="28"/>
    <x v="498"/>
    <x v="0"/>
  </r>
  <r>
    <x v="969"/>
    <x v="2"/>
    <n v="0.33"/>
    <s v="‒"/>
    <x v="28"/>
    <x v="510"/>
    <x v="0"/>
  </r>
  <r>
    <x v="969"/>
    <x v="2"/>
    <n v="0.33"/>
    <s v="‒"/>
    <x v="28"/>
    <x v="514"/>
    <x v="0"/>
  </r>
  <r>
    <x v="1"/>
    <x v="1"/>
    <m/>
    <m/>
    <x v="1"/>
    <x v="10"/>
    <x v="0"/>
  </r>
  <r>
    <x v="970"/>
    <x v="2"/>
    <n v="0.99"/>
    <n v="3.54"/>
    <x v="28"/>
    <x v="451"/>
    <x v="0"/>
  </r>
  <r>
    <x v="970"/>
    <x v="2"/>
    <n v="0.99"/>
    <n v="3.54"/>
    <x v="28"/>
    <x v="497"/>
    <x v="0"/>
  </r>
  <r>
    <x v="970"/>
    <x v="2"/>
    <n v="0.99"/>
    <n v="3.54"/>
    <x v="28"/>
    <x v="494"/>
    <x v="0"/>
  </r>
  <r>
    <x v="970"/>
    <x v="2"/>
    <n v="0.99"/>
    <n v="3.54"/>
    <x v="28"/>
    <x v="495"/>
    <x v="0"/>
  </r>
  <r>
    <x v="970"/>
    <x v="2"/>
    <n v="0.99"/>
    <n v="3.54"/>
    <x v="28"/>
    <x v="515"/>
    <x v="0"/>
  </r>
  <r>
    <x v="970"/>
    <x v="2"/>
    <n v="0.99"/>
    <n v="3.54"/>
    <x v="28"/>
    <x v="513"/>
    <x v="0"/>
  </r>
  <r>
    <x v="970"/>
    <x v="2"/>
    <n v="0.99"/>
    <n v="3.54"/>
    <x v="28"/>
    <x v="516"/>
    <x v="0"/>
  </r>
  <r>
    <x v="970"/>
    <x v="2"/>
    <n v="0.99"/>
    <n v="3.54"/>
    <x v="28"/>
    <x v="517"/>
    <x v="0"/>
  </r>
  <r>
    <x v="970"/>
    <x v="2"/>
    <n v="0.99"/>
    <n v="3.54"/>
    <x v="28"/>
    <x v="64"/>
    <x v="0"/>
  </r>
  <r>
    <x v="970"/>
    <x v="2"/>
    <n v="0.99"/>
    <n v="3.54"/>
    <x v="28"/>
    <x v="518"/>
    <x v="0"/>
  </r>
  <r>
    <x v="1"/>
    <x v="1"/>
    <m/>
    <m/>
    <x v="1"/>
    <x v="10"/>
    <x v="0"/>
  </r>
  <r>
    <x v="971"/>
    <x v="2"/>
    <n v="0.99"/>
    <n v="3.02"/>
    <x v="28"/>
    <x v="495"/>
    <x v="0"/>
  </r>
  <r>
    <x v="971"/>
    <x v="2"/>
    <n v="0.99"/>
    <n v="3.02"/>
    <x v="28"/>
    <x v="494"/>
    <x v="0"/>
  </r>
  <r>
    <x v="971"/>
    <x v="2"/>
    <n v="0.99"/>
    <n v="3.02"/>
    <x v="28"/>
    <x v="451"/>
    <x v="0"/>
  </r>
  <r>
    <x v="971"/>
    <x v="2"/>
    <n v="0.99"/>
    <n v="3.02"/>
    <x v="28"/>
    <x v="499"/>
    <x v="0"/>
  </r>
  <r>
    <x v="971"/>
    <x v="2"/>
    <n v="0.99"/>
    <n v="3.02"/>
    <x v="28"/>
    <x v="500"/>
    <x v="0"/>
  </r>
  <r>
    <x v="971"/>
    <x v="2"/>
    <n v="0.99"/>
    <n v="3.02"/>
    <x v="28"/>
    <x v="497"/>
    <x v="0"/>
  </r>
  <r>
    <x v="971"/>
    <x v="2"/>
    <n v="0.99"/>
    <n v="3.02"/>
    <x v="28"/>
    <x v="496"/>
    <x v="0"/>
  </r>
  <r>
    <x v="971"/>
    <x v="2"/>
    <n v="0.99"/>
    <n v="3.02"/>
    <x v="28"/>
    <x v="502"/>
    <x v="0"/>
  </r>
  <r>
    <x v="971"/>
    <x v="2"/>
    <n v="0.99"/>
    <n v="3.02"/>
    <x v="28"/>
    <x v="513"/>
    <x v="0"/>
  </r>
  <r>
    <x v="971"/>
    <x v="2"/>
    <n v="0.99"/>
    <n v="3.02"/>
    <x v="28"/>
    <x v="498"/>
    <x v="0"/>
  </r>
  <r>
    <x v="1"/>
    <x v="1"/>
    <m/>
    <m/>
    <x v="1"/>
    <x v="10"/>
    <x v="0"/>
  </r>
  <r>
    <x v="972"/>
    <x v="0"/>
    <n v="0.99"/>
    <n v="2.2200000000000002"/>
    <x v="29"/>
    <x v="60"/>
    <x v="0"/>
  </r>
  <r>
    <x v="972"/>
    <x v="0"/>
    <n v="0.99"/>
    <n v="2.2200000000000002"/>
    <x v="29"/>
    <x v="62"/>
    <x v="0"/>
  </r>
  <r>
    <x v="972"/>
    <x v="0"/>
    <n v="0.99"/>
    <n v="2.2200000000000002"/>
    <x v="29"/>
    <x v="450"/>
    <x v="0"/>
  </r>
  <r>
    <x v="972"/>
    <x v="0"/>
    <n v="0.99"/>
    <n v="2.2200000000000002"/>
    <x v="29"/>
    <x v="64"/>
    <x v="0"/>
  </r>
  <r>
    <x v="972"/>
    <x v="0"/>
    <n v="0.99"/>
    <n v="2.2200000000000002"/>
    <x v="29"/>
    <x v="451"/>
    <x v="0"/>
  </r>
  <r>
    <x v="972"/>
    <x v="0"/>
    <n v="0.99"/>
    <n v="2.2200000000000002"/>
    <x v="29"/>
    <x v="519"/>
    <x v="0"/>
  </r>
  <r>
    <x v="972"/>
    <x v="0"/>
    <n v="0.99"/>
    <n v="2.2200000000000002"/>
    <x v="29"/>
    <x v="448"/>
    <x v="0"/>
  </r>
  <r>
    <x v="972"/>
    <x v="0"/>
    <n v="0.99"/>
    <n v="2.2200000000000002"/>
    <x v="29"/>
    <x v="281"/>
    <x v="0"/>
  </r>
  <r>
    <x v="972"/>
    <x v="0"/>
    <n v="0.99"/>
    <n v="2.2200000000000002"/>
    <x v="29"/>
    <x v="520"/>
    <x v="0"/>
  </r>
  <r>
    <x v="972"/>
    <x v="0"/>
    <n v="0.99"/>
    <n v="2.2200000000000002"/>
    <x v="29"/>
    <x v="63"/>
    <x v="0"/>
  </r>
  <r>
    <x v="1"/>
    <x v="1"/>
    <m/>
    <m/>
    <x v="1"/>
    <x v="10"/>
    <x v="0"/>
  </r>
  <r>
    <x v="973"/>
    <x v="0"/>
    <n v="0.99"/>
    <n v="2.38"/>
    <x v="29"/>
    <x v="60"/>
    <x v="0"/>
  </r>
  <r>
    <x v="973"/>
    <x v="0"/>
    <n v="0.99"/>
    <n v="2.38"/>
    <x v="29"/>
    <x v="62"/>
    <x v="0"/>
  </r>
  <r>
    <x v="973"/>
    <x v="0"/>
    <n v="0.99"/>
    <n v="2.38"/>
    <x v="29"/>
    <x v="450"/>
    <x v="0"/>
  </r>
  <r>
    <x v="973"/>
    <x v="0"/>
    <n v="0.99"/>
    <n v="2.38"/>
    <x v="29"/>
    <x v="64"/>
    <x v="0"/>
  </r>
  <r>
    <x v="973"/>
    <x v="0"/>
    <n v="0.99"/>
    <n v="2.38"/>
    <x v="29"/>
    <x v="451"/>
    <x v="0"/>
  </r>
  <r>
    <x v="973"/>
    <x v="0"/>
    <n v="0.99"/>
    <n v="2.38"/>
    <x v="29"/>
    <x v="448"/>
    <x v="0"/>
  </r>
  <r>
    <x v="973"/>
    <x v="0"/>
    <n v="0.99"/>
    <n v="2.38"/>
    <x v="29"/>
    <x v="519"/>
    <x v="0"/>
  </r>
  <r>
    <x v="973"/>
    <x v="0"/>
    <n v="0.99"/>
    <n v="2.38"/>
    <x v="29"/>
    <x v="63"/>
    <x v="0"/>
  </r>
  <r>
    <x v="973"/>
    <x v="0"/>
    <n v="0.99"/>
    <n v="2.38"/>
    <x v="29"/>
    <x v="453"/>
    <x v="0"/>
  </r>
  <r>
    <x v="973"/>
    <x v="0"/>
    <n v="0.99"/>
    <n v="2.38"/>
    <x v="29"/>
    <x v="281"/>
    <x v="0"/>
  </r>
  <r>
    <x v="1"/>
    <x v="1"/>
    <m/>
    <m/>
    <x v="1"/>
    <x v="10"/>
    <x v="0"/>
  </r>
  <r>
    <x v="974"/>
    <x v="2"/>
    <n v="0.66"/>
    <n v="8.9"/>
    <x v="30"/>
    <x v="14"/>
    <x v="0"/>
  </r>
  <r>
    <x v="974"/>
    <x v="2"/>
    <n v="0.66"/>
    <n v="8.9"/>
    <x v="30"/>
    <x v="521"/>
    <x v="0"/>
  </r>
  <r>
    <x v="974"/>
    <x v="2"/>
    <n v="0.66"/>
    <n v="8.9"/>
    <x v="30"/>
    <x v="2"/>
    <x v="0"/>
  </r>
  <r>
    <x v="974"/>
    <x v="2"/>
    <n v="0.66"/>
    <n v="8.9"/>
    <x v="30"/>
    <x v="4"/>
    <x v="0"/>
  </r>
  <r>
    <x v="974"/>
    <x v="2"/>
    <n v="0.66"/>
    <n v="8.9"/>
    <x v="30"/>
    <x v="522"/>
    <x v="0"/>
  </r>
  <r>
    <x v="974"/>
    <x v="2"/>
    <n v="0.66"/>
    <n v="8.9"/>
    <x v="30"/>
    <x v="7"/>
    <x v="0"/>
  </r>
  <r>
    <x v="974"/>
    <x v="2"/>
    <n v="0.66"/>
    <n v="8.9"/>
    <x v="30"/>
    <x v="31"/>
    <x v="0"/>
  </r>
  <r>
    <x v="974"/>
    <x v="2"/>
    <n v="0.66"/>
    <n v="8.9"/>
    <x v="30"/>
    <x v="523"/>
    <x v="0"/>
  </r>
  <r>
    <x v="974"/>
    <x v="2"/>
    <n v="0.66"/>
    <n v="8.9"/>
    <x v="30"/>
    <x v="524"/>
    <x v="0"/>
  </r>
  <r>
    <x v="974"/>
    <x v="2"/>
    <n v="0.66"/>
    <n v="8.9"/>
    <x v="30"/>
    <x v="430"/>
    <x v="0"/>
  </r>
  <r>
    <x v="1"/>
    <x v="1"/>
    <m/>
    <m/>
    <x v="1"/>
    <x v="10"/>
    <x v="0"/>
  </r>
  <r>
    <x v="975"/>
    <x v="2"/>
    <n v="0.99"/>
    <s v="‒"/>
    <x v="30"/>
    <x v="522"/>
    <x v="0"/>
  </r>
  <r>
    <x v="975"/>
    <x v="2"/>
    <n v="0.99"/>
    <s v="‒"/>
    <x v="30"/>
    <x v="4"/>
    <x v="0"/>
  </r>
  <r>
    <x v="975"/>
    <x v="2"/>
    <n v="0.99"/>
    <s v="‒"/>
    <x v="30"/>
    <x v="14"/>
    <x v="0"/>
  </r>
  <r>
    <x v="975"/>
    <x v="2"/>
    <n v="0.99"/>
    <s v="‒"/>
    <x v="30"/>
    <x v="7"/>
    <x v="0"/>
  </r>
  <r>
    <x v="975"/>
    <x v="2"/>
    <n v="0.99"/>
    <s v="‒"/>
    <x v="30"/>
    <x v="2"/>
    <x v="0"/>
  </r>
  <r>
    <x v="975"/>
    <x v="2"/>
    <n v="0.99"/>
    <s v="‒"/>
    <x v="30"/>
    <x v="31"/>
    <x v="0"/>
  </r>
  <r>
    <x v="975"/>
    <x v="2"/>
    <n v="0.99"/>
    <s v="‒"/>
    <x v="30"/>
    <x v="525"/>
    <x v="0"/>
  </r>
  <r>
    <x v="975"/>
    <x v="2"/>
    <n v="0.99"/>
    <s v="‒"/>
    <x v="30"/>
    <x v="430"/>
    <x v="0"/>
  </r>
  <r>
    <x v="975"/>
    <x v="2"/>
    <n v="0.99"/>
    <s v="‒"/>
    <x v="30"/>
    <x v="521"/>
    <x v="0"/>
  </r>
  <r>
    <x v="975"/>
    <x v="2"/>
    <n v="0.99"/>
    <s v="‒"/>
    <x v="30"/>
    <x v="412"/>
    <x v="0"/>
  </r>
  <r>
    <x v="1"/>
    <x v="1"/>
    <m/>
    <m/>
    <x v="1"/>
    <x v="10"/>
    <x v="0"/>
  </r>
  <r>
    <x v="976"/>
    <x v="2"/>
    <n v="0.66"/>
    <s v="‒"/>
    <x v="30"/>
    <x v="522"/>
    <x v="0"/>
  </r>
  <r>
    <x v="976"/>
    <x v="2"/>
    <n v="0.66"/>
    <s v="‒"/>
    <x v="30"/>
    <x v="14"/>
    <x v="0"/>
  </r>
  <r>
    <x v="976"/>
    <x v="2"/>
    <n v="0.66"/>
    <s v="‒"/>
    <x v="30"/>
    <x v="31"/>
    <x v="0"/>
  </r>
  <r>
    <x v="976"/>
    <x v="2"/>
    <n v="0.66"/>
    <s v="‒"/>
    <x v="30"/>
    <x v="523"/>
    <x v="0"/>
  </r>
  <r>
    <x v="976"/>
    <x v="2"/>
    <n v="0.66"/>
    <s v="‒"/>
    <x v="30"/>
    <x v="7"/>
    <x v="0"/>
  </r>
  <r>
    <x v="976"/>
    <x v="2"/>
    <n v="0.66"/>
    <s v="‒"/>
    <x v="30"/>
    <x v="4"/>
    <x v="0"/>
  </r>
  <r>
    <x v="976"/>
    <x v="2"/>
    <n v="0.66"/>
    <s v="‒"/>
    <x v="30"/>
    <x v="521"/>
    <x v="0"/>
  </r>
  <r>
    <x v="976"/>
    <x v="2"/>
    <n v="0.66"/>
    <s v="‒"/>
    <x v="30"/>
    <x v="2"/>
    <x v="0"/>
  </r>
  <r>
    <x v="976"/>
    <x v="2"/>
    <n v="0.66"/>
    <s v="‒"/>
    <x v="30"/>
    <x v="0"/>
    <x v="0"/>
  </r>
  <r>
    <x v="976"/>
    <x v="2"/>
    <n v="0.66"/>
    <s v="‒"/>
    <x v="30"/>
    <x v="526"/>
    <x v="0"/>
  </r>
  <r>
    <x v="1"/>
    <x v="1"/>
    <m/>
    <m/>
    <x v="1"/>
    <x v="10"/>
    <x v="0"/>
  </r>
  <r>
    <x v="977"/>
    <x v="2"/>
    <n v="0.99"/>
    <n v="13.94"/>
    <x v="30"/>
    <x v="14"/>
    <x v="0"/>
  </r>
  <r>
    <x v="977"/>
    <x v="2"/>
    <n v="0.99"/>
    <n v="13.94"/>
    <x v="30"/>
    <x v="31"/>
    <x v="0"/>
  </r>
  <r>
    <x v="977"/>
    <x v="2"/>
    <n v="0.99"/>
    <n v="13.94"/>
    <x v="30"/>
    <x v="523"/>
    <x v="0"/>
  </r>
  <r>
    <x v="977"/>
    <x v="2"/>
    <n v="0.99"/>
    <n v="13.94"/>
    <x v="30"/>
    <x v="522"/>
    <x v="0"/>
  </r>
  <r>
    <x v="977"/>
    <x v="2"/>
    <n v="0.99"/>
    <n v="13.94"/>
    <x v="30"/>
    <x v="521"/>
    <x v="0"/>
  </r>
  <r>
    <x v="977"/>
    <x v="2"/>
    <n v="0.99"/>
    <n v="13.94"/>
    <x v="30"/>
    <x v="525"/>
    <x v="0"/>
  </r>
  <r>
    <x v="977"/>
    <x v="2"/>
    <n v="0.99"/>
    <n v="13.94"/>
    <x v="30"/>
    <x v="7"/>
    <x v="0"/>
  </r>
  <r>
    <x v="977"/>
    <x v="2"/>
    <n v="0.99"/>
    <n v="13.94"/>
    <x v="30"/>
    <x v="527"/>
    <x v="0"/>
  </r>
  <r>
    <x v="977"/>
    <x v="2"/>
    <n v="0.99"/>
    <n v="13.94"/>
    <x v="30"/>
    <x v="528"/>
    <x v="0"/>
  </r>
  <r>
    <x v="977"/>
    <x v="2"/>
    <n v="0.99"/>
    <n v="13.94"/>
    <x v="30"/>
    <x v="4"/>
    <x v="0"/>
  </r>
  <r>
    <x v="1"/>
    <x v="1"/>
    <m/>
    <m/>
    <x v="1"/>
    <x v="10"/>
    <x v="0"/>
  </r>
  <r>
    <x v="978"/>
    <x v="2"/>
    <n v="0.66"/>
    <n v="1.72"/>
    <x v="30"/>
    <x v="522"/>
    <x v="0"/>
  </r>
  <r>
    <x v="978"/>
    <x v="2"/>
    <n v="0.66"/>
    <n v="1.72"/>
    <x v="30"/>
    <x v="14"/>
    <x v="0"/>
  </r>
  <r>
    <x v="978"/>
    <x v="2"/>
    <n v="0.66"/>
    <n v="1.72"/>
    <x v="30"/>
    <x v="529"/>
    <x v="0"/>
  </r>
  <r>
    <x v="978"/>
    <x v="2"/>
    <n v="0.66"/>
    <n v="1.72"/>
    <x v="30"/>
    <x v="530"/>
    <x v="0"/>
  </r>
  <r>
    <x v="978"/>
    <x v="2"/>
    <n v="0.66"/>
    <n v="1.72"/>
    <x v="30"/>
    <x v="467"/>
    <x v="0"/>
  </r>
  <r>
    <x v="978"/>
    <x v="2"/>
    <n v="0.66"/>
    <n v="1.72"/>
    <x v="30"/>
    <x v="531"/>
    <x v="0"/>
  </r>
  <r>
    <x v="978"/>
    <x v="2"/>
    <n v="0.66"/>
    <n v="1.72"/>
    <x v="30"/>
    <x v="532"/>
    <x v="0"/>
  </r>
  <r>
    <x v="978"/>
    <x v="2"/>
    <n v="0.66"/>
    <n v="1.72"/>
    <x v="30"/>
    <x v="31"/>
    <x v="0"/>
  </r>
  <r>
    <x v="978"/>
    <x v="2"/>
    <n v="0.66"/>
    <n v="1.72"/>
    <x v="30"/>
    <x v="533"/>
    <x v="0"/>
  </r>
  <r>
    <x v="978"/>
    <x v="2"/>
    <n v="0.66"/>
    <n v="1.72"/>
    <x v="30"/>
    <x v="500"/>
    <x v="0"/>
  </r>
  <r>
    <x v="1"/>
    <x v="1"/>
    <m/>
    <m/>
    <x v="1"/>
    <x v="10"/>
    <x v="0"/>
  </r>
  <r>
    <x v="979"/>
    <x v="2"/>
    <n v="0.99"/>
    <n v="1.7"/>
    <x v="30"/>
    <x v="529"/>
    <x v="0"/>
  </r>
  <r>
    <x v="979"/>
    <x v="2"/>
    <n v="0.99"/>
    <n v="1.7"/>
    <x v="30"/>
    <x v="522"/>
    <x v="0"/>
  </r>
  <r>
    <x v="979"/>
    <x v="2"/>
    <n v="0.99"/>
    <n v="1.7"/>
    <x v="30"/>
    <x v="467"/>
    <x v="0"/>
  </r>
  <r>
    <x v="979"/>
    <x v="2"/>
    <n v="0.99"/>
    <n v="1.7"/>
    <x v="30"/>
    <x v="530"/>
    <x v="0"/>
  </r>
  <r>
    <x v="979"/>
    <x v="2"/>
    <n v="0.99"/>
    <n v="1.7"/>
    <x v="30"/>
    <x v="14"/>
    <x v="0"/>
  </r>
  <r>
    <x v="979"/>
    <x v="2"/>
    <n v="0.99"/>
    <n v="1.7"/>
    <x v="30"/>
    <x v="500"/>
    <x v="0"/>
  </r>
  <r>
    <x v="979"/>
    <x v="2"/>
    <n v="0.99"/>
    <n v="1.7"/>
    <x v="30"/>
    <x v="534"/>
    <x v="0"/>
  </r>
  <r>
    <x v="979"/>
    <x v="2"/>
    <n v="0.99"/>
    <n v="1.7"/>
    <x v="30"/>
    <x v="531"/>
    <x v="0"/>
  </r>
  <r>
    <x v="979"/>
    <x v="2"/>
    <n v="0.99"/>
    <n v="1.7"/>
    <x v="30"/>
    <x v="31"/>
    <x v="0"/>
  </r>
  <r>
    <x v="979"/>
    <x v="2"/>
    <n v="0.99"/>
    <n v="1.7"/>
    <x v="30"/>
    <x v="532"/>
    <x v="0"/>
  </r>
  <r>
    <x v="1"/>
    <x v="1"/>
    <m/>
    <m/>
    <x v="1"/>
    <x v="10"/>
    <x v="0"/>
  </r>
  <r>
    <x v="980"/>
    <x v="2"/>
    <n v="0.99"/>
    <n v="1.7"/>
    <x v="30"/>
    <x v="522"/>
    <x v="0"/>
  </r>
  <r>
    <x v="980"/>
    <x v="2"/>
    <n v="0.99"/>
    <n v="1.7"/>
    <x v="30"/>
    <x v="529"/>
    <x v="0"/>
  </r>
  <r>
    <x v="980"/>
    <x v="2"/>
    <n v="0.99"/>
    <n v="1.7"/>
    <x v="30"/>
    <x v="530"/>
    <x v="0"/>
  </r>
  <r>
    <x v="980"/>
    <x v="2"/>
    <n v="0.99"/>
    <n v="1.7"/>
    <x v="30"/>
    <x v="14"/>
    <x v="0"/>
  </r>
  <r>
    <x v="980"/>
    <x v="2"/>
    <n v="0.99"/>
    <n v="1.7"/>
    <x v="30"/>
    <x v="467"/>
    <x v="0"/>
  </r>
  <r>
    <x v="980"/>
    <x v="2"/>
    <n v="0.99"/>
    <n v="1.7"/>
    <x v="30"/>
    <x v="531"/>
    <x v="0"/>
  </r>
  <r>
    <x v="980"/>
    <x v="2"/>
    <n v="0.99"/>
    <n v="1.7"/>
    <x v="30"/>
    <x v="31"/>
    <x v="0"/>
  </r>
  <r>
    <x v="980"/>
    <x v="2"/>
    <n v="0.99"/>
    <n v="1.7"/>
    <x v="30"/>
    <x v="500"/>
    <x v="0"/>
  </r>
  <r>
    <x v="980"/>
    <x v="2"/>
    <n v="0.99"/>
    <n v="1.7"/>
    <x v="30"/>
    <x v="532"/>
    <x v="0"/>
  </r>
  <r>
    <x v="980"/>
    <x v="2"/>
    <n v="0.99"/>
    <n v="1.7"/>
    <x v="30"/>
    <x v="535"/>
    <x v="0"/>
  </r>
  <r>
    <x v="1"/>
    <x v="1"/>
    <m/>
    <m/>
    <x v="1"/>
    <x v="10"/>
    <x v="0"/>
  </r>
  <r>
    <x v="981"/>
    <x v="2"/>
    <n v="0.66"/>
    <n v="1.76"/>
    <x v="30"/>
    <x v="530"/>
    <x v="0"/>
  </r>
  <r>
    <x v="981"/>
    <x v="2"/>
    <n v="0.66"/>
    <n v="1.76"/>
    <x v="30"/>
    <x v="522"/>
    <x v="0"/>
  </r>
  <r>
    <x v="981"/>
    <x v="2"/>
    <n v="0.66"/>
    <n v="1.76"/>
    <x v="30"/>
    <x v="529"/>
    <x v="0"/>
  </r>
  <r>
    <x v="981"/>
    <x v="2"/>
    <n v="0.66"/>
    <n v="1.76"/>
    <x v="30"/>
    <x v="532"/>
    <x v="0"/>
  </r>
  <r>
    <x v="981"/>
    <x v="2"/>
    <n v="0.66"/>
    <n v="1.76"/>
    <x v="30"/>
    <x v="536"/>
    <x v="0"/>
  </r>
  <r>
    <x v="981"/>
    <x v="2"/>
    <n v="0.66"/>
    <n v="1.76"/>
    <x v="30"/>
    <x v="537"/>
    <x v="0"/>
  </r>
  <r>
    <x v="981"/>
    <x v="2"/>
    <n v="0.66"/>
    <n v="1.76"/>
    <x v="30"/>
    <x v="500"/>
    <x v="0"/>
  </r>
  <r>
    <x v="981"/>
    <x v="2"/>
    <n v="0.66"/>
    <n v="1.76"/>
    <x v="30"/>
    <x v="535"/>
    <x v="0"/>
  </r>
  <r>
    <x v="981"/>
    <x v="2"/>
    <n v="0.66"/>
    <n v="1.76"/>
    <x v="30"/>
    <x v="31"/>
    <x v="0"/>
  </r>
  <r>
    <x v="981"/>
    <x v="2"/>
    <n v="0.66"/>
    <n v="1.76"/>
    <x v="30"/>
    <x v="14"/>
    <x v="0"/>
  </r>
  <r>
    <x v="1"/>
    <x v="1"/>
    <m/>
    <m/>
    <x v="1"/>
    <x v="10"/>
    <x v="0"/>
  </r>
  <r>
    <x v="982"/>
    <x v="2"/>
    <n v="0.66"/>
    <n v="1.76"/>
    <x v="30"/>
    <x v="530"/>
    <x v="0"/>
  </r>
  <r>
    <x v="982"/>
    <x v="2"/>
    <n v="0.66"/>
    <n v="1.76"/>
    <x v="30"/>
    <x v="522"/>
    <x v="0"/>
  </r>
  <r>
    <x v="982"/>
    <x v="2"/>
    <n v="0.66"/>
    <n v="1.76"/>
    <x v="30"/>
    <x v="529"/>
    <x v="0"/>
  </r>
  <r>
    <x v="982"/>
    <x v="2"/>
    <n v="0.66"/>
    <n v="1.76"/>
    <x v="30"/>
    <x v="532"/>
    <x v="0"/>
  </r>
  <r>
    <x v="982"/>
    <x v="2"/>
    <n v="0.66"/>
    <n v="1.76"/>
    <x v="30"/>
    <x v="537"/>
    <x v="0"/>
  </r>
  <r>
    <x v="982"/>
    <x v="2"/>
    <n v="0.66"/>
    <n v="1.76"/>
    <x v="30"/>
    <x v="500"/>
    <x v="0"/>
  </r>
  <r>
    <x v="982"/>
    <x v="2"/>
    <n v="0.66"/>
    <n v="1.76"/>
    <x v="30"/>
    <x v="536"/>
    <x v="0"/>
  </r>
  <r>
    <x v="982"/>
    <x v="2"/>
    <n v="0.66"/>
    <n v="1.76"/>
    <x v="30"/>
    <x v="14"/>
    <x v="0"/>
  </r>
  <r>
    <x v="982"/>
    <x v="2"/>
    <n v="0.66"/>
    <n v="1.76"/>
    <x v="30"/>
    <x v="31"/>
    <x v="0"/>
  </r>
  <r>
    <x v="982"/>
    <x v="2"/>
    <n v="0.66"/>
    <n v="1.76"/>
    <x v="30"/>
    <x v="467"/>
    <x v="0"/>
  </r>
  <r>
    <x v="1"/>
    <x v="1"/>
    <m/>
    <m/>
    <x v="1"/>
    <x v="10"/>
    <x v="0"/>
  </r>
  <r>
    <x v="983"/>
    <x v="0"/>
    <n v="0.99"/>
    <n v="3.04"/>
    <x v="31"/>
    <x v="68"/>
    <x v="0"/>
  </r>
  <r>
    <x v="983"/>
    <x v="0"/>
    <n v="0.99"/>
    <n v="3.04"/>
    <x v="31"/>
    <x v="538"/>
    <x v="0"/>
  </r>
  <r>
    <x v="983"/>
    <x v="0"/>
    <n v="0.99"/>
    <n v="3.04"/>
    <x v="31"/>
    <x v="539"/>
    <x v="0"/>
  </r>
  <r>
    <x v="983"/>
    <x v="0"/>
    <n v="0.99"/>
    <n v="3.04"/>
    <x v="31"/>
    <x v="540"/>
    <x v="0"/>
  </r>
  <r>
    <x v="983"/>
    <x v="0"/>
    <n v="0.99"/>
    <n v="3.04"/>
    <x v="31"/>
    <x v="541"/>
    <x v="0"/>
  </r>
  <r>
    <x v="983"/>
    <x v="0"/>
    <n v="0.99"/>
    <n v="3.04"/>
    <x v="31"/>
    <x v="542"/>
    <x v="0"/>
  </r>
  <r>
    <x v="983"/>
    <x v="0"/>
    <n v="0.99"/>
    <n v="3.04"/>
    <x v="31"/>
    <x v="543"/>
    <x v="0"/>
  </r>
  <r>
    <x v="983"/>
    <x v="0"/>
    <n v="0.99"/>
    <n v="3.04"/>
    <x v="31"/>
    <x v="61"/>
    <x v="0"/>
  </r>
  <r>
    <x v="983"/>
    <x v="0"/>
    <n v="0.99"/>
    <n v="3.04"/>
    <x v="31"/>
    <x v="522"/>
    <x v="0"/>
  </r>
  <r>
    <x v="983"/>
    <x v="0"/>
    <n v="0.99"/>
    <n v="3.04"/>
    <x v="31"/>
    <x v="544"/>
    <x v="0"/>
  </r>
  <r>
    <x v="1"/>
    <x v="1"/>
    <m/>
    <m/>
    <x v="1"/>
    <x v="10"/>
    <x v="0"/>
  </r>
  <r>
    <x v="984"/>
    <x v="0"/>
    <n v="0.99"/>
    <n v="3.04"/>
    <x v="31"/>
    <x v="68"/>
    <x v="0"/>
  </r>
  <r>
    <x v="984"/>
    <x v="0"/>
    <n v="0.99"/>
    <n v="3.04"/>
    <x v="31"/>
    <x v="538"/>
    <x v="0"/>
  </r>
  <r>
    <x v="984"/>
    <x v="0"/>
    <n v="0.99"/>
    <n v="3.04"/>
    <x v="31"/>
    <x v="69"/>
    <x v="0"/>
  </r>
  <r>
    <x v="984"/>
    <x v="0"/>
    <n v="0.99"/>
    <n v="3.04"/>
    <x v="31"/>
    <x v="539"/>
    <x v="0"/>
  </r>
  <r>
    <x v="984"/>
    <x v="0"/>
    <n v="0.99"/>
    <n v="3.04"/>
    <x v="31"/>
    <x v="540"/>
    <x v="0"/>
  </r>
  <r>
    <x v="984"/>
    <x v="0"/>
    <n v="0.99"/>
    <n v="3.04"/>
    <x v="31"/>
    <x v="543"/>
    <x v="0"/>
  </r>
  <r>
    <x v="984"/>
    <x v="0"/>
    <n v="0.99"/>
    <n v="3.04"/>
    <x v="31"/>
    <x v="542"/>
    <x v="0"/>
  </r>
  <r>
    <x v="984"/>
    <x v="0"/>
    <n v="0.99"/>
    <n v="3.04"/>
    <x v="31"/>
    <x v="541"/>
    <x v="0"/>
  </r>
  <r>
    <x v="984"/>
    <x v="0"/>
    <n v="0.99"/>
    <n v="3.04"/>
    <x v="31"/>
    <x v="61"/>
    <x v="0"/>
  </r>
  <r>
    <x v="984"/>
    <x v="0"/>
    <n v="0.99"/>
    <n v="3.04"/>
    <x v="31"/>
    <x v="522"/>
    <x v="0"/>
  </r>
  <r>
    <x v="1"/>
    <x v="1"/>
    <m/>
    <m/>
    <x v="1"/>
    <x v="10"/>
    <x v="0"/>
  </r>
  <r>
    <x v="985"/>
    <x v="2"/>
    <n v="0.99"/>
    <n v="2.79"/>
    <x v="31"/>
    <x v="538"/>
    <x v="0"/>
  </r>
  <r>
    <x v="985"/>
    <x v="2"/>
    <n v="0.99"/>
    <n v="2.79"/>
    <x v="31"/>
    <x v="68"/>
    <x v="0"/>
  </r>
  <r>
    <x v="985"/>
    <x v="2"/>
    <n v="0.99"/>
    <n v="2.79"/>
    <x v="31"/>
    <x v="69"/>
    <x v="0"/>
  </r>
  <r>
    <x v="985"/>
    <x v="2"/>
    <n v="0.99"/>
    <n v="2.79"/>
    <x v="31"/>
    <x v="539"/>
    <x v="0"/>
  </r>
  <r>
    <x v="985"/>
    <x v="2"/>
    <n v="0.99"/>
    <n v="2.79"/>
    <x v="31"/>
    <x v="540"/>
    <x v="0"/>
  </r>
  <r>
    <x v="985"/>
    <x v="2"/>
    <n v="0.99"/>
    <n v="2.79"/>
    <x v="31"/>
    <x v="61"/>
    <x v="0"/>
  </r>
  <r>
    <x v="985"/>
    <x v="2"/>
    <n v="0.99"/>
    <n v="2.79"/>
    <x v="31"/>
    <x v="541"/>
    <x v="0"/>
  </r>
  <r>
    <x v="985"/>
    <x v="2"/>
    <n v="0.99"/>
    <n v="2.79"/>
    <x v="31"/>
    <x v="542"/>
    <x v="0"/>
  </r>
  <r>
    <x v="985"/>
    <x v="2"/>
    <n v="0.99"/>
    <n v="2.79"/>
    <x v="31"/>
    <x v="543"/>
    <x v="0"/>
  </r>
  <r>
    <x v="985"/>
    <x v="2"/>
    <n v="0.99"/>
    <n v="2.79"/>
    <x v="31"/>
    <x v="522"/>
    <x v="0"/>
  </r>
  <r>
    <x v="1"/>
    <x v="1"/>
    <m/>
    <m/>
    <x v="1"/>
    <x v="10"/>
    <x v="0"/>
  </r>
  <r>
    <x v="986"/>
    <x v="2"/>
    <n v="0.99"/>
    <n v="3.36"/>
    <x v="31"/>
    <x v="68"/>
    <x v="0"/>
  </r>
  <r>
    <x v="986"/>
    <x v="2"/>
    <n v="0.99"/>
    <n v="3.36"/>
    <x v="31"/>
    <x v="538"/>
    <x v="0"/>
  </r>
  <r>
    <x v="986"/>
    <x v="2"/>
    <n v="0.99"/>
    <n v="3.36"/>
    <x v="31"/>
    <x v="539"/>
    <x v="0"/>
  </r>
  <r>
    <x v="986"/>
    <x v="2"/>
    <n v="0.99"/>
    <n v="3.36"/>
    <x v="31"/>
    <x v="541"/>
    <x v="0"/>
  </r>
  <r>
    <x v="986"/>
    <x v="2"/>
    <n v="0.99"/>
    <n v="3.36"/>
    <x v="31"/>
    <x v="543"/>
    <x v="0"/>
  </r>
  <r>
    <x v="986"/>
    <x v="2"/>
    <n v="0.99"/>
    <n v="3.36"/>
    <x v="31"/>
    <x v="545"/>
    <x v="0"/>
  </r>
  <r>
    <x v="986"/>
    <x v="2"/>
    <n v="0.99"/>
    <n v="3.36"/>
    <x v="31"/>
    <x v="61"/>
    <x v="0"/>
  </r>
  <r>
    <x v="986"/>
    <x v="2"/>
    <n v="0.99"/>
    <n v="3.36"/>
    <x v="31"/>
    <x v="540"/>
    <x v="0"/>
  </r>
  <r>
    <x v="986"/>
    <x v="2"/>
    <n v="0.99"/>
    <n v="3.36"/>
    <x v="31"/>
    <x v="546"/>
    <x v="0"/>
  </r>
  <r>
    <x v="986"/>
    <x v="2"/>
    <n v="0.99"/>
    <n v="3.36"/>
    <x v="31"/>
    <x v="547"/>
    <x v="0"/>
  </r>
  <r>
    <x v="1"/>
    <x v="1"/>
    <m/>
    <m/>
    <x v="1"/>
    <x v="10"/>
    <x v="0"/>
  </r>
  <r>
    <x v="987"/>
    <x v="2"/>
    <n v="0.99"/>
    <n v="1.89"/>
    <x v="31"/>
    <x v="538"/>
    <x v="0"/>
  </r>
  <r>
    <x v="987"/>
    <x v="2"/>
    <n v="0.99"/>
    <n v="1.89"/>
    <x v="31"/>
    <x v="68"/>
    <x v="0"/>
  </r>
  <r>
    <x v="987"/>
    <x v="2"/>
    <n v="0.99"/>
    <n v="1.89"/>
    <x v="31"/>
    <x v="540"/>
    <x v="0"/>
  </r>
  <r>
    <x v="987"/>
    <x v="2"/>
    <n v="0.99"/>
    <n v="1.89"/>
    <x v="31"/>
    <x v="539"/>
    <x v="0"/>
  </r>
  <r>
    <x v="987"/>
    <x v="2"/>
    <n v="0.99"/>
    <n v="1.89"/>
    <x v="31"/>
    <x v="69"/>
    <x v="0"/>
  </r>
  <r>
    <x v="987"/>
    <x v="2"/>
    <n v="0.99"/>
    <n v="1.89"/>
    <x v="31"/>
    <x v="543"/>
    <x v="0"/>
  </r>
  <r>
    <x v="987"/>
    <x v="2"/>
    <n v="0.99"/>
    <n v="1.89"/>
    <x v="31"/>
    <x v="542"/>
    <x v="0"/>
  </r>
  <r>
    <x v="987"/>
    <x v="2"/>
    <n v="0.99"/>
    <n v="1.89"/>
    <x v="31"/>
    <x v="541"/>
    <x v="0"/>
  </r>
  <r>
    <x v="987"/>
    <x v="2"/>
    <n v="0.99"/>
    <n v="1.89"/>
    <x v="31"/>
    <x v="545"/>
    <x v="0"/>
  </r>
  <r>
    <x v="987"/>
    <x v="2"/>
    <n v="0.99"/>
    <n v="1.89"/>
    <x v="31"/>
    <x v="546"/>
    <x v="0"/>
  </r>
  <r>
    <x v="1"/>
    <x v="1"/>
    <m/>
    <m/>
    <x v="1"/>
    <x v="10"/>
    <x v="0"/>
  </r>
  <r>
    <x v="988"/>
    <x v="2"/>
    <n v="0.99"/>
    <n v="2.79"/>
    <x v="31"/>
    <x v="538"/>
    <x v="0"/>
  </r>
  <r>
    <x v="988"/>
    <x v="2"/>
    <n v="0.99"/>
    <n v="2.79"/>
    <x v="31"/>
    <x v="68"/>
    <x v="0"/>
  </r>
  <r>
    <x v="988"/>
    <x v="2"/>
    <n v="0.99"/>
    <n v="2.79"/>
    <x v="31"/>
    <x v="69"/>
    <x v="0"/>
  </r>
  <r>
    <x v="988"/>
    <x v="2"/>
    <n v="0.99"/>
    <n v="2.79"/>
    <x v="31"/>
    <x v="539"/>
    <x v="0"/>
  </r>
  <r>
    <x v="988"/>
    <x v="2"/>
    <n v="0.99"/>
    <n v="2.79"/>
    <x v="31"/>
    <x v="540"/>
    <x v="0"/>
  </r>
  <r>
    <x v="988"/>
    <x v="2"/>
    <n v="0.99"/>
    <n v="2.79"/>
    <x v="31"/>
    <x v="541"/>
    <x v="0"/>
  </r>
  <r>
    <x v="988"/>
    <x v="2"/>
    <n v="0.99"/>
    <n v="2.79"/>
    <x v="31"/>
    <x v="542"/>
    <x v="0"/>
  </r>
  <r>
    <x v="988"/>
    <x v="2"/>
    <n v="0.99"/>
    <n v="2.79"/>
    <x v="31"/>
    <x v="543"/>
    <x v="0"/>
  </r>
  <r>
    <x v="988"/>
    <x v="2"/>
    <n v="0.99"/>
    <n v="2.79"/>
    <x v="31"/>
    <x v="61"/>
    <x v="0"/>
  </r>
  <r>
    <x v="988"/>
    <x v="2"/>
    <n v="0.99"/>
    <n v="2.79"/>
    <x v="31"/>
    <x v="545"/>
    <x v="0"/>
  </r>
  <r>
    <x v="1"/>
    <x v="1"/>
    <m/>
    <m/>
    <x v="1"/>
    <x v="10"/>
    <x v="0"/>
  </r>
  <r>
    <x v="989"/>
    <x v="2"/>
    <n v="0.99"/>
    <n v="2.2799999999999998"/>
    <x v="31"/>
    <x v="538"/>
    <x v="0"/>
  </r>
  <r>
    <x v="989"/>
    <x v="2"/>
    <n v="0.99"/>
    <n v="2.2799999999999998"/>
    <x v="31"/>
    <x v="68"/>
    <x v="0"/>
  </r>
  <r>
    <x v="989"/>
    <x v="2"/>
    <n v="0.99"/>
    <n v="2.2799999999999998"/>
    <x v="31"/>
    <x v="540"/>
    <x v="0"/>
  </r>
  <r>
    <x v="989"/>
    <x v="2"/>
    <n v="0.99"/>
    <n v="2.2799999999999998"/>
    <x v="31"/>
    <x v="543"/>
    <x v="0"/>
  </r>
  <r>
    <x v="989"/>
    <x v="2"/>
    <n v="0.99"/>
    <n v="2.2799999999999998"/>
    <x v="31"/>
    <x v="539"/>
    <x v="0"/>
  </r>
  <r>
    <x v="989"/>
    <x v="2"/>
    <n v="0.99"/>
    <n v="2.2799999999999998"/>
    <x v="31"/>
    <x v="69"/>
    <x v="0"/>
  </r>
  <r>
    <x v="989"/>
    <x v="2"/>
    <n v="0.99"/>
    <n v="2.2799999999999998"/>
    <x v="31"/>
    <x v="542"/>
    <x v="0"/>
  </r>
  <r>
    <x v="989"/>
    <x v="2"/>
    <n v="0.99"/>
    <n v="2.2799999999999998"/>
    <x v="31"/>
    <x v="541"/>
    <x v="0"/>
  </r>
  <r>
    <x v="989"/>
    <x v="2"/>
    <n v="0.99"/>
    <n v="2.2799999999999998"/>
    <x v="31"/>
    <x v="546"/>
    <x v="0"/>
  </r>
  <r>
    <x v="989"/>
    <x v="2"/>
    <n v="0.99"/>
    <n v="2.2799999999999998"/>
    <x v="31"/>
    <x v="61"/>
    <x v="0"/>
  </r>
  <r>
    <x v="1"/>
    <x v="1"/>
    <m/>
    <m/>
    <x v="1"/>
    <x v="10"/>
    <x v="0"/>
  </r>
  <r>
    <x v="990"/>
    <x v="0"/>
    <n v="0.99"/>
    <n v="4.7300000000000004"/>
    <x v="32"/>
    <x v="61"/>
    <x v="0"/>
  </r>
  <r>
    <x v="990"/>
    <x v="0"/>
    <n v="0.99"/>
    <n v="4.7300000000000004"/>
    <x v="32"/>
    <x v="548"/>
    <x v="0"/>
  </r>
  <r>
    <x v="990"/>
    <x v="0"/>
    <n v="0.99"/>
    <n v="4.7300000000000004"/>
    <x v="32"/>
    <x v="70"/>
    <x v="0"/>
  </r>
  <r>
    <x v="990"/>
    <x v="0"/>
    <n v="0.99"/>
    <n v="4.7300000000000004"/>
    <x v="32"/>
    <x v="291"/>
    <x v="0"/>
  </r>
  <r>
    <x v="990"/>
    <x v="0"/>
    <n v="0.99"/>
    <n v="4.7300000000000004"/>
    <x v="32"/>
    <x v="549"/>
    <x v="0"/>
  </r>
  <r>
    <x v="990"/>
    <x v="0"/>
    <n v="0.99"/>
    <n v="4.7300000000000004"/>
    <x v="32"/>
    <x v="340"/>
    <x v="0"/>
  </r>
  <r>
    <x v="990"/>
    <x v="0"/>
    <n v="0.99"/>
    <n v="4.7300000000000004"/>
    <x v="32"/>
    <x v="550"/>
    <x v="0"/>
  </r>
  <r>
    <x v="990"/>
    <x v="0"/>
    <n v="0.99"/>
    <n v="4.7300000000000004"/>
    <x v="32"/>
    <x v="452"/>
    <x v="0"/>
  </r>
  <r>
    <x v="990"/>
    <x v="0"/>
    <n v="0.99"/>
    <n v="4.7300000000000004"/>
    <x v="32"/>
    <x v="551"/>
    <x v="0"/>
  </r>
  <r>
    <x v="990"/>
    <x v="0"/>
    <n v="0.99"/>
    <n v="4.7300000000000004"/>
    <x v="32"/>
    <x v="37"/>
    <x v="0"/>
  </r>
  <r>
    <x v="1"/>
    <x v="1"/>
    <m/>
    <m/>
    <x v="1"/>
    <x v="10"/>
    <x v="0"/>
  </r>
  <r>
    <x v="991"/>
    <x v="0"/>
    <n v="0.99"/>
    <n v="4.8600000000000003"/>
    <x v="32"/>
    <x v="61"/>
    <x v="0"/>
  </r>
  <r>
    <x v="991"/>
    <x v="0"/>
    <n v="0.99"/>
    <n v="4.8600000000000003"/>
    <x v="32"/>
    <x v="548"/>
    <x v="0"/>
  </r>
  <r>
    <x v="991"/>
    <x v="0"/>
    <n v="0.99"/>
    <n v="4.8600000000000003"/>
    <x v="32"/>
    <x v="70"/>
    <x v="0"/>
  </r>
  <r>
    <x v="991"/>
    <x v="0"/>
    <n v="0.99"/>
    <n v="4.8600000000000003"/>
    <x v="32"/>
    <x v="340"/>
    <x v="0"/>
  </r>
  <r>
    <x v="991"/>
    <x v="0"/>
    <n v="0.99"/>
    <n v="4.8600000000000003"/>
    <x v="32"/>
    <x v="291"/>
    <x v="0"/>
  </r>
  <r>
    <x v="991"/>
    <x v="0"/>
    <n v="0.99"/>
    <n v="4.8600000000000003"/>
    <x v="32"/>
    <x v="549"/>
    <x v="0"/>
  </r>
  <r>
    <x v="991"/>
    <x v="0"/>
    <n v="0.99"/>
    <n v="4.8600000000000003"/>
    <x v="32"/>
    <x v="37"/>
    <x v="0"/>
  </r>
  <r>
    <x v="991"/>
    <x v="0"/>
    <n v="0.99"/>
    <n v="4.8600000000000003"/>
    <x v="32"/>
    <x v="551"/>
    <x v="0"/>
  </r>
  <r>
    <x v="991"/>
    <x v="0"/>
    <n v="0.99"/>
    <n v="4.8600000000000003"/>
    <x v="32"/>
    <x v="452"/>
    <x v="0"/>
  </r>
  <r>
    <x v="991"/>
    <x v="0"/>
    <n v="0.99"/>
    <n v="4.8600000000000003"/>
    <x v="32"/>
    <x v="143"/>
    <x v="0"/>
  </r>
  <r>
    <x v="1"/>
    <x v="1"/>
    <m/>
    <m/>
    <x v="1"/>
    <x v="10"/>
    <x v="0"/>
  </r>
  <r>
    <x v="992"/>
    <x v="0"/>
    <n v="0.99"/>
    <n v="4.7300000000000004"/>
    <x v="32"/>
    <x v="61"/>
    <x v="0"/>
  </r>
  <r>
    <x v="992"/>
    <x v="0"/>
    <n v="0.99"/>
    <n v="4.7300000000000004"/>
    <x v="32"/>
    <x v="548"/>
    <x v="0"/>
  </r>
  <r>
    <x v="992"/>
    <x v="0"/>
    <n v="0.99"/>
    <n v="4.7300000000000004"/>
    <x v="32"/>
    <x v="70"/>
    <x v="0"/>
  </r>
  <r>
    <x v="992"/>
    <x v="0"/>
    <n v="0.99"/>
    <n v="4.7300000000000004"/>
    <x v="32"/>
    <x v="291"/>
    <x v="0"/>
  </r>
  <r>
    <x v="992"/>
    <x v="0"/>
    <n v="0.99"/>
    <n v="4.7300000000000004"/>
    <x v="32"/>
    <x v="340"/>
    <x v="0"/>
  </r>
  <r>
    <x v="992"/>
    <x v="0"/>
    <n v="0.99"/>
    <n v="4.7300000000000004"/>
    <x v="32"/>
    <x v="550"/>
    <x v="0"/>
  </r>
  <r>
    <x v="992"/>
    <x v="0"/>
    <n v="0.99"/>
    <n v="4.7300000000000004"/>
    <x v="32"/>
    <x v="452"/>
    <x v="0"/>
  </r>
  <r>
    <x v="992"/>
    <x v="0"/>
    <n v="0.99"/>
    <n v="4.7300000000000004"/>
    <x v="32"/>
    <x v="549"/>
    <x v="0"/>
  </r>
  <r>
    <x v="992"/>
    <x v="0"/>
    <n v="0.99"/>
    <n v="4.7300000000000004"/>
    <x v="32"/>
    <x v="552"/>
    <x v="0"/>
  </r>
  <r>
    <x v="992"/>
    <x v="0"/>
    <n v="0.99"/>
    <n v="4.7300000000000004"/>
    <x v="32"/>
    <x v="551"/>
    <x v="0"/>
  </r>
  <r>
    <x v="1"/>
    <x v="1"/>
    <m/>
    <m/>
    <x v="1"/>
    <x v="10"/>
    <x v="0"/>
  </r>
  <r>
    <x v="993"/>
    <x v="0"/>
    <n v="0.99"/>
    <n v="4.12"/>
    <x v="33"/>
    <x v="33"/>
    <x v="0"/>
  </r>
  <r>
    <x v="993"/>
    <x v="0"/>
    <n v="0.99"/>
    <n v="4.12"/>
    <x v="33"/>
    <x v="529"/>
    <x v="0"/>
  </r>
  <r>
    <x v="993"/>
    <x v="0"/>
    <n v="0.99"/>
    <n v="4.12"/>
    <x v="33"/>
    <x v="467"/>
    <x v="0"/>
  </r>
  <r>
    <x v="993"/>
    <x v="0"/>
    <n v="0.99"/>
    <n v="4.12"/>
    <x v="33"/>
    <x v="531"/>
    <x v="0"/>
  </r>
  <r>
    <x v="993"/>
    <x v="0"/>
    <n v="0.99"/>
    <n v="4.12"/>
    <x v="33"/>
    <x v="500"/>
    <x v="0"/>
  </r>
  <r>
    <x v="993"/>
    <x v="0"/>
    <n v="0.99"/>
    <n v="4.12"/>
    <x v="33"/>
    <x v="553"/>
    <x v="0"/>
  </r>
  <r>
    <x v="993"/>
    <x v="0"/>
    <n v="0.99"/>
    <n v="4.12"/>
    <x v="33"/>
    <x v="516"/>
    <x v="0"/>
  </r>
  <r>
    <x v="993"/>
    <x v="0"/>
    <n v="0.99"/>
    <n v="4.12"/>
    <x v="33"/>
    <x v="554"/>
    <x v="0"/>
  </r>
  <r>
    <x v="993"/>
    <x v="0"/>
    <n v="0.99"/>
    <n v="4.12"/>
    <x v="33"/>
    <x v="51"/>
    <x v="0"/>
  </r>
  <r>
    <x v="993"/>
    <x v="0"/>
    <n v="0.99"/>
    <n v="4.12"/>
    <x v="33"/>
    <x v="550"/>
    <x v="0"/>
  </r>
  <r>
    <x v="1"/>
    <x v="1"/>
    <m/>
    <m/>
    <x v="1"/>
    <x v="10"/>
    <x v="0"/>
  </r>
  <r>
    <x v="994"/>
    <x v="2"/>
    <n v="0.99"/>
    <n v="7.17"/>
    <x v="33"/>
    <x v="62"/>
    <x v="0"/>
  </r>
  <r>
    <x v="994"/>
    <x v="2"/>
    <n v="0.99"/>
    <n v="7.17"/>
    <x v="33"/>
    <x v="80"/>
    <x v="0"/>
  </r>
  <r>
    <x v="994"/>
    <x v="2"/>
    <n v="0.99"/>
    <n v="7.17"/>
    <x v="33"/>
    <x v="529"/>
    <x v="0"/>
  </r>
  <r>
    <x v="994"/>
    <x v="2"/>
    <n v="0.99"/>
    <n v="7.17"/>
    <x v="33"/>
    <x v="60"/>
    <x v="0"/>
  </r>
  <r>
    <x v="994"/>
    <x v="2"/>
    <n v="0.99"/>
    <n v="7.17"/>
    <x v="33"/>
    <x v="467"/>
    <x v="0"/>
  </r>
  <r>
    <x v="994"/>
    <x v="2"/>
    <n v="0.99"/>
    <n v="7.17"/>
    <x v="33"/>
    <x v="33"/>
    <x v="0"/>
  </r>
  <r>
    <x v="994"/>
    <x v="2"/>
    <n v="0.99"/>
    <n v="7.17"/>
    <x v="33"/>
    <x v="550"/>
    <x v="0"/>
  </r>
  <r>
    <x v="994"/>
    <x v="2"/>
    <n v="0.99"/>
    <n v="7.17"/>
    <x v="33"/>
    <x v="500"/>
    <x v="0"/>
  </r>
  <r>
    <x v="994"/>
    <x v="2"/>
    <n v="0.99"/>
    <n v="7.17"/>
    <x v="33"/>
    <x v="554"/>
    <x v="0"/>
  </r>
  <r>
    <x v="994"/>
    <x v="2"/>
    <n v="0.99"/>
    <n v="7.17"/>
    <x v="33"/>
    <x v="516"/>
    <x v="0"/>
  </r>
  <r>
    <x v="1"/>
    <x v="1"/>
    <m/>
    <m/>
    <x v="1"/>
    <x v="10"/>
    <x v="0"/>
  </r>
  <r>
    <x v="995"/>
    <x v="0"/>
    <n v="0.99"/>
    <n v="4"/>
    <x v="33"/>
    <x v="33"/>
    <x v="0"/>
  </r>
  <r>
    <x v="995"/>
    <x v="0"/>
    <n v="0.99"/>
    <n v="4"/>
    <x v="33"/>
    <x v="529"/>
    <x v="0"/>
  </r>
  <r>
    <x v="995"/>
    <x v="0"/>
    <n v="0.99"/>
    <n v="4"/>
    <x v="33"/>
    <x v="553"/>
    <x v="0"/>
  </r>
  <r>
    <x v="995"/>
    <x v="0"/>
    <n v="0.99"/>
    <n v="4"/>
    <x v="33"/>
    <x v="531"/>
    <x v="0"/>
  </r>
  <r>
    <x v="995"/>
    <x v="0"/>
    <n v="0.99"/>
    <n v="4"/>
    <x v="33"/>
    <x v="62"/>
    <x v="0"/>
  </r>
  <r>
    <x v="995"/>
    <x v="0"/>
    <n v="0.99"/>
    <n v="4"/>
    <x v="33"/>
    <x v="500"/>
    <x v="0"/>
  </r>
  <r>
    <x v="995"/>
    <x v="0"/>
    <n v="0.99"/>
    <n v="4"/>
    <x v="33"/>
    <x v="550"/>
    <x v="0"/>
  </r>
  <r>
    <x v="995"/>
    <x v="0"/>
    <n v="0.99"/>
    <n v="4"/>
    <x v="33"/>
    <x v="467"/>
    <x v="0"/>
  </r>
  <r>
    <x v="995"/>
    <x v="0"/>
    <n v="0.99"/>
    <n v="4"/>
    <x v="33"/>
    <x v="548"/>
    <x v="0"/>
  </r>
  <r>
    <x v="995"/>
    <x v="0"/>
    <n v="0.99"/>
    <n v="4"/>
    <x v="33"/>
    <x v="80"/>
    <x v="0"/>
  </r>
  <r>
    <x v="1"/>
    <x v="1"/>
    <m/>
    <m/>
    <x v="1"/>
    <x v="10"/>
    <x v="0"/>
  </r>
  <r>
    <x v="996"/>
    <x v="0"/>
    <n v="0.99"/>
    <n v="7.22"/>
    <x v="34"/>
    <x v="62"/>
    <x v="0"/>
  </r>
  <r>
    <x v="996"/>
    <x v="0"/>
    <n v="0.99"/>
    <n v="7.22"/>
    <x v="34"/>
    <x v="60"/>
    <x v="0"/>
  </r>
  <r>
    <x v="996"/>
    <x v="0"/>
    <n v="0.99"/>
    <n v="7.22"/>
    <x v="34"/>
    <x v="37"/>
    <x v="0"/>
  </r>
  <r>
    <x v="996"/>
    <x v="0"/>
    <n v="0.99"/>
    <n v="7.22"/>
    <x v="34"/>
    <x v="80"/>
    <x v="0"/>
  </r>
  <r>
    <x v="996"/>
    <x v="0"/>
    <n v="0.99"/>
    <n v="7.22"/>
    <x v="34"/>
    <x v="555"/>
    <x v="0"/>
  </r>
  <r>
    <x v="996"/>
    <x v="0"/>
    <n v="0.99"/>
    <n v="7.22"/>
    <x v="34"/>
    <x v="556"/>
    <x v="0"/>
  </r>
  <r>
    <x v="996"/>
    <x v="0"/>
    <n v="0.99"/>
    <n v="7.22"/>
    <x v="34"/>
    <x v="63"/>
    <x v="0"/>
  </r>
  <r>
    <x v="996"/>
    <x v="0"/>
    <n v="0.99"/>
    <n v="7.22"/>
    <x v="34"/>
    <x v="445"/>
    <x v="0"/>
  </r>
  <r>
    <x v="996"/>
    <x v="0"/>
    <n v="0.99"/>
    <n v="7.22"/>
    <x v="34"/>
    <x v="557"/>
    <x v="0"/>
  </r>
  <r>
    <x v="996"/>
    <x v="0"/>
    <n v="0.99"/>
    <n v="7.22"/>
    <x v="34"/>
    <x v="446"/>
    <x v="0"/>
  </r>
  <r>
    <x v="1"/>
    <x v="1"/>
    <m/>
    <m/>
    <x v="1"/>
    <x v="10"/>
    <x v="0"/>
  </r>
  <r>
    <x v="997"/>
    <x v="4"/>
    <n v="0.99"/>
    <n v="6.36"/>
    <x v="34"/>
    <x v="62"/>
    <x v="0"/>
  </r>
  <r>
    <x v="997"/>
    <x v="4"/>
    <n v="0.99"/>
    <n v="6.36"/>
    <x v="34"/>
    <x v="60"/>
    <x v="0"/>
  </r>
  <r>
    <x v="997"/>
    <x v="4"/>
    <n v="0.99"/>
    <n v="6.36"/>
    <x v="34"/>
    <x v="37"/>
    <x v="0"/>
  </r>
  <r>
    <x v="997"/>
    <x v="4"/>
    <n v="0.99"/>
    <n v="6.36"/>
    <x v="34"/>
    <x v="555"/>
    <x v="0"/>
  </r>
  <r>
    <x v="997"/>
    <x v="4"/>
    <n v="0.99"/>
    <n v="6.36"/>
    <x v="34"/>
    <x v="80"/>
    <x v="0"/>
  </r>
  <r>
    <x v="997"/>
    <x v="4"/>
    <n v="0.99"/>
    <n v="6.36"/>
    <x v="34"/>
    <x v="556"/>
    <x v="0"/>
  </r>
  <r>
    <x v="997"/>
    <x v="4"/>
    <n v="0.99"/>
    <n v="6.36"/>
    <x v="34"/>
    <x v="63"/>
    <x v="0"/>
  </r>
  <r>
    <x v="997"/>
    <x v="4"/>
    <n v="0.99"/>
    <n v="6.36"/>
    <x v="34"/>
    <x v="445"/>
    <x v="0"/>
  </r>
  <r>
    <x v="997"/>
    <x v="4"/>
    <n v="0.99"/>
    <n v="6.36"/>
    <x v="34"/>
    <x v="557"/>
    <x v="0"/>
  </r>
  <r>
    <x v="997"/>
    <x v="4"/>
    <n v="0.99"/>
    <n v="6.36"/>
    <x v="34"/>
    <x v="446"/>
    <x v="0"/>
  </r>
  <r>
    <x v="1"/>
    <x v="1"/>
    <m/>
    <m/>
    <x v="1"/>
    <x v="10"/>
    <x v="0"/>
  </r>
  <r>
    <x v="998"/>
    <x v="4"/>
    <n v="0.99"/>
    <n v="6.36"/>
    <x v="34"/>
    <x v="60"/>
    <x v="0"/>
  </r>
  <r>
    <x v="998"/>
    <x v="4"/>
    <n v="0.99"/>
    <n v="6.36"/>
    <x v="34"/>
    <x v="37"/>
    <x v="0"/>
  </r>
  <r>
    <x v="998"/>
    <x v="4"/>
    <n v="0.99"/>
    <n v="6.36"/>
    <x v="34"/>
    <x v="80"/>
    <x v="0"/>
  </r>
  <r>
    <x v="998"/>
    <x v="4"/>
    <n v="0.99"/>
    <n v="6.36"/>
    <x v="34"/>
    <x v="63"/>
    <x v="0"/>
  </r>
  <r>
    <x v="998"/>
    <x v="4"/>
    <n v="0.99"/>
    <n v="6.36"/>
    <x v="34"/>
    <x v="556"/>
    <x v="0"/>
  </r>
  <r>
    <x v="998"/>
    <x v="4"/>
    <n v="0.99"/>
    <n v="6.36"/>
    <x v="34"/>
    <x v="555"/>
    <x v="0"/>
  </r>
  <r>
    <x v="998"/>
    <x v="4"/>
    <n v="0.99"/>
    <n v="6.36"/>
    <x v="34"/>
    <x v="445"/>
    <x v="0"/>
  </r>
  <r>
    <x v="998"/>
    <x v="4"/>
    <n v="0.99"/>
    <n v="6.36"/>
    <x v="34"/>
    <x v="557"/>
    <x v="0"/>
  </r>
  <r>
    <x v="998"/>
    <x v="4"/>
    <n v="0.99"/>
    <n v="6.36"/>
    <x v="34"/>
    <x v="446"/>
    <x v="0"/>
  </r>
  <r>
    <x v="998"/>
    <x v="4"/>
    <n v="0.99"/>
    <n v="6.36"/>
    <x v="34"/>
    <x v="64"/>
    <x v="0"/>
  </r>
  <r>
    <x v="1"/>
    <x v="1"/>
    <m/>
    <m/>
    <x v="1"/>
    <x v="10"/>
    <x v="0"/>
  </r>
  <r>
    <x v="999"/>
    <x v="0"/>
    <n v="0.99"/>
    <n v="6.68"/>
    <x v="34"/>
    <x v="62"/>
    <x v="0"/>
  </r>
  <r>
    <x v="999"/>
    <x v="0"/>
    <n v="0.99"/>
    <n v="6.68"/>
    <x v="34"/>
    <x v="60"/>
    <x v="0"/>
  </r>
  <r>
    <x v="999"/>
    <x v="0"/>
    <n v="0.99"/>
    <n v="6.68"/>
    <x v="34"/>
    <x v="548"/>
    <x v="0"/>
  </r>
  <r>
    <x v="999"/>
    <x v="0"/>
    <n v="0.99"/>
    <n v="6.68"/>
    <x v="34"/>
    <x v="80"/>
    <x v="0"/>
  </r>
  <r>
    <x v="999"/>
    <x v="0"/>
    <n v="0.99"/>
    <n v="6.68"/>
    <x v="34"/>
    <x v="557"/>
    <x v="0"/>
  </r>
  <r>
    <x v="999"/>
    <x v="0"/>
    <n v="0.99"/>
    <n v="6.68"/>
    <x v="34"/>
    <x v="453"/>
    <x v="0"/>
  </r>
  <r>
    <x v="999"/>
    <x v="0"/>
    <n v="0.99"/>
    <n v="6.68"/>
    <x v="34"/>
    <x v="448"/>
    <x v="0"/>
  </r>
  <r>
    <x v="999"/>
    <x v="0"/>
    <n v="0.99"/>
    <n v="6.68"/>
    <x v="34"/>
    <x v="447"/>
    <x v="0"/>
  </r>
  <r>
    <x v="999"/>
    <x v="0"/>
    <n v="0.99"/>
    <n v="6.68"/>
    <x v="34"/>
    <x v="445"/>
    <x v="0"/>
  </r>
  <r>
    <x v="999"/>
    <x v="0"/>
    <n v="0.99"/>
    <n v="6.68"/>
    <x v="34"/>
    <x v="558"/>
    <x v="0"/>
  </r>
  <r>
    <x v="1"/>
    <x v="1"/>
    <m/>
    <m/>
    <x v="1"/>
    <x v="10"/>
    <x v="0"/>
  </r>
  <r>
    <x v="1000"/>
    <x v="2"/>
    <n v="0.99"/>
    <n v="7.32"/>
    <x v="34"/>
    <x v="62"/>
    <x v="0"/>
  </r>
  <r>
    <x v="1000"/>
    <x v="2"/>
    <n v="0.99"/>
    <n v="7.32"/>
    <x v="34"/>
    <x v="60"/>
    <x v="0"/>
  </r>
  <r>
    <x v="1000"/>
    <x v="2"/>
    <n v="0.99"/>
    <n v="7.32"/>
    <x v="34"/>
    <x v="548"/>
    <x v="0"/>
  </r>
  <r>
    <x v="1000"/>
    <x v="2"/>
    <n v="0.99"/>
    <n v="7.32"/>
    <x v="34"/>
    <x v="80"/>
    <x v="0"/>
  </r>
  <r>
    <x v="1000"/>
    <x v="2"/>
    <n v="0.99"/>
    <n v="7.32"/>
    <x v="34"/>
    <x v="557"/>
    <x v="0"/>
  </r>
  <r>
    <x v="1000"/>
    <x v="2"/>
    <n v="0.99"/>
    <n v="7.32"/>
    <x v="34"/>
    <x v="453"/>
    <x v="0"/>
  </r>
  <r>
    <x v="1000"/>
    <x v="2"/>
    <n v="0.99"/>
    <n v="7.32"/>
    <x v="34"/>
    <x v="448"/>
    <x v="0"/>
  </r>
  <r>
    <x v="1000"/>
    <x v="2"/>
    <n v="0.99"/>
    <n v="7.32"/>
    <x v="34"/>
    <x v="445"/>
    <x v="0"/>
  </r>
  <r>
    <x v="1000"/>
    <x v="2"/>
    <n v="0.99"/>
    <n v="7.32"/>
    <x v="34"/>
    <x v="447"/>
    <x v="0"/>
  </r>
  <r>
    <x v="1000"/>
    <x v="2"/>
    <n v="0.99"/>
    <n v="7.32"/>
    <x v="34"/>
    <x v="558"/>
    <x v="0"/>
  </r>
  <r>
    <x v="1"/>
    <x v="1"/>
    <m/>
    <m/>
    <x v="1"/>
    <x v="10"/>
    <x v="0"/>
  </r>
  <r>
    <x v="1001"/>
    <x v="2"/>
    <n v="0.99"/>
    <n v="5.16"/>
    <x v="34"/>
    <x v="60"/>
    <x v="0"/>
  </r>
  <r>
    <x v="1001"/>
    <x v="2"/>
    <n v="0.99"/>
    <n v="5.16"/>
    <x v="34"/>
    <x v="548"/>
    <x v="0"/>
  </r>
  <r>
    <x v="1001"/>
    <x v="2"/>
    <n v="0.99"/>
    <n v="5.16"/>
    <x v="34"/>
    <x v="80"/>
    <x v="0"/>
  </r>
  <r>
    <x v="1001"/>
    <x v="2"/>
    <n v="0.99"/>
    <n v="5.16"/>
    <x v="34"/>
    <x v="557"/>
    <x v="0"/>
  </r>
  <r>
    <x v="1001"/>
    <x v="2"/>
    <n v="0.99"/>
    <n v="5.16"/>
    <x v="34"/>
    <x v="445"/>
    <x v="0"/>
  </r>
  <r>
    <x v="1001"/>
    <x v="2"/>
    <n v="0.99"/>
    <n v="5.16"/>
    <x v="34"/>
    <x v="448"/>
    <x v="0"/>
  </r>
  <r>
    <x v="1001"/>
    <x v="2"/>
    <n v="0.99"/>
    <n v="5.16"/>
    <x v="34"/>
    <x v="453"/>
    <x v="0"/>
  </r>
  <r>
    <x v="1001"/>
    <x v="2"/>
    <n v="0.99"/>
    <n v="5.16"/>
    <x v="34"/>
    <x v="63"/>
    <x v="0"/>
  </r>
  <r>
    <x v="1001"/>
    <x v="2"/>
    <n v="0.99"/>
    <n v="5.16"/>
    <x v="34"/>
    <x v="559"/>
    <x v="0"/>
  </r>
  <r>
    <x v="1001"/>
    <x v="2"/>
    <n v="0.99"/>
    <n v="5.16"/>
    <x v="34"/>
    <x v="519"/>
    <x v="0"/>
  </r>
  <r>
    <x v="1"/>
    <x v="1"/>
    <m/>
    <m/>
    <x v="1"/>
    <x v="10"/>
    <x v="0"/>
  </r>
  <r>
    <x v="1002"/>
    <x v="0"/>
    <n v="0.99"/>
    <n v="6.64"/>
    <x v="34"/>
    <x v="60"/>
    <x v="0"/>
  </r>
  <r>
    <x v="1002"/>
    <x v="0"/>
    <n v="0.99"/>
    <n v="6.64"/>
    <x v="34"/>
    <x v="548"/>
    <x v="0"/>
  </r>
  <r>
    <x v="1002"/>
    <x v="0"/>
    <n v="0.99"/>
    <n v="6.64"/>
    <x v="34"/>
    <x v="80"/>
    <x v="0"/>
  </r>
  <r>
    <x v="1002"/>
    <x v="0"/>
    <n v="0.99"/>
    <n v="6.64"/>
    <x v="34"/>
    <x v="445"/>
    <x v="0"/>
  </r>
  <r>
    <x v="1002"/>
    <x v="0"/>
    <n v="0.99"/>
    <n v="6.64"/>
    <x v="34"/>
    <x v="557"/>
    <x v="0"/>
  </r>
  <r>
    <x v="1002"/>
    <x v="0"/>
    <n v="0.99"/>
    <n v="6.64"/>
    <x v="34"/>
    <x v="453"/>
    <x v="0"/>
  </r>
  <r>
    <x v="1002"/>
    <x v="0"/>
    <n v="0.99"/>
    <n v="6.64"/>
    <x v="34"/>
    <x v="448"/>
    <x v="0"/>
  </r>
  <r>
    <x v="1002"/>
    <x v="0"/>
    <n v="0.99"/>
    <n v="6.64"/>
    <x v="34"/>
    <x v="559"/>
    <x v="0"/>
  </r>
  <r>
    <x v="1002"/>
    <x v="0"/>
    <n v="0.99"/>
    <n v="6.64"/>
    <x v="34"/>
    <x v="447"/>
    <x v="0"/>
  </r>
  <r>
    <x v="1002"/>
    <x v="0"/>
    <n v="0.99"/>
    <n v="6.64"/>
    <x v="34"/>
    <x v="519"/>
    <x v="0"/>
  </r>
  <r>
    <x v="1"/>
    <x v="1"/>
    <m/>
    <m/>
    <x v="1"/>
    <x v="10"/>
    <x v="0"/>
  </r>
  <r>
    <x v="1003"/>
    <x v="2"/>
    <n v="0.99"/>
    <n v="3.83"/>
    <x v="34"/>
    <x v="62"/>
    <x v="0"/>
  </r>
  <r>
    <x v="1003"/>
    <x v="2"/>
    <n v="0.99"/>
    <n v="3.83"/>
    <x v="34"/>
    <x v="60"/>
    <x v="0"/>
  </r>
  <r>
    <x v="1003"/>
    <x v="2"/>
    <n v="0.99"/>
    <n v="3.83"/>
    <x v="34"/>
    <x v="37"/>
    <x v="0"/>
  </r>
  <r>
    <x v="1003"/>
    <x v="2"/>
    <n v="0.99"/>
    <n v="3.83"/>
    <x v="34"/>
    <x v="80"/>
    <x v="0"/>
  </r>
  <r>
    <x v="1003"/>
    <x v="2"/>
    <n v="0.99"/>
    <n v="3.83"/>
    <x v="34"/>
    <x v="556"/>
    <x v="0"/>
  </r>
  <r>
    <x v="1003"/>
    <x v="2"/>
    <n v="0.99"/>
    <n v="3.83"/>
    <x v="34"/>
    <x v="448"/>
    <x v="0"/>
  </r>
  <r>
    <x v="1003"/>
    <x v="2"/>
    <n v="0.99"/>
    <n v="3.83"/>
    <x v="34"/>
    <x v="63"/>
    <x v="0"/>
  </r>
  <r>
    <x v="1003"/>
    <x v="2"/>
    <n v="0.99"/>
    <n v="3.83"/>
    <x v="34"/>
    <x v="445"/>
    <x v="0"/>
  </r>
  <r>
    <x v="1003"/>
    <x v="2"/>
    <n v="0.99"/>
    <n v="3.83"/>
    <x v="34"/>
    <x v="557"/>
    <x v="0"/>
  </r>
  <r>
    <x v="1003"/>
    <x v="2"/>
    <n v="0.99"/>
    <n v="3.83"/>
    <x v="34"/>
    <x v="560"/>
    <x v="0"/>
  </r>
  <r>
    <x v="1"/>
    <x v="1"/>
    <m/>
    <m/>
    <x v="1"/>
    <x v="10"/>
    <x v="0"/>
  </r>
  <r>
    <x v="1004"/>
    <x v="2"/>
    <n v="0.99"/>
    <n v="2.59"/>
    <x v="34"/>
    <x v="62"/>
    <x v="0"/>
  </r>
  <r>
    <x v="1004"/>
    <x v="2"/>
    <n v="0.99"/>
    <n v="2.59"/>
    <x v="34"/>
    <x v="60"/>
    <x v="0"/>
  </r>
  <r>
    <x v="1004"/>
    <x v="2"/>
    <n v="0.99"/>
    <n v="2.59"/>
    <x v="34"/>
    <x v="37"/>
    <x v="0"/>
  </r>
  <r>
    <x v="1004"/>
    <x v="2"/>
    <n v="0.99"/>
    <n v="2.59"/>
    <x v="34"/>
    <x v="556"/>
    <x v="0"/>
  </r>
  <r>
    <x v="1004"/>
    <x v="2"/>
    <n v="0.99"/>
    <n v="2.59"/>
    <x v="34"/>
    <x v="80"/>
    <x v="0"/>
  </r>
  <r>
    <x v="1004"/>
    <x v="2"/>
    <n v="0.99"/>
    <n v="2.59"/>
    <x v="34"/>
    <x v="560"/>
    <x v="0"/>
  </r>
  <r>
    <x v="1004"/>
    <x v="2"/>
    <n v="0.99"/>
    <n v="2.59"/>
    <x v="34"/>
    <x v="63"/>
    <x v="0"/>
  </r>
  <r>
    <x v="1004"/>
    <x v="2"/>
    <n v="0.99"/>
    <n v="2.59"/>
    <x v="34"/>
    <x v="448"/>
    <x v="0"/>
  </r>
  <r>
    <x v="1004"/>
    <x v="2"/>
    <n v="0.99"/>
    <n v="2.59"/>
    <x v="34"/>
    <x v="445"/>
    <x v="0"/>
  </r>
  <r>
    <x v="1004"/>
    <x v="2"/>
    <n v="0.99"/>
    <n v="2.59"/>
    <x v="34"/>
    <x v="557"/>
    <x v="0"/>
  </r>
  <r>
    <x v="1"/>
    <x v="1"/>
    <m/>
    <m/>
    <x v="1"/>
    <x v="10"/>
    <x v="0"/>
  </r>
  <r>
    <x v="1005"/>
    <x v="4"/>
    <n v="0.99"/>
    <n v="6.49"/>
    <x v="34"/>
    <x v="62"/>
    <x v="0"/>
  </r>
  <r>
    <x v="1005"/>
    <x v="4"/>
    <n v="0.99"/>
    <n v="6.49"/>
    <x v="34"/>
    <x v="60"/>
    <x v="0"/>
  </r>
  <r>
    <x v="1005"/>
    <x v="4"/>
    <n v="0.99"/>
    <n v="6.49"/>
    <x v="34"/>
    <x v="37"/>
    <x v="0"/>
  </r>
  <r>
    <x v="1005"/>
    <x v="4"/>
    <n v="0.99"/>
    <n v="6.49"/>
    <x v="34"/>
    <x v="80"/>
    <x v="0"/>
  </r>
  <r>
    <x v="1005"/>
    <x v="4"/>
    <n v="0.99"/>
    <n v="6.49"/>
    <x v="34"/>
    <x v="556"/>
    <x v="0"/>
  </r>
  <r>
    <x v="1005"/>
    <x v="4"/>
    <n v="0.99"/>
    <n v="6.49"/>
    <x v="34"/>
    <x v="445"/>
    <x v="0"/>
  </r>
  <r>
    <x v="1005"/>
    <x v="4"/>
    <n v="0.99"/>
    <n v="6.49"/>
    <x v="34"/>
    <x v="555"/>
    <x v="0"/>
  </r>
  <r>
    <x v="1005"/>
    <x v="4"/>
    <n v="0.99"/>
    <n v="6.49"/>
    <x v="34"/>
    <x v="63"/>
    <x v="0"/>
  </r>
  <r>
    <x v="1005"/>
    <x v="4"/>
    <n v="0.99"/>
    <n v="6.49"/>
    <x v="34"/>
    <x v="448"/>
    <x v="0"/>
  </r>
  <r>
    <x v="1005"/>
    <x v="4"/>
    <n v="0.99"/>
    <n v="6.49"/>
    <x v="34"/>
    <x v="446"/>
    <x v="0"/>
  </r>
  <r>
    <x v="1"/>
    <x v="1"/>
    <m/>
    <m/>
    <x v="1"/>
    <x v="10"/>
    <x v="0"/>
  </r>
  <r>
    <x v="1006"/>
    <x v="4"/>
    <n v="0.99"/>
    <n v="6.49"/>
    <x v="34"/>
    <x v="60"/>
    <x v="0"/>
  </r>
  <r>
    <x v="1006"/>
    <x v="4"/>
    <n v="0.99"/>
    <n v="6.49"/>
    <x v="34"/>
    <x v="37"/>
    <x v="0"/>
  </r>
  <r>
    <x v="1006"/>
    <x v="4"/>
    <n v="0.99"/>
    <n v="6.49"/>
    <x v="34"/>
    <x v="80"/>
    <x v="0"/>
  </r>
  <r>
    <x v="1006"/>
    <x v="4"/>
    <n v="0.99"/>
    <n v="6.49"/>
    <x v="34"/>
    <x v="556"/>
    <x v="0"/>
  </r>
  <r>
    <x v="1006"/>
    <x v="4"/>
    <n v="0.99"/>
    <n v="6.49"/>
    <x v="34"/>
    <x v="63"/>
    <x v="0"/>
  </r>
  <r>
    <x v="1006"/>
    <x v="4"/>
    <n v="0.99"/>
    <n v="6.49"/>
    <x v="34"/>
    <x v="445"/>
    <x v="0"/>
  </r>
  <r>
    <x v="1006"/>
    <x v="4"/>
    <n v="0.99"/>
    <n v="6.49"/>
    <x v="34"/>
    <x v="64"/>
    <x v="0"/>
  </r>
  <r>
    <x v="1006"/>
    <x v="4"/>
    <n v="0.99"/>
    <n v="6.49"/>
    <x v="34"/>
    <x v="448"/>
    <x v="0"/>
  </r>
  <r>
    <x v="1006"/>
    <x v="4"/>
    <n v="0.99"/>
    <n v="6.49"/>
    <x v="34"/>
    <x v="446"/>
    <x v="0"/>
  </r>
  <r>
    <x v="1006"/>
    <x v="4"/>
    <n v="0.99"/>
    <n v="6.49"/>
    <x v="34"/>
    <x v="555"/>
    <x v="0"/>
  </r>
  <r>
    <x v="1"/>
    <x v="1"/>
    <m/>
    <m/>
    <x v="1"/>
    <x v="10"/>
    <x v="0"/>
  </r>
  <r>
    <x v="1007"/>
    <x v="2"/>
    <n v="0.99"/>
    <n v="3.96"/>
    <x v="34"/>
    <x v="37"/>
    <x v="0"/>
  </r>
  <r>
    <x v="1007"/>
    <x v="2"/>
    <n v="0.99"/>
    <n v="3.96"/>
    <x v="34"/>
    <x v="62"/>
    <x v="0"/>
  </r>
  <r>
    <x v="1007"/>
    <x v="2"/>
    <n v="0.99"/>
    <n v="3.96"/>
    <x v="34"/>
    <x v="60"/>
    <x v="0"/>
  </r>
  <r>
    <x v="1007"/>
    <x v="2"/>
    <n v="0.99"/>
    <n v="3.96"/>
    <x v="34"/>
    <x v="548"/>
    <x v="0"/>
  </r>
  <r>
    <x v="1007"/>
    <x v="2"/>
    <n v="0.99"/>
    <n v="3.96"/>
    <x v="34"/>
    <x v="80"/>
    <x v="0"/>
  </r>
  <r>
    <x v="1007"/>
    <x v="2"/>
    <n v="0.99"/>
    <n v="3.96"/>
    <x v="34"/>
    <x v="63"/>
    <x v="0"/>
  </r>
  <r>
    <x v="1007"/>
    <x v="2"/>
    <n v="0.99"/>
    <n v="3.96"/>
    <x v="34"/>
    <x v="446"/>
    <x v="0"/>
  </r>
  <r>
    <x v="1007"/>
    <x v="2"/>
    <n v="0.99"/>
    <n v="3.96"/>
    <x v="34"/>
    <x v="557"/>
    <x v="0"/>
  </r>
  <r>
    <x v="1007"/>
    <x v="2"/>
    <n v="0.99"/>
    <n v="3.96"/>
    <x v="34"/>
    <x v="556"/>
    <x v="0"/>
  </r>
  <r>
    <x v="1007"/>
    <x v="2"/>
    <n v="0.99"/>
    <n v="3.96"/>
    <x v="34"/>
    <x v="561"/>
    <x v="0"/>
  </r>
  <r>
    <x v="1"/>
    <x v="1"/>
    <m/>
    <m/>
    <x v="1"/>
    <x v="10"/>
    <x v="0"/>
  </r>
  <r>
    <x v="1008"/>
    <x v="0"/>
    <n v="0.99"/>
    <n v="2.14"/>
    <x v="34"/>
    <x v="37"/>
    <x v="0"/>
  </r>
  <r>
    <x v="1008"/>
    <x v="0"/>
    <n v="0.99"/>
    <n v="2.14"/>
    <x v="34"/>
    <x v="62"/>
    <x v="0"/>
  </r>
  <r>
    <x v="1008"/>
    <x v="0"/>
    <n v="0.99"/>
    <n v="2.14"/>
    <x v="34"/>
    <x v="60"/>
    <x v="0"/>
  </r>
  <r>
    <x v="1008"/>
    <x v="0"/>
    <n v="0.99"/>
    <n v="2.14"/>
    <x v="34"/>
    <x v="80"/>
    <x v="0"/>
  </r>
  <r>
    <x v="1008"/>
    <x v="0"/>
    <n v="0.99"/>
    <n v="2.14"/>
    <x v="34"/>
    <x v="560"/>
    <x v="0"/>
  </r>
  <r>
    <x v="1008"/>
    <x v="0"/>
    <n v="0.99"/>
    <n v="2.14"/>
    <x v="34"/>
    <x v="63"/>
    <x v="0"/>
  </r>
  <r>
    <x v="1008"/>
    <x v="0"/>
    <n v="0.99"/>
    <n v="2.14"/>
    <x v="34"/>
    <x v="556"/>
    <x v="0"/>
  </r>
  <r>
    <x v="1008"/>
    <x v="0"/>
    <n v="0.99"/>
    <n v="2.14"/>
    <x v="34"/>
    <x v="446"/>
    <x v="0"/>
  </r>
  <r>
    <x v="1008"/>
    <x v="0"/>
    <n v="0.99"/>
    <n v="2.14"/>
    <x v="34"/>
    <x v="557"/>
    <x v="0"/>
  </r>
  <r>
    <x v="1008"/>
    <x v="0"/>
    <n v="0.99"/>
    <n v="2.14"/>
    <x v="34"/>
    <x v="561"/>
    <x v="0"/>
  </r>
  <r>
    <x v="1"/>
    <x v="1"/>
    <m/>
    <m/>
    <x v="1"/>
    <x v="10"/>
    <x v="0"/>
  </r>
  <r>
    <x v="1009"/>
    <x v="2"/>
    <n v="0.99"/>
    <n v="1.96"/>
    <x v="34"/>
    <x v="37"/>
    <x v="0"/>
  </r>
  <r>
    <x v="1009"/>
    <x v="2"/>
    <n v="0.99"/>
    <n v="1.96"/>
    <x v="34"/>
    <x v="60"/>
    <x v="0"/>
  </r>
  <r>
    <x v="1009"/>
    <x v="2"/>
    <n v="0.99"/>
    <n v="1.96"/>
    <x v="34"/>
    <x v="62"/>
    <x v="0"/>
  </r>
  <r>
    <x v="1009"/>
    <x v="2"/>
    <n v="0.99"/>
    <n v="1.96"/>
    <x v="34"/>
    <x v="80"/>
    <x v="0"/>
  </r>
  <r>
    <x v="1009"/>
    <x v="2"/>
    <n v="0.99"/>
    <n v="1.96"/>
    <x v="34"/>
    <x v="562"/>
    <x v="0"/>
  </r>
  <r>
    <x v="1009"/>
    <x v="2"/>
    <n v="0.99"/>
    <n v="1.96"/>
    <x v="34"/>
    <x v="446"/>
    <x v="0"/>
  </r>
  <r>
    <x v="1009"/>
    <x v="2"/>
    <n v="0.99"/>
    <n v="1.96"/>
    <x v="34"/>
    <x v="556"/>
    <x v="0"/>
  </r>
  <r>
    <x v="1009"/>
    <x v="2"/>
    <n v="0.99"/>
    <n v="1.96"/>
    <x v="34"/>
    <x v="563"/>
    <x v="0"/>
  </r>
  <r>
    <x v="1009"/>
    <x v="2"/>
    <n v="0.99"/>
    <n v="1.96"/>
    <x v="34"/>
    <x v="63"/>
    <x v="0"/>
  </r>
  <r>
    <x v="1009"/>
    <x v="2"/>
    <n v="0.99"/>
    <n v="1.96"/>
    <x v="34"/>
    <x v="557"/>
    <x v="0"/>
  </r>
  <r>
    <x v="1"/>
    <x v="1"/>
    <m/>
    <m/>
    <x v="1"/>
    <x v="10"/>
    <x v="0"/>
  </r>
  <r>
    <x v="1010"/>
    <x v="4"/>
    <n v="0.99"/>
    <n v="6.49"/>
    <x v="34"/>
    <x v="62"/>
    <x v="0"/>
  </r>
  <r>
    <x v="1010"/>
    <x v="4"/>
    <n v="0.99"/>
    <n v="6.49"/>
    <x v="34"/>
    <x v="60"/>
    <x v="0"/>
  </r>
  <r>
    <x v="1010"/>
    <x v="4"/>
    <n v="0.99"/>
    <n v="6.49"/>
    <x v="34"/>
    <x v="37"/>
    <x v="0"/>
  </r>
  <r>
    <x v="1010"/>
    <x v="4"/>
    <n v="0.99"/>
    <n v="6.49"/>
    <x v="34"/>
    <x v="80"/>
    <x v="0"/>
  </r>
  <r>
    <x v="1010"/>
    <x v="4"/>
    <n v="0.99"/>
    <n v="6.49"/>
    <x v="34"/>
    <x v="556"/>
    <x v="0"/>
  </r>
  <r>
    <x v="1010"/>
    <x v="4"/>
    <n v="0.99"/>
    <n v="6.49"/>
    <x v="34"/>
    <x v="63"/>
    <x v="0"/>
  </r>
  <r>
    <x v="1010"/>
    <x v="4"/>
    <n v="0.99"/>
    <n v="6.49"/>
    <x v="34"/>
    <x v="445"/>
    <x v="0"/>
  </r>
  <r>
    <x v="1010"/>
    <x v="4"/>
    <n v="0.99"/>
    <n v="6.49"/>
    <x v="34"/>
    <x v="557"/>
    <x v="0"/>
  </r>
  <r>
    <x v="1010"/>
    <x v="4"/>
    <n v="0.99"/>
    <n v="6.49"/>
    <x v="34"/>
    <x v="64"/>
    <x v="0"/>
  </r>
  <r>
    <x v="1010"/>
    <x v="4"/>
    <n v="0.99"/>
    <n v="6.49"/>
    <x v="34"/>
    <x v="446"/>
    <x v="0"/>
  </r>
  <r>
    <x v="1"/>
    <x v="1"/>
    <m/>
    <m/>
    <x v="1"/>
    <x v="10"/>
    <x v="0"/>
  </r>
  <r>
    <x v="1011"/>
    <x v="0"/>
    <n v="0.99"/>
    <n v="6.26"/>
    <x v="34"/>
    <x v="62"/>
    <x v="0"/>
  </r>
  <r>
    <x v="1011"/>
    <x v="0"/>
    <n v="0.99"/>
    <n v="6.26"/>
    <x v="34"/>
    <x v="37"/>
    <x v="0"/>
  </r>
  <r>
    <x v="1011"/>
    <x v="0"/>
    <n v="0.99"/>
    <n v="6.26"/>
    <x v="34"/>
    <x v="60"/>
    <x v="0"/>
  </r>
  <r>
    <x v="1011"/>
    <x v="0"/>
    <n v="0.99"/>
    <n v="6.26"/>
    <x v="34"/>
    <x v="556"/>
    <x v="0"/>
  </r>
  <r>
    <x v="1011"/>
    <x v="0"/>
    <n v="0.99"/>
    <n v="6.26"/>
    <x v="34"/>
    <x v="80"/>
    <x v="0"/>
  </r>
  <r>
    <x v="1011"/>
    <x v="0"/>
    <n v="0.99"/>
    <n v="6.26"/>
    <x v="34"/>
    <x v="63"/>
    <x v="0"/>
  </r>
  <r>
    <x v="1011"/>
    <x v="0"/>
    <n v="0.99"/>
    <n v="6.26"/>
    <x v="34"/>
    <x v="555"/>
    <x v="0"/>
  </r>
  <r>
    <x v="1011"/>
    <x v="0"/>
    <n v="0.99"/>
    <n v="6.26"/>
    <x v="34"/>
    <x v="445"/>
    <x v="0"/>
  </r>
  <r>
    <x v="1011"/>
    <x v="0"/>
    <n v="0.99"/>
    <n v="6.26"/>
    <x v="34"/>
    <x v="557"/>
    <x v="0"/>
  </r>
  <r>
    <x v="1011"/>
    <x v="0"/>
    <n v="0.99"/>
    <n v="6.26"/>
    <x v="34"/>
    <x v="64"/>
    <x v="0"/>
  </r>
  <r>
    <x v="1"/>
    <x v="1"/>
    <m/>
    <m/>
    <x v="1"/>
    <x v="10"/>
    <x v="0"/>
  </r>
  <r>
    <x v="1012"/>
    <x v="0"/>
    <n v="0.99"/>
    <n v="7.22"/>
    <x v="34"/>
    <x v="62"/>
    <x v="0"/>
  </r>
  <r>
    <x v="1012"/>
    <x v="0"/>
    <n v="0.99"/>
    <n v="7.22"/>
    <x v="34"/>
    <x v="60"/>
    <x v="0"/>
  </r>
  <r>
    <x v="1012"/>
    <x v="0"/>
    <n v="0.99"/>
    <n v="7.22"/>
    <x v="34"/>
    <x v="37"/>
    <x v="0"/>
  </r>
  <r>
    <x v="1012"/>
    <x v="0"/>
    <n v="0.99"/>
    <n v="7.22"/>
    <x v="34"/>
    <x v="80"/>
    <x v="0"/>
  </r>
  <r>
    <x v="1012"/>
    <x v="0"/>
    <n v="0.99"/>
    <n v="7.22"/>
    <x v="34"/>
    <x v="63"/>
    <x v="0"/>
  </r>
  <r>
    <x v="1012"/>
    <x v="0"/>
    <n v="0.99"/>
    <n v="7.22"/>
    <x v="34"/>
    <x v="556"/>
    <x v="0"/>
  </r>
  <r>
    <x v="1012"/>
    <x v="0"/>
    <n v="0.99"/>
    <n v="7.22"/>
    <x v="34"/>
    <x v="445"/>
    <x v="0"/>
  </r>
  <r>
    <x v="1012"/>
    <x v="0"/>
    <n v="0.99"/>
    <n v="7.22"/>
    <x v="34"/>
    <x v="555"/>
    <x v="0"/>
  </r>
  <r>
    <x v="1012"/>
    <x v="0"/>
    <n v="0.99"/>
    <n v="7.22"/>
    <x v="34"/>
    <x v="557"/>
    <x v="0"/>
  </r>
  <r>
    <x v="1012"/>
    <x v="0"/>
    <n v="0.99"/>
    <n v="7.22"/>
    <x v="34"/>
    <x v="64"/>
    <x v="0"/>
  </r>
  <r>
    <x v="1"/>
    <x v="1"/>
    <m/>
    <m/>
    <x v="1"/>
    <x v="10"/>
    <x v="0"/>
  </r>
  <r>
    <x v="1013"/>
    <x v="4"/>
    <n v="0.99"/>
    <n v="6.49"/>
    <x v="34"/>
    <x v="60"/>
    <x v="0"/>
  </r>
  <r>
    <x v="1013"/>
    <x v="4"/>
    <n v="0.99"/>
    <n v="6.49"/>
    <x v="34"/>
    <x v="37"/>
    <x v="0"/>
  </r>
  <r>
    <x v="1013"/>
    <x v="4"/>
    <n v="0.99"/>
    <n v="6.49"/>
    <x v="34"/>
    <x v="80"/>
    <x v="0"/>
  </r>
  <r>
    <x v="1013"/>
    <x v="4"/>
    <n v="0.99"/>
    <n v="6.49"/>
    <x v="34"/>
    <x v="556"/>
    <x v="0"/>
  </r>
  <r>
    <x v="1013"/>
    <x v="4"/>
    <n v="0.99"/>
    <n v="6.49"/>
    <x v="34"/>
    <x v="63"/>
    <x v="0"/>
  </r>
  <r>
    <x v="1013"/>
    <x v="4"/>
    <n v="0.99"/>
    <n v="6.49"/>
    <x v="34"/>
    <x v="445"/>
    <x v="0"/>
  </r>
  <r>
    <x v="1013"/>
    <x v="4"/>
    <n v="0.99"/>
    <n v="6.49"/>
    <x v="34"/>
    <x v="64"/>
    <x v="0"/>
  </r>
  <r>
    <x v="1013"/>
    <x v="4"/>
    <n v="0.99"/>
    <n v="6.49"/>
    <x v="34"/>
    <x v="557"/>
    <x v="0"/>
  </r>
  <r>
    <x v="1013"/>
    <x v="4"/>
    <n v="0.99"/>
    <n v="6.49"/>
    <x v="34"/>
    <x v="448"/>
    <x v="0"/>
  </r>
  <r>
    <x v="1013"/>
    <x v="4"/>
    <n v="0.99"/>
    <n v="6.49"/>
    <x v="34"/>
    <x v="555"/>
    <x v="0"/>
  </r>
  <r>
    <x v="1"/>
    <x v="1"/>
    <m/>
    <m/>
    <x v="1"/>
    <x v="10"/>
    <x v="0"/>
  </r>
  <r>
    <x v="1014"/>
    <x v="2"/>
    <n v="0.99"/>
    <n v="2.4"/>
    <x v="34"/>
    <x v="60"/>
    <x v="0"/>
  </r>
  <r>
    <x v="1014"/>
    <x v="2"/>
    <n v="0.99"/>
    <n v="2.4"/>
    <x v="34"/>
    <x v="37"/>
    <x v="0"/>
  </r>
  <r>
    <x v="1014"/>
    <x v="2"/>
    <n v="0.99"/>
    <n v="2.4"/>
    <x v="34"/>
    <x v="556"/>
    <x v="0"/>
  </r>
  <r>
    <x v="1014"/>
    <x v="2"/>
    <n v="0.99"/>
    <n v="2.4"/>
    <x v="34"/>
    <x v="80"/>
    <x v="0"/>
  </r>
  <r>
    <x v="1014"/>
    <x v="2"/>
    <n v="0.99"/>
    <n v="2.4"/>
    <x v="34"/>
    <x v="63"/>
    <x v="0"/>
  </r>
  <r>
    <x v="1014"/>
    <x v="2"/>
    <n v="0.99"/>
    <n v="2.4"/>
    <x v="34"/>
    <x v="555"/>
    <x v="0"/>
  </r>
  <r>
    <x v="1014"/>
    <x v="2"/>
    <n v="0.99"/>
    <n v="2.4"/>
    <x v="34"/>
    <x v="445"/>
    <x v="0"/>
  </r>
  <r>
    <x v="1014"/>
    <x v="2"/>
    <n v="0.99"/>
    <n v="2.4"/>
    <x v="34"/>
    <x v="557"/>
    <x v="0"/>
  </r>
  <r>
    <x v="1014"/>
    <x v="2"/>
    <n v="0.99"/>
    <n v="2.4"/>
    <x v="34"/>
    <x v="64"/>
    <x v="0"/>
  </r>
  <r>
    <x v="1014"/>
    <x v="2"/>
    <n v="0.99"/>
    <n v="2.4"/>
    <x v="34"/>
    <x v="560"/>
    <x v="0"/>
  </r>
  <r>
    <x v="1"/>
    <x v="1"/>
    <m/>
    <m/>
    <x v="1"/>
    <x v="10"/>
    <x v="0"/>
  </r>
  <r>
    <x v="1015"/>
    <x v="2"/>
    <n v="0.99"/>
    <n v="2.37"/>
    <x v="35"/>
    <x v="60"/>
    <x v="0"/>
  </r>
  <r>
    <x v="1015"/>
    <x v="2"/>
    <n v="0.99"/>
    <n v="2.37"/>
    <x v="35"/>
    <x v="37"/>
    <x v="0"/>
  </r>
  <r>
    <x v="1015"/>
    <x v="2"/>
    <n v="0.99"/>
    <n v="2.37"/>
    <x v="35"/>
    <x v="556"/>
    <x v="0"/>
  </r>
  <r>
    <x v="1015"/>
    <x v="2"/>
    <n v="0.99"/>
    <n v="2.37"/>
    <x v="35"/>
    <x v="80"/>
    <x v="0"/>
  </r>
  <r>
    <x v="1015"/>
    <x v="2"/>
    <n v="0.99"/>
    <n v="2.37"/>
    <x v="35"/>
    <x v="63"/>
    <x v="0"/>
  </r>
  <r>
    <x v="1015"/>
    <x v="2"/>
    <n v="0.99"/>
    <n v="2.37"/>
    <x v="35"/>
    <x v="64"/>
    <x v="0"/>
  </r>
  <r>
    <x v="1015"/>
    <x v="2"/>
    <n v="0.99"/>
    <n v="2.37"/>
    <x v="35"/>
    <x v="445"/>
    <x v="0"/>
  </r>
  <r>
    <x v="1015"/>
    <x v="2"/>
    <n v="0.99"/>
    <n v="2.37"/>
    <x v="35"/>
    <x v="448"/>
    <x v="0"/>
  </r>
  <r>
    <x v="1015"/>
    <x v="2"/>
    <n v="0.99"/>
    <n v="2.37"/>
    <x v="35"/>
    <x v="446"/>
    <x v="0"/>
  </r>
  <r>
    <x v="1015"/>
    <x v="2"/>
    <n v="0.99"/>
    <n v="2.37"/>
    <x v="35"/>
    <x v="557"/>
    <x v="0"/>
  </r>
  <r>
    <x v="1"/>
    <x v="1"/>
    <m/>
    <m/>
    <x v="1"/>
    <x v="10"/>
    <x v="0"/>
  </r>
  <r>
    <x v="1016"/>
    <x v="0"/>
    <n v="0.99"/>
    <n v="3.56"/>
    <x v="35"/>
    <x v="60"/>
    <x v="0"/>
  </r>
  <r>
    <x v="1016"/>
    <x v="0"/>
    <n v="0.99"/>
    <n v="3.56"/>
    <x v="35"/>
    <x v="37"/>
    <x v="0"/>
  </r>
  <r>
    <x v="1016"/>
    <x v="0"/>
    <n v="0.99"/>
    <n v="3.56"/>
    <x v="35"/>
    <x v="62"/>
    <x v="0"/>
  </r>
  <r>
    <x v="1016"/>
    <x v="0"/>
    <n v="0.99"/>
    <n v="3.56"/>
    <x v="35"/>
    <x v="80"/>
    <x v="0"/>
  </r>
  <r>
    <x v="1016"/>
    <x v="0"/>
    <n v="0.99"/>
    <n v="3.56"/>
    <x v="35"/>
    <x v="63"/>
    <x v="0"/>
  </r>
  <r>
    <x v="1016"/>
    <x v="0"/>
    <n v="0.99"/>
    <n v="3.56"/>
    <x v="35"/>
    <x v="556"/>
    <x v="0"/>
  </r>
  <r>
    <x v="1016"/>
    <x v="0"/>
    <n v="0.99"/>
    <n v="3.56"/>
    <x v="35"/>
    <x v="448"/>
    <x v="0"/>
  </r>
  <r>
    <x v="1016"/>
    <x v="0"/>
    <n v="0.99"/>
    <n v="3.56"/>
    <x v="35"/>
    <x v="446"/>
    <x v="0"/>
  </r>
  <r>
    <x v="1016"/>
    <x v="0"/>
    <n v="0.99"/>
    <n v="3.56"/>
    <x v="35"/>
    <x v="557"/>
    <x v="0"/>
  </r>
  <r>
    <x v="1016"/>
    <x v="0"/>
    <n v="0.99"/>
    <n v="3.56"/>
    <x v="35"/>
    <x v="564"/>
    <x v="0"/>
  </r>
  <r>
    <x v="1"/>
    <x v="1"/>
    <m/>
    <m/>
    <x v="1"/>
    <x v="10"/>
    <x v="0"/>
  </r>
  <r>
    <x v="1017"/>
    <x v="0"/>
    <n v="0.99"/>
    <n v="2.76"/>
    <x v="36"/>
    <x v="419"/>
    <x v="0"/>
  </r>
  <r>
    <x v="1017"/>
    <x v="0"/>
    <n v="0.99"/>
    <n v="2.76"/>
    <x v="36"/>
    <x v="420"/>
    <x v="0"/>
  </r>
  <r>
    <x v="1017"/>
    <x v="0"/>
    <n v="0.99"/>
    <n v="2.76"/>
    <x v="36"/>
    <x v="31"/>
    <x v="0"/>
  </r>
  <r>
    <x v="1017"/>
    <x v="0"/>
    <n v="0.99"/>
    <n v="2.76"/>
    <x v="36"/>
    <x v="565"/>
    <x v="0"/>
  </r>
  <r>
    <x v="1017"/>
    <x v="0"/>
    <n v="0.99"/>
    <n v="2.76"/>
    <x v="36"/>
    <x v="60"/>
    <x v="0"/>
  </r>
  <r>
    <x v="1017"/>
    <x v="0"/>
    <n v="0.99"/>
    <n v="2.76"/>
    <x v="36"/>
    <x v="414"/>
    <x v="0"/>
  </r>
  <r>
    <x v="1017"/>
    <x v="0"/>
    <n v="0.99"/>
    <n v="2.76"/>
    <x v="36"/>
    <x v="2"/>
    <x v="0"/>
  </r>
  <r>
    <x v="1017"/>
    <x v="0"/>
    <n v="0.99"/>
    <n v="2.76"/>
    <x v="36"/>
    <x v="425"/>
    <x v="0"/>
  </r>
  <r>
    <x v="1017"/>
    <x v="0"/>
    <n v="0.99"/>
    <n v="2.76"/>
    <x v="36"/>
    <x v="7"/>
    <x v="0"/>
  </r>
  <r>
    <x v="1017"/>
    <x v="0"/>
    <n v="0.99"/>
    <n v="2.76"/>
    <x v="36"/>
    <x v="421"/>
    <x v="0"/>
  </r>
  <r>
    <x v="1"/>
    <x v="1"/>
    <m/>
    <m/>
    <x v="1"/>
    <x v="10"/>
    <x v="0"/>
  </r>
  <r>
    <x v="1018"/>
    <x v="2"/>
    <n v="0.99"/>
    <n v="2.5"/>
    <x v="36"/>
    <x v="419"/>
    <x v="0"/>
  </r>
  <r>
    <x v="1018"/>
    <x v="2"/>
    <n v="0.99"/>
    <n v="2.5"/>
    <x v="36"/>
    <x v="420"/>
    <x v="0"/>
  </r>
  <r>
    <x v="1018"/>
    <x v="2"/>
    <n v="0.99"/>
    <n v="2.5"/>
    <x v="36"/>
    <x v="31"/>
    <x v="0"/>
  </r>
  <r>
    <x v="1018"/>
    <x v="2"/>
    <n v="0.99"/>
    <n v="2.5"/>
    <x v="36"/>
    <x v="565"/>
    <x v="0"/>
  </r>
  <r>
    <x v="1018"/>
    <x v="2"/>
    <n v="0.99"/>
    <n v="2.5"/>
    <x v="36"/>
    <x v="414"/>
    <x v="0"/>
  </r>
  <r>
    <x v="1018"/>
    <x v="2"/>
    <n v="0.99"/>
    <n v="2.5"/>
    <x v="36"/>
    <x v="2"/>
    <x v="0"/>
  </r>
  <r>
    <x v="1018"/>
    <x v="2"/>
    <n v="0.99"/>
    <n v="2.5"/>
    <x v="36"/>
    <x v="60"/>
    <x v="0"/>
  </r>
  <r>
    <x v="1018"/>
    <x v="2"/>
    <n v="0.99"/>
    <n v="2.5"/>
    <x v="36"/>
    <x v="425"/>
    <x v="0"/>
  </r>
  <r>
    <x v="1018"/>
    <x v="2"/>
    <n v="0.99"/>
    <n v="2.5"/>
    <x v="36"/>
    <x v="423"/>
    <x v="0"/>
  </r>
  <r>
    <x v="1018"/>
    <x v="2"/>
    <n v="0.99"/>
    <n v="2.5"/>
    <x v="36"/>
    <x v="4"/>
    <x v="0"/>
  </r>
  <r>
    <x v="1"/>
    <x v="1"/>
    <m/>
    <m/>
    <x v="1"/>
    <x v="10"/>
    <x v="0"/>
  </r>
  <r>
    <x v="1019"/>
    <x v="0"/>
    <n v="0.99"/>
    <n v="4.1100000000000003"/>
    <x v="37"/>
    <x v="80"/>
    <x v="0"/>
  </r>
  <r>
    <x v="1019"/>
    <x v="0"/>
    <n v="0.99"/>
    <n v="4.1100000000000003"/>
    <x v="37"/>
    <x v="566"/>
    <x v="0"/>
  </r>
  <r>
    <x v="1019"/>
    <x v="0"/>
    <n v="0.99"/>
    <n v="4.1100000000000003"/>
    <x v="37"/>
    <x v="63"/>
    <x v="0"/>
  </r>
  <r>
    <x v="1019"/>
    <x v="0"/>
    <n v="0.99"/>
    <n v="4.1100000000000003"/>
    <x v="37"/>
    <x v="61"/>
    <x v="0"/>
  </r>
  <r>
    <x v="1019"/>
    <x v="0"/>
    <n v="0.99"/>
    <n v="4.1100000000000003"/>
    <x v="37"/>
    <x v="446"/>
    <x v="0"/>
  </r>
  <r>
    <x v="1019"/>
    <x v="0"/>
    <n v="0.99"/>
    <n v="4.1100000000000003"/>
    <x v="37"/>
    <x v="567"/>
    <x v="0"/>
  </r>
  <r>
    <x v="1019"/>
    <x v="0"/>
    <n v="0.99"/>
    <n v="4.1100000000000003"/>
    <x v="37"/>
    <x v="568"/>
    <x v="0"/>
  </r>
  <r>
    <x v="1019"/>
    <x v="0"/>
    <n v="0.99"/>
    <n v="4.1100000000000003"/>
    <x v="37"/>
    <x v="569"/>
    <x v="0"/>
  </r>
  <r>
    <x v="1019"/>
    <x v="0"/>
    <n v="0.99"/>
    <n v="4.1100000000000003"/>
    <x v="37"/>
    <x v="570"/>
    <x v="0"/>
  </r>
  <r>
    <x v="1019"/>
    <x v="0"/>
    <n v="0.99"/>
    <n v="4.1100000000000003"/>
    <x v="37"/>
    <x v="67"/>
    <x v="0"/>
  </r>
  <r>
    <x v="1"/>
    <x v="1"/>
    <m/>
    <m/>
    <x v="1"/>
    <x v="10"/>
    <x v="0"/>
  </r>
  <r>
    <x v="1020"/>
    <x v="0"/>
    <n v="0.99"/>
    <n v="4.1100000000000003"/>
    <x v="37"/>
    <x v="80"/>
    <x v="0"/>
  </r>
  <r>
    <x v="1020"/>
    <x v="0"/>
    <n v="0.99"/>
    <n v="4.1100000000000003"/>
    <x v="37"/>
    <x v="566"/>
    <x v="0"/>
  </r>
  <r>
    <x v="1020"/>
    <x v="0"/>
    <n v="0.99"/>
    <n v="4.1100000000000003"/>
    <x v="37"/>
    <x v="63"/>
    <x v="0"/>
  </r>
  <r>
    <x v="1020"/>
    <x v="0"/>
    <n v="0.99"/>
    <n v="4.1100000000000003"/>
    <x v="37"/>
    <x v="61"/>
    <x v="0"/>
  </r>
  <r>
    <x v="1020"/>
    <x v="0"/>
    <n v="0.99"/>
    <n v="4.1100000000000003"/>
    <x v="37"/>
    <x v="567"/>
    <x v="0"/>
  </r>
  <r>
    <x v="1020"/>
    <x v="0"/>
    <n v="0.99"/>
    <n v="4.1100000000000003"/>
    <x v="37"/>
    <x v="568"/>
    <x v="0"/>
  </r>
  <r>
    <x v="1020"/>
    <x v="0"/>
    <n v="0.99"/>
    <n v="4.1100000000000003"/>
    <x v="37"/>
    <x v="446"/>
    <x v="0"/>
  </r>
  <r>
    <x v="1020"/>
    <x v="0"/>
    <n v="0.99"/>
    <n v="4.1100000000000003"/>
    <x v="37"/>
    <x v="569"/>
    <x v="0"/>
  </r>
  <r>
    <x v="1020"/>
    <x v="0"/>
    <n v="0.99"/>
    <n v="4.1100000000000003"/>
    <x v="37"/>
    <x v="570"/>
    <x v="0"/>
  </r>
  <r>
    <x v="1020"/>
    <x v="0"/>
    <n v="0.99"/>
    <n v="4.1100000000000003"/>
    <x v="37"/>
    <x v="571"/>
    <x v="0"/>
  </r>
  <r>
    <x v="1"/>
    <x v="1"/>
    <m/>
    <m/>
    <x v="1"/>
    <x v="10"/>
    <x v="0"/>
  </r>
  <r>
    <x v="1021"/>
    <x v="2"/>
    <n v="0.99"/>
    <n v="3.76"/>
    <x v="37"/>
    <x v="80"/>
    <x v="0"/>
  </r>
  <r>
    <x v="1021"/>
    <x v="2"/>
    <n v="0.99"/>
    <n v="3.76"/>
    <x v="37"/>
    <x v="566"/>
    <x v="0"/>
  </r>
  <r>
    <x v="1021"/>
    <x v="2"/>
    <n v="0.99"/>
    <n v="3.76"/>
    <x v="37"/>
    <x v="63"/>
    <x v="0"/>
  </r>
  <r>
    <x v="1021"/>
    <x v="2"/>
    <n v="0.99"/>
    <n v="3.76"/>
    <x v="37"/>
    <x v="567"/>
    <x v="0"/>
  </r>
  <r>
    <x v="1021"/>
    <x v="2"/>
    <n v="0.99"/>
    <n v="3.76"/>
    <x v="37"/>
    <x v="61"/>
    <x v="0"/>
  </r>
  <r>
    <x v="1021"/>
    <x v="2"/>
    <n v="0.99"/>
    <n v="3.76"/>
    <x v="37"/>
    <x v="571"/>
    <x v="0"/>
  </r>
  <r>
    <x v="1021"/>
    <x v="2"/>
    <n v="0.99"/>
    <n v="3.76"/>
    <x v="37"/>
    <x v="572"/>
    <x v="0"/>
  </r>
  <r>
    <x v="1021"/>
    <x v="2"/>
    <n v="0.99"/>
    <n v="3.76"/>
    <x v="37"/>
    <x v="569"/>
    <x v="0"/>
  </r>
  <r>
    <x v="1021"/>
    <x v="2"/>
    <n v="0.99"/>
    <n v="3.76"/>
    <x v="37"/>
    <x v="568"/>
    <x v="0"/>
  </r>
  <r>
    <x v="1021"/>
    <x v="2"/>
    <n v="0.99"/>
    <n v="3.76"/>
    <x v="37"/>
    <x v="446"/>
    <x v="0"/>
  </r>
  <r>
    <x v="1"/>
    <x v="1"/>
    <m/>
    <m/>
    <x v="1"/>
    <x v="10"/>
    <x v="0"/>
  </r>
  <r>
    <x v="1022"/>
    <x v="2"/>
    <n v="0.99"/>
    <n v="4.03"/>
    <x v="37"/>
    <x v="80"/>
    <x v="0"/>
  </r>
  <r>
    <x v="1022"/>
    <x v="2"/>
    <n v="0.99"/>
    <n v="4.03"/>
    <x v="37"/>
    <x v="566"/>
    <x v="0"/>
  </r>
  <r>
    <x v="1022"/>
    <x v="2"/>
    <n v="0.99"/>
    <n v="4.03"/>
    <x v="37"/>
    <x v="567"/>
    <x v="0"/>
  </r>
  <r>
    <x v="1022"/>
    <x v="2"/>
    <n v="0.99"/>
    <n v="4.03"/>
    <x v="37"/>
    <x v="569"/>
    <x v="0"/>
  </r>
  <r>
    <x v="1022"/>
    <x v="2"/>
    <n v="0.99"/>
    <n v="4.03"/>
    <x v="37"/>
    <x v="571"/>
    <x v="0"/>
  </r>
  <r>
    <x v="1022"/>
    <x v="2"/>
    <n v="0.99"/>
    <n v="4.03"/>
    <x v="37"/>
    <x v="572"/>
    <x v="0"/>
  </r>
  <r>
    <x v="1022"/>
    <x v="2"/>
    <n v="0.99"/>
    <n v="4.03"/>
    <x v="37"/>
    <x v="63"/>
    <x v="0"/>
  </r>
  <r>
    <x v="1022"/>
    <x v="2"/>
    <n v="0.99"/>
    <n v="4.03"/>
    <x v="37"/>
    <x v="61"/>
    <x v="0"/>
  </r>
  <r>
    <x v="1022"/>
    <x v="2"/>
    <n v="0.99"/>
    <n v="4.03"/>
    <x v="37"/>
    <x v="573"/>
    <x v="0"/>
  </r>
  <r>
    <x v="1022"/>
    <x v="2"/>
    <n v="0.99"/>
    <n v="4.03"/>
    <x v="37"/>
    <x v="570"/>
    <x v="0"/>
  </r>
  <r>
    <x v="1"/>
    <x v="1"/>
    <m/>
    <m/>
    <x v="1"/>
    <x v="10"/>
    <x v="0"/>
  </r>
  <r>
    <x v="1023"/>
    <x v="2"/>
    <n v="0.33"/>
    <n v="2.2000000000000002"/>
    <x v="38"/>
    <x v="574"/>
    <x v="0"/>
  </r>
  <r>
    <x v="1023"/>
    <x v="2"/>
    <n v="0.33"/>
    <n v="2.2000000000000002"/>
    <x v="38"/>
    <x v="575"/>
    <x v="0"/>
  </r>
  <r>
    <x v="1023"/>
    <x v="2"/>
    <n v="0.33"/>
    <n v="2.2000000000000002"/>
    <x v="38"/>
    <x v="576"/>
    <x v="0"/>
  </r>
  <r>
    <x v="1023"/>
    <x v="2"/>
    <n v="0.33"/>
    <n v="2.2000000000000002"/>
    <x v="38"/>
    <x v="50"/>
    <x v="0"/>
  </r>
  <r>
    <x v="1023"/>
    <x v="2"/>
    <n v="0.33"/>
    <n v="2.2000000000000002"/>
    <x v="38"/>
    <x v="567"/>
    <x v="0"/>
  </r>
  <r>
    <x v="1023"/>
    <x v="2"/>
    <n v="0.33"/>
    <n v="2.2000000000000002"/>
    <x v="38"/>
    <x v="577"/>
    <x v="0"/>
  </r>
  <r>
    <x v="1023"/>
    <x v="2"/>
    <n v="0.33"/>
    <n v="2.2000000000000002"/>
    <x v="38"/>
    <x v="578"/>
    <x v="0"/>
  </r>
  <r>
    <x v="1023"/>
    <x v="2"/>
    <n v="0.33"/>
    <n v="2.2000000000000002"/>
    <x v="38"/>
    <x v="579"/>
    <x v="0"/>
  </r>
  <r>
    <x v="1023"/>
    <x v="2"/>
    <n v="0.33"/>
    <n v="2.2000000000000002"/>
    <x v="38"/>
    <x v="580"/>
    <x v="0"/>
  </r>
  <r>
    <x v="1023"/>
    <x v="2"/>
    <n v="0.33"/>
    <n v="2.2000000000000002"/>
    <x v="38"/>
    <x v="581"/>
    <x v="0"/>
  </r>
  <r>
    <x v="1"/>
    <x v="1"/>
    <m/>
    <m/>
    <x v="1"/>
    <x v="10"/>
    <x v="0"/>
  </r>
  <r>
    <x v="1024"/>
    <x v="2"/>
    <n v="0.66"/>
    <n v="1.55"/>
    <x v="38"/>
    <x v="575"/>
    <x v="0"/>
  </r>
  <r>
    <x v="1024"/>
    <x v="2"/>
    <n v="0.66"/>
    <n v="1.55"/>
    <x v="38"/>
    <x v="582"/>
    <x v="0"/>
  </r>
  <r>
    <x v="1024"/>
    <x v="2"/>
    <n v="0.66"/>
    <n v="1.55"/>
    <x v="38"/>
    <x v="574"/>
    <x v="0"/>
  </r>
  <r>
    <x v="1024"/>
    <x v="2"/>
    <n v="0.66"/>
    <n v="1.55"/>
    <x v="38"/>
    <x v="583"/>
    <x v="0"/>
  </r>
  <r>
    <x v="1024"/>
    <x v="2"/>
    <n v="0.66"/>
    <n v="1.55"/>
    <x v="38"/>
    <x v="584"/>
    <x v="0"/>
  </r>
  <r>
    <x v="1024"/>
    <x v="2"/>
    <n v="0.66"/>
    <n v="1.55"/>
    <x v="38"/>
    <x v="576"/>
    <x v="0"/>
  </r>
  <r>
    <x v="1024"/>
    <x v="2"/>
    <n v="0.66"/>
    <n v="1.55"/>
    <x v="38"/>
    <x v="585"/>
    <x v="0"/>
  </r>
  <r>
    <x v="1024"/>
    <x v="2"/>
    <n v="0.66"/>
    <n v="1.55"/>
    <x v="38"/>
    <x v="586"/>
    <x v="0"/>
  </r>
  <r>
    <x v="1024"/>
    <x v="2"/>
    <n v="0.66"/>
    <n v="1.55"/>
    <x v="38"/>
    <x v="587"/>
    <x v="0"/>
  </r>
  <r>
    <x v="1024"/>
    <x v="2"/>
    <n v="0.66"/>
    <n v="1.55"/>
    <x v="38"/>
    <x v="567"/>
    <x v="0"/>
  </r>
  <r>
    <x v="1"/>
    <x v="1"/>
    <m/>
    <m/>
    <x v="1"/>
    <x v="10"/>
    <x v="0"/>
  </r>
  <r>
    <x v="1025"/>
    <x v="0"/>
    <n v="0.66"/>
    <n v="1.66"/>
    <x v="39"/>
    <x v="416"/>
    <x v="0"/>
  </r>
  <r>
    <x v="1025"/>
    <x v="0"/>
    <n v="0.66"/>
    <n v="1.66"/>
    <x v="39"/>
    <x v="413"/>
    <x v="0"/>
  </r>
  <r>
    <x v="1025"/>
    <x v="0"/>
    <n v="0.66"/>
    <n v="1.66"/>
    <x v="39"/>
    <x v="411"/>
    <x v="0"/>
  </r>
  <r>
    <x v="1025"/>
    <x v="0"/>
    <n v="0.66"/>
    <n v="1.66"/>
    <x v="39"/>
    <x v="588"/>
    <x v="0"/>
  </r>
  <r>
    <x v="1025"/>
    <x v="0"/>
    <n v="0.66"/>
    <n v="1.66"/>
    <x v="39"/>
    <x v="589"/>
    <x v="0"/>
  </r>
  <r>
    <x v="1025"/>
    <x v="0"/>
    <n v="0.66"/>
    <n v="1.66"/>
    <x v="39"/>
    <x v="423"/>
    <x v="0"/>
  </r>
  <r>
    <x v="1025"/>
    <x v="0"/>
    <n v="0.66"/>
    <n v="1.66"/>
    <x v="39"/>
    <x v="430"/>
    <x v="0"/>
  </r>
  <r>
    <x v="1025"/>
    <x v="0"/>
    <n v="0.66"/>
    <n v="1.66"/>
    <x v="39"/>
    <x v="4"/>
    <x v="0"/>
  </r>
  <r>
    <x v="1025"/>
    <x v="0"/>
    <n v="0.66"/>
    <n v="1.66"/>
    <x v="39"/>
    <x v="590"/>
    <x v="0"/>
  </r>
  <r>
    <x v="1025"/>
    <x v="0"/>
    <n v="0.66"/>
    <n v="1.66"/>
    <x v="39"/>
    <x v="591"/>
    <x v="0"/>
  </r>
  <r>
    <x v="1"/>
    <x v="1"/>
    <m/>
    <m/>
    <x v="1"/>
    <x v="10"/>
    <x v="0"/>
  </r>
  <r>
    <x v="1026"/>
    <x v="0"/>
    <n v="0.66"/>
    <n v="1.66"/>
    <x v="39"/>
    <x v="416"/>
    <x v="0"/>
  </r>
  <r>
    <x v="1026"/>
    <x v="0"/>
    <n v="0.66"/>
    <n v="1.66"/>
    <x v="39"/>
    <x v="411"/>
    <x v="0"/>
  </r>
  <r>
    <x v="1026"/>
    <x v="0"/>
    <n v="0.66"/>
    <n v="1.66"/>
    <x v="39"/>
    <x v="413"/>
    <x v="0"/>
  </r>
  <r>
    <x v="1026"/>
    <x v="0"/>
    <n v="0.66"/>
    <n v="1.66"/>
    <x v="39"/>
    <x v="430"/>
    <x v="0"/>
  </r>
  <r>
    <x v="1026"/>
    <x v="0"/>
    <n v="0.66"/>
    <n v="1.66"/>
    <x v="39"/>
    <x v="4"/>
    <x v="0"/>
  </r>
  <r>
    <x v="1026"/>
    <x v="0"/>
    <n v="0.66"/>
    <n v="1.66"/>
    <x v="39"/>
    <x v="589"/>
    <x v="0"/>
  </r>
  <r>
    <x v="1026"/>
    <x v="0"/>
    <n v="0.66"/>
    <n v="1.66"/>
    <x v="39"/>
    <x v="591"/>
    <x v="0"/>
  </r>
  <r>
    <x v="1026"/>
    <x v="0"/>
    <n v="0.66"/>
    <n v="1.66"/>
    <x v="39"/>
    <x v="588"/>
    <x v="0"/>
  </r>
  <r>
    <x v="1026"/>
    <x v="0"/>
    <n v="0.66"/>
    <n v="1.66"/>
    <x v="39"/>
    <x v="423"/>
    <x v="0"/>
  </r>
  <r>
    <x v="1026"/>
    <x v="0"/>
    <n v="0.66"/>
    <n v="1.66"/>
    <x v="39"/>
    <x v="592"/>
    <x v="0"/>
  </r>
  <r>
    <x v="1"/>
    <x v="1"/>
    <m/>
    <m/>
    <x v="1"/>
    <x v="10"/>
    <x v="0"/>
  </r>
  <r>
    <x v="1027"/>
    <x v="4"/>
    <n v="0.99"/>
    <n v="5.35"/>
    <x v="40"/>
    <x v="80"/>
    <x v="0"/>
  </r>
  <r>
    <x v="1027"/>
    <x v="4"/>
    <n v="0.99"/>
    <n v="5.35"/>
    <x v="40"/>
    <x v="60"/>
    <x v="0"/>
  </r>
  <r>
    <x v="1027"/>
    <x v="4"/>
    <n v="0.99"/>
    <n v="5.35"/>
    <x v="40"/>
    <x v="413"/>
    <x v="0"/>
  </r>
  <r>
    <x v="1027"/>
    <x v="4"/>
    <n v="0.99"/>
    <n v="5.35"/>
    <x v="40"/>
    <x v="62"/>
    <x v="0"/>
  </r>
  <r>
    <x v="1027"/>
    <x v="4"/>
    <n v="0.99"/>
    <n v="5.35"/>
    <x v="40"/>
    <x v="593"/>
    <x v="0"/>
  </r>
  <r>
    <x v="1027"/>
    <x v="4"/>
    <n v="0.99"/>
    <n v="5.35"/>
    <x v="40"/>
    <x v="594"/>
    <x v="0"/>
  </r>
  <r>
    <x v="1027"/>
    <x v="4"/>
    <n v="0.99"/>
    <n v="5.35"/>
    <x v="40"/>
    <x v="416"/>
    <x v="0"/>
  </r>
  <r>
    <x v="1027"/>
    <x v="4"/>
    <n v="0.99"/>
    <n v="5.35"/>
    <x v="40"/>
    <x v="71"/>
    <x v="0"/>
  </r>
  <r>
    <x v="1027"/>
    <x v="4"/>
    <n v="0.99"/>
    <n v="5.35"/>
    <x v="40"/>
    <x v="72"/>
    <x v="0"/>
  </r>
  <r>
    <x v="1027"/>
    <x v="4"/>
    <n v="0.99"/>
    <n v="5.35"/>
    <x v="40"/>
    <x v="595"/>
    <x v="0"/>
  </r>
  <r>
    <x v="1"/>
    <x v="1"/>
    <m/>
    <m/>
    <x v="1"/>
    <x v="10"/>
    <x v="0"/>
  </r>
  <r>
    <x v="1028"/>
    <x v="4"/>
    <n v="0.99"/>
    <n v="5.37"/>
    <x v="40"/>
    <x v="80"/>
    <x v="0"/>
  </r>
  <r>
    <x v="1028"/>
    <x v="4"/>
    <n v="0.99"/>
    <n v="5.37"/>
    <x v="40"/>
    <x v="60"/>
    <x v="0"/>
  </r>
  <r>
    <x v="1028"/>
    <x v="4"/>
    <n v="0.99"/>
    <n v="5.37"/>
    <x v="40"/>
    <x v="413"/>
    <x v="0"/>
  </r>
  <r>
    <x v="1028"/>
    <x v="4"/>
    <n v="0.99"/>
    <n v="5.37"/>
    <x v="40"/>
    <x v="62"/>
    <x v="0"/>
  </r>
  <r>
    <x v="1028"/>
    <x v="4"/>
    <n v="0.99"/>
    <n v="5.37"/>
    <x v="40"/>
    <x v="593"/>
    <x v="0"/>
  </r>
  <r>
    <x v="1028"/>
    <x v="4"/>
    <n v="0.99"/>
    <n v="5.37"/>
    <x v="40"/>
    <x v="594"/>
    <x v="0"/>
  </r>
  <r>
    <x v="1028"/>
    <x v="4"/>
    <n v="0.99"/>
    <n v="5.37"/>
    <x v="40"/>
    <x v="416"/>
    <x v="0"/>
  </r>
  <r>
    <x v="1028"/>
    <x v="4"/>
    <n v="0.99"/>
    <n v="5.37"/>
    <x v="40"/>
    <x v="71"/>
    <x v="0"/>
  </r>
  <r>
    <x v="1028"/>
    <x v="4"/>
    <n v="0.99"/>
    <n v="5.37"/>
    <x v="40"/>
    <x v="72"/>
    <x v="0"/>
  </r>
  <r>
    <x v="1028"/>
    <x v="4"/>
    <n v="0.99"/>
    <n v="5.37"/>
    <x v="40"/>
    <x v="595"/>
    <x v="0"/>
  </r>
  <r>
    <x v="1"/>
    <x v="1"/>
    <m/>
    <m/>
    <x v="1"/>
    <x v="10"/>
    <x v="0"/>
  </r>
  <r>
    <x v="1029"/>
    <x v="4"/>
    <n v="0.99"/>
    <n v="5.4"/>
    <x v="40"/>
    <x v="80"/>
    <x v="0"/>
  </r>
  <r>
    <x v="1029"/>
    <x v="4"/>
    <n v="0.99"/>
    <n v="5.4"/>
    <x v="40"/>
    <x v="60"/>
    <x v="0"/>
  </r>
  <r>
    <x v="1029"/>
    <x v="4"/>
    <n v="0.99"/>
    <n v="5.4"/>
    <x v="40"/>
    <x v="62"/>
    <x v="0"/>
  </r>
  <r>
    <x v="1029"/>
    <x v="4"/>
    <n v="0.99"/>
    <n v="5.4"/>
    <x v="40"/>
    <x v="594"/>
    <x v="0"/>
  </r>
  <r>
    <x v="1029"/>
    <x v="4"/>
    <n v="0.99"/>
    <n v="5.4"/>
    <x v="40"/>
    <x v="596"/>
    <x v="0"/>
  </r>
  <r>
    <x v="1029"/>
    <x v="4"/>
    <n v="0.99"/>
    <n v="5.4"/>
    <x v="40"/>
    <x v="597"/>
    <x v="0"/>
  </r>
  <r>
    <x v="1029"/>
    <x v="4"/>
    <n v="0.99"/>
    <n v="5.4"/>
    <x v="40"/>
    <x v="598"/>
    <x v="0"/>
  </r>
  <r>
    <x v="1029"/>
    <x v="4"/>
    <n v="0.99"/>
    <n v="5.4"/>
    <x v="40"/>
    <x v="595"/>
    <x v="0"/>
  </r>
  <r>
    <x v="1029"/>
    <x v="4"/>
    <n v="0.99"/>
    <n v="5.4"/>
    <x v="40"/>
    <x v="599"/>
    <x v="0"/>
  </r>
  <r>
    <x v="1029"/>
    <x v="4"/>
    <n v="0.99"/>
    <n v="5.4"/>
    <x v="40"/>
    <x v="600"/>
    <x v="0"/>
  </r>
  <r>
    <x v="1"/>
    <x v="1"/>
    <m/>
    <m/>
    <x v="1"/>
    <x v="10"/>
    <x v="0"/>
  </r>
  <r>
    <x v="1030"/>
    <x v="4"/>
    <n v="0.99"/>
    <n v="5.56"/>
    <x v="40"/>
    <x v="80"/>
    <x v="0"/>
  </r>
  <r>
    <x v="1030"/>
    <x v="4"/>
    <n v="0.99"/>
    <n v="5.56"/>
    <x v="40"/>
    <x v="60"/>
    <x v="0"/>
  </r>
  <r>
    <x v="1030"/>
    <x v="4"/>
    <n v="0.99"/>
    <n v="5.56"/>
    <x v="40"/>
    <x v="62"/>
    <x v="0"/>
  </r>
  <r>
    <x v="1030"/>
    <x v="4"/>
    <n v="0.99"/>
    <n v="5.56"/>
    <x v="40"/>
    <x v="594"/>
    <x v="0"/>
  </r>
  <r>
    <x v="1030"/>
    <x v="4"/>
    <n v="0.99"/>
    <n v="5.56"/>
    <x v="40"/>
    <x v="596"/>
    <x v="0"/>
  </r>
  <r>
    <x v="1030"/>
    <x v="4"/>
    <n v="0.99"/>
    <n v="5.56"/>
    <x v="40"/>
    <x v="597"/>
    <x v="0"/>
  </r>
  <r>
    <x v="1030"/>
    <x v="4"/>
    <n v="0.99"/>
    <n v="5.56"/>
    <x v="40"/>
    <x v="598"/>
    <x v="0"/>
  </r>
  <r>
    <x v="1030"/>
    <x v="4"/>
    <n v="0.99"/>
    <n v="5.56"/>
    <x v="40"/>
    <x v="595"/>
    <x v="0"/>
  </r>
  <r>
    <x v="1030"/>
    <x v="4"/>
    <n v="0.99"/>
    <n v="5.56"/>
    <x v="40"/>
    <x v="599"/>
    <x v="0"/>
  </r>
  <r>
    <x v="1030"/>
    <x v="4"/>
    <n v="0.99"/>
    <n v="5.56"/>
    <x v="40"/>
    <x v="601"/>
    <x v="0"/>
  </r>
  <r>
    <x v="1"/>
    <x v="1"/>
    <m/>
    <m/>
    <x v="1"/>
    <x v="10"/>
    <x v="0"/>
  </r>
  <r>
    <x v="1031"/>
    <x v="4"/>
    <n v="0.99"/>
    <n v="5.4"/>
    <x v="40"/>
    <x v="80"/>
    <x v="0"/>
  </r>
  <r>
    <x v="1031"/>
    <x v="4"/>
    <n v="0.99"/>
    <n v="5.4"/>
    <x v="40"/>
    <x v="60"/>
    <x v="0"/>
  </r>
  <r>
    <x v="1031"/>
    <x v="4"/>
    <n v="0.99"/>
    <n v="5.4"/>
    <x v="40"/>
    <x v="62"/>
    <x v="0"/>
  </r>
  <r>
    <x v="1031"/>
    <x v="4"/>
    <n v="0.99"/>
    <n v="5.4"/>
    <x v="40"/>
    <x v="594"/>
    <x v="0"/>
  </r>
  <r>
    <x v="1031"/>
    <x v="4"/>
    <n v="0.99"/>
    <n v="5.4"/>
    <x v="40"/>
    <x v="599"/>
    <x v="0"/>
  </r>
  <r>
    <x v="1031"/>
    <x v="4"/>
    <n v="0.99"/>
    <n v="5.4"/>
    <x v="40"/>
    <x v="107"/>
    <x v="0"/>
  </r>
  <r>
    <x v="1031"/>
    <x v="4"/>
    <n v="0.99"/>
    <n v="5.4"/>
    <x v="40"/>
    <x v="71"/>
    <x v="0"/>
  </r>
  <r>
    <x v="1031"/>
    <x v="4"/>
    <n v="0.99"/>
    <n v="5.4"/>
    <x v="40"/>
    <x v="600"/>
    <x v="0"/>
  </r>
  <r>
    <x v="1031"/>
    <x v="4"/>
    <n v="0.99"/>
    <n v="5.4"/>
    <x v="40"/>
    <x v="416"/>
    <x v="0"/>
  </r>
  <r>
    <x v="1031"/>
    <x v="4"/>
    <n v="0.99"/>
    <n v="5.4"/>
    <x v="40"/>
    <x v="601"/>
    <x v="0"/>
  </r>
  <r>
    <x v="1"/>
    <x v="1"/>
    <m/>
    <m/>
    <x v="1"/>
    <x v="10"/>
    <x v="0"/>
  </r>
  <r>
    <x v="1032"/>
    <x v="4"/>
    <n v="0.99"/>
    <n v="5.4"/>
    <x v="40"/>
    <x v="80"/>
    <x v="0"/>
  </r>
  <r>
    <x v="1032"/>
    <x v="4"/>
    <n v="0.99"/>
    <n v="5.4"/>
    <x v="40"/>
    <x v="60"/>
    <x v="0"/>
  </r>
  <r>
    <x v="1032"/>
    <x v="4"/>
    <n v="0.99"/>
    <n v="5.4"/>
    <x v="40"/>
    <x v="62"/>
    <x v="0"/>
  </r>
  <r>
    <x v="1032"/>
    <x v="4"/>
    <n v="0.99"/>
    <n v="5.4"/>
    <x v="40"/>
    <x v="594"/>
    <x v="0"/>
  </r>
  <r>
    <x v="1032"/>
    <x v="4"/>
    <n v="0.99"/>
    <n v="5.4"/>
    <x v="40"/>
    <x v="71"/>
    <x v="0"/>
  </r>
  <r>
    <x v="1032"/>
    <x v="4"/>
    <n v="0.99"/>
    <n v="5.4"/>
    <x v="40"/>
    <x v="599"/>
    <x v="0"/>
  </r>
  <r>
    <x v="1032"/>
    <x v="4"/>
    <n v="0.99"/>
    <n v="5.4"/>
    <x v="40"/>
    <x v="416"/>
    <x v="0"/>
  </r>
  <r>
    <x v="1032"/>
    <x v="4"/>
    <n v="0.99"/>
    <n v="5.4"/>
    <x v="40"/>
    <x v="595"/>
    <x v="0"/>
  </r>
  <r>
    <x v="1032"/>
    <x v="4"/>
    <n v="0.99"/>
    <n v="5.4"/>
    <x v="40"/>
    <x v="72"/>
    <x v="0"/>
  </r>
  <r>
    <x v="1032"/>
    <x v="4"/>
    <n v="0.99"/>
    <n v="5.4"/>
    <x v="40"/>
    <x v="601"/>
    <x v="0"/>
  </r>
  <r>
    <x v="1"/>
    <x v="1"/>
    <m/>
    <m/>
    <x v="1"/>
    <x v="10"/>
    <x v="0"/>
  </r>
  <r>
    <x v="1033"/>
    <x v="2"/>
    <n v="0.33"/>
    <s v="‒"/>
    <x v="41"/>
    <x v="332"/>
    <x v="0"/>
  </r>
  <r>
    <x v="1033"/>
    <x v="2"/>
    <n v="0.33"/>
    <s v="‒"/>
    <x v="41"/>
    <x v="602"/>
    <x v="0"/>
  </r>
  <r>
    <x v="1033"/>
    <x v="2"/>
    <n v="0.33"/>
    <s v="‒"/>
    <x v="41"/>
    <x v="603"/>
    <x v="0"/>
  </r>
  <r>
    <x v="1033"/>
    <x v="2"/>
    <n v="0.33"/>
    <s v="‒"/>
    <x v="41"/>
    <x v="67"/>
    <x v="0"/>
  </r>
  <r>
    <x v="1033"/>
    <x v="2"/>
    <n v="0.33"/>
    <s v="‒"/>
    <x v="41"/>
    <x v="285"/>
    <x v="0"/>
  </r>
  <r>
    <x v="1033"/>
    <x v="2"/>
    <n v="0.33"/>
    <s v="‒"/>
    <x v="41"/>
    <x v="201"/>
    <x v="0"/>
  </r>
  <r>
    <x v="1033"/>
    <x v="2"/>
    <n v="0.33"/>
    <s v="‒"/>
    <x v="41"/>
    <x v="127"/>
    <x v="0"/>
  </r>
  <r>
    <x v="1033"/>
    <x v="2"/>
    <n v="0.33"/>
    <s v="‒"/>
    <x v="41"/>
    <x v="604"/>
    <x v="0"/>
  </r>
  <r>
    <x v="1033"/>
    <x v="2"/>
    <n v="0.33"/>
    <s v="‒"/>
    <x v="41"/>
    <x v="605"/>
    <x v="0"/>
  </r>
  <r>
    <x v="1033"/>
    <x v="2"/>
    <n v="0.33"/>
    <s v="‒"/>
    <x v="41"/>
    <x v="606"/>
    <x v="0"/>
  </r>
  <r>
    <x v="1"/>
    <x v="1"/>
    <m/>
    <m/>
    <x v="1"/>
    <x v="10"/>
    <x v="0"/>
  </r>
  <r>
    <x v="1034"/>
    <x v="2"/>
    <n v="0.33"/>
    <s v="‒"/>
    <x v="41"/>
    <x v="332"/>
    <x v="0"/>
  </r>
  <r>
    <x v="1034"/>
    <x v="2"/>
    <n v="0.33"/>
    <s v="‒"/>
    <x v="41"/>
    <x v="602"/>
    <x v="0"/>
  </r>
  <r>
    <x v="1034"/>
    <x v="2"/>
    <n v="0.33"/>
    <s v="‒"/>
    <x v="41"/>
    <x v="603"/>
    <x v="0"/>
  </r>
  <r>
    <x v="1034"/>
    <x v="2"/>
    <n v="0.33"/>
    <s v="‒"/>
    <x v="41"/>
    <x v="67"/>
    <x v="0"/>
  </r>
  <r>
    <x v="1034"/>
    <x v="2"/>
    <n v="0.33"/>
    <s v="‒"/>
    <x v="41"/>
    <x v="285"/>
    <x v="0"/>
  </r>
  <r>
    <x v="1034"/>
    <x v="2"/>
    <n v="0.33"/>
    <s v="‒"/>
    <x v="41"/>
    <x v="201"/>
    <x v="0"/>
  </r>
  <r>
    <x v="1034"/>
    <x v="2"/>
    <n v="0.33"/>
    <s v="‒"/>
    <x v="41"/>
    <x v="127"/>
    <x v="0"/>
  </r>
  <r>
    <x v="1034"/>
    <x v="2"/>
    <n v="0.33"/>
    <s v="‒"/>
    <x v="41"/>
    <x v="604"/>
    <x v="0"/>
  </r>
  <r>
    <x v="1034"/>
    <x v="2"/>
    <n v="0.33"/>
    <s v="‒"/>
    <x v="41"/>
    <x v="605"/>
    <x v="0"/>
  </r>
  <r>
    <x v="1034"/>
    <x v="2"/>
    <n v="0.33"/>
    <s v="‒"/>
    <x v="41"/>
    <x v="606"/>
    <x v="0"/>
  </r>
  <r>
    <x v="1"/>
    <x v="1"/>
    <m/>
    <m/>
    <x v="1"/>
    <x v="10"/>
    <x v="0"/>
  </r>
  <r>
    <x v="1035"/>
    <x v="2"/>
    <n v="0.99"/>
    <n v="1.4"/>
    <x v="42"/>
    <x v="607"/>
    <x v="0"/>
  </r>
  <r>
    <x v="1035"/>
    <x v="2"/>
    <n v="0.99"/>
    <n v="1.4"/>
    <x v="42"/>
    <x v="484"/>
    <x v="0"/>
  </r>
  <r>
    <x v="1035"/>
    <x v="2"/>
    <n v="0.99"/>
    <n v="1.4"/>
    <x v="42"/>
    <x v="608"/>
    <x v="0"/>
  </r>
  <r>
    <x v="1035"/>
    <x v="2"/>
    <n v="0.99"/>
    <n v="1.4"/>
    <x v="42"/>
    <x v="468"/>
    <x v="0"/>
  </r>
  <r>
    <x v="1035"/>
    <x v="2"/>
    <n v="0.99"/>
    <n v="1.4"/>
    <x v="42"/>
    <x v="490"/>
    <x v="0"/>
  </r>
  <r>
    <x v="1035"/>
    <x v="2"/>
    <n v="0.99"/>
    <n v="1.4"/>
    <x v="42"/>
    <x v="492"/>
    <x v="0"/>
  </r>
  <r>
    <x v="1035"/>
    <x v="2"/>
    <n v="0.99"/>
    <n v="1.4"/>
    <x v="42"/>
    <x v="367"/>
    <x v="0"/>
  </r>
  <r>
    <x v="1035"/>
    <x v="2"/>
    <n v="0.99"/>
    <n v="1.4"/>
    <x v="42"/>
    <x v="609"/>
    <x v="0"/>
  </r>
  <r>
    <x v="1035"/>
    <x v="2"/>
    <n v="0.99"/>
    <n v="1.4"/>
    <x v="42"/>
    <x v="610"/>
    <x v="0"/>
  </r>
  <r>
    <x v="1035"/>
    <x v="2"/>
    <n v="0.99"/>
    <n v="1.4"/>
    <x v="42"/>
    <x v="611"/>
    <x v="0"/>
  </r>
  <r>
    <x v="1"/>
    <x v="1"/>
    <m/>
    <m/>
    <x v="1"/>
    <x v="10"/>
    <x v="0"/>
  </r>
  <r>
    <x v="1036"/>
    <x v="2"/>
    <n v="0.99"/>
    <n v="2.1"/>
    <x v="42"/>
    <x v="484"/>
    <x v="0"/>
  </r>
  <r>
    <x v="1036"/>
    <x v="2"/>
    <n v="0.99"/>
    <n v="2.1"/>
    <x v="42"/>
    <x v="607"/>
    <x v="0"/>
  </r>
  <r>
    <x v="1036"/>
    <x v="2"/>
    <n v="0.99"/>
    <n v="2.1"/>
    <x v="42"/>
    <x v="608"/>
    <x v="0"/>
  </r>
  <r>
    <x v="1036"/>
    <x v="2"/>
    <n v="0.99"/>
    <n v="2.1"/>
    <x v="42"/>
    <x v="338"/>
    <x v="0"/>
  </r>
  <r>
    <x v="1036"/>
    <x v="2"/>
    <n v="0.99"/>
    <n v="2.1"/>
    <x v="42"/>
    <x v="490"/>
    <x v="0"/>
  </r>
  <r>
    <x v="1036"/>
    <x v="2"/>
    <n v="0.99"/>
    <n v="2.1"/>
    <x v="42"/>
    <x v="414"/>
    <x v="0"/>
  </r>
  <r>
    <x v="1036"/>
    <x v="2"/>
    <n v="0.99"/>
    <n v="2.1"/>
    <x v="42"/>
    <x v="134"/>
    <x v="0"/>
  </r>
  <r>
    <x v="1036"/>
    <x v="2"/>
    <n v="0.99"/>
    <n v="2.1"/>
    <x v="42"/>
    <x v="460"/>
    <x v="0"/>
  </r>
  <r>
    <x v="1036"/>
    <x v="2"/>
    <n v="0.99"/>
    <n v="2.1"/>
    <x v="42"/>
    <x v="468"/>
    <x v="0"/>
  </r>
  <r>
    <x v="1036"/>
    <x v="2"/>
    <n v="0.99"/>
    <n v="2.1"/>
    <x v="42"/>
    <x v="367"/>
    <x v="0"/>
  </r>
  <r>
    <x v="1"/>
    <x v="1"/>
    <m/>
    <m/>
    <x v="1"/>
    <x v="10"/>
    <x v="0"/>
  </r>
  <r>
    <x v="1037"/>
    <x v="2"/>
    <n v="0.99"/>
    <n v="6.43"/>
    <x v="43"/>
    <x v="570"/>
    <x v="0"/>
  </r>
  <r>
    <x v="1037"/>
    <x v="2"/>
    <n v="0.99"/>
    <n v="6.43"/>
    <x v="43"/>
    <x v="550"/>
    <x v="0"/>
  </r>
  <r>
    <x v="1037"/>
    <x v="2"/>
    <n v="0.99"/>
    <n v="6.43"/>
    <x v="43"/>
    <x v="612"/>
    <x v="0"/>
  </r>
  <r>
    <x v="1037"/>
    <x v="2"/>
    <n v="0.99"/>
    <n v="6.43"/>
    <x v="43"/>
    <x v="571"/>
    <x v="0"/>
  </r>
  <r>
    <x v="1037"/>
    <x v="2"/>
    <n v="0.99"/>
    <n v="6.43"/>
    <x v="43"/>
    <x v="613"/>
    <x v="0"/>
  </r>
  <r>
    <x v="1037"/>
    <x v="2"/>
    <n v="0.99"/>
    <n v="6.43"/>
    <x v="43"/>
    <x v="614"/>
    <x v="0"/>
  </r>
  <r>
    <x v="1037"/>
    <x v="2"/>
    <n v="0.99"/>
    <n v="6.43"/>
    <x v="43"/>
    <x v="60"/>
    <x v="0"/>
  </r>
  <r>
    <x v="1037"/>
    <x v="2"/>
    <n v="0.99"/>
    <n v="6.43"/>
    <x v="43"/>
    <x v="80"/>
    <x v="0"/>
  </r>
  <r>
    <x v="1037"/>
    <x v="2"/>
    <n v="0.99"/>
    <n v="6.43"/>
    <x v="43"/>
    <x v="32"/>
    <x v="0"/>
  </r>
  <r>
    <x v="1037"/>
    <x v="2"/>
    <n v="0.99"/>
    <n v="6.43"/>
    <x v="43"/>
    <x v="64"/>
    <x v="0"/>
  </r>
  <r>
    <x v="1"/>
    <x v="1"/>
    <m/>
    <m/>
    <x v="1"/>
    <x v="10"/>
    <x v="0"/>
  </r>
  <r>
    <x v="1038"/>
    <x v="2"/>
    <n v="0.99"/>
    <n v="3.67"/>
    <x v="43"/>
    <x v="570"/>
    <x v="0"/>
  </r>
  <r>
    <x v="1038"/>
    <x v="2"/>
    <n v="0.99"/>
    <n v="3.67"/>
    <x v="43"/>
    <x v="612"/>
    <x v="0"/>
  </r>
  <r>
    <x v="1038"/>
    <x v="2"/>
    <n v="0.99"/>
    <n v="3.67"/>
    <x v="43"/>
    <x v="60"/>
    <x v="0"/>
  </r>
  <r>
    <x v="1038"/>
    <x v="2"/>
    <n v="0.99"/>
    <n v="3.67"/>
    <x v="43"/>
    <x v="61"/>
    <x v="0"/>
  </r>
  <r>
    <x v="1038"/>
    <x v="2"/>
    <n v="0.99"/>
    <n v="3.67"/>
    <x v="43"/>
    <x v="80"/>
    <x v="0"/>
  </r>
  <r>
    <x v="1038"/>
    <x v="2"/>
    <n v="0.99"/>
    <n v="3.67"/>
    <x v="43"/>
    <x v="613"/>
    <x v="0"/>
  </r>
  <r>
    <x v="1038"/>
    <x v="2"/>
    <n v="0.99"/>
    <n v="3.67"/>
    <x v="43"/>
    <x v="571"/>
    <x v="0"/>
  </r>
  <r>
    <x v="1038"/>
    <x v="2"/>
    <n v="0.99"/>
    <n v="3.67"/>
    <x v="43"/>
    <x v="550"/>
    <x v="0"/>
  </r>
  <r>
    <x v="1038"/>
    <x v="2"/>
    <n v="0.99"/>
    <n v="3.67"/>
    <x v="43"/>
    <x v="32"/>
    <x v="0"/>
  </r>
  <r>
    <x v="1038"/>
    <x v="2"/>
    <n v="0.99"/>
    <n v="3.67"/>
    <x v="43"/>
    <x v="64"/>
    <x v="0"/>
  </r>
  <r>
    <x v="1"/>
    <x v="1"/>
    <m/>
    <m/>
    <x v="1"/>
    <x v="10"/>
    <x v="0"/>
  </r>
  <r>
    <x v="1039"/>
    <x v="0"/>
    <n v="0.99"/>
    <n v="3.47"/>
    <x v="44"/>
    <x v="409"/>
    <x v="0"/>
  </r>
  <r>
    <x v="1039"/>
    <x v="0"/>
    <n v="0.99"/>
    <n v="3.47"/>
    <x v="44"/>
    <x v="615"/>
    <x v="0"/>
  </r>
  <r>
    <x v="1039"/>
    <x v="0"/>
    <n v="0.99"/>
    <n v="3.47"/>
    <x v="44"/>
    <x v="616"/>
    <x v="0"/>
  </r>
  <r>
    <x v="1039"/>
    <x v="0"/>
    <n v="0.99"/>
    <n v="3.47"/>
    <x v="44"/>
    <x v="617"/>
    <x v="0"/>
  </r>
  <r>
    <x v="1039"/>
    <x v="0"/>
    <n v="0.99"/>
    <n v="3.47"/>
    <x v="44"/>
    <x v="618"/>
    <x v="0"/>
  </r>
  <r>
    <x v="1039"/>
    <x v="0"/>
    <n v="0.99"/>
    <n v="3.47"/>
    <x v="44"/>
    <x v="80"/>
    <x v="0"/>
  </r>
  <r>
    <x v="1039"/>
    <x v="0"/>
    <n v="0.99"/>
    <n v="3.47"/>
    <x v="44"/>
    <x v="64"/>
    <x v="0"/>
  </r>
  <r>
    <x v="1039"/>
    <x v="0"/>
    <n v="0.99"/>
    <n v="3.47"/>
    <x v="44"/>
    <x v="529"/>
    <x v="0"/>
  </r>
  <r>
    <x v="1039"/>
    <x v="0"/>
    <n v="0.99"/>
    <n v="3.47"/>
    <x v="44"/>
    <x v="619"/>
    <x v="0"/>
  </r>
  <r>
    <x v="1039"/>
    <x v="0"/>
    <n v="0.99"/>
    <n v="3.47"/>
    <x v="44"/>
    <x v="620"/>
    <x v="0"/>
  </r>
  <r>
    <x v="1"/>
    <x v="1"/>
    <m/>
    <m/>
    <x v="1"/>
    <x v="10"/>
    <x v="0"/>
  </r>
  <r>
    <x v="1040"/>
    <x v="2"/>
    <n v="0.99"/>
    <n v="3.75"/>
    <x v="44"/>
    <x v="409"/>
    <x v="0"/>
  </r>
  <r>
    <x v="1040"/>
    <x v="2"/>
    <n v="0.99"/>
    <n v="3.75"/>
    <x v="44"/>
    <x v="615"/>
    <x v="0"/>
  </r>
  <r>
    <x v="1040"/>
    <x v="2"/>
    <n v="0.99"/>
    <n v="3.75"/>
    <x v="44"/>
    <x v="616"/>
    <x v="0"/>
  </r>
  <r>
    <x v="1040"/>
    <x v="2"/>
    <n v="0.99"/>
    <n v="3.75"/>
    <x v="44"/>
    <x v="617"/>
    <x v="0"/>
  </r>
  <r>
    <x v="1040"/>
    <x v="2"/>
    <n v="0.99"/>
    <n v="3.75"/>
    <x v="44"/>
    <x v="620"/>
    <x v="0"/>
  </r>
  <r>
    <x v="1040"/>
    <x v="2"/>
    <n v="0.99"/>
    <n v="3.75"/>
    <x v="44"/>
    <x v="64"/>
    <x v="0"/>
  </r>
  <r>
    <x v="1040"/>
    <x v="2"/>
    <n v="0.99"/>
    <n v="3.75"/>
    <x v="44"/>
    <x v="621"/>
    <x v="0"/>
  </r>
  <r>
    <x v="1040"/>
    <x v="2"/>
    <n v="0.99"/>
    <n v="3.75"/>
    <x v="44"/>
    <x v="618"/>
    <x v="0"/>
  </r>
  <r>
    <x v="1040"/>
    <x v="2"/>
    <n v="0.99"/>
    <n v="3.75"/>
    <x v="44"/>
    <x v="63"/>
    <x v="0"/>
  </r>
  <r>
    <x v="1040"/>
    <x v="2"/>
    <n v="0.99"/>
    <n v="3.75"/>
    <x v="44"/>
    <x v="619"/>
    <x v="0"/>
  </r>
  <r>
    <x v="1"/>
    <x v="1"/>
    <m/>
    <m/>
    <x v="1"/>
    <x v="10"/>
    <x v="0"/>
  </r>
  <r>
    <x v="1041"/>
    <x v="0"/>
    <n v="0.99"/>
    <n v="2"/>
    <x v="44"/>
    <x v="409"/>
    <x v="0"/>
  </r>
  <r>
    <x v="1041"/>
    <x v="0"/>
    <n v="0.99"/>
    <n v="2"/>
    <x v="44"/>
    <x v="622"/>
    <x v="0"/>
  </r>
  <r>
    <x v="1041"/>
    <x v="0"/>
    <n v="0.99"/>
    <n v="2"/>
    <x v="44"/>
    <x v="62"/>
    <x v="0"/>
  </r>
  <r>
    <x v="1041"/>
    <x v="0"/>
    <n v="0.99"/>
    <n v="2"/>
    <x v="44"/>
    <x v="80"/>
    <x v="0"/>
  </r>
  <r>
    <x v="1041"/>
    <x v="0"/>
    <n v="0.99"/>
    <n v="2"/>
    <x v="44"/>
    <x v="623"/>
    <x v="0"/>
  </r>
  <r>
    <x v="1041"/>
    <x v="0"/>
    <n v="0.99"/>
    <n v="2"/>
    <x v="44"/>
    <x v="624"/>
    <x v="0"/>
  </r>
  <r>
    <x v="1041"/>
    <x v="0"/>
    <n v="0.99"/>
    <n v="2"/>
    <x v="44"/>
    <x v="625"/>
    <x v="0"/>
  </r>
  <r>
    <x v="1041"/>
    <x v="0"/>
    <n v="0.99"/>
    <n v="2"/>
    <x v="44"/>
    <x v="626"/>
    <x v="0"/>
  </r>
  <r>
    <x v="1041"/>
    <x v="0"/>
    <n v="0.99"/>
    <n v="2"/>
    <x v="44"/>
    <x v="627"/>
    <x v="0"/>
  </r>
  <r>
    <x v="1041"/>
    <x v="0"/>
    <n v="0.99"/>
    <n v="2"/>
    <x v="44"/>
    <x v="64"/>
    <x v="0"/>
  </r>
  <r>
    <x v="1"/>
    <x v="1"/>
    <m/>
    <m/>
    <x v="1"/>
    <x v="10"/>
    <x v="0"/>
  </r>
  <r>
    <x v="1042"/>
    <x v="2"/>
    <n v="0.99"/>
    <n v="2.94"/>
    <x v="44"/>
    <x v="409"/>
    <x v="0"/>
  </r>
  <r>
    <x v="1042"/>
    <x v="2"/>
    <n v="0.99"/>
    <n v="2.94"/>
    <x v="44"/>
    <x v="622"/>
    <x v="0"/>
  </r>
  <r>
    <x v="1042"/>
    <x v="2"/>
    <n v="0.99"/>
    <n v="2.94"/>
    <x v="44"/>
    <x v="62"/>
    <x v="0"/>
  </r>
  <r>
    <x v="1042"/>
    <x v="2"/>
    <n v="0.99"/>
    <n v="2.94"/>
    <x v="44"/>
    <x v="625"/>
    <x v="0"/>
  </r>
  <r>
    <x v="1042"/>
    <x v="2"/>
    <n v="0.99"/>
    <n v="2.94"/>
    <x v="44"/>
    <x v="80"/>
    <x v="0"/>
  </r>
  <r>
    <x v="1042"/>
    <x v="2"/>
    <n v="0.99"/>
    <n v="2.94"/>
    <x v="44"/>
    <x v="623"/>
    <x v="0"/>
  </r>
  <r>
    <x v="1042"/>
    <x v="2"/>
    <n v="0.99"/>
    <n v="2.94"/>
    <x v="44"/>
    <x v="624"/>
    <x v="0"/>
  </r>
  <r>
    <x v="1042"/>
    <x v="2"/>
    <n v="0.99"/>
    <n v="2.94"/>
    <x v="44"/>
    <x v="626"/>
    <x v="0"/>
  </r>
  <r>
    <x v="1042"/>
    <x v="2"/>
    <n v="0.99"/>
    <n v="2.94"/>
    <x v="44"/>
    <x v="627"/>
    <x v="0"/>
  </r>
  <r>
    <x v="1042"/>
    <x v="2"/>
    <n v="0.99"/>
    <n v="2.94"/>
    <x v="44"/>
    <x v="64"/>
    <x v="0"/>
  </r>
  <r>
    <x v="1"/>
    <x v="1"/>
    <m/>
    <m/>
    <x v="1"/>
    <x v="10"/>
    <x v="0"/>
  </r>
  <r>
    <x v="1043"/>
    <x v="4"/>
    <n v="0.99"/>
    <n v="2.08"/>
    <x v="44"/>
    <x v="409"/>
    <x v="0"/>
  </r>
  <r>
    <x v="1043"/>
    <x v="4"/>
    <n v="0.99"/>
    <n v="2.08"/>
    <x v="44"/>
    <x v="615"/>
    <x v="0"/>
  </r>
  <r>
    <x v="1043"/>
    <x v="4"/>
    <n v="0.99"/>
    <n v="2.08"/>
    <x v="44"/>
    <x v="617"/>
    <x v="0"/>
  </r>
  <r>
    <x v="1043"/>
    <x v="4"/>
    <n v="0.99"/>
    <n v="2.08"/>
    <x v="44"/>
    <x v="616"/>
    <x v="0"/>
  </r>
  <r>
    <x v="1043"/>
    <x v="4"/>
    <n v="0.99"/>
    <n v="2.08"/>
    <x v="44"/>
    <x v="625"/>
    <x v="0"/>
  </r>
  <r>
    <x v="1043"/>
    <x v="4"/>
    <n v="0.99"/>
    <n v="2.08"/>
    <x v="44"/>
    <x v="628"/>
    <x v="0"/>
  </r>
  <r>
    <x v="1043"/>
    <x v="4"/>
    <n v="0.99"/>
    <n v="2.08"/>
    <x v="44"/>
    <x v="618"/>
    <x v="0"/>
  </r>
  <r>
    <x v="1043"/>
    <x v="4"/>
    <n v="0.99"/>
    <n v="2.08"/>
    <x v="44"/>
    <x v="624"/>
    <x v="0"/>
  </r>
  <r>
    <x v="1043"/>
    <x v="4"/>
    <n v="0.99"/>
    <n v="2.08"/>
    <x v="44"/>
    <x v="623"/>
    <x v="0"/>
  </r>
  <r>
    <x v="1043"/>
    <x v="4"/>
    <n v="0.99"/>
    <n v="2.08"/>
    <x v="44"/>
    <x v="629"/>
    <x v="0"/>
  </r>
  <r>
    <x v="1"/>
    <x v="1"/>
    <m/>
    <m/>
    <x v="1"/>
    <x v="10"/>
    <x v="0"/>
  </r>
  <r>
    <x v="1044"/>
    <x v="0"/>
    <n v="0.99"/>
    <n v="1.36"/>
    <x v="44"/>
    <x v="409"/>
    <x v="0"/>
  </r>
  <r>
    <x v="1044"/>
    <x v="0"/>
    <n v="0.99"/>
    <n v="1.36"/>
    <x v="44"/>
    <x v="622"/>
    <x v="0"/>
  </r>
  <r>
    <x v="1044"/>
    <x v="0"/>
    <n v="0.99"/>
    <n v="1.36"/>
    <x v="44"/>
    <x v="615"/>
    <x v="0"/>
  </r>
  <r>
    <x v="1044"/>
    <x v="0"/>
    <n v="0.99"/>
    <n v="1.36"/>
    <x v="44"/>
    <x v="616"/>
    <x v="0"/>
  </r>
  <r>
    <x v="1044"/>
    <x v="0"/>
    <n v="0.99"/>
    <n v="1.36"/>
    <x v="44"/>
    <x v="623"/>
    <x v="0"/>
  </r>
  <r>
    <x v="1044"/>
    <x v="0"/>
    <n v="0.99"/>
    <n v="1.36"/>
    <x v="44"/>
    <x v="630"/>
    <x v="0"/>
  </r>
  <r>
    <x v="1044"/>
    <x v="0"/>
    <n v="0.99"/>
    <n v="1.36"/>
    <x v="44"/>
    <x v="631"/>
    <x v="0"/>
  </r>
  <r>
    <x v="1044"/>
    <x v="0"/>
    <n v="0.99"/>
    <n v="1.36"/>
    <x v="44"/>
    <x v="618"/>
    <x v="0"/>
  </r>
  <r>
    <x v="1044"/>
    <x v="0"/>
    <n v="0.99"/>
    <n v="1.36"/>
    <x v="44"/>
    <x v="632"/>
    <x v="0"/>
  </r>
  <r>
    <x v="1044"/>
    <x v="0"/>
    <n v="0.99"/>
    <n v="1.36"/>
    <x v="44"/>
    <x v="633"/>
    <x v="0"/>
  </r>
  <r>
    <x v="1"/>
    <x v="1"/>
    <m/>
    <m/>
    <x v="1"/>
    <x v="10"/>
    <x v="0"/>
  </r>
  <r>
    <x v="1045"/>
    <x v="0"/>
    <n v="0.99"/>
    <n v="1.8"/>
    <x v="44"/>
    <x v="409"/>
    <x v="0"/>
  </r>
  <r>
    <x v="1045"/>
    <x v="0"/>
    <n v="0.99"/>
    <n v="1.8"/>
    <x v="44"/>
    <x v="616"/>
    <x v="0"/>
  </r>
  <r>
    <x v="1045"/>
    <x v="0"/>
    <n v="0.99"/>
    <n v="1.8"/>
    <x v="44"/>
    <x v="623"/>
    <x v="0"/>
  </r>
  <r>
    <x v="1045"/>
    <x v="0"/>
    <n v="0.99"/>
    <n v="1.8"/>
    <x v="44"/>
    <x v="615"/>
    <x v="0"/>
  </r>
  <r>
    <x v="1045"/>
    <x v="0"/>
    <n v="0.99"/>
    <n v="1.8"/>
    <x v="44"/>
    <x v="617"/>
    <x v="0"/>
  </r>
  <r>
    <x v="1045"/>
    <x v="0"/>
    <n v="0.99"/>
    <n v="1.8"/>
    <x v="44"/>
    <x v="634"/>
    <x v="0"/>
  </r>
  <r>
    <x v="1045"/>
    <x v="0"/>
    <n v="0.99"/>
    <n v="1.8"/>
    <x v="44"/>
    <x v="64"/>
    <x v="0"/>
  </r>
  <r>
    <x v="1045"/>
    <x v="0"/>
    <n v="0.99"/>
    <n v="1.8"/>
    <x v="44"/>
    <x v="619"/>
    <x v="0"/>
  </r>
  <r>
    <x v="1045"/>
    <x v="0"/>
    <n v="0.99"/>
    <n v="1.8"/>
    <x v="44"/>
    <x v="62"/>
    <x v="0"/>
  </r>
  <r>
    <x v="1045"/>
    <x v="0"/>
    <n v="0.99"/>
    <n v="1.8"/>
    <x v="44"/>
    <x v="633"/>
    <x v="0"/>
  </r>
  <r>
    <x v="1"/>
    <x v="1"/>
    <m/>
    <m/>
    <x v="1"/>
    <x v="10"/>
    <x v="0"/>
  </r>
  <r>
    <x v="1046"/>
    <x v="2"/>
    <n v="0.99"/>
    <n v="3.28"/>
    <x v="44"/>
    <x v="409"/>
    <x v="0"/>
  </r>
  <r>
    <x v="1046"/>
    <x v="2"/>
    <n v="0.99"/>
    <n v="3.28"/>
    <x v="44"/>
    <x v="615"/>
    <x v="0"/>
  </r>
  <r>
    <x v="1046"/>
    <x v="2"/>
    <n v="0.99"/>
    <n v="3.28"/>
    <x v="44"/>
    <x v="616"/>
    <x v="0"/>
  </r>
  <r>
    <x v="1046"/>
    <x v="2"/>
    <n v="0.99"/>
    <n v="3.28"/>
    <x v="44"/>
    <x v="617"/>
    <x v="0"/>
  </r>
  <r>
    <x v="1046"/>
    <x v="2"/>
    <n v="0.99"/>
    <n v="3.28"/>
    <x v="44"/>
    <x v="632"/>
    <x v="0"/>
  </r>
  <r>
    <x v="1046"/>
    <x v="2"/>
    <n v="0.99"/>
    <n v="3.28"/>
    <x v="44"/>
    <x v="620"/>
    <x v="0"/>
  </r>
  <r>
    <x v="1046"/>
    <x v="2"/>
    <n v="0.99"/>
    <n v="3.28"/>
    <x v="44"/>
    <x v="618"/>
    <x v="0"/>
  </r>
  <r>
    <x v="1046"/>
    <x v="2"/>
    <n v="0.99"/>
    <n v="3.28"/>
    <x v="44"/>
    <x v="64"/>
    <x v="0"/>
  </r>
  <r>
    <x v="1046"/>
    <x v="2"/>
    <n v="0.99"/>
    <n v="3.28"/>
    <x v="44"/>
    <x v="621"/>
    <x v="0"/>
  </r>
  <r>
    <x v="1046"/>
    <x v="2"/>
    <n v="0.99"/>
    <n v="3.28"/>
    <x v="44"/>
    <x v="529"/>
    <x v="0"/>
  </r>
  <r>
    <x v="1"/>
    <x v="1"/>
    <m/>
    <m/>
    <x v="1"/>
    <x v="10"/>
    <x v="0"/>
  </r>
  <r>
    <x v="1047"/>
    <x v="0"/>
    <n v="0.99"/>
    <n v="1.95"/>
    <x v="45"/>
    <x v="635"/>
    <x v="0"/>
  </r>
  <r>
    <x v="1047"/>
    <x v="0"/>
    <n v="0.99"/>
    <n v="1.95"/>
    <x v="45"/>
    <x v="636"/>
    <x v="0"/>
  </r>
  <r>
    <x v="1047"/>
    <x v="0"/>
    <n v="0.99"/>
    <n v="1.95"/>
    <x v="45"/>
    <x v="637"/>
    <x v="0"/>
  </r>
  <r>
    <x v="1047"/>
    <x v="0"/>
    <n v="0.99"/>
    <n v="1.95"/>
    <x v="45"/>
    <x v="638"/>
    <x v="0"/>
  </r>
  <r>
    <x v="1047"/>
    <x v="0"/>
    <n v="0.99"/>
    <n v="1.95"/>
    <x v="45"/>
    <x v="639"/>
    <x v="0"/>
  </r>
  <r>
    <x v="1047"/>
    <x v="0"/>
    <n v="0.99"/>
    <n v="1.95"/>
    <x v="45"/>
    <x v="640"/>
    <x v="0"/>
  </r>
  <r>
    <x v="1047"/>
    <x v="0"/>
    <n v="0.99"/>
    <n v="1.95"/>
    <x v="45"/>
    <x v="641"/>
    <x v="0"/>
  </r>
  <r>
    <x v="1047"/>
    <x v="0"/>
    <n v="0.99"/>
    <n v="1.95"/>
    <x v="45"/>
    <x v="642"/>
    <x v="0"/>
  </r>
  <r>
    <x v="1047"/>
    <x v="0"/>
    <n v="0.99"/>
    <n v="1.95"/>
    <x v="45"/>
    <x v="643"/>
    <x v="0"/>
  </r>
  <r>
    <x v="1047"/>
    <x v="0"/>
    <n v="0.99"/>
    <n v="1.95"/>
    <x v="45"/>
    <x v="644"/>
    <x v="0"/>
  </r>
  <r>
    <x v="1"/>
    <x v="1"/>
    <m/>
    <m/>
    <x v="1"/>
    <x v="10"/>
    <x v="0"/>
  </r>
  <r>
    <x v="1048"/>
    <x v="2"/>
    <n v="0.99"/>
    <n v="2.54"/>
    <x v="46"/>
    <x v="409"/>
    <x v="0"/>
  </r>
  <r>
    <x v="1048"/>
    <x v="2"/>
    <n v="0.99"/>
    <n v="2.54"/>
    <x v="46"/>
    <x v="645"/>
    <x v="0"/>
  </r>
  <r>
    <x v="1048"/>
    <x v="2"/>
    <n v="0.99"/>
    <n v="2.54"/>
    <x v="46"/>
    <x v="615"/>
    <x v="0"/>
  </r>
  <r>
    <x v="1048"/>
    <x v="2"/>
    <n v="0.99"/>
    <n v="2.54"/>
    <x v="46"/>
    <x v="646"/>
    <x v="0"/>
  </r>
  <r>
    <x v="1048"/>
    <x v="2"/>
    <n v="0.99"/>
    <n v="2.54"/>
    <x v="46"/>
    <x v="625"/>
    <x v="0"/>
  </r>
  <r>
    <x v="1048"/>
    <x v="2"/>
    <n v="0.99"/>
    <n v="2.54"/>
    <x v="46"/>
    <x v="647"/>
    <x v="0"/>
  </r>
  <r>
    <x v="1048"/>
    <x v="2"/>
    <n v="0.99"/>
    <n v="2.54"/>
    <x v="46"/>
    <x v="617"/>
    <x v="0"/>
  </r>
  <r>
    <x v="1048"/>
    <x v="2"/>
    <n v="0.99"/>
    <n v="2.54"/>
    <x v="46"/>
    <x v="629"/>
    <x v="0"/>
  </r>
  <r>
    <x v="1048"/>
    <x v="2"/>
    <n v="0.99"/>
    <n v="2.54"/>
    <x v="46"/>
    <x v="648"/>
    <x v="0"/>
  </r>
  <r>
    <x v="1048"/>
    <x v="2"/>
    <n v="0.99"/>
    <n v="2.54"/>
    <x v="46"/>
    <x v="649"/>
    <x v="0"/>
  </r>
  <r>
    <x v="1"/>
    <x v="1"/>
    <m/>
    <m/>
    <x v="1"/>
    <x v="10"/>
    <x v="0"/>
  </r>
  <r>
    <x v="1049"/>
    <x v="0"/>
    <n v="0.99"/>
    <n v="2.17"/>
    <x v="46"/>
    <x v="645"/>
    <x v="0"/>
  </r>
  <r>
    <x v="1049"/>
    <x v="0"/>
    <n v="0.99"/>
    <n v="2.17"/>
    <x v="46"/>
    <x v="409"/>
    <x v="0"/>
  </r>
  <r>
    <x v="1049"/>
    <x v="0"/>
    <n v="0.99"/>
    <n v="2.17"/>
    <x v="46"/>
    <x v="622"/>
    <x v="0"/>
  </r>
  <r>
    <x v="1049"/>
    <x v="0"/>
    <n v="0.99"/>
    <n v="2.17"/>
    <x v="46"/>
    <x v="646"/>
    <x v="0"/>
  </r>
  <r>
    <x v="1049"/>
    <x v="0"/>
    <n v="0.99"/>
    <n v="2.17"/>
    <x v="46"/>
    <x v="615"/>
    <x v="0"/>
  </r>
  <r>
    <x v="1049"/>
    <x v="0"/>
    <n v="0.99"/>
    <n v="2.17"/>
    <x v="46"/>
    <x v="649"/>
    <x v="0"/>
  </r>
  <r>
    <x v="1049"/>
    <x v="0"/>
    <n v="0.99"/>
    <n v="2.17"/>
    <x v="46"/>
    <x v="648"/>
    <x v="0"/>
  </r>
  <r>
    <x v="1049"/>
    <x v="0"/>
    <n v="0.99"/>
    <n v="2.17"/>
    <x v="46"/>
    <x v="650"/>
    <x v="0"/>
  </r>
  <r>
    <x v="1049"/>
    <x v="0"/>
    <n v="0.99"/>
    <n v="2.17"/>
    <x v="46"/>
    <x v="651"/>
    <x v="0"/>
  </r>
  <r>
    <x v="1049"/>
    <x v="0"/>
    <n v="0.99"/>
    <n v="2.17"/>
    <x v="46"/>
    <x v="647"/>
    <x v="0"/>
  </r>
  <r>
    <x v="1"/>
    <x v="1"/>
    <m/>
    <m/>
    <x v="1"/>
    <x v="10"/>
    <x v="0"/>
  </r>
  <r>
    <x v="1050"/>
    <x v="2"/>
    <n v="0.99"/>
    <n v="2.54"/>
    <x v="46"/>
    <x v="645"/>
    <x v="0"/>
  </r>
  <r>
    <x v="1050"/>
    <x v="2"/>
    <n v="0.99"/>
    <n v="2.54"/>
    <x v="46"/>
    <x v="409"/>
    <x v="0"/>
  </r>
  <r>
    <x v="1050"/>
    <x v="2"/>
    <n v="0.99"/>
    <n v="2.54"/>
    <x v="46"/>
    <x v="622"/>
    <x v="0"/>
  </r>
  <r>
    <x v="1050"/>
    <x v="2"/>
    <n v="0.99"/>
    <n v="2.54"/>
    <x v="46"/>
    <x v="646"/>
    <x v="0"/>
  </r>
  <r>
    <x v="1050"/>
    <x v="2"/>
    <n v="0.99"/>
    <n v="2.54"/>
    <x v="46"/>
    <x v="615"/>
    <x v="0"/>
  </r>
  <r>
    <x v="1050"/>
    <x v="2"/>
    <n v="0.99"/>
    <n v="2.54"/>
    <x v="46"/>
    <x v="617"/>
    <x v="0"/>
  </r>
  <r>
    <x v="1050"/>
    <x v="2"/>
    <n v="0.99"/>
    <n v="2.54"/>
    <x v="46"/>
    <x v="647"/>
    <x v="0"/>
  </r>
  <r>
    <x v="1050"/>
    <x v="2"/>
    <n v="0.99"/>
    <n v="2.54"/>
    <x v="46"/>
    <x v="652"/>
    <x v="0"/>
  </r>
  <r>
    <x v="1050"/>
    <x v="2"/>
    <n v="0.99"/>
    <n v="2.54"/>
    <x v="46"/>
    <x v="649"/>
    <x v="0"/>
  </r>
  <r>
    <x v="1050"/>
    <x v="2"/>
    <n v="0.99"/>
    <n v="2.54"/>
    <x v="46"/>
    <x v="648"/>
    <x v="0"/>
  </r>
  <r>
    <x v="1"/>
    <x v="1"/>
    <m/>
    <m/>
    <x v="1"/>
    <x v="10"/>
    <x v="0"/>
  </r>
  <r>
    <x v="1051"/>
    <x v="2"/>
    <n v="0.66"/>
    <n v="0.95"/>
    <x v="47"/>
    <x v="316"/>
    <x v="0"/>
  </r>
  <r>
    <x v="1051"/>
    <x v="2"/>
    <n v="0.66"/>
    <n v="0.95"/>
    <x v="47"/>
    <x v="134"/>
    <x v="0"/>
  </r>
  <r>
    <x v="1051"/>
    <x v="2"/>
    <n v="0.66"/>
    <n v="0.95"/>
    <x v="47"/>
    <x v="338"/>
    <x v="0"/>
  </r>
  <r>
    <x v="1051"/>
    <x v="2"/>
    <n v="0.66"/>
    <n v="0.95"/>
    <x v="47"/>
    <x v="339"/>
    <x v="0"/>
  </r>
  <r>
    <x v="1051"/>
    <x v="2"/>
    <n v="0.66"/>
    <n v="0.95"/>
    <x v="47"/>
    <x v="201"/>
    <x v="0"/>
  </r>
  <r>
    <x v="1051"/>
    <x v="2"/>
    <n v="0.66"/>
    <n v="0.95"/>
    <x v="47"/>
    <x v="326"/>
    <x v="0"/>
  </r>
  <r>
    <x v="1051"/>
    <x v="2"/>
    <n v="0.66"/>
    <n v="0.95"/>
    <x v="47"/>
    <x v="340"/>
    <x v="0"/>
  </r>
  <r>
    <x v="1051"/>
    <x v="2"/>
    <n v="0.66"/>
    <n v="0.95"/>
    <x v="47"/>
    <x v="335"/>
    <x v="0"/>
  </r>
  <r>
    <x v="1051"/>
    <x v="2"/>
    <n v="0.66"/>
    <n v="0.95"/>
    <x v="47"/>
    <x v="325"/>
    <x v="0"/>
  </r>
  <r>
    <x v="1051"/>
    <x v="2"/>
    <n v="0.66"/>
    <n v="0.95"/>
    <x v="47"/>
    <x v="332"/>
    <x v="0"/>
  </r>
  <r>
    <x v="1"/>
    <x v="1"/>
    <m/>
    <m/>
    <x v="1"/>
    <x v="10"/>
    <x v="0"/>
  </r>
  <r>
    <x v="1052"/>
    <x v="2"/>
    <n v="0.66"/>
    <n v="1.25"/>
    <x v="47"/>
    <x v="306"/>
    <x v="0"/>
  </r>
  <r>
    <x v="1052"/>
    <x v="2"/>
    <n v="0.66"/>
    <n v="1.25"/>
    <x v="47"/>
    <x v="338"/>
    <x v="0"/>
  </r>
  <r>
    <x v="1052"/>
    <x v="2"/>
    <n v="0.66"/>
    <n v="1.25"/>
    <x v="47"/>
    <x v="340"/>
    <x v="0"/>
  </r>
  <r>
    <x v="1052"/>
    <x v="2"/>
    <n v="0.66"/>
    <n v="1.25"/>
    <x v="47"/>
    <x v="307"/>
    <x v="0"/>
  </r>
  <r>
    <x v="1052"/>
    <x v="2"/>
    <n v="0.66"/>
    <n v="1.25"/>
    <x v="47"/>
    <x v="326"/>
    <x v="0"/>
  </r>
  <r>
    <x v="1052"/>
    <x v="2"/>
    <n v="0.66"/>
    <n v="1.25"/>
    <x v="47"/>
    <x v="325"/>
    <x v="0"/>
  </r>
  <r>
    <x v="1052"/>
    <x v="2"/>
    <n v="0.66"/>
    <n v="1.25"/>
    <x v="47"/>
    <x v="256"/>
    <x v="0"/>
  </r>
  <r>
    <x v="1052"/>
    <x v="2"/>
    <n v="0.66"/>
    <n v="1.25"/>
    <x v="47"/>
    <x v="201"/>
    <x v="0"/>
  </r>
  <r>
    <x v="1052"/>
    <x v="2"/>
    <n v="0.66"/>
    <n v="1.25"/>
    <x v="47"/>
    <x v="332"/>
    <x v="0"/>
  </r>
  <r>
    <x v="1052"/>
    <x v="2"/>
    <n v="0.66"/>
    <n v="1.25"/>
    <x v="47"/>
    <x v="309"/>
    <x v="0"/>
  </r>
  <r>
    <x v="1"/>
    <x v="1"/>
    <m/>
    <m/>
    <x v="1"/>
    <x v="10"/>
    <x v="0"/>
  </r>
  <r>
    <x v="1053"/>
    <x v="2"/>
    <n v="0.99"/>
    <n v="2.87"/>
    <x v="48"/>
    <x v="134"/>
    <x v="0"/>
  </r>
  <r>
    <x v="1053"/>
    <x v="2"/>
    <n v="0.99"/>
    <n v="2.87"/>
    <x v="48"/>
    <x v="311"/>
    <x v="0"/>
  </r>
  <r>
    <x v="1053"/>
    <x v="2"/>
    <n v="0.99"/>
    <n v="2.87"/>
    <x v="48"/>
    <x v="336"/>
    <x v="0"/>
  </r>
  <r>
    <x v="1053"/>
    <x v="2"/>
    <n v="0.99"/>
    <n v="2.87"/>
    <x v="48"/>
    <x v="334"/>
    <x v="0"/>
  </r>
  <r>
    <x v="1053"/>
    <x v="2"/>
    <n v="0.99"/>
    <n v="2.87"/>
    <x v="48"/>
    <x v="12"/>
    <x v="0"/>
  </r>
  <r>
    <x v="1053"/>
    <x v="2"/>
    <n v="0.99"/>
    <n v="2.87"/>
    <x v="48"/>
    <x v="135"/>
    <x v="0"/>
  </r>
  <r>
    <x v="1053"/>
    <x v="2"/>
    <n v="0.99"/>
    <n v="2.87"/>
    <x v="48"/>
    <x v="493"/>
    <x v="0"/>
  </r>
  <r>
    <x v="1053"/>
    <x v="2"/>
    <n v="0.99"/>
    <n v="2.87"/>
    <x v="48"/>
    <x v="220"/>
    <x v="0"/>
  </r>
  <r>
    <x v="1053"/>
    <x v="2"/>
    <n v="0.99"/>
    <n v="2.87"/>
    <x v="48"/>
    <x v="653"/>
    <x v="0"/>
  </r>
  <r>
    <x v="1053"/>
    <x v="2"/>
    <n v="0.99"/>
    <n v="2.87"/>
    <x v="48"/>
    <x v="404"/>
    <x v="0"/>
  </r>
  <r>
    <x v="1"/>
    <x v="1"/>
    <m/>
    <m/>
    <x v="1"/>
    <x v="10"/>
    <x v="0"/>
  </r>
  <r>
    <x v="1054"/>
    <x v="2"/>
    <n v="0.99"/>
    <n v="3.16"/>
    <x v="48"/>
    <x v="134"/>
    <x v="0"/>
  </r>
  <r>
    <x v="1054"/>
    <x v="2"/>
    <n v="0.99"/>
    <n v="3.16"/>
    <x v="48"/>
    <x v="336"/>
    <x v="0"/>
  </r>
  <r>
    <x v="1054"/>
    <x v="2"/>
    <n v="0.99"/>
    <n v="3.16"/>
    <x v="48"/>
    <x v="334"/>
    <x v="0"/>
  </r>
  <r>
    <x v="1054"/>
    <x v="2"/>
    <n v="0.99"/>
    <n v="3.16"/>
    <x v="48"/>
    <x v="311"/>
    <x v="0"/>
  </r>
  <r>
    <x v="1054"/>
    <x v="2"/>
    <n v="0.99"/>
    <n v="3.16"/>
    <x v="48"/>
    <x v="12"/>
    <x v="0"/>
  </r>
  <r>
    <x v="1054"/>
    <x v="2"/>
    <n v="0.99"/>
    <n v="3.16"/>
    <x v="48"/>
    <x v="135"/>
    <x v="0"/>
  </r>
  <r>
    <x v="1054"/>
    <x v="2"/>
    <n v="0.99"/>
    <n v="3.16"/>
    <x v="48"/>
    <x v="493"/>
    <x v="0"/>
  </r>
  <r>
    <x v="1054"/>
    <x v="2"/>
    <n v="0.99"/>
    <n v="3.16"/>
    <x v="48"/>
    <x v="653"/>
    <x v="0"/>
  </r>
  <r>
    <x v="1054"/>
    <x v="2"/>
    <n v="0.99"/>
    <n v="3.16"/>
    <x v="48"/>
    <x v="220"/>
    <x v="0"/>
  </r>
  <r>
    <x v="1054"/>
    <x v="2"/>
    <n v="0.99"/>
    <n v="3.16"/>
    <x v="48"/>
    <x v="460"/>
    <x v="0"/>
  </r>
  <r>
    <x v="1"/>
    <x v="1"/>
    <m/>
    <m/>
    <x v="1"/>
    <x v="10"/>
    <x v="0"/>
  </r>
  <r>
    <x v="1055"/>
    <x v="2"/>
    <n v="0.99"/>
    <n v="3.92"/>
    <x v="49"/>
    <x v="2"/>
    <x v="0"/>
  </r>
  <r>
    <x v="1055"/>
    <x v="2"/>
    <n v="0.99"/>
    <n v="3.92"/>
    <x v="49"/>
    <x v="429"/>
    <x v="0"/>
  </r>
  <r>
    <x v="1055"/>
    <x v="2"/>
    <n v="0.99"/>
    <n v="3.92"/>
    <x v="49"/>
    <x v="7"/>
    <x v="0"/>
  </r>
  <r>
    <x v="1055"/>
    <x v="2"/>
    <n v="0.99"/>
    <n v="3.92"/>
    <x v="49"/>
    <x v="422"/>
    <x v="0"/>
  </r>
  <r>
    <x v="1055"/>
    <x v="2"/>
    <n v="0.99"/>
    <n v="3.92"/>
    <x v="49"/>
    <x v="4"/>
    <x v="0"/>
  </r>
  <r>
    <x v="1055"/>
    <x v="2"/>
    <n v="0.99"/>
    <n v="3.92"/>
    <x v="49"/>
    <x v="654"/>
    <x v="0"/>
  </r>
  <r>
    <x v="1055"/>
    <x v="2"/>
    <n v="0.99"/>
    <n v="3.92"/>
    <x v="49"/>
    <x v="410"/>
    <x v="0"/>
  </r>
  <r>
    <x v="1055"/>
    <x v="2"/>
    <n v="0.99"/>
    <n v="3.92"/>
    <x v="49"/>
    <x v="425"/>
    <x v="0"/>
  </r>
  <r>
    <x v="1055"/>
    <x v="2"/>
    <n v="0.99"/>
    <n v="3.92"/>
    <x v="49"/>
    <x v="655"/>
    <x v="0"/>
  </r>
  <r>
    <x v="1055"/>
    <x v="2"/>
    <n v="0.99"/>
    <n v="3.92"/>
    <x v="49"/>
    <x v="656"/>
    <x v="0"/>
  </r>
  <r>
    <x v="1"/>
    <x v="1"/>
    <m/>
    <m/>
    <x v="1"/>
    <x v="10"/>
    <x v="0"/>
  </r>
  <r>
    <x v="1056"/>
    <x v="2"/>
    <n v="0.99"/>
    <n v="2.12"/>
    <x v="49"/>
    <x v="429"/>
    <x v="0"/>
  </r>
  <r>
    <x v="1056"/>
    <x v="2"/>
    <n v="0.99"/>
    <n v="2.12"/>
    <x v="49"/>
    <x v="2"/>
    <x v="0"/>
  </r>
  <r>
    <x v="1056"/>
    <x v="2"/>
    <n v="0.99"/>
    <n v="2.12"/>
    <x v="49"/>
    <x v="7"/>
    <x v="0"/>
  </r>
  <r>
    <x v="1056"/>
    <x v="2"/>
    <n v="0.99"/>
    <n v="2.12"/>
    <x v="49"/>
    <x v="422"/>
    <x v="0"/>
  </r>
  <r>
    <x v="1056"/>
    <x v="2"/>
    <n v="0.99"/>
    <n v="2.12"/>
    <x v="49"/>
    <x v="425"/>
    <x v="0"/>
  </r>
  <r>
    <x v="1056"/>
    <x v="2"/>
    <n v="0.99"/>
    <n v="2.12"/>
    <x v="49"/>
    <x v="4"/>
    <x v="0"/>
  </r>
  <r>
    <x v="1056"/>
    <x v="2"/>
    <n v="0.99"/>
    <n v="2.12"/>
    <x v="49"/>
    <x v="410"/>
    <x v="0"/>
  </r>
  <r>
    <x v="1056"/>
    <x v="2"/>
    <n v="0.99"/>
    <n v="2.12"/>
    <x v="49"/>
    <x v="523"/>
    <x v="0"/>
  </r>
  <r>
    <x v="1056"/>
    <x v="2"/>
    <n v="0.99"/>
    <n v="2.12"/>
    <x v="49"/>
    <x v="657"/>
    <x v="0"/>
  </r>
  <r>
    <x v="1056"/>
    <x v="2"/>
    <n v="0.99"/>
    <n v="2.12"/>
    <x v="49"/>
    <x v="658"/>
    <x v="0"/>
  </r>
  <r>
    <x v="1"/>
    <x v="1"/>
    <m/>
    <m/>
    <x v="1"/>
    <x v="10"/>
    <x v="0"/>
  </r>
  <r>
    <x v="1057"/>
    <x v="2"/>
    <n v="0.33"/>
    <s v="‒"/>
    <x v="50"/>
    <x v="603"/>
    <x v="0"/>
  </r>
  <r>
    <x v="1057"/>
    <x v="2"/>
    <n v="0.33"/>
    <s v="‒"/>
    <x v="50"/>
    <x v="659"/>
    <x v="0"/>
  </r>
  <r>
    <x v="1057"/>
    <x v="2"/>
    <n v="0.33"/>
    <s v="‒"/>
    <x v="50"/>
    <x v="285"/>
    <x v="0"/>
  </r>
  <r>
    <x v="1057"/>
    <x v="2"/>
    <n v="0.33"/>
    <s v="‒"/>
    <x v="50"/>
    <x v="582"/>
    <x v="0"/>
  </r>
  <r>
    <x v="1057"/>
    <x v="2"/>
    <n v="0.33"/>
    <s v="‒"/>
    <x v="50"/>
    <x v="339"/>
    <x v="0"/>
  </r>
  <r>
    <x v="1057"/>
    <x v="2"/>
    <n v="0.33"/>
    <s v="‒"/>
    <x v="50"/>
    <x v="660"/>
    <x v="0"/>
  </r>
  <r>
    <x v="1057"/>
    <x v="2"/>
    <n v="0.33"/>
    <s v="‒"/>
    <x v="50"/>
    <x v="661"/>
    <x v="0"/>
  </r>
  <r>
    <x v="1057"/>
    <x v="2"/>
    <n v="0.33"/>
    <s v="‒"/>
    <x v="50"/>
    <x v="662"/>
    <x v="0"/>
  </r>
  <r>
    <x v="1057"/>
    <x v="2"/>
    <n v="0.33"/>
    <s v="‒"/>
    <x v="50"/>
    <x v="605"/>
    <x v="0"/>
  </r>
  <r>
    <x v="1057"/>
    <x v="2"/>
    <n v="0.33"/>
    <s v="‒"/>
    <x v="50"/>
    <x v="609"/>
    <x v="0"/>
  </r>
  <r>
    <x v="1"/>
    <x v="1"/>
    <m/>
    <m/>
    <x v="1"/>
    <x v="10"/>
    <x v="0"/>
  </r>
  <r>
    <x v="1058"/>
    <x v="2"/>
    <n v="0.33"/>
    <n v="1.9"/>
    <x v="50"/>
    <x v="60"/>
    <x v="0"/>
  </r>
  <r>
    <x v="1058"/>
    <x v="2"/>
    <n v="0.33"/>
    <n v="1.9"/>
    <x v="50"/>
    <x v="603"/>
    <x v="0"/>
  </r>
  <r>
    <x v="1058"/>
    <x v="2"/>
    <n v="0.33"/>
    <n v="1.9"/>
    <x v="50"/>
    <x v="67"/>
    <x v="0"/>
  </r>
  <r>
    <x v="1058"/>
    <x v="2"/>
    <n v="0.33"/>
    <n v="1.9"/>
    <x v="50"/>
    <x v="566"/>
    <x v="0"/>
  </r>
  <r>
    <x v="1058"/>
    <x v="2"/>
    <n v="0.33"/>
    <n v="1.9"/>
    <x v="50"/>
    <x v="659"/>
    <x v="0"/>
  </r>
  <r>
    <x v="1058"/>
    <x v="2"/>
    <n v="0.33"/>
    <n v="1.9"/>
    <x v="50"/>
    <x v="285"/>
    <x v="0"/>
  </r>
  <r>
    <x v="1058"/>
    <x v="2"/>
    <n v="0.33"/>
    <n v="1.9"/>
    <x v="50"/>
    <x v="582"/>
    <x v="0"/>
  </r>
  <r>
    <x v="1058"/>
    <x v="2"/>
    <n v="0.33"/>
    <n v="1.9"/>
    <x v="50"/>
    <x v="663"/>
    <x v="0"/>
  </r>
  <r>
    <x v="1058"/>
    <x v="2"/>
    <n v="0.33"/>
    <n v="1.9"/>
    <x v="50"/>
    <x v="664"/>
    <x v="0"/>
  </r>
  <r>
    <x v="1058"/>
    <x v="2"/>
    <n v="0.33"/>
    <n v="1.9"/>
    <x v="50"/>
    <x v="609"/>
    <x v="0"/>
  </r>
  <r>
    <x v="1"/>
    <x v="1"/>
    <m/>
    <m/>
    <x v="1"/>
    <x v="10"/>
    <x v="0"/>
  </r>
  <r>
    <x v="1059"/>
    <x v="2"/>
    <n v="0.33"/>
    <n v="1.9"/>
    <x v="50"/>
    <x v="603"/>
    <x v="0"/>
  </r>
  <r>
    <x v="1059"/>
    <x v="2"/>
    <n v="0.33"/>
    <n v="1.9"/>
    <x v="50"/>
    <x v="665"/>
    <x v="0"/>
  </r>
  <r>
    <x v="1059"/>
    <x v="2"/>
    <n v="0.33"/>
    <n v="1.9"/>
    <x v="50"/>
    <x v="60"/>
    <x v="0"/>
  </r>
  <r>
    <x v="1059"/>
    <x v="2"/>
    <n v="0.33"/>
    <n v="1.9"/>
    <x v="50"/>
    <x v="659"/>
    <x v="0"/>
  </r>
  <r>
    <x v="1059"/>
    <x v="2"/>
    <n v="0.33"/>
    <n v="1.9"/>
    <x v="50"/>
    <x v="566"/>
    <x v="0"/>
  </r>
  <r>
    <x v="1059"/>
    <x v="2"/>
    <n v="0.33"/>
    <n v="1.9"/>
    <x v="50"/>
    <x v="67"/>
    <x v="0"/>
  </r>
  <r>
    <x v="1059"/>
    <x v="2"/>
    <n v="0.33"/>
    <n v="1.9"/>
    <x v="50"/>
    <x v="582"/>
    <x v="0"/>
  </r>
  <r>
    <x v="1059"/>
    <x v="2"/>
    <n v="0.33"/>
    <n v="1.9"/>
    <x v="50"/>
    <x v="285"/>
    <x v="0"/>
  </r>
  <r>
    <x v="1059"/>
    <x v="2"/>
    <n v="0.33"/>
    <n v="1.9"/>
    <x v="50"/>
    <x v="666"/>
    <x v="0"/>
  </r>
  <r>
    <x v="1059"/>
    <x v="2"/>
    <n v="0.33"/>
    <n v="1.9"/>
    <x v="50"/>
    <x v="663"/>
    <x v="0"/>
  </r>
  <r>
    <x v="1"/>
    <x v="1"/>
    <m/>
    <m/>
    <x v="1"/>
    <x v="10"/>
    <x v="0"/>
  </r>
  <r>
    <x v="1060"/>
    <x v="2"/>
    <n v="0.66"/>
    <n v="2.91"/>
    <x v="51"/>
    <x v="667"/>
    <x v="0"/>
  </r>
  <r>
    <x v="1060"/>
    <x v="2"/>
    <n v="0.66"/>
    <n v="2.91"/>
    <x v="51"/>
    <x v="668"/>
    <x v="0"/>
  </r>
  <r>
    <x v="1060"/>
    <x v="2"/>
    <n v="0.66"/>
    <n v="2.91"/>
    <x v="51"/>
    <x v="669"/>
    <x v="0"/>
  </r>
  <r>
    <x v="1060"/>
    <x v="2"/>
    <n v="0.66"/>
    <n v="2.91"/>
    <x v="51"/>
    <x v="670"/>
    <x v="0"/>
  </r>
  <r>
    <x v="1060"/>
    <x v="2"/>
    <n v="0.66"/>
    <n v="2.91"/>
    <x v="51"/>
    <x v="671"/>
    <x v="0"/>
  </r>
  <r>
    <x v="1060"/>
    <x v="2"/>
    <n v="0.66"/>
    <n v="2.91"/>
    <x v="51"/>
    <x v="672"/>
    <x v="0"/>
  </r>
  <r>
    <x v="1060"/>
    <x v="2"/>
    <n v="0.66"/>
    <n v="2.91"/>
    <x v="51"/>
    <x v="673"/>
    <x v="0"/>
  </r>
  <r>
    <x v="1060"/>
    <x v="2"/>
    <n v="0.66"/>
    <n v="2.91"/>
    <x v="51"/>
    <x v="674"/>
    <x v="0"/>
  </r>
  <r>
    <x v="1060"/>
    <x v="2"/>
    <n v="0.66"/>
    <n v="2.91"/>
    <x v="51"/>
    <x v="675"/>
    <x v="0"/>
  </r>
  <r>
    <x v="1060"/>
    <x v="2"/>
    <n v="0.66"/>
    <n v="2.91"/>
    <x v="51"/>
    <x v="676"/>
    <x v="0"/>
  </r>
  <r>
    <x v="1"/>
    <x v="1"/>
    <m/>
    <m/>
    <x v="1"/>
    <x v="10"/>
    <x v="0"/>
  </r>
  <r>
    <x v="1061"/>
    <x v="2"/>
    <n v="0.66"/>
    <n v="1.01"/>
    <x v="51"/>
    <x v="667"/>
    <x v="0"/>
  </r>
  <r>
    <x v="1061"/>
    <x v="2"/>
    <n v="0.66"/>
    <n v="1.01"/>
    <x v="51"/>
    <x v="677"/>
    <x v="0"/>
  </r>
  <r>
    <x v="1061"/>
    <x v="2"/>
    <n v="0.66"/>
    <n v="1.01"/>
    <x v="51"/>
    <x v="668"/>
    <x v="0"/>
  </r>
  <r>
    <x v="1061"/>
    <x v="2"/>
    <n v="0.66"/>
    <n v="1.01"/>
    <x v="51"/>
    <x v="672"/>
    <x v="0"/>
  </r>
  <r>
    <x v="1061"/>
    <x v="2"/>
    <n v="0.66"/>
    <n v="1.01"/>
    <x v="51"/>
    <x v="671"/>
    <x v="0"/>
  </r>
  <r>
    <x v="1061"/>
    <x v="2"/>
    <n v="0.66"/>
    <n v="1.01"/>
    <x v="51"/>
    <x v="678"/>
    <x v="0"/>
  </r>
  <r>
    <x v="1061"/>
    <x v="2"/>
    <n v="0.66"/>
    <n v="1.01"/>
    <x v="51"/>
    <x v="670"/>
    <x v="0"/>
  </r>
  <r>
    <x v="1061"/>
    <x v="2"/>
    <n v="0.66"/>
    <n v="1.01"/>
    <x v="51"/>
    <x v="676"/>
    <x v="0"/>
  </r>
  <r>
    <x v="1061"/>
    <x v="2"/>
    <n v="0.66"/>
    <n v="1.01"/>
    <x v="51"/>
    <x v="679"/>
    <x v="0"/>
  </r>
  <r>
    <x v="1061"/>
    <x v="2"/>
    <n v="0.66"/>
    <n v="1.01"/>
    <x v="51"/>
    <x v="680"/>
    <x v="0"/>
  </r>
  <r>
    <x v="1"/>
    <x v="1"/>
    <m/>
    <m/>
    <x v="1"/>
    <x v="10"/>
    <x v="0"/>
  </r>
  <r>
    <x v="1062"/>
    <x v="5"/>
    <s v="‒"/>
    <s v="‒"/>
    <x v="51"/>
    <x v="681"/>
    <x v="0"/>
  </r>
  <r>
    <x v="1062"/>
    <x v="5"/>
    <s v="‒"/>
    <s v="‒"/>
    <x v="51"/>
    <x v="682"/>
    <x v="0"/>
  </r>
  <r>
    <x v="1062"/>
    <x v="5"/>
    <s v="‒"/>
    <s v="‒"/>
    <x v="51"/>
    <x v="529"/>
    <x v="0"/>
  </r>
  <r>
    <x v="1062"/>
    <x v="5"/>
    <s v="‒"/>
    <s v="‒"/>
    <x v="51"/>
    <x v="67"/>
    <x v="0"/>
  </r>
  <r>
    <x v="1062"/>
    <x v="5"/>
    <s v="‒"/>
    <s v="‒"/>
    <x v="51"/>
    <x v="683"/>
    <x v="0"/>
  </r>
  <r>
    <x v="1062"/>
    <x v="5"/>
    <s v="‒"/>
    <s v="‒"/>
    <x v="51"/>
    <x v="32"/>
    <x v="0"/>
  </r>
  <r>
    <x v="1062"/>
    <x v="5"/>
    <s v="‒"/>
    <s v="‒"/>
    <x v="51"/>
    <x v="451"/>
    <x v="0"/>
  </r>
  <r>
    <x v="1062"/>
    <x v="5"/>
    <s v="‒"/>
    <s v="‒"/>
    <x v="51"/>
    <x v="419"/>
    <x v="0"/>
  </r>
  <r>
    <x v="1062"/>
    <x v="5"/>
    <s v="‒"/>
    <s v="‒"/>
    <x v="51"/>
    <x v="684"/>
    <x v="0"/>
  </r>
  <r>
    <x v="1062"/>
    <x v="5"/>
    <s v="‒"/>
    <s v="‒"/>
    <x v="51"/>
    <x v="685"/>
    <x v="0"/>
  </r>
  <r>
    <x v="1"/>
    <x v="1"/>
    <m/>
    <m/>
    <x v="1"/>
    <x v="10"/>
    <x v="0"/>
  </r>
  <r>
    <x v="1063"/>
    <x v="5"/>
    <s v="‒"/>
    <s v="‒"/>
    <x v="51"/>
    <x v="529"/>
    <x v="0"/>
  </r>
  <r>
    <x v="1063"/>
    <x v="5"/>
    <s v="‒"/>
    <s v="‒"/>
    <x v="51"/>
    <x v="681"/>
    <x v="0"/>
  </r>
  <r>
    <x v="1063"/>
    <x v="5"/>
    <s v="‒"/>
    <s v="‒"/>
    <x v="51"/>
    <x v="682"/>
    <x v="0"/>
  </r>
  <r>
    <x v="1063"/>
    <x v="5"/>
    <s v="‒"/>
    <s v="‒"/>
    <x v="51"/>
    <x v="419"/>
    <x v="0"/>
  </r>
  <r>
    <x v="1063"/>
    <x v="5"/>
    <s v="‒"/>
    <s v="‒"/>
    <x v="51"/>
    <x v="522"/>
    <x v="0"/>
  </r>
  <r>
    <x v="1063"/>
    <x v="5"/>
    <s v="‒"/>
    <s v="‒"/>
    <x v="51"/>
    <x v="67"/>
    <x v="0"/>
  </r>
  <r>
    <x v="1063"/>
    <x v="5"/>
    <s v="‒"/>
    <s v="‒"/>
    <x v="51"/>
    <x v="633"/>
    <x v="0"/>
  </r>
  <r>
    <x v="1063"/>
    <x v="5"/>
    <s v="‒"/>
    <s v="‒"/>
    <x v="51"/>
    <x v="683"/>
    <x v="0"/>
  </r>
  <r>
    <x v="1063"/>
    <x v="5"/>
    <s v="‒"/>
    <s v="‒"/>
    <x v="51"/>
    <x v="32"/>
    <x v="0"/>
  </r>
  <r>
    <x v="1063"/>
    <x v="5"/>
    <s v="‒"/>
    <s v="‒"/>
    <x v="51"/>
    <x v="686"/>
    <x v="0"/>
  </r>
  <r>
    <x v="1"/>
    <x v="1"/>
    <m/>
    <m/>
    <x v="1"/>
    <x v="10"/>
    <x v="0"/>
  </r>
  <r>
    <x v="1064"/>
    <x v="2"/>
    <n v="0.33"/>
    <n v="3.3"/>
    <x v="52"/>
    <x v="594"/>
    <x v="0"/>
  </r>
  <r>
    <x v="1064"/>
    <x v="2"/>
    <n v="0.33"/>
    <n v="3.3"/>
    <x v="52"/>
    <x v="687"/>
    <x v="0"/>
  </r>
  <r>
    <x v="1064"/>
    <x v="2"/>
    <n v="0.33"/>
    <n v="3.3"/>
    <x v="52"/>
    <x v="682"/>
    <x v="0"/>
  </r>
  <r>
    <x v="1064"/>
    <x v="2"/>
    <n v="0.33"/>
    <n v="3.3"/>
    <x v="52"/>
    <x v="688"/>
    <x v="0"/>
  </r>
  <r>
    <x v="1064"/>
    <x v="2"/>
    <n v="0.33"/>
    <n v="3.3"/>
    <x v="52"/>
    <x v="689"/>
    <x v="0"/>
  </r>
  <r>
    <x v="1064"/>
    <x v="2"/>
    <n v="0.33"/>
    <n v="3.3"/>
    <x v="52"/>
    <x v="690"/>
    <x v="0"/>
  </r>
  <r>
    <x v="1064"/>
    <x v="2"/>
    <n v="0.33"/>
    <n v="3.3"/>
    <x v="52"/>
    <x v="691"/>
    <x v="0"/>
  </r>
  <r>
    <x v="1064"/>
    <x v="2"/>
    <n v="0.33"/>
    <n v="3.3"/>
    <x v="52"/>
    <x v="692"/>
    <x v="0"/>
  </r>
  <r>
    <x v="1064"/>
    <x v="2"/>
    <n v="0.33"/>
    <n v="3.3"/>
    <x v="52"/>
    <x v="419"/>
    <x v="0"/>
  </r>
  <r>
    <x v="1064"/>
    <x v="2"/>
    <n v="0.33"/>
    <n v="3.3"/>
    <x v="52"/>
    <x v="693"/>
    <x v="0"/>
  </r>
  <r>
    <x v="1"/>
    <x v="1"/>
    <m/>
    <m/>
    <x v="1"/>
    <x v="10"/>
    <x v="0"/>
  </r>
  <r>
    <x v="1065"/>
    <x v="5"/>
    <s v="‒"/>
    <s v="‒"/>
    <x v="52"/>
    <x v="687"/>
    <x v="0"/>
  </r>
  <r>
    <x v="1065"/>
    <x v="5"/>
    <s v="‒"/>
    <s v="‒"/>
    <x v="52"/>
    <x v="594"/>
    <x v="0"/>
  </r>
  <r>
    <x v="1065"/>
    <x v="5"/>
    <s v="‒"/>
    <s v="‒"/>
    <x v="52"/>
    <x v="683"/>
    <x v="0"/>
  </r>
  <r>
    <x v="1065"/>
    <x v="5"/>
    <s v="‒"/>
    <s v="‒"/>
    <x v="52"/>
    <x v="682"/>
    <x v="0"/>
  </r>
  <r>
    <x v="1065"/>
    <x v="5"/>
    <s v="‒"/>
    <s v="‒"/>
    <x v="52"/>
    <x v="668"/>
    <x v="0"/>
  </r>
  <r>
    <x v="1065"/>
    <x v="5"/>
    <s v="‒"/>
    <s v="‒"/>
    <x v="52"/>
    <x v="689"/>
    <x v="0"/>
  </r>
  <r>
    <x v="1065"/>
    <x v="5"/>
    <s v="‒"/>
    <s v="‒"/>
    <x v="52"/>
    <x v="690"/>
    <x v="0"/>
  </r>
  <r>
    <x v="1065"/>
    <x v="5"/>
    <s v="‒"/>
    <s v="‒"/>
    <x v="52"/>
    <x v="691"/>
    <x v="0"/>
  </r>
  <r>
    <x v="1065"/>
    <x v="5"/>
    <s v="‒"/>
    <s v="‒"/>
    <x v="52"/>
    <x v="692"/>
    <x v="0"/>
  </r>
  <r>
    <x v="1065"/>
    <x v="5"/>
    <s v="‒"/>
    <s v="‒"/>
    <x v="52"/>
    <x v="419"/>
    <x v="0"/>
  </r>
  <r>
    <x v="1"/>
    <x v="1"/>
    <m/>
    <m/>
    <x v="1"/>
    <x v="10"/>
    <x v="0"/>
  </r>
  <r>
    <x v="1066"/>
    <x v="2"/>
    <n v="0.33"/>
    <n v="3.3"/>
    <x v="52"/>
    <x v="594"/>
    <x v="0"/>
  </r>
  <r>
    <x v="1066"/>
    <x v="2"/>
    <n v="0.33"/>
    <n v="3.3"/>
    <x v="52"/>
    <x v="687"/>
    <x v="0"/>
  </r>
  <r>
    <x v="1066"/>
    <x v="2"/>
    <n v="0.33"/>
    <n v="3.3"/>
    <x v="52"/>
    <x v="682"/>
    <x v="0"/>
  </r>
  <r>
    <x v="1066"/>
    <x v="2"/>
    <n v="0.33"/>
    <n v="3.3"/>
    <x v="52"/>
    <x v="688"/>
    <x v="0"/>
  </r>
  <r>
    <x v="1066"/>
    <x v="2"/>
    <n v="0.33"/>
    <n v="3.3"/>
    <x v="52"/>
    <x v="692"/>
    <x v="0"/>
  </r>
  <r>
    <x v="1066"/>
    <x v="2"/>
    <n v="0.33"/>
    <n v="3.3"/>
    <x v="52"/>
    <x v="689"/>
    <x v="0"/>
  </r>
  <r>
    <x v="1066"/>
    <x v="2"/>
    <n v="0.33"/>
    <n v="3.3"/>
    <x v="52"/>
    <x v="694"/>
    <x v="0"/>
  </r>
  <r>
    <x v="1066"/>
    <x v="2"/>
    <n v="0.33"/>
    <n v="3.3"/>
    <x v="52"/>
    <x v="668"/>
    <x v="0"/>
  </r>
  <r>
    <x v="1066"/>
    <x v="2"/>
    <n v="0.33"/>
    <n v="3.3"/>
    <x v="52"/>
    <x v="690"/>
    <x v="0"/>
  </r>
  <r>
    <x v="1066"/>
    <x v="2"/>
    <n v="0.33"/>
    <n v="3.3"/>
    <x v="52"/>
    <x v="695"/>
    <x v="0"/>
  </r>
  <r>
    <x v="1"/>
    <x v="1"/>
    <m/>
    <m/>
    <x v="1"/>
    <x v="10"/>
    <x v="0"/>
  </r>
  <r>
    <x v="1067"/>
    <x v="2"/>
    <n v="0.99"/>
    <s v="‒"/>
    <x v="52"/>
    <x v="594"/>
    <x v="0"/>
  </r>
  <r>
    <x v="1067"/>
    <x v="2"/>
    <n v="0.99"/>
    <s v="‒"/>
    <x v="52"/>
    <x v="687"/>
    <x v="0"/>
  </r>
  <r>
    <x v="1067"/>
    <x v="2"/>
    <n v="0.99"/>
    <s v="‒"/>
    <x v="52"/>
    <x v="682"/>
    <x v="0"/>
  </r>
  <r>
    <x v="1067"/>
    <x v="2"/>
    <n v="0.99"/>
    <s v="‒"/>
    <x v="52"/>
    <x v="688"/>
    <x v="0"/>
  </r>
  <r>
    <x v="1067"/>
    <x v="2"/>
    <n v="0.99"/>
    <s v="‒"/>
    <x v="52"/>
    <x v="692"/>
    <x v="0"/>
  </r>
  <r>
    <x v="1067"/>
    <x v="2"/>
    <n v="0.99"/>
    <s v="‒"/>
    <x v="52"/>
    <x v="689"/>
    <x v="0"/>
  </r>
  <r>
    <x v="1067"/>
    <x v="2"/>
    <n v="0.99"/>
    <s v="‒"/>
    <x v="52"/>
    <x v="695"/>
    <x v="0"/>
  </r>
  <r>
    <x v="1067"/>
    <x v="2"/>
    <n v="0.99"/>
    <s v="‒"/>
    <x v="52"/>
    <x v="690"/>
    <x v="0"/>
  </r>
  <r>
    <x v="1067"/>
    <x v="2"/>
    <n v="0.99"/>
    <s v="‒"/>
    <x v="52"/>
    <x v="694"/>
    <x v="0"/>
  </r>
  <r>
    <x v="1067"/>
    <x v="2"/>
    <n v="0.99"/>
    <s v="‒"/>
    <x v="52"/>
    <x v="668"/>
    <x v="0"/>
  </r>
  <r>
    <x v="1"/>
    <x v="1"/>
    <m/>
    <m/>
    <x v="1"/>
    <x v="10"/>
    <x v="0"/>
  </r>
  <r>
    <x v="1068"/>
    <x v="2"/>
    <n v="0.99"/>
    <n v="2.36"/>
    <x v="53"/>
    <x v="448"/>
    <x v="0"/>
  </r>
  <r>
    <x v="1068"/>
    <x v="2"/>
    <n v="0.99"/>
    <n v="2.36"/>
    <x v="53"/>
    <x v="60"/>
    <x v="0"/>
  </r>
  <r>
    <x v="1068"/>
    <x v="2"/>
    <n v="0.99"/>
    <n v="2.36"/>
    <x v="53"/>
    <x v="529"/>
    <x v="0"/>
  </r>
  <r>
    <x v="1068"/>
    <x v="2"/>
    <n v="0.99"/>
    <n v="2.36"/>
    <x v="53"/>
    <x v="446"/>
    <x v="0"/>
  </r>
  <r>
    <x v="1068"/>
    <x v="2"/>
    <n v="0.99"/>
    <n v="2.36"/>
    <x v="53"/>
    <x v="619"/>
    <x v="0"/>
  </r>
  <r>
    <x v="1068"/>
    <x v="2"/>
    <n v="0.99"/>
    <n v="2.36"/>
    <x v="53"/>
    <x v="530"/>
    <x v="0"/>
  </r>
  <r>
    <x v="1068"/>
    <x v="2"/>
    <n v="0.99"/>
    <n v="2.36"/>
    <x v="53"/>
    <x v="696"/>
    <x v="0"/>
  </r>
  <r>
    <x v="1068"/>
    <x v="2"/>
    <n v="0.99"/>
    <n v="2.36"/>
    <x v="53"/>
    <x v="697"/>
    <x v="0"/>
  </r>
  <r>
    <x v="1068"/>
    <x v="2"/>
    <n v="0.99"/>
    <n v="2.36"/>
    <x v="53"/>
    <x v="698"/>
    <x v="0"/>
  </r>
  <r>
    <x v="1068"/>
    <x v="2"/>
    <n v="0.99"/>
    <n v="2.36"/>
    <x v="53"/>
    <x v="699"/>
    <x v="0"/>
  </r>
  <r>
    <x v="1"/>
    <x v="1"/>
    <m/>
    <m/>
    <x v="1"/>
    <x v="10"/>
    <x v="0"/>
  </r>
  <r>
    <x v="1069"/>
    <x v="2"/>
    <n v="0.99"/>
    <n v="3.4"/>
    <x v="53"/>
    <x v="60"/>
    <x v="0"/>
  </r>
  <r>
    <x v="1069"/>
    <x v="2"/>
    <n v="0.99"/>
    <n v="3.4"/>
    <x v="53"/>
    <x v="448"/>
    <x v="0"/>
  </r>
  <r>
    <x v="1069"/>
    <x v="2"/>
    <n v="0.99"/>
    <n v="3.4"/>
    <x v="53"/>
    <x v="697"/>
    <x v="0"/>
  </r>
  <r>
    <x v="1069"/>
    <x v="2"/>
    <n v="0.99"/>
    <n v="3.4"/>
    <x v="53"/>
    <x v="446"/>
    <x v="0"/>
  </r>
  <r>
    <x v="1069"/>
    <x v="2"/>
    <n v="0.99"/>
    <n v="3.4"/>
    <x v="53"/>
    <x v="530"/>
    <x v="0"/>
  </r>
  <r>
    <x v="1069"/>
    <x v="2"/>
    <n v="0.99"/>
    <n v="3.4"/>
    <x v="53"/>
    <x v="529"/>
    <x v="0"/>
  </r>
  <r>
    <x v="1069"/>
    <x v="2"/>
    <n v="0.99"/>
    <n v="3.4"/>
    <x v="53"/>
    <x v="619"/>
    <x v="0"/>
  </r>
  <r>
    <x v="1069"/>
    <x v="2"/>
    <n v="0.99"/>
    <n v="3.4"/>
    <x v="53"/>
    <x v="519"/>
    <x v="0"/>
  </r>
  <r>
    <x v="1069"/>
    <x v="2"/>
    <n v="0.99"/>
    <n v="3.4"/>
    <x v="53"/>
    <x v="698"/>
    <x v="0"/>
  </r>
  <r>
    <x v="1069"/>
    <x v="2"/>
    <n v="0.99"/>
    <n v="3.4"/>
    <x v="53"/>
    <x v="699"/>
    <x v="0"/>
  </r>
  <r>
    <x v="1"/>
    <x v="1"/>
    <m/>
    <m/>
    <x v="1"/>
    <x v="10"/>
    <x v="0"/>
  </r>
  <r>
    <x v="1070"/>
    <x v="2"/>
    <n v="0.33"/>
    <n v="1.52"/>
    <x v="54"/>
    <x v="700"/>
    <x v="0"/>
  </r>
  <r>
    <x v="1070"/>
    <x v="2"/>
    <n v="0.33"/>
    <n v="1.52"/>
    <x v="54"/>
    <x v="701"/>
    <x v="0"/>
  </r>
  <r>
    <x v="1070"/>
    <x v="2"/>
    <n v="0.33"/>
    <n v="1.52"/>
    <x v="54"/>
    <x v="702"/>
    <x v="0"/>
  </r>
  <r>
    <x v="1070"/>
    <x v="2"/>
    <n v="0.33"/>
    <n v="1.52"/>
    <x v="54"/>
    <x v="703"/>
    <x v="0"/>
  </r>
  <r>
    <x v="1070"/>
    <x v="2"/>
    <n v="0.33"/>
    <n v="1.52"/>
    <x v="54"/>
    <x v="64"/>
    <x v="0"/>
  </r>
  <r>
    <x v="1070"/>
    <x v="2"/>
    <n v="0.33"/>
    <n v="1.52"/>
    <x v="54"/>
    <x v="550"/>
    <x v="0"/>
  </r>
  <r>
    <x v="1070"/>
    <x v="2"/>
    <n v="0.33"/>
    <n v="1.52"/>
    <x v="54"/>
    <x v="141"/>
    <x v="0"/>
  </r>
  <r>
    <x v="1070"/>
    <x v="2"/>
    <n v="0.33"/>
    <n v="1.52"/>
    <x v="54"/>
    <x v="704"/>
    <x v="0"/>
  </r>
  <r>
    <x v="1070"/>
    <x v="2"/>
    <n v="0.33"/>
    <n v="1.52"/>
    <x v="54"/>
    <x v="705"/>
    <x v="0"/>
  </r>
  <r>
    <x v="1070"/>
    <x v="2"/>
    <n v="0.33"/>
    <n v="1.52"/>
    <x v="54"/>
    <x v="706"/>
    <x v="0"/>
  </r>
  <r>
    <x v="1"/>
    <x v="1"/>
    <m/>
    <m/>
    <x v="1"/>
    <x v="10"/>
    <x v="0"/>
  </r>
  <r>
    <x v="1071"/>
    <x v="2"/>
    <n v="0.33"/>
    <n v="1.52"/>
    <x v="54"/>
    <x v="700"/>
    <x v="0"/>
  </r>
  <r>
    <x v="1071"/>
    <x v="2"/>
    <n v="0.33"/>
    <n v="1.52"/>
    <x v="54"/>
    <x v="701"/>
    <x v="0"/>
  </r>
  <r>
    <x v="1071"/>
    <x v="2"/>
    <n v="0.33"/>
    <n v="1.52"/>
    <x v="54"/>
    <x v="702"/>
    <x v="0"/>
  </r>
  <r>
    <x v="1071"/>
    <x v="2"/>
    <n v="0.33"/>
    <n v="1.52"/>
    <x v="54"/>
    <x v="550"/>
    <x v="0"/>
  </r>
  <r>
    <x v="1071"/>
    <x v="2"/>
    <n v="0.33"/>
    <n v="1.52"/>
    <x v="54"/>
    <x v="703"/>
    <x v="0"/>
  </r>
  <r>
    <x v="1071"/>
    <x v="2"/>
    <n v="0.33"/>
    <n v="1.52"/>
    <x v="54"/>
    <x v="64"/>
    <x v="0"/>
  </r>
  <r>
    <x v="1071"/>
    <x v="2"/>
    <n v="0.33"/>
    <n v="1.52"/>
    <x v="54"/>
    <x v="141"/>
    <x v="0"/>
  </r>
  <r>
    <x v="1071"/>
    <x v="2"/>
    <n v="0.33"/>
    <n v="1.52"/>
    <x v="54"/>
    <x v="707"/>
    <x v="0"/>
  </r>
  <r>
    <x v="1071"/>
    <x v="2"/>
    <n v="0.33"/>
    <n v="1.52"/>
    <x v="54"/>
    <x v="704"/>
    <x v="0"/>
  </r>
  <r>
    <x v="1071"/>
    <x v="2"/>
    <n v="0.33"/>
    <n v="1.52"/>
    <x v="54"/>
    <x v="706"/>
    <x v="0"/>
  </r>
  <r>
    <x v="1"/>
    <x v="1"/>
    <m/>
    <m/>
    <x v="1"/>
    <x v="10"/>
    <x v="0"/>
  </r>
  <r>
    <x v="1072"/>
    <x v="2"/>
    <n v="0.99"/>
    <n v="2.44"/>
    <x v="55"/>
    <x v="67"/>
    <x v="0"/>
  </r>
  <r>
    <x v="1072"/>
    <x v="2"/>
    <n v="0.99"/>
    <n v="2.44"/>
    <x v="55"/>
    <x v="708"/>
    <x v="0"/>
  </r>
  <r>
    <x v="1072"/>
    <x v="2"/>
    <n v="0.99"/>
    <n v="2.44"/>
    <x v="55"/>
    <x v="451"/>
    <x v="0"/>
  </r>
  <r>
    <x v="1072"/>
    <x v="2"/>
    <n v="0.99"/>
    <n v="2.44"/>
    <x v="55"/>
    <x v="519"/>
    <x v="0"/>
  </r>
  <r>
    <x v="1072"/>
    <x v="2"/>
    <n v="0.99"/>
    <n v="2.44"/>
    <x v="55"/>
    <x v="709"/>
    <x v="0"/>
  </r>
  <r>
    <x v="1072"/>
    <x v="2"/>
    <n v="0.99"/>
    <n v="2.44"/>
    <x v="55"/>
    <x v="4"/>
    <x v="0"/>
  </r>
  <r>
    <x v="1072"/>
    <x v="2"/>
    <n v="0.99"/>
    <n v="2.44"/>
    <x v="55"/>
    <x v="710"/>
    <x v="0"/>
  </r>
  <r>
    <x v="1072"/>
    <x v="2"/>
    <n v="0.99"/>
    <n v="2.44"/>
    <x v="55"/>
    <x v="447"/>
    <x v="0"/>
  </r>
  <r>
    <x v="1072"/>
    <x v="2"/>
    <n v="0.99"/>
    <n v="2.44"/>
    <x v="55"/>
    <x v="711"/>
    <x v="0"/>
  </r>
  <r>
    <x v="1072"/>
    <x v="2"/>
    <n v="0.99"/>
    <n v="2.44"/>
    <x v="55"/>
    <x v="559"/>
    <x v="0"/>
  </r>
  <r>
    <x v="1"/>
    <x v="1"/>
    <m/>
    <m/>
    <x v="1"/>
    <x v="10"/>
    <x v="0"/>
  </r>
  <r>
    <x v="1073"/>
    <x v="2"/>
    <n v="0.99"/>
    <n v="3.12"/>
    <x v="55"/>
    <x v="67"/>
    <x v="0"/>
  </r>
  <r>
    <x v="1073"/>
    <x v="2"/>
    <n v="0.99"/>
    <n v="3.12"/>
    <x v="55"/>
    <x v="708"/>
    <x v="0"/>
  </r>
  <r>
    <x v="1073"/>
    <x v="2"/>
    <n v="0.99"/>
    <n v="3.12"/>
    <x v="55"/>
    <x v="451"/>
    <x v="0"/>
  </r>
  <r>
    <x v="1073"/>
    <x v="2"/>
    <n v="0.99"/>
    <n v="3.12"/>
    <x v="55"/>
    <x v="519"/>
    <x v="0"/>
  </r>
  <r>
    <x v="1073"/>
    <x v="2"/>
    <n v="0.99"/>
    <n v="3.12"/>
    <x v="55"/>
    <x v="709"/>
    <x v="0"/>
  </r>
  <r>
    <x v="1073"/>
    <x v="2"/>
    <n v="0.99"/>
    <n v="3.12"/>
    <x v="55"/>
    <x v="4"/>
    <x v="0"/>
  </r>
  <r>
    <x v="1073"/>
    <x v="2"/>
    <n v="0.99"/>
    <n v="3.12"/>
    <x v="55"/>
    <x v="711"/>
    <x v="0"/>
  </r>
  <r>
    <x v="1073"/>
    <x v="2"/>
    <n v="0.99"/>
    <n v="3.12"/>
    <x v="55"/>
    <x v="559"/>
    <x v="0"/>
  </r>
  <r>
    <x v="1073"/>
    <x v="2"/>
    <n v="0.99"/>
    <n v="3.12"/>
    <x v="55"/>
    <x v="710"/>
    <x v="0"/>
  </r>
  <r>
    <x v="1073"/>
    <x v="2"/>
    <n v="0.99"/>
    <n v="3.12"/>
    <x v="55"/>
    <x v="447"/>
    <x v="0"/>
  </r>
  <r>
    <x v="1"/>
    <x v="1"/>
    <m/>
    <m/>
    <x v="1"/>
    <x v="10"/>
    <x v="0"/>
  </r>
  <r>
    <x v="1074"/>
    <x v="0"/>
    <n v="0.99"/>
    <n v="7.48"/>
    <x v="56"/>
    <x v="366"/>
    <x v="0"/>
  </r>
  <r>
    <x v="1074"/>
    <x v="0"/>
    <n v="0.99"/>
    <n v="7.48"/>
    <x v="56"/>
    <x v="619"/>
    <x v="0"/>
  </r>
  <r>
    <x v="1074"/>
    <x v="0"/>
    <n v="0.99"/>
    <n v="7.48"/>
    <x v="56"/>
    <x v="712"/>
    <x v="0"/>
  </r>
  <r>
    <x v="1074"/>
    <x v="0"/>
    <n v="0.99"/>
    <n v="7.48"/>
    <x v="56"/>
    <x v="60"/>
    <x v="0"/>
  </r>
  <r>
    <x v="1074"/>
    <x v="0"/>
    <n v="0.99"/>
    <n v="7.48"/>
    <x v="56"/>
    <x v="713"/>
    <x v="0"/>
  </r>
  <r>
    <x v="1074"/>
    <x v="0"/>
    <n v="0.99"/>
    <n v="7.48"/>
    <x v="56"/>
    <x v="107"/>
    <x v="0"/>
  </r>
  <r>
    <x v="1074"/>
    <x v="0"/>
    <n v="0.99"/>
    <n v="7.48"/>
    <x v="56"/>
    <x v="467"/>
    <x v="0"/>
  </r>
  <r>
    <x v="1074"/>
    <x v="0"/>
    <n v="0.99"/>
    <n v="7.48"/>
    <x v="56"/>
    <x v="714"/>
    <x v="0"/>
  </r>
  <r>
    <x v="1074"/>
    <x v="0"/>
    <n v="0.99"/>
    <n v="7.48"/>
    <x v="56"/>
    <x v="715"/>
    <x v="0"/>
  </r>
  <r>
    <x v="1074"/>
    <x v="0"/>
    <n v="0.99"/>
    <n v="7.48"/>
    <x v="56"/>
    <x v="716"/>
    <x v="0"/>
  </r>
  <r>
    <x v="1"/>
    <x v="1"/>
    <m/>
    <m/>
    <x v="1"/>
    <x v="10"/>
    <x v="0"/>
  </r>
  <r>
    <x v="1075"/>
    <x v="0"/>
    <n v="0.99"/>
    <n v="17.12"/>
    <x v="56"/>
    <x v="366"/>
    <x v="0"/>
  </r>
  <r>
    <x v="1075"/>
    <x v="0"/>
    <n v="0.99"/>
    <n v="17.12"/>
    <x v="56"/>
    <x v="712"/>
    <x v="0"/>
  </r>
  <r>
    <x v="1075"/>
    <x v="0"/>
    <n v="0.99"/>
    <n v="17.12"/>
    <x v="56"/>
    <x v="717"/>
    <x v="0"/>
  </r>
  <r>
    <x v="1075"/>
    <x v="0"/>
    <n v="0.99"/>
    <n v="17.12"/>
    <x v="56"/>
    <x v="619"/>
    <x v="0"/>
  </r>
  <r>
    <x v="1075"/>
    <x v="0"/>
    <n v="0.99"/>
    <n v="17.12"/>
    <x v="56"/>
    <x v="713"/>
    <x v="0"/>
  </r>
  <r>
    <x v="1075"/>
    <x v="0"/>
    <n v="0.99"/>
    <n v="17.12"/>
    <x v="56"/>
    <x v="107"/>
    <x v="0"/>
  </r>
  <r>
    <x v="1075"/>
    <x v="0"/>
    <n v="0.99"/>
    <n v="17.12"/>
    <x v="56"/>
    <x v="714"/>
    <x v="0"/>
  </r>
  <r>
    <x v="1075"/>
    <x v="0"/>
    <n v="0.99"/>
    <n v="17.12"/>
    <x v="56"/>
    <x v="467"/>
    <x v="0"/>
  </r>
  <r>
    <x v="1075"/>
    <x v="0"/>
    <n v="0.99"/>
    <n v="17.12"/>
    <x v="56"/>
    <x v="715"/>
    <x v="0"/>
  </r>
  <r>
    <x v="1075"/>
    <x v="0"/>
    <n v="0.99"/>
    <n v="17.12"/>
    <x v="56"/>
    <x v="66"/>
    <x v="0"/>
  </r>
  <r>
    <x v="1"/>
    <x v="1"/>
    <m/>
    <m/>
    <x v="1"/>
    <x v="10"/>
    <x v="0"/>
  </r>
  <r>
    <x v="1076"/>
    <x v="2"/>
    <n v="0.99"/>
    <n v="3.39"/>
    <x v="57"/>
    <x v="545"/>
    <x v="0"/>
  </r>
  <r>
    <x v="1076"/>
    <x v="2"/>
    <n v="0.99"/>
    <n v="3.39"/>
    <x v="57"/>
    <x v="449"/>
    <x v="0"/>
  </r>
  <r>
    <x v="1076"/>
    <x v="2"/>
    <n v="0.99"/>
    <n v="3.39"/>
    <x v="57"/>
    <x v="68"/>
    <x v="0"/>
  </r>
  <r>
    <x v="1076"/>
    <x v="2"/>
    <n v="0.99"/>
    <n v="3.39"/>
    <x v="57"/>
    <x v="61"/>
    <x v="0"/>
  </r>
  <r>
    <x v="1076"/>
    <x v="2"/>
    <n v="0.99"/>
    <n v="3.39"/>
    <x v="57"/>
    <x v="654"/>
    <x v="0"/>
  </r>
  <r>
    <x v="1076"/>
    <x v="2"/>
    <n v="0.99"/>
    <n v="3.39"/>
    <x v="57"/>
    <x v="541"/>
    <x v="0"/>
  </r>
  <r>
    <x v="1076"/>
    <x v="2"/>
    <n v="0.99"/>
    <n v="3.39"/>
    <x v="57"/>
    <x v="2"/>
    <x v="0"/>
  </r>
  <r>
    <x v="1076"/>
    <x v="2"/>
    <n v="0.99"/>
    <n v="3.39"/>
    <x v="57"/>
    <x v="718"/>
    <x v="0"/>
  </r>
  <r>
    <x v="1076"/>
    <x v="2"/>
    <n v="0.99"/>
    <n v="3.39"/>
    <x v="57"/>
    <x v="63"/>
    <x v="0"/>
  </r>
  <r>
    <x v="1076"/>
    <x v="2"/>
    <n v="0.99"/>
    <n v="3.39"/>
    <x v="57"/>
    <x v="539"/>
    <x v="0"/>
  </r>
  <r>
    <x v="1"/>
    <x v="1"/>
    <m/>
    <m/>
    <x v="1"/>
    <x v="10"/>
    <x v="0"/>
  </r>
  <r>
    <x v="1077"/>
    <x v="2"/>
    <n v="0.99"/>
    <n v="4.16"/>
    <x v="57"/>
    <x v="449"/>
    <x v="0"/>
  </r>
  <r>
    <x v="1077"/>
    <x v="2"/>
    <n v="0.99"/>
    <n v="4.16"/>
    <x v="57"/>
    <x v="61"/>
    <x v="0"/>
  </r>
  <r>
    <x v="1077"/>
    <x v="2"/>
    <n v="0.99"/>
    <n v="4.16"/>
    <x v="57"/>
    <x v="60"/>
    <x v="0"/>
  </r>
  <r>
    <x v="1077"/>
    <x v="2"/>
    <n v="0.99"/>
    <n v="4.16"/>
    <x v="57"/>
    <x v="68"/>
    <x v="0"/>
  </r>
  <r>
    <x v="1077"/>
    <x v="2"/>
    <n v="0.99"/>
    <n v="4.16"/>
    <x v="57"/>
    <x v="545"/>
    <x v="0"/>
  </r>
  <r>
    <x v="1077"/>
    <x v="2"/>
    <n v="0.99"/>
    <n v="4.16"/>
    <x v="57"/>
    <x v="718"/>
    <x v="0"/>
  </r>
  <r>
    <x v="1077"/>
    <x v="2"/>
    <n v="0.99"/>
    <n v="4.16"/>
    <x v="57"/>
    <x v="541"/>
    <x v="0"/>
  </r>
  <r>
    <x v="1077"/>
    <x v="2"/>
    <n v="0.99"/>
    <n v="4.16"/>
    <x v="57"/>
    <x v="63"/>
    <x v="0"/>
  </r>
  <r>
    <x v="1077"/>
    <x v="2"/>
    <n v="0.99"/>
    <n v="4.16"/>
    <x v="57"/>
    <x v="2"/>
    <x v="0"/>
  </r>
  <r>
    <x v="1077"/>
    <x v="2"/>
    <n v="0.99"/>
    <n v="4.16"/>
    <x v="57"/>
    <x v="67"/>
    <x v="0"/>
  </r>
  <r>
    <x v="1"/>
    <x v="1"/>
    <m/>
    <m/>
    <x v="1"/>
    <x v="10"/>
    <x v="0"/>
  </r>
  <r>
    <x v="1078"/>
    <x v="2"/>
    <n v="0.99"/>
    <n v="3.62"/>
    <x v="57"/>
    <x v="60"/>
    <x v="0"/>
  </r>
  <r>
    <x v="1078"/>
    <x v="2"/>
    <n v="0.99"/>
    <n v="3.62"/>
    <x v="57"/>
    <x v="61"/>
    <x v="0"/>
  </r>
  <r>
    <x v="1078"/>
    <x v="2"/>
    <n v="0.99"/>
    <n v="3.62"/>
    <x v="57"/>
    <x v="718"/>
    <x v="0"/>
  </r>
  <r>
    <x v="1078"/>
    <x v="2"/>
    <n v="0.99"/>
    <n v="3.62"/>
    <x v="57"/>
    <x v="449"/>
    <x v="0"/>
  </r>
  <r>
    <x v="1078"/>
    <x v="2"/>
    <n v="0.99"/>
    <n v="3.62"/>
    <x v="57"/>
    <x v="2"/>
    <x v="0"/>
  </r>
  <r>
    <x v="1078"/>
    <x v="2"/>
    <n v="0.99"/>
    <n v="3.62"/>
    <x v="57"/>
    <x v="719"/>
    <x v="0"/>
  </r>
  <r>
    <x v="1078"/>
    <x v="2"/>
    <n v="0.99"/>
    <n v="3.62"/>
    <x v="57"/>
    <x v="418"/>
    <x v="0"/>
  </r>
  <r>
    <x v="1078"/>
    <x v="2"/>
    <n v="0.99"/>
    <n v="3.62"/>
    <x v="57"/>
    <x v="67"/>
    <x v="0"/>
  </r>
  <r>
    <x v="1078"/>
    <x v="2"/>
    <n v="0.99"/>
    <n v="3.62"/>
    <x v="57"/>
    <x v="545"/>
    <x v="0"/>
  </r>
  <r>
    <x v="1078"/>
    <x v="2"/>
    <n v="0.99"/>
    <n v="3.62"/>
    <x v="57"/>
    <x v="63"/>
    <x v="0"/>
  </r>
  <r>
    <x v="1"/>
    <x v="1"/>
    <m/>
    <m/>
    <x v="1"/>
    <x v="10"/>
    <x v="0"/>
  </r>
  <r>
    <x v="1079"/>
    <x v="2"/>
    <n v="0.99"/>
    <n v="3.42"/>
    <x v="57"/>
    <x v="60"/>
    <x v="0"/>
  </r>
  <r>
    <x v="1079"/>
    <x v="2"/>
    <n v="0.99"/>
    <n v="3.42"/>
    <x v="57"/>
    <x v="449"/>
    <x v="0"/>
  </r>
  <r>
    <x v="1079"/>
    <x v="2"/>
    <n v="0.99"/>
    <n v="3.42"/>
    <x v="57"/>
    <x v="719"/>
    <x v="0"/>
  </r>
  <r>
    <x v="1079"/>
    <x v="2"/>
    <n v="0.99"/>
    <n v="3.42"/>
    <x v="57"/>
    <x v="718"/>
    <x v="0"/>
  </r>
  <r>
    <x v="1079"/>
    <x v="2"/>
    <n v="0.99"/>
    <n v="3.42"/>
    <x v="57"/>
    <x v="2"/>
    <x v="0"/>
  </r>
  <r>
    <x v="1079"/>
    <x v="2"/>
    <n v="0.99"/>
    <n v="3.42"/>
    <x v="57"/>
    <x v="427"/>
    <x v="0"/>
  </r>
  <r>
    <x v="1079"/>
    <x v="2"/>
    <n v="0.99"/>
    <n v="3.42"/>
    <x v="57"/>
    <x v="720"/>
    <x v="0"/>
  </r>
  <r>
    <x v="1079"/>
    <x v="2"/>
    <n v="0.99"/>
    <n v="3.42"/>
    <x v="57"/>
    <x v="62"/>
    <x v="0"/>
  </r>
  <r>
    <x v="1079"/>
    <x v="2"/>
    <n v="0.99"/>
    <n v="3.42"/>
    <x v="57"/>
    <x v="541"/>
    <x v="0"/>
  </r>
  <r>
    <x v="1079"/>
    <x v="2"/>
    <n v="0.99"/>
    <n v="3.42"/>
    <x v="57"/>
    <x v="522"/>
    <x v="0"/>
  </r>
  <r>
    <x v="1"/>
    <x v="1"/>
    <m/>
    <m/>
    <x v="1"/>
    <x v="10"/>
    <x v="0"/>
  </r>
  <r>
    <x v="1080"/>
    <x v="2"/>
    <n v="0.99"/>
    <n v="3.18"/>
    <x v="57"/>
    <x v="60"/>
    <x v="0"/>
  </r>
  <r>
    <x v="1080"/>
    <x v="2"/>
    <n v="0.99"/>
    <n v="3.18"/>
    <x v="57"/>
    <x v="2"/>
    <x v="0"/>
  </r>
  <r>
    <x v="1080"/>
    <x v="2"/>
    <n v="0.99"/>
    <n v="3.18"/>
    <x v="57"/>
    <x v="427"/>
    <x v="0"/>
  </r>
  <r>
    <x v="1080"/>
    <x v="2"/>
    <n v="0.99"/>
    <n v="3.18"/>
    <x v="57"/>
    <x v="31"/>
    <x v="0"/>
  </r>
  <r>
    <x v="1080"/>
    <x v="2"/>
    <n v="0.99"/>
    <n v="3.18"/>
    <x v="57"/>
    <x v="418"/>
    <x v="0"/>
  </r>
  <r>
    <x v="1080"/>
    <x v="2"/>
    <n v="0.99"/>
    <n v="3.18"/>
    <x v="57"/>
    <x v="62"/>
    <x v="0"/>
  </r>
  <r>
    <x v="1080"/>
    <x v="2"/>
    <n v="0.99"/>
    <n v="3.18"/>
    <x v="57"/>
    <x v="545"/>
    <x v="0"/>
  </r>
  <r>
    <x v="1080"/>
    <x v="2"/>
    <n v="0.99"/>
    <n v="3.18"/>
    <x v="57"/>
    <x v="67"/>
    <x v="0"/>
  </r>
  <r>
    <x v="1080"/>
    <x v="2"/>
    <n v="0.99"/>
    <n v="3.18"/>
    <x v="57"/>
    <x v="7"/>
    <x v="0"/>
  </r>
  <r>
    <x v="1080"/>
    <x v="2"/>
    <n v="0.99"/>
    <n v="3.18"/>
    <x v="57"/>
    <x v="719"/>
    <x v="0"/>
  </r>
  <r>
    <x v="1"/>
    <x v="1"/>
    <m/>
    <m/>
    <x v="1"/>
    <x v="10"/>
    <x v="0"/>
  </r>
  <r>
    <x v="1081"/>
    <x v="0"/>
    <n v="0.99"/>
    <n v="3.58"/>
    <x v="58"/>
    <x v="60"/>
    <x v="0"/>
  </r>
  <r>
    <x v="1081"/>
    <x v="0"/>
    <n v="0.99"/>
    <n v="3.58"/>
    <x v="58"/>
    <x v="62"/>
    <x v="0"/>
  </r>
  <r>
    <x v="1081"/>
    <x v="0"/>
    <n v="0.99"/>
    <n v="3.58"/>
    <x v="58"/>
    <x v="721"/>
    <x v="0"/>
  </r>
  <r>
    <x v="1081"/>
    <x v="0"/>
    <n v="0.99"/>
    <n v="3.58"/>
    <x v="58"/>
    <x v="722"/>
    <x v="0"/>
  </r>
  <r>
    <x v="1081"/>
    <x v="0"/>
    <n v="0.99"/>
    <n v="3.58"/>
    <x v="58"/>
    <x v="448"/>
    <x v="0"/>
  </r>
  <r>
    <x v="1081"/>
    <x v="0"/>
    <n v="0.99"/>
    <n v="3.58"/>
    <x v="58"/>
    <x v="446"/>
    <x v="0"/>
  </r>
  <r>
    <x v="1081"/>
    <x v="0"/>
    <n v="0.99"/>
    <n v="3.58"/>
    <x v="58"/>
    <x v="67"/>
    <x v="0"/>
  </r>
  <r>
    <x v="1081"/>
    <x v="0"/>
    <n v="0.99"/>
    <n v="3.58"/>
    <x v="58"/>
    <x v="447"/>
    <x v="0"/>
  </r>
  <r>
    <x v="1081"/>
    <x v="0"/>
    <n v="0.99"/>
    <n v="3.58"/>
    <x v="58"/>
    <x v="450"/>
    <x v="0"/>
  </r>
  <r>
    <x v="1081"/>
    <x v="0"/>
    <n v="0.99"/>
    <n v="3.58"/>
    <x v="58"/>
    <x v="723"/>
    <x v="0"/>
  </r>
  <r>
    <x v="1"/>
    <x v="1"/>
    <m/>
    <m/>
    <x v="1"/>
    <x v="10"/>
    <x v="0"/>
  </r>
  <r>
    <x v="1082"/>
    <x v="2"/>
    <n v="0.99"/>
    <n v="3.62"/>
    <x v="58"/>
    <x v="60"/>
    <x v="0"/>
  </r>
  <r>
    <x v="1082"/>
    <x v="2"/>
    <n v="0.99"/>
    <n v="3.62"/>
    <x v="58"/>
    <x v="62"/>
    <x v="0"/>
  </r>
  <r>
    <x v="1082"/>
    <x v="2"/>
    <n v="0.99"/>
    <n v="3.62"/>
    <x v="58"/>
    <x v="721"/>
    <x v="0"/>
  </r>
  <r>
    <x v="1082"/>
    <x v="2"/>
    <n v="0.99"/>
    <n v="3.62"/>
    <x v="58"/>
    <x v="722"/>
    <x v="0"/>
  </r>
  <r>
    <x v="1082"/>
    <x v="2"/>
    <n v="0.99"/>
    <n v="3.62"/>
    <x v="58"/>
    <x v="448"/>
    <x v="0"/>
  </r>
  <r>
    <x v="1082"/>
    <x v="2"/>
    <n v="0.99"/>
    <n v="3.62"/>
    <x v="58"/>
    <x v="446"/>
    <x v="0"/>
  </r>
  <r>
    <x v="1082"/>
    <x v="2"/>
    <n v="0.99"/>
    <n v="3.62"/>
    <x v="58"/>
    <x v="67"/>
    <x v="0"/>
  </r>
  <r>
    <x v="1082"/>
    <x v="2"/>
    <n v="0.99"/>
    <n v="3.62"/>
    <x v="58"/>
    <x v="447"/>
    <x v="0"/>
  </r>
  <r>
    <x v="1082"/>
    <x v="2"/>
    <n v="0.99"/>
    <n v="3.62"/>
    <x v="58"/>
    <x v="450"/>
    <x v="0"/>
  </r>
  <r>
    <x v="1082"/>
    <x v="2"/>
    <n v="0.99"/>
    <n v="3.62"/>
    <x v="58"/>
    <x v="493"/>
    <x v="0"/>
  </r>
  <r>
    <x v="1"/>
    <x v="1"/>
    <m/>
    <m/>
    <x v="1"/>
    <x v="10"/>
    <x v="0"/>
  </r>
  <r>
    <x v="1083"/>
    <x v="2"/>
    <n v="0.99"/>
    <n v="2.56"/>
    <x v="59"/>
    <x v="724"/>
    <x v="0"/>
  </r>
  <r>
    <x v="1083"/>
    <x v="2"/>
    <n v="0.99"/>
    <n v="2.56"/>
    <x v="59"/>
    <x v="515"/>
    <x v="0"/>
  </r>
  <r>
    <x v="1083"/>
    <x v="2"/>
    <n v="0.99"/>
    <n v="2.56"/>
    <x v="59"/>
    <x v="725"/>
    <x v="0"/>
  </r>
  <r>
    <x v="1083"/>
    <x v="2"/>
    <n v="0.99"/>
    <n v="2.56"/>
    <x v="59"/>
    <x v="726"/>
    <x v="0"/>
  </r>
  <r>
    <x v="1083"/>
    <x v="2"/>
    <n v="0.99"/>
    <n v="2.56"/>
    <x v="59"/>
    <x v="680"/>
    <x v="0"/>
  </r>
  <r>
    <x v="1083"/>
    <x v="2"/>
    <n v="0.99"/>
    <n v="2.56"/>
    <x v="59"/>
    <x v="727"/>
    <x v="0"/>
  </r>
  <r>
    <x v="1083"/>
    <x v="2"/>
    <n v="0.99"/>
    <n v="2.56"/>
    <x v="59"/>
    <x v="728"/>
    <x v="0"/>
  </r>
  <r>
    <x v="1083"/>
    <x v="2"/>
    <n v="0.99"/>
    <n v="2.56"/>
    <x v="59"/>
    <x v="729"/>
    <x v="0"/>
  </r>
  <r>
    <x v="1083"/>
    <x v="2"/>
    <n v="0.99"/>
    <n v="2.56"/>
    <x v="59"/>
    <x v="730"/>
    <x v="0"/>
  </r>
  <r>
    <x v="1083"/>
    <x v="2"/>
    <n v="0.99"/>
    <n v="2.56"/>
    <x v="59"/>
    <x v="731"/>
    <x v="0"/>
  </r>
  <r>
    <x v="1"/>
    <x v="1"/>
    <m/>
    <m/>
    <x v="1"/>
    <x v="10"/>
    <x v="0"/>
  </r>
  <r>
    <x v="1084"/>
    <x v="2"/>
    <n v="0.66"/>
    <s v="‒"/>
    <x v="59"/>
    <x v="724"/>
    <x v="0"/>
  </r>
  <r>
    <x v="1084"/>
    <x v="2"/>
    <n v="0.66"/>
    <s v="‒"/>
    <x v="59"/>
    <x v="515"/>
    <x v="0"/>
  </r>
  <r>
    <x v="1084"/>
    <x v="2"/>
    <n v="0.66"/>
    <s v="‒"/>
    <x v="59"/>
    <x v="680"/>
    <x v="0"/>
  </r>
  <r>
    <x v="1084"/>
    <x v="2"/>
    <n v="0.66"/>
    <s v="‒"/>
    <x v="59"/>
    <x v="725"/>
    <x v="0"/>
  </r>
  <r>
    <x v="1084"/>
    <x v="2"/>
    <n v="0.66"/>
    <s v="‒"/>
    <x v="59"/>
    <x v="732"/>
    <x v="0"/>
  </r>
  <r>
    <x v="1084"/>
    <x v="2"/>
    <n v="0.66"/>
    <s v="‒"/>
    <x v="59"/>
    <x v="727"/>
    <x v="0"/>
  </r>
  <r>
    <x v="1084"/>
    <x v="2"/>
    <n v="0.66"/>
    <s v="‒"/>
    <x v="59"/>
    <x v="733"/>
    <x v="0"/>
  </r>
  <r>
    <x v="1084"/>
    <x v="2"/>
    <n v="0.66"/>
    <s v="‒"/>
    <x v="59"/>
    <x v="734"/>
    <x v="0"/>
  </r>
  <r>
    <x v="1084"/>
    <x v="2"/>
    <n v="0.66"/>
    <s v="‒"/>
    <x v="59"/>
    <x v="735"/>
    <x v="0"/>
  </r>
  <r>
    <x v="1084"/>
    <x v="2"/>
    <n v="0.66"/>
    <s v="‒"/>
    <x v="59"/>
    <x v="729"/>
    <x v="0"/>
  </r>
  <r>
    <x v="1"/>
    <x v="1"/>
    <m/>
    <m/>
    <x v="1"/>
    <x v="10"/>
    <x v="0"/>
  </r>
  <r>
    <x v="1085"/>
    <x v="2"/>
    <n v="0.99"/>
    <s v="‒"/>
    <x v="60"/>
    <x v="529"/>
    <x v="0"/>
  </r>
  <r>
    <x v="1085"/>
    <x v="2"/>
    <n v="0.99"/>
    <s v="‒"/>
    <x v="60"/>
    <x v="62"/>
    <x v="0"/>
  </r>
  <r>
    <x v="1085"/>
    <x v="2"/>
    <n v="0.99"/>
    <s v="‒"/>
    <x v="60"/>
    <x v="633"/>
    <x v="0"/>
  </r>
  <r>
    <x v="1085"/>
    <x v="2"/>
    <n v="0.99"/>
    <s v="‒"/>
    <x v="60"/>
    <x v="65"/>
    <x v="0"/>
  </r>
  <r>
    <x v="1085"/>
    <x v="2"/>
    <n v="0.99"/>
    <s v="‒"/>
    <x v="60"/>
    <x v="467"/>
    <x v="0"/>
  </r>
  <r>
    <x v="1085"/>
    <x v="2"/>
    <n v="0.99"/>
    <s v="‒"/>
    <x v="60"/>
    <x v="532"/>
    <x v="0"/>
  </r>
  <r>
    <x v="1085"/>
    <x v="2"/>
    <n v="0.99"/>
    <s v="‒"/>
    <x v="60"/>
    <x v="500"/>
    <x v="0"/>
  </r>
  <r>
    <x v="1085"/>
    <x v="2"/>
    <n v="0.99"/>
    <s v="‒"/>
    <x v="60"/>
    <x v="32"/>
    <x v="0"/>
  </r>
  <r>
    <x v="1085"/>
    <x v="2"/>
    <n v="0.99"/>
    <s v="‒"/>
    <x v="60"/>
    <x v="291"/>
    <x v="0"/>
  </r>
  <r>
    <x v="1085"/>
    <x v="2"/>
    <n v="0.99"/>
    <s v="‒"/>
    <x v="60"/>
    <x v="736"/>
    <x v="0"/>
  </r>
  <r>
    <x v="1"/>
    <x v="1"/>
    <m/>
    <m/>
    <x v="1"/>
    <x v="10"/>
    <x v="0"/>
  </r>
  <r>
    <x v="1086"/>
    <x v="4"/>
    <n v="0.99"/>
    <n v="5.13"/>
    <x v="60"/>
    <x v="60"/>
    <x v="0"/>
  </r>
  <r>
    <x v="1086"/>
    <x v="4"/>
    <n v="0.99"/>
    <n v="5.13"/>
    <x v="60"/>
    <x v="548"/>
    <x v="0"/>
  </r>
  <r>
    <x v="1086"/>
    <x v="4"/>
    <n v="0.99"/>
    <n v="5.13"/>
    <x v="60"/>
    <x v="80"/>
    <x v="0"/>
  </r>
  <r>
    <x v="1086"/>
    <x v="4"/>
    <n v="0.99"/>
    <n v="5.13"/>
    <x v="60"/>
    <x v="107"/>
    <x v="0"/>
  </r>
  <r>
    <x v="1086"/>
    <x v="4"/>
    <n v="0.99"/>
    <n v="5.13"/>
    <x v="60"/>
    <x v="737"/>
    <x v="0"/>
  </r>
  <r>
    <x v="1086"/>
    <x v="4"/>
    <n v="0.99"/>
    <n v="5.13"/>
    <x v="60"/>
    <x v="550"/>
    <x v="0"/>
  </r>
  <r>
    <x v="1086"/>
    <x v="4"/>
    <n v="0.99"/>
    <n v="5.13"/>
    <x v="60"/>
    <x v="65"/>
    <x v="0"/>
  </r>
  <r>
    <x v="1086"/>
    <x v="4"/>
    <n v="0.99"/>
    <n v="5.13"/>
    <x v="60"/>
    <x v="467"/>
    <x v="0"/>
  </r>
  <r>
    <x v="1086"/>
    <x v="4"/>
    <n v="0.99"/>
    <n v="5.13"/>
    <x v="60"/>
    <x v="557"/>
    <x v="0"/>
  </r>
  <r>
    <x v="1086"/>
    <x v="4"/>
    <n v="0.99"/>
    <n v="5.13"/>
    <x v="60"/>
    <x v="291"/>
    <x v="0"/>
  </r>
  <r>
    <x v="1"/>
    <x v="1"/>
    <m/>
    <m/>
    <x v="1"/>
    <x v="10"/>
    <x v="0"/>
  </r>
  <r>
    <x v="1087"/>
    <x v="4"/>
    <n v="0.99"/>
    <n v="5.13"/>
    <x v="60"/>
    <x v="60"/>
    <x v="0"/>
  </r>
  <r>
    <x v="1087"/>
    <x v="4"/>
    <n v="0.99"/>
    <n v="5.13"/>
    <x v="60"/>
    <x v="80"/>
    <x v="0"/>
  </r>
  <r>
    <x v="1087"/>
    <x v="4"/>
    <n v="0.99"/>
    <n v="5.13"/>
    <x v="60"/>
    <x v="107"/>
    <x v="0"/>
  </r>
  <r>
    <x v="1087"/>
    <x v="4"/>
    <n v="0.99"/>
    <n v="5.13"/>
    <x v="60"/>
    <x v="737"/>
    <x v="0"/>
  </r>
  <r>
    <x v="1087"/>
    <x v="4"/>
    <n v="0.99"/>
    <n v="5.13"/>
    <x v="60"/>
    <x v="291"/>
    <x v="0"/>
  </r>
  <r>
    <x v="1087"/>
    <x v="4"/>
    <n v="0.99"/>
    <n v="5.13"/>
    <x v="60"/>
    <x v="550"/>
    <x v="0"/>
  </r>
  <r>
    <x v="1087"/>
    <x v="4"/>
    <n v="0.99"/>
    <n v="5.13"/>
    <x v="60"/>
    <x v="65"/>
    <x v="0"/>
  </r>
  <r>
    <x v="1087"/>
    <x v="4"/>
    <n v="0.99"/>
    <n v="5.13"/>
    <x v="60"/>
    <x v="32"/>
    <x v="0"/>
  </r>
  <r>
    <x v="1087"/>
    <x v="4"/>
    <n v="0.99"/>
    <n v="5.13"/>
    <x v="60"/>
    <x v="11"/>
    <x v="0"/>
  </r>
  <r>
    <x v="1087"/>
    <x v="4"/>
    <n v="0.99"/>
    <n v="5.13"/>
    <x v="60"/>
    <x v="4"/>
    <x v="0"/>
  </r>
  <r>
    <x v="1"/>
    <x v="1"/>
    <m/>
    <m/>
    <x v="1"/>
    <x v="10"/>
    <x v="0"/>
  </r>
  <r>
    <x v="1088"/>
    <x v="0"/>
    <n v="0.99"/>
    <n v="6.29"/>
    <x v="60"/>
    <x v="62"/>
    <x v="0"/>
  </r>
  <r>
    <x v="1088"/>
    <x v="0"/>
    <n v="0.99"/>
    <n v="6.29"/>
    <x v="60"/>
    <x v="60"/>
    <x v="0"/>
  </r>
  <r>
    <x v="1088"/>
    <x v="0"/>
    <n v="0.99"/>
    <n v="6.29"/>
    <x v="60"/>
    <x v="548"/>
    <x v="0"/>
  </r>
  <r>
    <x v="1088"/>
    <x v="0"/>
    <n v="0.99"/>
    <n v="6.29"/>
    <x v="60"/>
    <x v="80"/>
    <x v="0"/>
  </r>
  <r>
    <x v="1088"/>
    <x v="0"/>
    <n v="0.99"/>
    <n v="6.29"/>
    <x v="60"/>
    <x v="107"/>
    <x v="0"/>
  </r>
  <r>
    <x v="1088"/>
    <x v="0"/>
    <n v="0.99"/>
    <n v="6.29"/>
    <x v="60"/>
    <x v="737"/>
    <x v="0"/>
  </r>
  <r>
    <x v="1088"/>
    <x v="0"/>
    <n v="0.99"/>
    <n v="6.29"/>
    <x v="60"/>
    <x v="65"/>
    <x v="0"/>
  </r>
  <r>
    <x v="1088"/>
    <x v="0"/>
    <n v="0.99"/>
    <n v="6.29"/>
    <x v="60"/>
    <x v="550"/>
    <x v="0"/>
  </r>
  <r>
    <x v="1088"/>
    <x v="0"/>
    <n v="0.99"/>
    <n v="6.29"/>
    <x v="60"/>
    <x v="291"/>
    <x v="0"/>
  </r>
  <r>
    <x v="1088"/>
    <x v="0"/>
    <n v="0.99"/>
    <n v="6.29"/>
    <x v="60"/>
    <x v="467"/>
    <x v="0"/>
  </r>
  <r>
    <x v="1"/>
    <x v="1"/>
    <m/>
    <m/>
    <x v="1"/>
    <x v="10"/>
    <x v="0"/>
  </r>
  <r>
    <x v="1089"/>
    <x v="2"/>
    <n v="0.99"/>
    <n v="5.38"/>
    <x v="60"/>
    <x v="60"/>
    <x v="0"/>
  </r>
  <r>
    <x v="1089"/>
    <x v="2"/>
    <n v="0.99"/>
    <n v="5.38"/>
    <x v="60"/>
    <x v="80"/>
    <x v="0"/>
  </r>
  <r>
    <x v="1089"/>
    <x v="2"/>
    <n v="0.99"/>
    <n v="5.38"/>
    <x v="60"/>
    <x v="107"/>
    <x v="0"/>
  </r>
  <r>
    <x v="1089"/>
    <x v="2"/>
    <n v="0.99"/>
    <n v="5.38"/>
    <x v="60"/>
    <x v="550"/>
    <x v="0"/>
  </r>
  <r>
    <x v="1089"/>
    <x v="2"/>
    <n v="0.99"/>
    <n v="5.38"/>
    <x v="60"/>
    <x v="737"/>
    <x v="0"/>
  </r>
  <r>
    <x v="1089"/>
    <x v="2"/>
    <n v="0.99"/>
    <n v="5.38"/>
    <x v="60"/>
    <x v="291"/>
    <x v="0"/>
  </r>
  <r>
    <x v="1089"/>
    <x v="2"/>
    <n v="0.99"/>
    <n v="5.38"/>
    <x v="60"/>
    <x v="448"/>
    <x v="0"/>
  </r>
  <r>
    <x v="1089"/>
    <x v="2"/>
    <n v="0.99"/>
    <n v="5.38"/>
    <x v="60"/>
    <x v="65"/>
    <x v="0"/>
  </r>
  <r>
    <x v="1089"/>
    <x v="2"/>
    <n v="0.99"/>
    <n v="5.38"/>
    <x v="60"/>
    <x v="32"/>
    <x v="0"/>
  </r>
  <r>
    <x v="1089"/>
    <x v="2"/>
    <n v="0.99"/>
    <n v="5.38"/>
    <x v="60"/>
    <x v="421"/>
    <x v="0"/>
  </r>
  <r>
    <x v="1"/>
    <x v="1"/>
    <m/>
    <m/>
    <x v="1"/>
    <x v="10"/>
    <x v="0"/>
  </r>
  <r>
    <x v="1090"/>
    <x v="2"/>
    <n v="0.99"/>
    <n v="3.24"/>
    <x v="61"/>
    <x v="60"/>
    <x v="0"/>
  </r>
  <r>
    <x v="1090"/>
    <x v="2"/>
    <n v="0.99"/>
    <n v="3.24"/>
    <x v="61"/>
    <x v="62"/>
    <x v="0"/>
  </r>
  <r>
    <x v="1090"/>
    <x v="2"/>
    <n v="0.99"/>
    <n v="3.24"/>
    <x v="61"/>
    <x v="80"/>
    <x v="0"/>
  </r>
  <r>
    <x v="1090"/>
    <x v="2"/>
    <n v="0.99"/>
    <n v="3.24"/>
    <x v="61"/>
    <x v="63"/>
    <x v="0"/>
  </r>
  <r>
    <x v="1090"/>
    <x v="2"/>
    <n v="0.99"/>
    <n v="3.24"/>
    <x v="61"/>
    <x v="448"/>
    <x v="0"/>
  </r>
  <r>
    <x v="1090"/>
    <x v="2"/>
    <n v="0.99"/>
    <n v="3.24"/>
    <x v="61"/>
    <x v="738"/>
    <x v="0"/>
  </r>
  <r>
    <x v="1090"/>
    <x v="2"/>
    <n v="0.99"/>
    <n v="3.24"/>
    <x v="61"/>
    <x v="557"/>
    <x v="0"/>
  </r>
  <r>
    <x v="1090"/>
    <x v="2"/>
    <n v="0.99"/>
    <n v="3.24"/>
    <x v="61"/>
    <x v="451"/>
    <x v="0"/>
  </r>
  <r>
    <x v="1090"/>
    <x v="2"/>
    <n v="0.99"/>
    <n v="3.24"/>
    <x v="61"/>
    <x v="550"/>
    <x v="0"/>
  </r>
  <r>
    <x v="1090"/>
    <x v="2"/>
    <n v="0.99"/>
    <n v="3.24"/>
    <x v="61"/>
    <x v="446"/>
    <x v="0"/>
  </r>
  <r>
    <x v="1"/>
    <x v="1"/>
    <m/>
    <m/>
    <x v="1"/>
    <x v="10"/>
    <x v="0"/>
  </r>
  <r>
    <x v="1091"/>
    <x v="2"/>
    <n v="0.99"/>
    <n v="5.01"/>
    <x v="61"/>
    <x v="60"/>
    <x v="0"/>
  </r>
  <r>
    <x v="1091"/>
    <x v="2"/>
    <n v="0.99"/>
    <n v="5.01"/>
    <x v="61"/>
    <x v="80"/>
    <x v="0"/>
  </r>
  <r>
    <x v="1091"/>
    <x v="2"/>
    <n v="0.99"/>
    <n v="5.01"/>
    <x v="61"/>
    <x v="62"/>
    <x v="0"/>
  </r>
  <r>
    <x v="1091"/>
    <x v="2"/>
    <n v="0.99"/>
    <n v="5.01"/>
    <x v="61"/>
    <x v="63"/>
    <x v="0"/>
  </r>
  <r>
    <x v="1091"/>
    <x v="2"/>
    <n v="0.99"/>
    <n v="5.01"/>
    <x v="61"/>
    <x v="738"/>
    <x v="0"/>
  </r>
  <r>
    <x v="1091"/>
    <x v="2"/>
    <n v="0.99"/>
    <n v="5.01"/>
    <x v="61"/>
    <x v="556"/>
    <x v="0"/>
  </r>
  <r>
    <x v="1091"/>
    <x v="2"/>
    <n v="0.99"/>
    <n v="5.01"/>
    <x v="61"/>
    <x v="451"/>
    <x v="0"/>
  </r>
  <r>
    <x v="1091"/>
    <x v="2"/>
    <n v="0.99"/>
    <n v="5.01"/>
    <x v="61"/>
    <x v="557"/>
    <x v="0"/>
  </r>
  <r>
    <x v="1091"/>
    <x v="2"/>
    <n v="0.99"/>
    <n v="5.01"/>
    <x v="61"/>
    <x v="550"/>
    <x v="0"/>
  </r>
  <r>
    <x v="1091"/>
    <x v="2"/>
    <n v="0.99"/>
    <n v="5.01"/>
    <x v="61"/>
    <x v="448"/>
    <x v="0"/>
  </r>
  <r>
    <x v="1"/>
    <x v="1"/>
    <m/>
    <m/>
    <x v="1"/>
    <x v="10"/>
    <x v="0"/>
  </r>
  <r>
    <x v="1092"/>
    <x v="2"/>
    <n v="0.99"/>
    <s v="‒"/>
    <x v="61"/>
    <x v="60"/>
    <x v="0"/>
  </r>
  <r>
    <x v="1092"/>
    <x v="2"/>
    <n v="0.99"/>
    <s v="‒"/>
    <x v="61"/>
    <x v="61"/>
    <x v="0"/>
  </r>
  <r>
    <x v="1092"/>
    <x v="2"/>
    <n v="0.99"/>
    <s v="‒"/>
    <x v="61"/>
    <x v="62"/>
    <x v="0"/>
  </r>
  <r>
    <x v="1092"/>
    <x v="2"/>
    <n v="0.99"/>
    <s v="‒"/>
    <x v="61"/>
    <x v="80"/>
    <x v="0"/>
  </r>
  <r>
    <x v="1092"/>
    <x v="2"/>
    <n v="0.99"/>
    <s v="‒"/>
    <x v="61"/>
    <x v="738"/>
    <x v="0"/>
  </r>
  <r>
    <x v="1092"/>
    <x v="2"/>
    <n v="0.99"/>
    <s v="‒"/>
    <x v="61"/>
    <x v="451"/>
    <x v="0"/>
  </r>
  <r>
    <x v="1092"/>
    <x v="2"/>
    <n v="0.99"/>
    <s v="‒"/>
    <x v="61"/>
    <x v="63"/>
    <x v="0"/>
  </r>
  <r>
    <x v="1092"/>
    <x v="2"/>
    <n v="0.99"/>
    <s v="‒"/>
    <x v="61"/>
    <x v="11"/>
    <x v="0"/>
  </r>
  <r>
    <x v="1092"/>
    <x v="2"/>
    <n v="0.99"/>
    <s v="‒"/>
    <x v="61"/>
    <x v="448"/>
    <x v="0"/>
  </r>
  <r>
    <x v="1092"/>
    <x v="2"/>
    <n v="0.99"/>
    <s v="‒"/>
    <x v="61"/>
    <x v="557"/>
    <x v="0"/>
  </r>
  <r>
    <x v="1"/>
    <x v="1"/>
    <m/>
    <m/>
    <x v="1"/>
    <x v="10"/>
    <x v="0"/>
  </r>
  <r>
    <x v="1093"/>
    <x v="0"/>
    <n v="0.99"/>
    <n v="4.9000000000000004"/>
    <x v="61"/>
    <x v="62"/>
    <x v="0"/>
  </r>
  <r>
    <x v="1093"/>
    <x v="0"/>
    <n v="0.99"/>
    <n v="4.9000000000000004"/>
    <x v="61"/>
    <x v="60"/>
    <x v="0"/>
  </r>
  <r>
    <x v="1093"/>
    <x v="0"/>
    <n v="0.99"/>
    <n v="4.9000000000000004"/>
    <x v="61"/>
    <x v="61"/>
    <x v="0"/>
  </r>
  <r>
    <x v="1093"/>
    <x v="0"/>
    <n v="0.99"/>
    <n v="4.9000000000000004"/>
    <x v="61"/>
    <x v="37"/>
    <x v="0"/>
  </r>
  <r>
    <x v="1093"/>
    <x v="0"/>
    <n v="0.99"/>
    <n v="4.9000000000000004"/>
    <x v="61"/>
    <x v="80"/>
    <x v="0"/>
  </r>
  <r>
    <x v="1093"/>
    <x v="0"/>
    <n v="0.99"/>
    <n v="4.9000000000000004"/>
    <x v="61"/>
    <x v="557"/>
    <x v="0"/>
  </r>
  <r>
    <x v="1093"/>
    <x v="0"/>
    <n v="0.99"/>
    <n v="4.9000000000000004"/>
    <x v="61"/>
    <x v="446"/>
    <x v="0"/>
  </r>
  <r>
    <x v="1093"/>
    <x v="0"/>
    <n v="0.99"/>
    <n v="4.9000000000000004"/>
    <x v="61"/>
    <x v="445"/>
    <x v="0"/>
  </r>
  <r>
    <x v="1093"/>
    <x v="0"/>
    <n v="0.99"/>
    <n v="4.9000000000000004"/>
    <x v="61"/>
    <x v="448"/>
    <x v="0"/>
  </r>
  <r>
    <x v="1093"/>
    <x v="0"/>
    <n v="0.99"/>
    <n v="4.9000000000000004"/>
    <x v="61"/>
    <x v="63"/>
    <x v="0"/>
  </r>
  <r>
    <x v="1"/>
    <x v="1"/>
    <m/>
    <m/>
    <x v="1"/>
    <x v="10"/>
    <x v="0"/>
  </r>
  <r>
    <x v="1094"/>
    <x v="0"/>
    <n v="0.99"/>
    <n v="4.68"/>
    <x v="61"/>
    <x v="60"/>
    <x v="0"/>
  </r>
  <r>
    <x v="1094"/>
    <x v="0"/>
    <n v="0.99"/>
    <n v="4.68"/>
    <x v="61"/>
    <x v="80"/>
    <x v="0"/>
  </r>
  <r>
    <x v="1094"/>
    <x v="0"/>
    <n v="0.99"/>
    <n v="4.68"/>
    <x v="61"/>
    <x v="62"/>
    <x v="0"/>
  </r>
  <r>
    <x v="1094"/>
    <x v="0"/>
    <n v="0.99"/>
    <n v="4.68"/>
    <x v="61"/>
    <x v="63"/>
    <x v="0"/>
  </r>
  <r>
    <x v="1094"/>
    <x v="0"/>
    <n v="0.99"/>
    <n v="4.68"/>
    <x v="61"/>
    <x v="738"/>
    <x v="0"/>
  </r>
  <r>
    <x v="1094"/>
    <x v="0"/>
    <n v="0.99"/>
    <n v="4.68"/>
    <x v="61"/>
    <x v="556"/>
    <x v="0"/>
  </r>
  <r>
    <x v="1094"/>
    <x v="0"/>
    <n v="0.99"/>
    <n v="4.68"/>
    <x v="61"/>
    <x v="557"/>
    <x v="0"/>
  </r>
  <r>
    <x v="1094"/>
    <x v="0"/>
    <n v="0.99"/>
    <n v="4.68"/>
    <x v="61"/>
    <x v="451"/>
    <x v="0"/>
  </r>
  <r>
    <x v="1094"/>
    <x v="0"/>
    <n v="0.99"/>
    <n v="4.68"/>
    <x v="61"/>
    <x v="37"/>
    <x v="0"/>
  </r>
  <r>
    <x v="1094"/>
    <x v="0"/>
    <n v="0.99"/>
    <n v="4.68"/>
    <x v="61"/>
    <x v="446"/>
    <x v="0"/>
  </r>
  <r>
    <x v="1"/>
    <x v="1"/>
    <m/>
    <m/>
    <x v="1"/>
    <x v="10"/>
    <x v="0"/>
  </r>
  <r>
    <x v="1095"/>
    <x v="4"/>
    <n v="0.99"/>
    <n v="3.36"/>
    <x v="62"/>
    <x v="0"/>
    <x v="0"/>
  </r>
  <r>
    <x v="1095"/>
    <x v="4"/>
    <n v="0.99"/>
    <n v="3.36"/>
    <x v="62"/>
    <x v="739"/>
    <x v="0"/>
  </r>
  <r>
    <x v="1095"/>
    <x v="4"/>
    <n v="0.99"/>
    <n v="3.36"/>
    <x v="62"/>
    <x v="740"/>
    <x v="0"/>
  </r>
  <r>
    <x v="1095"/>
    <x v="4"/>
    <n v="0.99"/>
    <n v="3.36"/>
    <x v="62"/>
    <x v="661"/>
    <x v="0"/>
  </r>
  <r>
    <x v="1095"/>
    <x v="4"/>
    <n v="0.99"/>
    <n v="3.36"/>
    <x v="62"/>
    <x v="494"/>
    <x v="0"/>
  </r>
  <r>
    <x v="1095"/>
    <x v="4"/>
    <n v="0.99"/>
    <n v="3.36"/>
    <x v="62"/>
    <x v="416"/>
    <x v="0"/>
  </r>
  <r>
    <x v="1095"/>
    <x v="4"/>
    <n v="0.99"/>
    <n v="3.36"/>
    <x v="62"/>
    <x v="523"/>
    <x v="0"/>
  </r>
  <r>
    <x v="1095"/>
    <x v="4"/>
    <n v="0.99"/>
    <n v="3.36"/>
    <x v="62"/>
    <x v="5"/>
    <x v="0"/>
  </r>
  <r>
    <x v="1095"/>
    <x v="4"/>
    <n v="0.99"/>
    <n v="3.36"/>
    <x v="62"/>
    <x v="32"/>
    <x v="0"/>
  </r>
  <r>
    <x v="1095"/>
    <x v="4"/>
    <n v="0.99"/>
    <n v="3.36"/>
    <x v="62"/>
    <x v="51"/>
    <x v="0"/>
  </r>
  <r>
    <x v="1"/>
    <x v="1"/>
    <m/>
    <m/>
    <x v="1"/>
    <x v="10"/>
    <x v="0"/>
  </r>
  <r>
    <x v="1096"/>
    <x v="2"/>
    <n v="0.99"/>
    <n v="3.08"/>
    <x v="62"/>
    <x v="0"/>
    <x v="0"/>
  </r>
  <r>
    <x v="1096"/>
    <x v="2"/>
    <n v="0.99"/>
    <n v="3.08"/>
    <x v="62"/>
    <x v="741"/>
    <x v="0"/>
  </r>
  <r>
    <x v="1096"/>
    <x v="2"/>
    <n v="0.99"/>
    <n v="3.08"/>
    <x v="62"/>
    <x v="661"/>
    <x v="0"/>
  </r>
  <r>
    <x v="1096"/>
    <x v="2"/>
    <n v="0.99"/>
    <n v="3.08"/>
    <x v="62"/>
    <x v="416"/>
    <x v="0"/>
  </r>
  <r>
    <x v="1096"/>
    <x v="2"/>
    <n v="0.99"/>
    <n v="3.08"/>
    <x v="62"/>
    <x v="5"/>
    <x v="0"/>
  </r>
  <r>
    <x v="1096"/>
    <x v="2"/>
    <n v="0.99"/>
    <n v="3.08"/>
    <x v="62"/>
    <x v="437"/>
    <x v="0"/>
  </r>
  <r>
    <x v="1096"/>
    <x v="2"/>
    <n v="0.99"/>
    <n v="3.08"/>
    <x v="62"/>
    <x v="11"/>
    <x v="0"/>
  </r>
  <r>
    <x v="1096"/>
    <x v="2"/>
    <n v="0.99"/>
    <n v="3.08"/>
    <x v="62"/>
    <x v="14"/>
    <x v="0"/>
  </r>
  <r>
    <x v="1096"/>
    <x v="2"/>
    <n v="0.99"/>
    <n v="3.08"/>
    <x v="62"/>
    <x v="344"/>
    <x v="0"/>
  </r>
  <r>
    <x v="1096"/>
    <x v="2"/>
    <n v="0.99"/>
    <n v="3.08"/>
    <x v="62"/>
    <x v="31"/>
    <x v="0"/>
  </r>
  <r>
    <x v="1"/>
    <x v="1"/>
    <m/>
    <m/>
    <x v="1"/>
    <x v="10"/>
    <x v="0"/>
  </r>
  <r>
    <x v="1097"/>
    <x v="2"/>
    <n v="0.99"/>
    <n v="3.01"/>
    <x v="62"/>
    <x v="0"/>
    <x v="0"/>
  </r>
  <r>
    <x v="1097"/>
    <x v="2"/>
    <n v="0.99"/>
    <n v="3.01"/>
    <x v="62"/>
    <x v="2"/>
    <x v="0"/>
  </r>
  <r>
    <x v="1097"/>
    <x v="2"/>
    <n v="0.99"/>
    <n v="3.01"/>
    <x v="62"/>
    <x v="416"/>
    <x v="0"/>
  </r>
  <r>
    <x v="1097"/>
    <x v="2"/>
    <n v="0.99"/>
    <n v="3.01"/>
    <x v="62"/>
    <x v="742"/>
    <x v="0"/>
  </r>
  <r>
    <x v="1097"/>
    <x v="2"/>
    <n v="0.99"/>
    <n v="3.01"/>
    <x v="62"/>
    <x v="5"/>
    <x v="0"/>
  </r>
  <r>
    <x v="1097"/>
    <x v="2"/>
    <n v="0.99"/>
    <n v="3.01"/>
    <x v="62"/>
    <x v="32"/>
    <x v="0"/>
  </r>
  <r>
    <x v="1097"/>
    <x v="2"/>
    <n v="0.99"/>
    <n v="3.01"/>
    <x v="62"/>
    <x v="25"/>
    <x v="0"/>
  </r>
  <r>
    <x v="1097"/>
    <x v="2"/>
    <n v="0.99"/>
    <n v="3.01"/>
    <x v="62"/>
    <x v="33"/>
    <x v="0"/>
  </r>
  <r>
    <x v="1097"/>
    <x v="2"/>
    <n v="0.99"/>
    <n v="3.01"/>
    <x v="62"/>
    <x v="29"/>
    <x v="0"/>
  </r>
  <r>
    <x v="1097"/>
    <x v="2"/>
    <n v="0.99"/>
    <n v="3.01"/>
    <x v="62"/>
    <x v="14"/>
    <x v="0"/>
  </r>
  <r>
    <x v="1"/>
    <x v="1"/>
    <m/>
    <m/>
    <x v="1"/>
    <x v="10"/>
    <x v="0"/>
  </r>
  <r>
    <x v="1098"/>
    <x v="0"/>
    <n v="0.99"/>
    <n v="3.62"/>
    <x v="62"/>
    <x v="739"/>
    <x v="0"/>
  </r>
  <r>
    <x v="1098"/>
    <x v="0"/>
    <n v="0.99"/>
    <n v="3.62"/>
    <x v="62"/>
    <x v="494"/>
    <x v="0"/>
  </r>
  <r>
    <x v="1098"/>
    <x v="0"/>
    <n v="0.99"/>
    <n v="3.62"/>
    <x v="62"/>
    <x v="416"/>
    <x v="0"/>
  </r>
  <r>
    <x v="1098"/>
    <x v="0"/>
    <n v="0.99"/>
    <n v="3.62"/>
    <x v="62"/>
    <x v="4"/>
    <x v="0"/>
  </r>
  <r>
    <x v="1098"/>
    <x v="0"/>
    <n v="0.99"/>
    <n v="3.62"/>
    <x v="62"/>
    <x v="742"/>
    <x v="0"/>
  </r>
  <r>
    <x v="1098"/>
    <x v="0"/>
    <n v="0.99"/>
    <n v="3.62"/>
    <x v="62"/>
    <x v="32"/>
    <x v="0"/>
  </r>
  <r>
    <x v="1098"/>
    <x v="0"/>
    <n v="0.99"/>
    <n v="3.62"/>
    <x v="62"/>
    <x v="25"/>
    <x v="0"/>
  </r>
  <r>
    <x v="1098"/>
    <x v="0"/>
    <n v="0.99"/>
    <n v="3.62"/>
    <x v="62"/>
    <x v="29"/>
    <x v="0"/>
  </r>
  <r>
    <x v="1098"/>
    <x v="0"/>
    <n v="0.99"/>
    <n v="3.62"/>
    <x v="62"/>
    <x v="11"/>
    <x v="0"/>
  </r>
  <r>
    <x v="1098"/>
    <x v="0"/>
    <n v="0.99"/>
    <n v="3.62"/>
    <x v="62"/>
    <x v="14"/>
    <x v="0"/>
  </r>
  <r>
    <x v="1"/>
    <x v="1"/>
    <m/>
    <m/>
    <x v="1"/>
    <x v="10"/>
    <x v="0"/>
  </r>
  <r>
    <x v="1099"/>
    <x v="0"/>
    <n v="0.99"/>
    <n v="2.44"/>
    <x v="62"/>
    <x v="743"/>
    <x v="0"/>
  </r>
  <r>
    <x v="1099"/>
    <x v="0"/>
    <n v="0.99"/>
    <n v="2.44"/>
    <x v="62"/>
    <x v="744"/>
    <x v="0"/>
  </r>
  <r>
    <x v="1099"/>
    <x v="0"/>
    <n v="0.99"/>
    <n v="2.44"/>
    <x v="62"/>
    <x v="411"/>
    <x v="0"/>
  </r>
  <r>
    <x v="1099"/>
    <x v="0"/>
    <n v="0.99"/>
    <n v="2.44"/>
    <x v="62"/>
    <x v="415"/>
    <x v="0"/>
  </r>
  <r>
    <x v="1099"/>
    <x v="0"/>
    <n v="0.99"/>
    <n v="2.44"/>
    <x v="62"/>
    <x v="505"/>
    <x v="0"/>
  </r>
  <r>
    <x v="1099"/>
    <x v="0"/>
    <n v="0.99"/>
    <n v="2.44"/>
    <x v="62"/>
    <x v="745"/>
    <x v="0"/>
  </r>
  <r>
    <x v="1099"/>
    <x v="0"/>
    <n v="0.99"/>
    <n v="2.44"/>
    <x v="62"/>
    <x v="494"/>
    <x v="0"/>
  </r>
  <r>
    <x v="1099"/>
    <x v="0"/>
    <n v="0.99"/>
    <n v="2.44"/>
    <x v="62"/>
    <x v="416"/>
    <x v="0"/>
  </r>
  <r>
    <x v="1099"/>
    <x v="0"/>
    <n v="0.99"/>
    <n v="2.44"/>
    <x v="62"/>
    <x v="523"/>
    <x v="0"/>
  </r>
  <r>
    <x v="1099"/>
    <x v="0"/>
    <n v="0.99"/>
    <n v="2.44"/>
    <x v="62"/>
    <x v="32"/>
    <x v="0"/>
  </r>
  <r>
    <x v="1"/>
    <x v="1"/>
    <m/>
    <m/>
    <x v="1"/>
    <x v="10"/>
    <x v="0"/>
  </r>
  <r>
    <x v="1100"/>
    <x v="0"/>
    <n v="0.99"/>
    <n v="3.4"/>
    <x v="62"/>
    <x v="60"/>
    <x v="0"/>
  </r>
  <r>
    <x v="1100"/>
    <x v="0"/>
    <n v="0.99"/>
    <n v="3.4"/>
    <x v="62"/>
    <x v="62"/>
    <x v="0"/>
  </r>
  <r>
    <x v="1100"/>
    <x v="0"/>
    <n v="0.99"/>
    <n v="3.4"/>
    <x v="62"/>
    <x v="80"/>
    <x v="0"/>
  </r>
  <r>
    <x v="1100"/>
    <x v="0"/>
    <n v="0.99"/>
    <n v="3.4"/>
    <x v="62"/>
    <x v="71"/>
    <x v="0"/>
  </r>
  <r>
    <x v="1100"/>
    <x v="0"/>
    <n v="0.99"/>
    <n v="3.4"/>
    <x v="62"/>
    <x v="550"/>
    <x v="0"/>
  </r>
  <r>
    <x v="1100"/>
    <x v="0"/>
    <n v="0.99"/>
    <n v="3.4"/>
    <x v="62"/>
    <x v="416"/>
    <x v="0"/>
  </r>
  <r>
    <x v="1100"/>
    <x v="0"/>
    <n v="0.99"/>
    <n v="3.4"/>
    <x v="62"/>
    <x v="619"/>
    <x v="0"/>
  </r>
  <r>
    <x v="1100"/>
    <x v="0"/>
    <n v="0.99"/>
    <n v="3.4"/>
    <x v="62"/>
    <x v="72"/>
    <x v="0"/>
  </r>
  <r>
    <x v="1100"/>
    <x v="0"/>
    <n v="0.99"/>
    <n v="3.4"/>
    <x v="62"/>
    <x v="14"/>
    <x v="0"/>
  </r>
  <r>
    <x v="1100"/>
    <x v="0"/>
    <n v="0.99"/>
    <n v="3.4"/>
    <x v="62"/>
    <x v="67"/>
    <x v="0"/>
  </r>
  <r>
    <x v="1"/>
    <x v="1"/>
    <m/>
    <m/>
    <x v="1"/>
    <x v="10"/>
    <x v="0"/>
  </r>
  <r>
    <x v="1101"/>
    <x v="2"/>
    <n v="0.99"/>
    <n v="3.72"/>
    <x v="62"/>
    <x v="62"/>
    <x v="0"/>
  </r>
  <r>
    <x v="1101"/>
    <x v="2"/>
    <n v="0.99"/>
    <n v="3.72"/>
    <x v="62"/>
    <x v="60"/>
    <x v="0"/>
  </r>
  <r>
    <x v="1101"/>
    <x v="2"/>
    <n v="0.99"/>
    <n v="3.72"/>
    <x v="62"/>
    <x v="72"/>
    <x v="0"/>
  </r>
  <r>
    <x v="1101"/>
    <x v="2"/>
    <n v="0.99"/>
    <n v="3.72"/>
    <x v="62"/>
    <x v="71"/>
    <x v="0"/>
  </r>
  <r>
    <x v="1101"/>
    <x v="2"/>
    <n v="0.99"/>
    <n v="3.72"/>
    <x v="62"/>
    <x v="619"/>
    <x v="0"/>
  </r>
  <r>
    <x v="1101"/>
    <x v="2"/>
    <n v="0.99"/>
    <n v="3.72"/>
    <x v="62"/>
    <x v="416"/>
    <x v="0"/>
  </r>
  <r>
    <x v="1101"/>
    <x v="2"/>
    <n v="0.99"/>
    <n v="3.72"/>
    <x v="62"/>
    <x v="14"/>
    <x v="0"/>
  </r>
  <r>
    <x v="1101"/>
    <x v="2"/>
    <n v="0.99"/>
    <n v="3.72"/>
    <x v="62"/>
    <x v="64"/>
    <x v="0"/>
  </r>
  <r>
    <x v="1101"/>
    <x v="2"/>
    <n v="0.99"/>
    <n v="3.72"/>
    <x v="62"/>
    <x v="67"/>
    <x v="0"/>
  </r>
  <r>
    <x v="1101"/>
    <x v="2"/>
    <n v="0.99"/>
    <n v="3.72"/>
    <x v="62"/>
    <x v="633"/>
    <x v="0"/>
  </r>
  <r>
    <x v="1"/>
    <x v="1"/>
    <m/>
    <m/>
    <x v="1"/>
    <x v="10"/>
    <x v="0"/>
  </r>
  <r>
    <x v="1102"/>
    <x v="2"/>
    <n v="0.99"/>
    <n v="3.24"/>
    <x v="62"/>
    <x v="62"/>
    <x v="0"/>
  </r>
  <r>
    <x v="1102"/>
    <x v="2"/>
    <n v="0.99"/>
    <n v="3.24"/>
    <x v="62"/>
    <x v="60"/>
    <x v="0"/>
  </r>
  <r>
    <x v="1102"/>
    <x v="2"/>
    <n v="0.99"/>
    <n v="3.24"/>
    <x v="62"/>
    <x v="72"/>
    <x v="0"/>
  </r>
  <r>
    <x v="1102"/>
    <x v="2"/>
    <n v="0.99"/>
    <n v="3.24"/>
    <x v="62"/>
    <x v="71"/>
    <x v="0"/>
  </r>
  <r>
    <x v="1102"/>
    <x v="2"/>
    <n v="0.99"/>
    <n v="3.24"/>
    <x v="62"/>
    <x v="619"/>
    <x v="0"/>
  </r>
  <r>
    <x v="1102"/>
    <x v="2"/>
    <n v="0.99"/>
    <n v="3.24"/>
    <x v="62"/>
    <x v="416"/>
    <x v="0"/>
  </r>
  <r>
    <x v="1102"/>
    <x v="2"/>
    <n v="0.99"/>
    <n v="3.24"/>
    <x v="62"/>
    <x v="64"/>
    <x v="0"/>
  </r>
  <r>
    <x v="1102"/>
    <x v="2"/>
    <n v="0.99"/>
    <n v="3.24"/>
    <x v="62"/>
    <x v="14"/>
    <x v="0"/>
  </r>
  <r>
    <x v="1102"/>
    <x v="2"/>
    <n v="0.99"/>
    <n v="3.24"/>
    <x v="62"/>
    <x v="633"/>
    <x v="0"/>
  </r>
  <r>
    <x v="1102"/>
    <x v="2"/>
    <n v="0.99"/>
    <n v="3.24"/>
    <x v="62"/>
    <x v="291"/>
    <x v="0"/>
  </r>
  <r>
    <x v="1"/>
    <x v="1"/>
    <m/>
    <m/>
    <x v="1"/>
    <x v="10"/>
    <x v="0"/>
  </r>
  <r>
    <x v="1103"/>
    <x v="0"/>
    <n v="0.99"/>
    <n v="3.08"/>
    <x v="62"/>
    <x v="0"/>
    <x v="0"/>
  </r>
  <r>
    <x v="1103"/>
    <x v="0"/>
    <n v="0.99"/>
    <n v="3.08"/>
    <x v="62"/>
    <x v="741"/>
    <x v="0"/>
  </r>
  <r>
    <x v="1103"/>
    <x v="0"/>
    <n v="0.99"/>
    <n v="3.08"/>
    <x v="62"/>
    <x v="416"/>
    <x v="0"/>
  </r>
  <r>
    <x v="1103"/>
    <x v="0"/>
    <n v="0.99"/>
    <n v="3.08"/>
    <x v="62"/>
    <x v="5"/>
    <x v="0"/>
  </r>
  <r>
    <x v="1103"/>
    <x v="0"/>
    <n v="0.99"/>
    <n v="3.08"/>
    <x v="62"/>
    <x v="746"/>
    <x v="0"/>
  </r>
  <r>
    <x v="1103"/>
    <x v="0"/>
    <n v="0.99"/>
    <n v="3.08"/>
    <x v="62"/>
    <x v="11"/>
    <x v="0"/>
  </r>
  <r>
    <x v="1103"/>
    <x v="0"/>
    <n v="0.99"/>
    <n v="3.08"/>
    <x v="62"/>
    <x v="14"/>
    <x v="0"/>
  </r>
  <r>
    <x v="1103"/>
    <x v="0"/>
    <n v="0.99"/>
    <n v="3.08"/>
    <x v="62"/>
    <x v="344"/>
    <x v="0"/>
  </r>
  <r>
    <x v="1103"/>
    <x v="0"/>
    <n v="0.99"/>
    <n v="3.08"/>
    <x v="62"/>
    <x v="31"/>
    <x v="0"/>
  </r>
  <r>
    <x v="1103"/>
    <x v="0"/>
    <n v="0.99"/>
    <n v="3.08"/>
    <x v="62"/>
    <x v="747"/>
    <x v="0"/>
  </r>
  <r>
    <x v="1"/>
    <x v="1"/>
    <m/>
    <m/>
    <x v="1"/>
    <x v="10"/>
    <x v="0"/>
  </r>
  <r>
    <x v="1104"/>
    <x v="0"/>
    <n v="0.99"/>
    <n v="3.08"/>
    <x v="62"/>
    <x v="0"/>
    <x v="0"/>
  </r>
  <r>
    <x v="1104"/>
    <x v="0"/>
    <n v="0.99"/>
    <n v="3.08"/>
    <x v="62"/>
    <x v="741"/>
    <x v="0"/>
  </r>
  <r>
    <x v="1104"/>
    <x v="0"/>
    <n v="0.99"/>
    <n v="3.08"/>
    <x v="62"/>
    <x v="415"/>
    <x v="0"/>
  </r>
  <r>
    <x v="1104"/>
    <x v="0"/>
    <n v="0.99"/>
    <n v="3.08"/>
    <x v="62"/>
    <x v="416"/>
    <x v="0"/>
  </r>
  <r>
    <x v="1104"/>
    <x v="0"/>
    <n v="0.99"/>
    <n v="3.08"/>
    <x v="62"/>
    <x v="11"/>
    <x v="0"/>
  </r>
  <r>
    <x v="1104"/>
    <x v="0"/>
    <n v="0.99"/>
    <n v="3.08"/>
    <x v="62"/>
    <x v="14"/>
    <x v="0"/>
  </r>
  <r>
    <x v="1104"/>
    <x v="0"/>
    <n v="0.99"/>
    <n v="3.08"/>
    <x v="62"/>
    <x v="344"/>
    <x v="0"/>
  </r>
  <r>
    <x v="1104"/>
    <x v="0"/>
    <n v="0.99"/>
    <n v="3.08"/>
    <x v="62"/>
    <x v="748"/>
    <x v="0"/>
  </r>
  <r>
    <x v="1104"/>
    <x v="0"/>
    <n v="0.99"/>
    <n v="3.08"/>
    <x v="62"/>
    <x v="31"/>
    <x v="0"/>
  </r>
  <r>
    <x v="1104"/>
    <x v="0"/>
    <n v="0.99"/>
    <n v="3.08"/>
    <x v="62"/>
    <x v="63"/>
    <x v="0"/>
  </r>
  <r>
    <x v="1"/>
    <x v="1"/>
    <m/>
    <m/>
    <x v="1"/>
    <x v="10"/>
    <x v="0"/>
  </r>
  <r>
    <x v="1105"/>
    <x v="2"/>
    <n v="0.33"/>
    <s v="‒"/>
    <x v="63"/>
    <x v="743"/>
    <x v="0"/>
  </r>
  <r>
    <x v="1105"/>
    <x v="2"/>
    <n v="0.33"/>
    <s v="‒"/>
    <x v="63"/>
    <x v="411"/>
    <x v="0"/>
  </r>
  <r>
    <x v="1105"/>
    <x v="2"/>
    <n v="0.33"/>
    <s v="‒"/>
    <x v="63"/>
    <x v="415"/>
    <x v="0"/>
  </r>
  <r>
    <x v="1105"/>
    <x v="2"/>
    <n v="0.33"/>
    <s v="‒"/>
    <x v="63"/>
    <x v="749"/>
    <x v="0"/>
  </r>
  <r>
    <x v="1105"/>
    <x v="2"/>
    <n v="0.33"/>
    <s v="‒"/>
    <x v="63"/>
    <x v="4"/>
    <x v="0"/>
  </r>
  <r>
    <x v="1105"/>
    <x v="2"/>
    <n v="0.33"/>
    <s v="‒"/>
    <x v="63"/>
    <x v="750"/>
    <x v="0"/>
  </r>
  <r>
    <x v="1105"/>
    <x v="2"/>
    <n v="0.33"/>
    <s v="‒"/>
    <x v="63"/>
    <x v="751"/>
    <x v="0"/>
  </r>
  <r>
    <x v="1105"/>
    <x v="2"/>
    <n v="0.33"/>
    <s v="‒"/>
    <x v="63"/>
    <x v="32"/>
    <x v="0"/>
  </r>
  <r>
    <x v="1105"/>
    <x v="2"/>
    <n v="0.33"/>
    <s v="‒"/>
    <x v="63"/>
    <x v="26"/>
    <x v="0"/>
  </r>
  <r>
    <x v="1105"/>
    <x v="2"/>
    <n v="0.33"/>
    <s v="‒"/>
    <x v="63"/>
    <x v="437"/>
    <x v="0"/>
  </r>
  <r>
    <x v="1"/>
    <x v="1"/>
    <m/>
    <m/>
    <x v="1"/>
    <x v="10"/>
    <x v="0"/>
  </r>
  <r>
    <x v="1106"/>
    <x v="4"/>
    <n v="0.99"/>
    <n v="3.18"/>
    <x v="63"/>
    <x v="752"/>
    <x v="0"/>
  </r>
  <r>
    <x v="1106"/>
    <x v="4"/>
    <n v="0.99"/>
    <n v="3.18"/>
    <x v="63"/>
    <x v="744"/>
    <x v="0"/>
  </r>
  <r>
    <x v="1106"/>
    <x v="4"/>
    <n v="0.99"/>
    <n v="3.18"/>
    <x v="63"/>
    <x v="411"/>
    <x v="0"/>
  </r>
  <r>
    <x v="1106"/>
    <x v="4"/>
    <n v="0.99"/>
    <n v="3.18"/>
    <x v="63"/>
    <x v="415"/>
    <x v="0"/>
  </r>
  <r>
    <x v="1106"/>
    <x v="4"/>
    <n v="0.99"/>
    <n v="3.18"/>
    <x v="63"/>
    <x v="49"/>
    <x v="0"/>
  </r>
  <r>
    <x v="1106"/>
    <x v="4"/>
    <n v="0.99"/>
    <n v="3.18"/>
    <x v="63"/>
    <x v="416"/>
    <x v="0"/>
  </r>
  <r>
    <x v="1106"/>
    <x v="4"/>
    <n v="0.99"/>
    <n v="3.18"/>
    <x v="63"/>
    <x v="4"/>
    <x v="0"/>
  </r>
  <r>
    <x v="1106"/>
    <x v="4"/>
    <n v="0.99"/>
    <n v="3.18"/>
    <x v="63"/>
    <x v="523"/>
    <x v="0"/>
  </r>
  <r>
    <x v="1106"/>
    <x v="4"/>
    <n v="0.99"/>
    <n v="3.18"/>
    <x v="63"/>
    <x v="753"/>
    <x v="0"/>
  </r>
  <r>
    <x v="1106"/>
    <x v="4"/>
    <n v="0.99"/>
    <n v="3.18"/>
    <x v="63"/>
    <x v="27"/>
    <x v="0"/>
  </r>
  <r>
    <x v="1"/>
    <x v="1"/>
    <m/>
    <m/>
    <x v="1"/>
    <x v="10"/>
    <x v="0"/>
  </r>
  <r>
    <x v="1107"/>
    <x v="0"/>
    <n v="0.99"/>
    <n v="3.12"/>
    <x v="63"/>
    <x v="754"/>
    <x v="0"/>
  </r>
  <r>
    <x v="1107"/>
    <x v="0"/>
    <n v="0.99"/>
    <n v="3.12"/>
    <x v="63"/>
    <x v="411"/>
    <x v="0"/>
  </r>
  <r>
    <x v="1107"/>
    <x v="0"/>
    <n v="0.99"/>
    <n v="3.12"/>
    <x v="63"/>
    <x v="415"/>
    <x v="0"/>
  </r>
  <r>
    <x v="1107"/>
    <x v="0"/>
    <n v="0.99"/>
    <n v="3.12"/>
    <x v="63"/>
    <x v="41"/>
    <x v="0"/>
  </r>
  <r>
    <x v="1107"/>
    <x v="0"/>
    <n v="0.99"/>
    <n v="3.12"/>
    <x v="63"/>
    <x v="416"/>
    <x v="0"/>
  </r>
  <r>
    <x v="1107"/>
    <x v="0"/>
    <n v="0.99"/>
    <n v="3.12"/>
    <x v="63"/>
    <x v="4"/>
    <x v="0"/>
  </r>
  <r>
    <x v="1107"/>
    <x v="0"/>
    <n v="0.99"/>
    <n v="3.12"/>
    <x v="63"/>
    <x v="742"/>
    <x v="0"/>
  </r>
  <r>
    <x v="1107"/>
    <x v="0"/>
    <n v="0.99"/>
    <n v="3.12"/>
    <x v="63"/>
    <x v="32"/>
    <x v="0"/>
  </r>
  <r>
    <x v="1107"/>
    <x v="0"/>
    <n v="0.99"/>
    <n v="3.12"/>
    <x v="63"/>
    <x v="46"/>
    <x v="0"/>
  </r>
  <r>
    <x v="1107"/>
    <x v="0"/>
    <n v="0.99"/>
    <n v="3.12"/>
    <x v="63"/>
    <x v="755"/>
    <x v="0"/>
  </r>
  <r>
    <x v="1"/>
    <x v="1"/>
    <m/>
    <m/>
    <x v="1"/>
    <x v="10"/>
    <x v="0"/>
  </r>
  <r>
    <x v="1108"/>
    <x v="0"/>
    <n v="0.99"/>
    <n v="3.3"/>
    <x v="63"/>
    <x v="2"/>
    <x v="0"/>
  </r>
  <r>
    <x v="1108"/>
    <x v="0"/>
    <n v="0.99"/>
    <n v="3.3"/>
    <x v="63"/>
    <x v="743"/>
    <x v="0"/>
  </r>
  <r>
    <x v="1108"/>
    <x v="0"/>
    <n v="0.99"/>
    <n v="3.3"/>
    <x v="63"/>
    <x v="415"/>
    <x v="0"/>
  </r>
  <r>
    <x v="1108"/>
    <x v="0"/>
    <n v="0.99"/>
    <n v="3.3"/>
    <x v="63"/>
    <x v="41"/>
    <x v="0"/>
  </r>
  <r>
    <x v="1108"/>
    <x v="0"/>
    <n v="0.99"/>
    <n v="3.3"/>
    <x v="63"/>
    <x v="416"/>
    <x v="0"/>
  </r>
  <r>
    <x v="1108"/>
    <x v="0"/>
    <n v="0.99"/>
    <n v="3.3"/>
    <x v="63"/>
    <x v="756"/>
    <x v="0"/>
  </r>
  <r>
    <x v="1108"/>
    <x v="0"/>
    <n v="0.99"/>
    <n v="3.3"/>
    <x v="63"/>
    <x v="32"/>
    <x v="0"/>
  </r>
  <r>
    <x v="1108"/>
    <x v="0"/>
    <n v="0.99"/>
    <n v="3.3"/>
    <x v="63"/>
    <x v="757"/>
    <x v="0"/>
  </r>
  <r>
    <x v="1108"/>
    <x v="0"/>
    <n v="0.99"/>
    <n v="3.3"/>
    <x v="63"/>
    <x v="14"/>
    <x v="0"/>
  </r>
  <r>
    <x v="1108"/>
    <x v="0"/>
    <n v="0.99"/>
    <n v="3.3"/>
    <x v="63"/>
    <x v="758"/>
    <x v="0"/>
  </r>
  <r>
    <x v="1"/>
    <x v="1"/>
    <m/>
    <m/>
    <x v="1"/>
    <x v="10"/>
    <x v="0"/>
  </r>
  <r>
    <x v="1109"/>
    <x v="2"/>
    <n v="0.99"/>
    <n v="2.41"/>
    <x v="63"/>
    <x v="759"/>
    <x v="0"/>
  </r>
  <r>
    <x v="1109"/>
    <x v="2"/>
    <n v="0.99"/>
    <n v="2.41"/>
    <x v="63"/>
    <x v="743"/>
    <x v="0"/>
  </r>
  <r>
    <x v="1109"/>
    <x v="2"/>
    <n v="0.99"/>
    <n v="2.41"/>
    <x v="63"/>
    <x v="760"/>
    <x v="0"/>
  </r>
  <r>
    <x v="1109"/>
    <x v="2"/>
    <n v="0.99"/>
    <n v="2.41"/>
    <x v="63"/>
    <x v="415"/>
    <x v="0"/>
  </r>
  <r>
    <x v="1109"/>
    <x v="2"/>
    <n v="0.99"/>
    <n v="2.41"/>
    <x v="63"/>
    <x v="505"/>
    <x v="0"/>
  </r>
  <r>
    <x v="1109"/>
    <x v="2"/>
    <n v="0.99"/>
    <n v="2.41"/>
    <x v="63"/>
    <x v="761"/>
    <x v="0"/>
  </r>
  <r>
    <x v="1109"/>
    <x v="2"/>
    <n v="0.99"/>
    <n v="2.41"/>
    <x v="63"/>
    <x v="416"/>
    <x v="0"/>
  </r>
  <r>
    <x v="1109"/>
    <x v="2"/>
    <n v="0.99"/>
    <n v="2.41"/>
    <x v="63"/>
    <x v="32"/>
    <x v="0"/>
  </r>
  <r>
    <x v="1109"/>
    <x v="2"/>
    <n v="0.99"/>
    <n v="2.41"/>
    <x v="63"/>
    <x v="757"/>
    <x v="0"/>
  </r>
  <r>
    <x v="1109"/>
    <x v="2"/>
    <n v="0.99"/>
    <n v="2.41"/>
    <x v="63"/>
    <x v="762"/>
    <x v="0"/>
  </r>
  <r>
    <x v="1"/>
    <x v="1"/>
    <m/>
    <m/>
    <x v="1"/>
    <x v="10"/>
    <x v="0"/>
  </r>
  <r>
    <x v="1110"/>
    <x v="0"/>
    <n v="0.99"/>
    <n v="5.58"/>
    <x v="64"/>
    <x v="763"/>
    <x v="0"/>
  </r>
  <r>
    <x v="1110"/>
    <x v="0"/>
    <n v="0.99"/>
    <n v="5.58"/>
    <x v="64"/>
    <x v="764"/>
    <x v="0"/>
  </r>
  <r>
    <x v="1110"/>
    <x v="0"/>
    <n v="0.99"/>
    <n v="5.58"/>
    <x v="64"/>
    <x v="756"/>
    <x v="0"/>
  </r>
  <r>
    <x v="1110"/>
    <x v="0"/>
    <n v="0.99"/>
    <n v="5.58"/>
    <x v="64"/>
    <x v="6"/>
    <x v="0"/>
  </r>
  <r>
    <x v="1110"/>
    <x v="0"/>
    <n v="0.99"/>
    <n v="5.58"/>
    <x v="64"/>
    <x v="765"/>
    <x v="0"/>
  </r>
  <r>
    <x v="1110"/>
    <x v="0"/>
    <n v="0.99"/>
    <n v="5.58"/>
    <x v="64"/>
    <x v="766"/>
    <x v="0"/>
  </r>
  <r>
    <x v="1110"/>
    <x v="0"/>
    <n v="0.99"/>
    <n v="5.58"/>
    <x v="64"/>
    <x v="767"/>
    <x v="0"/>
  </r>
  <r>
    <x v="1110"/>
    <x v="0"/>
    <n v="0.99"/>
    <n v="5.58"/>
    <x v="64"/>
    <x v="768"/>
    <x v="0"/>
  </r>
  <r>
    <x v="1110"/>
    <x v="0"/>
    <n v="0.99"/>
    <n v="5.58"/>
    <x v="64"/>
    <x v="769"/>
    <x v="0"/>
  </r>
  <r>
    <x v="1110"/>
    <x v="0"/>
    <n v="0.99"/>
    <n v="5.58"/>
    <x v="64"/>
    <x v="770"/>
    <x v="0"/>
  </r>
  <r>
    <x v="1"/>
    <x v="1"/>
    <m/>
    <m/>
    <x v="1"/>
    <x v="10"/>
    <x v="0"/>
  </r>
  <r>
    <x v="1111"/>
    <x v="0"/>
    <n v="0.99"/>
    <n v="5.52"/>
    <x v="64"/>
    <x v="763"/>
    <x v="0"/>
  </r>
  <r>
    <x v="1111"/>
    <x v="0"/>
    <n v="0.99"/>
    <n v="5.52"/>
    <x v="64"/>
    <x v="771"/>
    <x v="0"/>
  </r>
  <r>
    <x v="1111"/>
    <x v="0"/>
    <n v="0.99"/>
    <n v="5.52"/>
    <x v="64"/>
    <x v="415"/>
    <x v="0"/>
  </r>
  <r>
    <x v="1111"/>
    <x v="0"/>
    <n v="0.99"/>
    <n v="5.52"/>
    <x v="64"/>
    <x v="772"/>
    <x v="0"/>
  </r>
  <r>
    <x v="1111"/>
    <x v="0"/>
    <n v="0.99"/>
    <n v="5.52"/>
    <x v="64"/>
    <x v="756"/>
    <x v="0"/>
  </r>
  <r>
    <x v="1111"/>
    <x v="0"/>
    <n v="0.99"/>
    <n v="5.52"/>
    <x v="64"/>
    <x v="6"/>
    <x v="0"/>
  </r>
  <r>
    <x v="1111"/>
    <x v="0"/>
    <n v="0.99"/>
    <n v="5.52"/>
    <x v="64"/>
    <x v="765"/>
    <x v="0"/>
  </r>
  <r>
    <x v="1111"/>
    <x v="0"/>
    <n v="0.99"/>
    <n v="5.52"/>
    <x v="64"/>
    <x v="773"/>
    <x v="0"/>
  </r>
  <r>
    <x v="1111"/>
    <x v="0"/>
    <n v="0.99"/>
    <n v="5.52"/>
    <x v="64"/>
    <x v="767"/>
    <x v="0"/>
  </r>
  <r>
    <x v="1111"/>
    <x v="0"/>
    <n v="0.99"/>
    <n v="5.52"/>
    <x v="64"/>
    <x v="768"/>
    <x v="0"/>
  </r>
  <r>
    <x v="1"/>
    <x v="1"/>
    <m/>
    <m/>
    <x v="1"/>
    <x v="10"/>
    <x v="0"/>
  </r>
  <r>
    <x v="1112"/>
    <x v="0"/>
    <n v="0.99"/>
    <n v="5.58"/>
    <x v="64"/>
    <x v="774"/>
    <x v="0"/>
  </r>
  <r>
    <x v="1112"/>
    <x v="0"/>
    <n v="0.99"/>
    <n v="5.58"/>
    <x v="64"/>
    <x v="775"/>
    <x v="0"/>
  </r>
  <r>
    <x v="1112"/>
    <x v="0"/>
    <n v="0.99"/>
    <n v="5.58"/>
    <x v="64"/>
    <x v="764"/>
    <x v="0"/>
  </r>
  <r>
    <x v="1112"/>
    <x v="0"/>
    <n v="0.99"/>
    <n v="5.58"/>
    <x v="64"/>
    <x v="5"/>
    <x v="0"/>
  </r>
  <r>
    <x v="1112"/>
    <x v="0"/>
    <n v="0.99"/>
    <n v="5.58"/>
    <x v="64"/>
    <x v="6"/>
    <x v="0"/>
  </r>
  <r>
    <x v="1112"/>
    <x v="0"/>
    <n v="0.99"/>
    <n v="5.58"/>
    <x v="64"/>
    <x v="776"/>
    <x v="0"/>
  </r>
  <r>
    <x v="1112"/>
    <x v="0"/>
    <n v="0.99"/>
    <n v="5.58"/>
    <x v="64"/>
    <x v="765"/>
    <x v="0"/>
  </r>
  <r>
    <x v="1112"/>
    <x v="0"/>
    <n v="0.99"/>
    <n v="5.58"/>
    <x v="64"/>
    <x v="773"/>
    <x v="0"/>
  </r>
  <r>
    <x v="1112"/>
    <x v="0"/>
    <n v="0.99"/>
    <n v="5.58"/>
    <x v="64"/>
    <x v="767"/>
    <x v="0"/>
  </r>
  <r>
    <x v="1112"/>
    <x v="0"/>
    <n v="0.99"/>
    <n v="5.58"/>
    <x v="64"/>
    <x v="768"/>
    <x v="0"/>
  </r>
  <r>
    <x v="1"/>
    <x v="1"/>
    <m/>
    <m/>
    <x v="1"/>
    <x v="10"/>
    <x v="0"/>
  </r>
  <r>
    <x v="1113"/>
    <x v="2"/>
    <n v="0.99"/>
    <n v="4.4400000000000004"/>
    <x v="65"/>
    <x v="550"/>
    <x v="0"/>
  </r>
  <r>
    <x v="1113"/>
    <x v="2"/>
    <n v="0.99"/>
    <n v="4.4400000000000004"/>
    <x v="65"/>
    <x v="777"/>
    <x v="0"/>
  </r>
  <r>
    <x v="1113"/>
    <x v="2"/>
    <n v="0.99"/>
    <n v="4.4400000000000004"/>
    <x v="65"/>
    <x v="80"/>
    <x v="0"/>
  </r>
  <r>
    <x v="1113"/>
    <x v="2"/>
    <n v="0.99"/>
    <n v="4.4400000000000004"/>
    <x v="65"/>
    <x v="70"/>
    <x v="0"/>
  </r>
  <r>
    <x v="1113"/>
    <x v="2"/>
    <n v="0.99"/>
    <n v="4.4400000000000004"/>
    <x v="65"/>
    <x v="778"/>
    <x v="0"/>
  </r>
  <r>
    <x v="1113"/>
    <x v="2"/>
    <n v="0.99"/>
    <n v="4.4400000000000004"/>
    <x v="65"/>
    <x v="420"/>
    <x v="0"/>
  </r>
  <r>
    <x v="1113"/>
    <x v="2"/>
    <n v="0.99"/>
    <n v="4.4400000000000004"/>
    <x v="65"/>
    <x v="779"/>
    <x v="0"/>
  </r>
  <r>
    <x v="1113"/>
    <x v="2"/>
    <n v="0.99"/>
    <n v="4.4400000000000004"/>
    <x v="65"/>
    <x v="698"/>
    <x v="0"/>
  </r>
  <r>
    <x v="1113"/>
    <x v="2"/>
    <n v="0.99"/>
    <n v="4.4400000000000004"/>
    <x v="65"/>
    <x v="610"/>
    <x v="0"/>
  </r>
  <r>
    <x v="1113"/>
    <x v="2"/>
    <n v="0.99"/>
    <n v="4.4400000000000004"/>
    <x v="65"/>
    <x v="780"/>
    <x v="0"/>
  </r>
  <r>
    <x v="1"/>
    <x v="1"/>
    <m/>
    <m/>
    <x v="1"/>
    <x v="10"/>
    <x v="0"/>
  </r>
  <r>
    <x v="1114"/>
    <x v="2"/>
    <n v="0.99"/>
    <n v="4.4400000000000004"/>
    <x v="65"/>
    <x v="550"/>
    <x v="0"/>
  </r>
  <r>
    <x v="1114"/>
    <x v="2"/>
    <n v="0.99"/>
    <n v="4.4400000000000004"/>
    <x v="65"/>
    <x v="667"/>
    <x v="0"/>
  </r>
  <r>
    <x v="1114"/>
    <x v="2"/>
    <n v="0.99"/>
    <n v="4.4400000000000004"/>
    <x v="65"/>
    <x v="70"/>
    <x v="0"/>
  </r>
  <r>
    <x v="1114"/>
    <x v="2"/>
    <n v="0.99"/>
    <n v="4.4400000000000004"/>
    <x v="65"/>
    <x v="777"/>
    <x v="0"/>
  </r>
  <r>
    <x v="1114"/>
    <x v="2"/>
    <n v="0.99"/>
    <n v="4.4400000000000004"/>
    <x v="65"/>
    <x v="668"/>
    <x v="0"/>
  </r>
  <r>
    <x v="1114"/>
    <x v="2"/>
    <n v="0.99"/>
    <n v="4.4400000000000004"/>
    <x v="65"/>
    <x v="610"/>
    <x v="0"/>
  </r>
  <r>
    <x v="1114"/>
    <x v="2"/>
    <n v="0.99"/>
    <n v="4.4400000000000004"/>
    <x v="65"/>
    <x v="685"/>
    <x v="0"/>
  </r>
  <r>
    <x v="1114"/>
    <x v="2"/>
    <n v="0.99"/>
    <n v="4.4400000000000004"/>
    <x v="65"/>
    <x v="781"/>
    <x v="0"/>
  </r>
  <r>
    <x v="1114"/>
    <x v="2"/>
    <n v="0.99"/>
    <n v="4.4400000000000004"/>
    <x v="65"/>
    <x v="778"/>
    <x v="0"/>
  </r>
  <r>
    <x v="1114"/>
    <x v="2"/>
    <n v="0.99"/>
    <n v="4.4400000000000004"/>
    <x v="65"/>
    <x v="780"/>
    <x v="0"/>
  </r>
  <r>
    <x v="1"/>
    <x v="1"/>
    <m/>
    <m/>
    <x v="1"/>
    <x v="10"/>
    <x v="0"/>
  </r>
  <r>
    <x v="1115"/>
    <x v="2"/>
    <n v="0.99"/>
    <n v="4.13"/>
    <x v="65"/>
    <x v="550"/>
    <x v="0"/>
  </r>
  <r>
    <x v="1115"/>
    <x v="2"/>
    <n v="0.99"/>
    <n v="4.13"/>
    <x v="65"/>
    <x v="24"/>
    <x v="0"/>
  </r>
  <r>
    <x v="1115"/>
    <x v="2"/>
    <n v="0.99"/>
    <n v="4.13"/>
    <x v="65"/>
    <x v="777"/>
    <x v="0"/>
  </r>
  <r>
    <x v="1115"/>
    <x v="2"/>
    <n v="0.99"/>
    <n v="4.13"/>
    <x v="65"/>
    <x v="70"/>
    <x v="0"/>
  </r>
  <r>
    <x v="1115"/>
    <x v="2"/>
    <n v="0.99"/>
    <n v="4.13"/>
    <x v="65"/>
    <x v="778"/>
    <x v="0"/>
  </r>
  <r>
    <x v="1115"/>
    <x v="2"/>
    <n v="0.99"/>
    <n v="4.13"/>
    <x v="65"/>
    <x v="80"/>
    <x v="0"/>
  </r>
  <r>
    <x v="1115"/>
    <x v="2"/>
    <n v="0.99"/>
    <n v="4.13"/>
    <x v="65"/>
    <x v="782"/>
    <x v="0"/>
  </r>
  <r>
    <x v="1115"/>
    <x v="2"/>
    <n v="0.99"/>
    <n v="4.13"/>
    <x v="65"/>
    <x v="779"/>
    <x v="0"/>
  </r>
  <r>
    <x v="1115"/>
    <x v="2"/>
    <n v="0.99"/>
    <n v="4.13"/>
    <x v="65"/>
    <x v="420"/>
    <x v="0"/>
  </r>
  <r>
    <x v="1115"/>
    <x v="2"/>
    <n v="0.99"/>
    <n v="4.13"/>
    <x v="65"/>
    <x v="529"/>
    <x v="0"/>
  </r>
  <r>
    <x v="1"/>
    <x v="1"/>
    <m/>
    <m/>
    <x v="1"/>
    <x v="10"/>
    <x v="0"/>
  </r>
  <r>
    <x v="1116"/>
    <x v="2"/>
    <n v="0.33"/>
    <n v="2.33"/>
    <x v="66"/>
    <x v="60"/>
    <x v="0"/>
  </r>
  <r>
    <x v="1116"/>
    <x v="2"/>
    <n v="0.33"/>
    <n v="2.33"/>
    <x v="66"/>
    <x v="783"/>
    <x v="0"/>
  </r>
  <r>
    <x v="1116"/>
    <x v="2"/>
    <n v="0.33"/>
    <n v="2.33"/>
    <x v="66"/>
    <x v="784"/>
    <x v="0"/>
  </r>
  <r>
    <x v="1116"/>
    <x v="2"/>
    <n v="0.33"/>
    <n v="2.33"/>
    <x v="66"/>
    <x v="688"/>
    <x v="0"/>
  </r>
  <r>
    <x v="1116"/>
    <x v="2"/>
    <n v="0.33"/>
    <n v="2.33"/>
    <x v="66"/>
    <x v="668"/>
    <x v="0"/>
  </r>
  <r>
    <x v="1116"/>
    <x v="2"/>
    <n v="0.33"/>
    <n v="2.33"/>
    <x v="66"/>
    <x v="699"/>
    <x v="0"/>
  </r>
  <r>
    <x v="1116"/>
    <x v="2"/>
    <n v="0.33"/>
    <n v="2.33"/>
    <x v="66"/>
    <x v="785"/>
    <x v="0"/>
  </r>
  <r>
    <x v="1116"/>
    <x v="2"/>
    <n v="0.33"/>
    <n v="2.33"/>
    <x v="66"/>
    <x v="66"/>
    <x v="0"/>
  </r>
  <r>
    <x v="1116"/>
    <x v="2"/>
    <n v="0.33"/>
    <n v="2.33"/>
    <x v="66"/>
    <x v="786"/>
    <x v="0"/>
  </r>
  <r>
    <x v="1116"/>
    <x v="2"/>
    <n v="0.33"/>
    <n v="2.33"/>
    <x v="66"/>
    <x v="663"/>
    <x v="0"/>
  </r>
  <r>
    <x v="1"/>
    <x v="1"/>
    <m/>
    <m/>
    <x v="1"/>
    <x v="10"/>
    <x v="0"/>
  </r>
  <r>
    <x v="1117"/>
    <x v="5"/>
    <s v="‒"/>
    <s v="‒"/>
    <x v="66"/>
    <x v="60"/>
    <x v="0"/>
  </r>
  <r>
    <x v="1117"/>
    <x v="5"/>
    <s v="‒"/>
    <s v="‒"/>
    <x v="66"/>
    <x v="783"/>
    <x v="0"/>
  </r>
  <r>
    <x v="1117"/>
    <x v="5"/>
    <s v="‒"/>
    <s v="‒"/>
    <x v="66"/>
    <x v="668"/>
    <x v="0"/>
  </r>
  <r>
    <x v="1117"/>
    <x v="5"/>
    <s v="‒"/>
    <s v="‒"/>
    <x v="66"/>
    <x v="784"/>
    <x v="0"/>
  </r>
  <r>
    <x v="1117"/>
    <x v="5"/>
    <s v="‒"/>
    <s v="‒"/>
    <x v="66"/>
    <x v="37"/>
    <x v="0"/>
  </r>
  <r>
    <x v="1117"/>
    <x v="5"/>
    <s v="‒"/>
    <s v="‒"/>
    <x v="66"/>
    <x v="699"/>
    <x v="0"/>
  </r>
  <r>
    <x v="1117"/>
    <x v="5"/>
    <s v="‒"/>
    <s v="‒"/>
    <x v="66"/>
    <x v="64"/>
    <x v="0"/>
  </r>
  <r>
    <x v="1117"/>
    <x v="5"/>
    <s v="‒"/>
    <s v="‒"/>
    <x v="66"/>
    <x v="787"/>
    <x v="0"/>
  </r>
  <r>
    <x v="1117"/>
    <x v="5"/>
    <s v="‒"/>
    <s v="‒"/>
    <x v="66"/>
    <x v="721"/>
    <x v="0"/>
  </r>
  <r>
    <x v="1117"/>
    <x v="5"/>
    <s v="‒"/>
    <s v="‒"/>
    <x v="66"/>
    <x v="786"/>
    <x v="0"/>
  </r>
  <r>
    <x v="1"/>
    <x v="1"/>
    <m/>
    <m/>
    <x v="1"/>
    <x v="10"/>
    <x v="0"/>
  </r>
  <r>
    <x v="1118"/>
    <x v="2"/>
    <n v="0.33"/>
    <n v="1.04"/>
    <x v="66"/>
    <x v="330"/>
    <x v="0"/>
  </r>
  <r>
    <x v="1118"/>
    <x v="2"/>
    <n v="0.33"/>
    <n v="1.04"/>
    <x v="66"/>
    <x v="783"/>
    <x v="0"/>
  </r>
  <r>
    <x v="1118"/>
    <x v="2"/>
    <n v="0.33"/>
    <n v="1.04"/>
    <x v="66"/>
    <x v="784"/>
    <x v="0"/>
  </r>
  <r>
    <x v="1118"/>
    <x v="2"/>
    <n v="0.33"/>
    <n v="1.04"/>
    <x v="66"/>
    <x v="66"/>
    <x v="0"/>
  </r>
  <r>
    <x v="1118"/>
    <x v="2"/>
    <n v="0.33"/>
    <n v="1.04"/>
    <x v="66"/>
    <x v="785"/>
    <x v="0"/>
  </r>
  <r>
    <x v="1118"/>
    <x v="2"/>
    <n v="0.33"/>
    <n v="1.04"/>
    <x v="66"/>
    <x v="336"/>
    <x v="0"/>
  </r>
  <r>
    <x v="1118"/>
    <x v="2"/>
    <n v="0.33"/>
    <n v="1.04"/>
    <x v="66"/>
    <x v="291"/>
    <x v="0"/>
  </r>
  <r>
    <x v="1118"/>
    <x v="2"/>
    <n v="0.33"/>
    <n v="1.04"/>
    <x v="66"/>
    <x v="309"/>
    <x v="0"/>
  </r>
  <r>
    <x v="1118"/>
    <x v="2"/>
    <n v="0.33"/>
    <n v="1.04"/>
    <x v="66"/>
    <x v="81"/>
    <x v="0"/>
  </r>
  <r>
    <x v="1118"/>
    <x v="2"/>
    <n v="0.33"/>
    <n v="1.04"/>
    <x v="66"/>
    <x v="70"/>
    <x v="0"/>
  </r>
  <r>
    <x v="1"/>
    <x v="1"/>
    <m/>
    <m/>
    <x v="1"/>
    <x v="10"/>
    <x v="0"/>
  </r>
  <r>
    <x v="1119"/>
    <x v="0"/>
    <n v="0.99"/>
    <n v="2.58"/>
    <x v="67"/>
    <x v="60"/>
    <x v="0"/>
  </r>
  <r>
    <x v="1119"/>
    <x v="0"/>
    <n v="0.99"/>
    <n v="2.58"/>
    <x v="67"/>
    <x v="619"/>
    <x v="0"/>
  </r>
  <r>
    <x v="1119"/>
    <x v="0"/>
    <n v="0.99"/>
    <n v="2.58"/>
    <x v="67"/>
    <x v="5"/>
    <x v="0"/>
  </r>
  <r>
    <x v="1119"/>
    <x v="0"/>
    <n v="0.99"/>
    <n v="2.58"/>
    <x v="67"/>
    <x v="520"/>
    <x v="0"/>
  </r>
  <r>
    <x v="1119"/>
    <x v="0"/>
    <n v="0.99"/>
    <n v="2.58"/>
    <x v="67"/>
    <x v="62"/>
    <x v="0"/>
  </r>
  <r>
    <x v="1119"/>
    <x v="0"/>
    <n v="0.99"/>
    <n v="2.58"/>
    <x v="67"/>
    <x v="533"/>
    <x v="0"/>
  </r>
  <r>
    <x v="1119"/>
    <x v="0"/>
    <n v="0.99"/>
    <n v="2.58"/>
    <x v="67"/>
    <x v="788"/>
    <x v="0"/>
  </r>
  <r>
    <x v="1119"/>
    <x v="0"/>
    <n v="0.99"/>
    <n v="2.58"/>
    <x v="67"/>
    <x v="416"/>
    <x v="0"/>
  </r>
  <r>
    <x v="1119"/>
    <x v="0"/>
    <n v="0.99"/>
    <n v="2.58"/>
    <x v="67"/>
    <x v="25"/>
    <x v="0"/>
  </r>
  <r>
    <x v="1119"/>
    <x v="0"/>
    <n v="0.99"/>
    <n v="2.58"/>
    <x v="67"/>
    <x v="446"/>
    <x v="0"/>
  </r>
  <r>
    <x v="1"/>
    <x v="1"/>
    <m/>
    <m/>
    <x v="1"/>
    <x v="10"/>
    <x v="0"/>
  </r>
  <r>
    <x v="1120"/>
    <x v="2"/>
    <n v="0.99"/>
    <n v="3.07"/>
    <x v="67"/>
    <x v="60"/>
    <x v="0"/>
  </r>
  <r>
    <x v="1120"/>
    <x v="2"/>
    <n v="0.99"/>
    <n v="3.07"/>
    <x v="67"/>
    <x v="62"/>
    <x v="0"/>
  </r>
  <r>
    <x v="1120"/>
    <x v="2"/>
    <n v="0.99"/>
    <n v="3.07"/>
    <x v="67"/>
    <x v="619"/>
    <x v="0"/>
  </r>
  <r>
    <x v="1120"/>
    <x v="2"/>
    <n v="0.99"/>
    <n v="3.07"/>
    <x v="67"/>
    <x v="520"/>
    <x v="0"/>
  </r>
  <r>
    <x v="1120"/>
    <x v="2"/>
    <n v="0.99"/>
    <n v="3.07"/>
    <x v="67"/>
    <x v="416"/>
    <x v="0"/>
  </r>
  <r>
    <x v="1120"/>
    <x v="2"/>
    <n v="0.99"/>
    <n v="3.07"/>
    <x v="67"/>
    <x v="5"/>
    <x v="0"/>
  </r>
  <r>
    <x v="1120"/>
    <x v="2"/>
    <n v="0.99"/>
    <n v="3.07"/>
    <x v="67"/>
    <x v="72"/>
    <x v="0"/>
  </r>
  <r>
    <x v="1120"/>
    <x v="2"/>
    <n v="0.99"/>
    <n v="3.07"/>
    <x v="67"/>
    <x v="633"/>
    <x v="0"/>
  </r>
  <r>
    <x v="1120"/>
    <x v="2"/>
    <n v="0.99"/>
    <n v="3.07"/>
    <x v="67"/>
    <x v="67"/>
    <x v="0"/>
  </r>
  <r>
    <x v="1120"/>
    <x v="2"/>
    <n v="0.99"/>
    <n v="3.07"/>
    <x v="67"/>
    <x v="291"/>
    <x v="0"/>
  </r>
  <r>
    <x v="1"/>
    <x v="1"/>
    <m/>
    <m/>
    <x v="1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B085B-DC4E-430B-8889-3C880763BC3D}" name="Сводная таблица3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C793" firstHeaderRow="0" firstDataRow="1" firstDataCol="1"/>
  <pivotFields count="7">
    <pivotField showAll="0">
      <items count="1122">
        <item x="797"/>
        <item x="17"/>
        <item x="526"/>
        <item x="488"/>
        <item x="857"/>
        <item x="917"/>
        <item x="894"/>
        <item x="922"/>
        <item x="903"/>
        <item x="296"/>
        <item x="906"/>
        <item x="869"/>
        <item x="901"/>
        <item x="644"/>
        <item x="913"/>
        <item x="911"/>
        <item x="897"/>
        <item x="267"/>
        <item x="801"/>
        <item x="687"/>
        <item x="697"/>
        <item x="298"/>
        <item x="420"/>
        <item x="651"/>
        <item x="28"/>
        <item x="659"/>
        <item x="271"/>
        <item x="758"/>
        <item x="759"/>
        <item x="198"/>
        <item x="562"/>
        <item x="210"/>
        <item x="349"/>
        <item x="630"/>
        <item x="806"/>
        <item x="212"/>
        <item x="467"/>
        <item x="325"/>
        <item x="371"/>
        <item x="792"/>
        <item x="589"/>
        <item x="532"/>
        <item x="483"/>
        <item x="492"/>
        <item x="259"/>
        <item x="361"/>
        <item x="58"/>
        <item x="703"/>
        <item x="411"/>
        <item x="89"/>
        <item x="880"/>
        <item x="412"/>
        <item x="309"/>
        <item x="876"/>
        <item x="898"/>
        <item x="585"/>
        <item x="873"/>
        <item x="916"/>
        <item x="683"/>
        <item x="196"/>
        <item x="366"/>
        <item x="512"/>
        <item x="539"/>
        <item x="181"/>
        <item x="798"/>
        <item x="228"/>
        <item x="638"/>
        <item x="753"/>
        <item x="440"/>
        <item x="822"/>
        <item x="832"/>
        <item x="692"/>
        <item x="639"/>
        <item x="718"/>
        <item x="783"/>
        <item x="203"/>
        <item x="845"/>
        <item x="641"/>
        <item x="646"/>
        <item x="835"/>
        <item x="581"/>
        <item x="301"/>
        <item x="214"/>
        <item x="924"/>
        <item x="36"/>
        <item x="843"/>
        <item x="333"/>
        <item x="287"/>
        <item x="807"/>
        <item x="568"/>
        <item x="184"/>
        <item x="742"/>
        <item x="674"/>
        <item x="590"/>
        <item x="201"/>
        <item x="383"/>
        <item x="793"/>
        <item x="550"/>
        <item x="265"/>
        <item x="487"/>
        <item x="517"/>
        <item x="266"/>
        <item x="653"/>
        <item x="799"/>
        <item x="1085"/>
        <item x="991"/>
        <item x="124"/>
        <item x="990"/>
        <item x="992"/>
        <item x="379"/>
        <item x="367"/>
        <item x="1105"/>
        <item x="668"/>
        <item x="642"/>
        <item x="814"/>
        <item x="459"/>
        <item x="231"/>
        <item x="855"/>
        <item x="867"/>
        <item x="766"/>
        <item x="516"/>
        <item x="319"/>
        <item x="524"/>
        <item x="874"/>
        <item x="329"/>
        <item x="1092"/>
        <item x="1068"/>
        <item x="143"/>
        <item x="968"/>
        <item x="44"/>
        <item x="120"/>
        <item x="121"/>
        <item x="597"/>
        <item x="64"/>
        <item x="525"/>
        <item x="586"/>
        <item x="243"/>
        <item x="1028"/>
        <item x="1031"/>
        <item x="1027"/>
        <item x="1030"/>
        <item x="1029"/>
        <item x="1047"/>
        <item x="138"/>
        <item x="1032"/>
        <item x="222"/>
        <item x="413"/>
        <item x="728"/>
        <item x="755"/>
        <item x="802"/>
        <item x="652"/>
        <item x="81"/>
        <item x="125"/>
        <item x="1094"/>
        <item x="67"/>
        <item x="211"/>
        <item x="446"/>
        <item x="107"/>
        <item x="69"/>
        <item x="1091"/>
        <item x="384"/>
        <item x="536"/>
        <item x="63"/>
        <item x="672"/>
        <item x="570"/>
        <item x="704"/>
        <item x="693"/>
        <item x="891"/>
        <item x="893"/>
        <item x="878"/>
        <item x="191"/>
        <item x="508"/>
        <item x="139"/>
        <item x="931"/>
        <item x="134"/>
        <item x="967"/>
        <item x="112"/>
        <item x="113"/>
        <item x="1099"/>
        <item x="1109"/>
        <item x="114"/>
        <item x="1070"/>
        <item x="1071"/>
        <item x="1023"/>
        <item x="192"/>
        <item x="486"/>
        <item x="1033"/>
        <item x="1059"/>
        <item x="571"/>
        <item x="53"/>
        <item x="1052"/>
        <item x="665"/>
        <item x="620"/>
        <item x="803"/>
        <item x="414"/>
        <item x="533"/>
        <item x="123"/>
        <item x="1098"/>
        <item x="823"/>
        <item x="930"/>
        <item x="59"/>
        <item x="466"/>
        <item x="464"/>
        <item x="350"/>
        <item x="293"/>
        <item x="230"/>
        <item x="1061"/>
        <item x="381"/>
        <item x="216"/>
        <item x="257"/>
        <item x="352"/>
        <item x="577"/>
        <item x="540"/>
        <item x="46"/>
        <item x="268"/>
        <item x="320"/>
        <item x="254"/>
        <item x="362"/>
        <item x="347"/>
        <item x="509"/>
        <item x="74"/>
        <item x="73"/>
        <item x="24"/>
        <item x="334"/>
        <item x="767"/>
        <item x="716"/>
        <item x="398"/>
        <item x="863"/>
        <item x="818"/>
        <item x="18"/>
        <item x="572"/>
        <item x="316"/>
        <item x="428"/>
        <item x="669"/>
        <item x="277"/>
        <item x="468"/>
        <item x="188"/>
        <item x="358"/>
        <item x="552"/>
        <item x="190"/>
        <item x="527"/>
        <item x="341"/>
        <item x="660"/>
        <item x="709"/>
        <item x="739"/>
        <item x="675"/>
        <item x="557"/>
        <item x="194"/>
        <item x="370"/>
        <item x="733"/>
        <item x="193"/>
        <item x="808"/>
        <item x="363"/>
        <item x="386"/>
        <item x="241"/>
        <item x="19"/>
        <item x="610"/>
        <item x="777"/>
        <item x="476"/>
        <item x="415"/>
        <item x="206"/>
        <item x="387"/>
        <item x="824"/>
        <item x="252"/>
        <item x="269"/>
        <item x="694"/>
        <item x="336"/>
        <item x="372"/>
        <item x="489"/>
        <item x="506"/>
        <item x="688"/>
        <item x="42"/>
        <item x="21"/>
        <item x="711"/>
        <item x="26"/>
        <item x="264"/>
        <item x="778"/>
        <item x="1042"/>
        <item x="607"/>
        <item x="294"/>
        <item x="919"/>
        <item x="397"/>
        <item x="608"/>
        <item x="689"/>
        <item x="631"/>
        <item x="643"/>
        <item x="189"/>
        <item x="632"/>
        <item x="771"/>
        <item x="815"/>
        <item x="473"/>
        <item x="232"/>
        <item x="772"/>
        <item x="522"/>
        <item x="140"/>
        <item x="146"/>
        <item x="1095"/>
        <item x="1102"/>
        <item x="1104"/>
        <item x="1103"/>
        <item x="176"/>
        <item x="493"/>
        <item x="530"/>
        <item x="929"/>
        <item x="16"/>
        <item x="862"/>
        <item x="994"/>
        <item x="1100"/>
        <item x="1101"/>
        <item x="1096"/>
        <item x="1120"/>
        <item x="253"/>
        <item x="740"/>
        <item x="291"/>
        <item x="794"/>
        <item x="474"/>
        <item x="1041"/>
        <item x="875"/>
        <item x="609"/>
        <item x="429"/>
        <item x="283"/>
        <item x="368"/>
        <item x="323"/>
        <item x="498"/>
        <item x="535"/>
        <item x="647"/>
        <item x="583"/>
        <item x="784"/>
        <item x="602"/>
        <item x="636"/>
        <item x="650"/>
        <item x="678"/>
        <item x="1111"/>
        <item x="1110"/>
        <item x="1112"/>
        <item x="51"/>
        <item x="22"/>
        <item x="332"/>
        <item x="41"/>
        <item x="86"/>
        <item x="864"/>
        <item x="10"/>
        <item x="564"/>
        <item x="168"/>
        <item x="311"/>
        <item x="870"/>
        <item x="354"/>
        <item x="456"/>
        <item x="666"/>
        <item x="57"/>
        <item x="574"/>
        <item x="137"/>
        <item x="338"/>
        <item x="45"/>
        <item x="83"/>
        <item x="403"/>
        <item x="346"/>
        <item x="567"/>
        <item x="127"/>
        <item x="61"/>
        <item x="27"/>
        <item x="91"/>
        <item x="92"/>
        <item x="93"/>
        <item x="128"/>
        <item x="129"/>
        <item x="116"/>
        <item x="30"/>
        <item x="841"/>
        <item x="79"/>
        <item x="80"/>
        <item x="1009"/>
        <item x="77"/>
        <item x="8"/>
        <item x="95"/>
        <item x="142"/>
        <item x="1014"/>
        <item x="1065"/>
        <item x="75"/>
        <item x="72"/>
        <item x="6"/>
        <item x="1015"/>
        <item x="144"/>
        <item x="78"/>
        <item x="52"/>
        <item x="66"/>
        <item x="141"/>
        <item x="1090"/>
        <item x="1069"/>
        <item x="1097"/>
        <item x="313"/>
        <item x="244"/>
        <item x="504"/>
        <item x="235"/>
        <item x="439"/>
        <item x="748"/>
        <item x="743"/>
        <item x="247"/>
        <item x="47"/>
        <item x="673"/>
        <item x="217"/>
        <item x="276"/>
        <item x="31"/>
        <item x="661"/>
        <item x="556"/>
        <item x="364"/>
        <item x="343"/>
        <item x="460"/>
        <item x="785"/>
        <item x="725"/>
        <item x="575"/>
        <item x="904"/>
        <item x="908"/>
        <item x="914"/>
        <item x="449"/>
        <item x="624"/>
        <item x="1034"/>
        <item x="503"/>
        <item x="779"/>
        <item x="915"/>
        <item x="910"/>
        <item x="698"/>
        <item x="582"/>
        <item x="621"/>
        <item x="452"/>
        <item x="205"/>
        <item x="819"/>
        <item x="224"/>
        <item x="251"/>
        <item x="559"/>
        <item x="461"/>
        <item x="393"/>
        <item x="820"/>
        <item x="648"/>
        <item x="549"/>
        <item x="625"/>
        <item x="773"/>
        <item x="213"/>
        <item x="809"/>
        <item x="315"/>
        <item x="391"/>
        <item x="523"/>
        <item x="726"/>
        <item x="295"/>
        <item x="768"/>
        <item x="337"/>
        <item x="282"/>
        <item x="591"/>
        <item x="226"/>
        <item x="177"/>
        <item x="654"/>
        <item x="453"/>
        <item x="430"/>
        <item x="279"/>
        <item x="542"/>
        <item x="707"/>
        <item x="281"/>
        <item x="442"/>
        <item x="628"/>
        <item x="394"/>
        <item x="521"/>
        <item x="238"/>
        <item x="204"/>
        <item x="827"/>
        <item x="297"/>
        <item x="611"/>
        <item x="477"/>
        <item x="481"/>
        <item x="1066"/>
        <item x="1062"/>
        <item x="1067"/>
        <item x="1064"/>
        <item x="1008"/>
        <item x="1004"/>
        <item x="480"/>
        <item x="605"/>
        <item x="246"/>
        <item x="510"/>
        <item x="795"/>
        <item x="679"/>
        <item x="263"/>
        <item x="202"/>
        <item x="926"/>
        <item x="705"/>
        <item x="603"/>
        <item x="260"/>
        <item x="664"/>
        <item x="185"/>
        <item x="551"/>
        <item x="221"/>
        <item x="935"/>
        <item x="225"/>
        <item x="655"/>
        <item x="326"/>
        <item x="495"/>
        <item x="385"/>
        <item x="606"/>
        <item x="278"/>
        <item x="307"/>
        <item x="762"/>
        <item x="71"/>
        <item x="133"/>
        <item x="29"/>
        <item x="132"/>
        <item x="43"/>
        <item x="126"/>
        <item x="1118"/>
        <item x="102"/>
        <item x="68"/>
        <item x="145"/>
        <item x="37"/>
        <item x="131"/>
        <item x="20"/>
        <item x="122"/>
        <item x="136"/>
        <item x="119"/>
        <item x="76"/>
        <item x="55"/>
        <item x="84"/>
        <item x="100"/>
        <item x="111"/>
        <item x="284"/>
        <item x="881"/>
        <item x="396"/>
        <item x="255"/>
        <item x="884"/>
        <item x="948"/>
        <item x="947"/>
        <item x="856"/>
        <item x="846"/>
        <item x="769"/>
        <item x="633"/>
        <item x="106"/>
        <item x="432"/>
        <item x="409"/>
        <item x="105"/>
        <item x="110"/>
        <item x="5"/>
        <item x="1021"/>
        <item x="1086"/>
        <item x="999"/>
        <item x="1087"/>
        <item x="1117"/>
        <item x="531"/>
        <item x="560"/>
        <item x="1116"/>
        <item x="1046"/>
        <item x="1058"/>
        <item x="964"/>
        <item x="1080"/>
        <item x="15"/>
        <item x="980"/>
        <item x="981"/>
        <item x="164"/>
        <item x="2"/>
        <item x="0"/>
        <item x="979"/>
        <item x="154"/>
        <item x="1017"/>
        <item x="160"/>
        <item x="872"/>
        <item x="1075"/>
        <item x="1022"/>
        <item x="157"/>
        <item x="971"/>
        <item x="986"/>
        <item x="932"/>
        <item x="1078"/>
        <item x="1076"/>
        <item x="955"/>
        <item x="957"/>
        <item x="239"/>
        <item x="977"/>
        <item x="511"/>
        <item x="1056"/>
        <item x="159"/>
        <item x="163"/>
        <item x="155"/>
        <item x="156"/>
        <item x="1107"/>
        <item x="4"/>
        <item x="7"/>
        <item x="939"/>
        <item x="940"/>
        <item x="998"/>
        <item x="997"/>
        <item x="1072"/>
        <item x="982"/>
        <item x="167"/>
        <item x="933"/>
        <item x="569"/>
        <item x="162"/>
        <item x="1115"/>
        <item x="514"/>
        <item x="622"/>
        <item x="427"/>
        <item x="518"/>
        <item x="360"/>
        <item x="722"/>
        <item x="499"/>
        <item x="810"/>
        <item x="236"/>
        <item x="816"/>
        <item x="825"/>
        <item x="513"/>
        <item x="712"/>
        <item x="245"/>
        <item x="179"/>
        <item x="463"/>
        <item x="546"/>
        <item x="348"/>
        <item x="700"/>
        <item x="734"/>
        <item x="613"/>
        <item x="401"/>
        <item x="543"/>
        <item x="680"/>
        <item x="685"/>
        <item x="787"/>
        <item x="274"/>
        <item x="505"/>
        <item x="207"/>
        <item x="500"/>
        <item x="285"/>
        <item x="444"/>
        <item x="227"/>
        <item x="760"/>
        <item x="544"/>
        <item x="804"/>
        <item x="657"/>
        <item x="563"/>
        <item x="330"/>
        <item x="710"/>
        <item x="670"/>
        <item x="754"/>
        <item x="317"/>
        <item x="195"/>
        <item x="306"/>
        <item x="170"/>
        <item x="774"/>
        <item x="234"/>
        <item x="433"/>
        <item x="249"/>
        <item x="615"/>
        <item x="676"/>
        <item x="889"/>
        <item x="599"/>
        <item x="382"/>
        <item x="353"/>
        <item x="634"/>
        <item x="484"/>
        <item x="178"/>
        <item x="454"/>
        <item x="713"/>
        <item x="775"/>
        <item x="555"/>
        <item x="763"/>
        <item x="890"/>
        <item x="390"/>
        <item x="811"/>
        <item x="376"/>
        <item x="356"/>
        <item x="826"/>
        <item x="458"/>
        <item x="537"/>
        <item x="749"/>
        <item x="314"/>
        <item x="448"/>
        <item x="528"/>
        <item x="209"/>
        <item x="425"/>
        <item x="667"/>
        <item x="635"/>
        <item x="592"/>
        <item x="780"/>
        <item x="626"/>
        <item x="579"/>
        <item x="369"/>
        <item x="310"/>
        <item x="389"/>
        <item x="471"/>
        <item x="416"/>
        <item x="303"/>
        <item x="339"/>
        <item x="593"/>
        <item x="485"/>
        <item x="764"/>
        <item x="431"/>
        <item x="424"/>
        <item x="478"/>
        <item x="233"/>
        <item x="515"/>
        <item x="553"/>
        <item x="199"/>
        <item x="342"/>
        <item x="573"/>
        <item x="776"/>
        <item x="406"/>
        <item x="318"/>
        <item x="796"/>
        <item x="345"/>
        <item x="147"/>
        <item x="934"/>
        <item x="805"/>
        <item x="1026"/>
        <item x="1025"/>
        <item x="462"/>
        <item x="974"/>
        <item x="927"/>
        <item x="151"/>
        <item x="152"/>
        <item x="538"/>
        <item x="928"/>
        <item x="1051"/>
        <item x="82"/>
        <item x="1036"/>
        <item x="1035"/>
        <item x="719"/>
        <item x="788"/>
        <item x="600"/>
        <item x="135"/>
        <item x="223"/>
        <item x="472"/>
        <item x="455"/>
        <item x="56"/>
        <item x="34"/>
        <item x="39"/>
        <item x="38"/>
        <item x="32"/>
        <item x="62"/>
        <item x="50"/>
        <item x="49"/>
        <item x="23"/>
        <item x="98"/>
        <item x="1053"/>
        <item x="1054"/>
        <item x="70"/>
        <item x="104"/>
        <item x="130"/>
        <item x="109"/>
        <item x="94"/>
        <item x="115"/>
        <item x="54"/>
        <item x="117"/>
        <item x="118"/>
        <item x="60"/>
        <item x="48"/>
        <item x="25"/>
        <item x="85"/>
        <item x="1049"/>
        <item x="1050"/>
        <item x="421"/>
        <item x="741"/>
        <item x="966"/>
        <item x="972"/>
        <item x="969"/>
        <item x="402"/>
        <item x="750"/>
        <item x="989"/>
        <item x="3"/>
        <item x="616"/>
        <item x="949"/>
        <item x="327"/>
        <item x="1083"/>
        <item x="1084"/>
        <item x="817"/>
        <item x="172"/>
        <item x="879"/>
        <item x="858"/>
        <item x="1114"/>
        <item x="837"/>
        <item x="1002"/>
        <item x="860"/>
        <item x="866"/>
        <item x="1016"/>
        <item x="1003"/>
        <item x="945"/>
        <item x="173"/>
        <item x="677"/>
        <item x="612"/>
        <item x="186"/>
        <item x="720"/>
        <item x="699"/>
        <item x="834"/>
        <item x="554"/>
        <item x="150"/>
        <item x="961"/>
        <item x="965"/>
        <item x="909"/>
        <item x="237"/>
        <item x="351"/>
        <item x="984"/>
        <item x="988"/>
        <item x="985"/>
        <item x="895"/>
        <item x="912"/>
        <item x="1093"/>
        <item x="395"/>
        <item x="171"/>
        <item x="888"/>
        <item x="584"/>
        <item x="355"/>
        <item x="300"/>
        <item x="854"/>
        <item x="441"/>
        <item x="883"/>
        <item x="851"/>
        <item x="218"/>
        <item x="882"/>
        <item x="853"/>
        <item x="656"/>
        <item x="838"/>
        <item x="1001"/>
        <item x="952"/>
        <item x="956"/>
        <item x="958"/>
        <item x="850"/>
        <item x="865"/>
        <item x="995"/>
        <item x="545"/>
        <item x="962"/>
        <item x="1038"/>
        <item x="400"/>
        <item x="324"/>
        <item x="983"/>
        <item x="896"/>
        <item x="658"/>
        <item x="918"/>
        <item x="900"/>
        <item x="951"/>
        <item x="960"/>
        <item x="905"/>
        <item x="993"/>
        <item x="959"/>
        <item x="721"/>
        <item x="447"/>
        <item x="215"/>
        <item x="219"/>
        <item x="426"/>
        <item x="756"/>
        <item x="920"/>
        <item x="289"/>
        <item x="812"/>
        <item x="842"/>
        <item x="701"/>
        <item x="848"/>
        <item x="902"/>
        <item x="789"/>
        <item x="885"/>
        <item x="923"/>
        <item x="399"/>
        <item x="844"/>
        <item x="11"/>
        <item x="322"/>
        <item x="942"/>
        <item x="1013"/>
        <item x="1006"/>
        <item x="937"/>
        <item x="1081"/>
        <item x="617"/>
        <item x="482"/>
        <item x="180"/>
        <item x="828"/>
        <item x="365"/>
        <item x="404"/>
        <item x="436"/>
        <item x="587"/>
        <item x="847"/>
        <item x="443"/>
        <item x="108"/>
        <item x="729"/>
        <item x="695"/>
        <item x="496"/>
        <item x="637"/>
        <item x="359"/>
        <item x="987"/>
        <item x="690"/>
        <item x="954"/>
        <item x="469"/>
        <item x="604"/>
        <item x="262"/>
        <item x="256"/>
        <item x="684"/>
        <item x="182"/>
        <item x="501"/>
        <item x="781"/>
        <item x="328"/>
        <item x="829"/>
        <item x="494"/>
        <item x="408"/>
        <item x="561"/>
        <item x="435"/>
        <item x="90"/>
        <item x="88"/>
        <item x="782"/>
        <item x="9"/>
        <item x="1108"/>
        <item x="534"/>
        <item x="1019"/>
        <item x="1020"/>
        <item x="1088"/>
        <item x="1000"/>
        <item x="970"/>
        <item x="1063"/>
        <item x="1007"/>
        <item x="1024"/>
        <item x="1040"/>
        <item x="1057"/>
        <item x="963"/>
        <item x="973"/>
        <item x="1037"/>
        <item x="14"/>
        <item x="1077"/>
        <item x="978"/>
        <item x="1055"/>
        <item x="153"/>
        <item x="1079"/>
        <item x="1018"/>
        <item x="1074"/>
        <item x="1089"/>
        <item x="950"/>
        <item x="1119"/>
        <item x="899"/>
        <item x="849"/>
        <item x="953"/>
        <item x="13"/>
        <item x="938"/>
        <item x="943"/>
        <item x="936"/>
        <item x="941"/>
        <item x="1012"/>
        <item x="996"/>
        <item x="1082"/>
        <item x="1073"/>
        <item x="166"/>
        <item x="976"/>
        <item x="975"/>
        <item x="161"/>
        <item x="578"/>
        <item x="165"/>
        <item x="375"/>
        <item x="183"/>
        <item x="457"/>
        <item x="248"/>
        <item x="681"/>
        <item x="708"/>
        <item x="1011"/>
        <item x="1060"/>
        <item x="377"/>
        <item x="723"/>
        <item x="169"/>
        <item x="280"/>
        <item x="304"/>
        <item x="714"/>
        <item x="261"/>
        <item x="751"/>
        <item x="790"/>
        <item x="302"/>
        <item x="662"/>
        <item x="737"/>
        <item x="640"/>
        <item x="682"/>
        <item x="786"/>
        <item x="240"/>
        <item x="840"/>
        <item x="715"/>
        <item x="380"/>
        <item x="614"/>
        <item x="744"/>
        <item x="770"/>
        <item x="305"/>
        <item x="197"/>
        <item x="479"/>
        <item x="290"/>
        <item x="547"/>
        <item x="623"/>
        <item x="373"/>
        <item x="520"/>
        <item x="735"/>
        <item x="502"/>
        <item x="270"/>
        <item x="730"/>
        <item x="308"/>
        <item x="813"/>
        <item x="422"/>
        <item x="738"/>
        <item x="731"/>
        <item x="830"/>
        <item x="565"/>
        <item x="65"/>
        <item x="1113"/>
        <item x="331"/>
        <item x="357"/>
        <item x="519"/>
        <item x="417"/>
        <item x="645"/>
        <item x="340"/>
        <item x="242"/>
        <item x="717"/>
        <item x="434"/>
        <item x="724"/>
        <item x="229"/>
        <item x="96"/>
        <item x="103"/>
        <item x="99"/>
        <item x="87"/>
        <item x="944"/>
        <item x="946"/>
        <item x="33"/>
        <item x="745"/>
        <item x="861"/>
        <item x="925"/>
        <item x="292"/>
        <item x="594"/>
        <item x="299"/>
        <item x="437"/>
        <item x="250"/>
        <item x="438"/>
        <item x="821"/>
        <item x="410"/>
        <item x="507"/>
        <item x="761"/>
        <item x="595"/>
        <item x="407"/>
        <item x="312"/>
        <item x="629"/>
        <item x="529"/>
        <item x="736"/>
        <item x="405"/>
        <item x="558"/>
        <item x="418"/>
        <item x="576"/>
        <item x="388"/>
        <item x="445"/>
        <item x="691"/>
        <item x="470"/>
        <item x="97"/>
        <item x="1043"/>
        <item x="1048"/>
        <item x="1044"/>
        <item x="1045"/>
        <item x="887"/>
        <item x="450"/>
        <item x="174"/>
        <item x="852"/>
        <item x="286"/>
        <item x="859"/>
        <item x="12"/>
        <item x="148"/>
        <item x="836"/>
        <item x="1039"/>
        <item x="149"/>
        <item x="871"/>
        <item x="886"/>
        <item x="907"/>
        <item x="921"/>
        <item x="158"/>
        <item x="686"/>
        <item x="1106"/>
        <item x="1010"/>
        <item x="1005"/>
        <item x="423"/>
        <item x="344"/>
        <item x="490"/>
        <item x="419"/>
        <item x="465"/>
        <item x="548"/>
        <item x="649"/>
        <item x="451"/>
        <item x="618"/>
        <item x="273"/>
        <item x="321"/>
        <item x="702"/>
        <item x="746"/>
        <item x="541"/>
        <item x="732"/>
        <item x="696"/>
        <item x="392"/>
        <item x="791"/>
        <item x="187"/>
        <item x="200"/>
        <item x="258"/>
        <item x="892"/>
        <item x="877"/>
        <item x="588"/>
        <item x="706"/>
        <item x="663"/>
        <item x="765"/>
        <item x="580"/>
        <item x="671"/>
        <item x="275"/>
        <item x="598"/>
        <item x="752"/>
        <item x="566"/>
        <item x="747"/>
        <item x="378"/>
        <item x="101"/>
        <item x="374"/>
        <item x="757"/>
        <item x="491"/>
        <item x="475"/>
        <item x="800"/>
        <item x="831"/>
        <item x="601"/>
        <item x="627"/>
        <item x="208"/>
        <item x="175"/>
        <item x="220"/>
        <item x="839"/>
        <item x="868"/>
        <item x="833"/>
        <item x="40"/>
        <item x="497"/>
        <item x="288"/>
        <item x="596"/>
        <item x="272"/>
        <item x="727"/>
        <item x="619"/>
        <item x="35"/>
        <item x="335"/>
        <item x="1"/>
        <item t="default"/>
      </items>
    </pivotField>
    <pivotField dataField="1" showAll="0">
      <items count="8">
        <item x="5"/>
        <item x="2"/>
        <item x="0"/>
        <item x="4"/>
        <item x="3"/>
        <item x="6"/>
        <item x="1"/>
        <item t="default"/>
      </items>
    </pivotField>
    <pivotField showAll="0"/>
    <pivotField showAll="0"/>
    <pivotField showAll="0">
      <items count="69">
        <item x="60"/>
        <item x="14"/>
        <item x="40"/>
        <item x="45"/>
        <item x="16"/>
        <item x="22"/>
        <item x="11"/>
        <item x="54"/>
        <item x="47"/>
        <item x="15"/>
        <item x="62"/>
        <item x="51"/>
        <item x="23"/>
        <item x="67"/>
        <item x="64"/>
        <item x="17"/>
        <item x="6"/>
        <item x="18"/>
        <item x="12"/>
        <item x="52"/>
        <item x="4"/>
        <item x="61"/>
        <item x="53"/>
        <item x="41"/>
        <item x="20"/>
        <item x="19"/>
        <item x="13"/>
        <item x="10"/>
        <item x="26"/>
        <item x="9"/>
        <item x="66"/>
        <item x="0"/>
        <item x="56"/>
        <item x="49"/>
        <item x="63"/>
        <item x="34"/>
        <item x="39"/>
        <item x="30"/>
        <item x="42"/>
        <item x="21"/>
        <item x="3"/>
        <item x="7"/>
        <item x="48"/>
        <item x="8"/>
        <item x="5"/>
        <item x="46"/>
        <item x="59"/>
        <item x="35"/>
        <item x="31"/>
        <item x="43"/>
        <item x="33"/>
        <item x="37"/>
        <item x="38"/>
        <item x="44"/>
        <item x="50"/>
        <item x="28"/>
        <item x="29"/>
        <item x="57"/>
        <item x="36"/>
        <item x="27"/>
        <item x="25"/>
        <item x="58"/>
        <item x="55"/>
        <item x="24"/>
        <item x="65"/>
        <item sd="0" x="2"/>
        <item x="32"/>
        <item x="1"/>
        <item t="default"/>
      </items>
    </pivotField>
    <pivotField axis="axisRow" showAll="0">
      <items count="790">
        <item x="692"/>
        <item x="577"/>
        <item x="766"/>
        <item x="48"/>
        <item x="162"/>
        <item x="643"/>
        <item x="503"/>
        <item x="363"/>
        <item x="644"/>
        <item x="667"/>
        <item x="485"/>
        <item x="499"/>
        <item x="729"/>
        <item x="605"/>
        <item x="173"/>
        <item x="101"/>
        <item x="246"/>
        <item x="247"/>
        <item x="156"/>
        <item x="758"/>
        <item x="760"/>
        <item x="271"/>
        <item x="418"/>
        <item x="787"/>
        <item x="773"/>
        <item x="709"/>
        <item x="273"/>
        <item x="178"/>
        <item x="421"/>
        <item x="654"/>
        <item x="542"/>
        <item x="152"/>
        <item x="743"/>
        <item x="345"/>
        <item x="15"/>
        <item x="593"/>
        <item x="46"/>
        <item x="183"/>
        <item x="182"/>
        <item x="636"/>
        <item x="262"/>
        <item x="469"/>
        <item x="693"/>
        <item x="467"/>
        <item x="494"/>
        <item x="408"/>
        <item x="440"/>
        <item x="483"/>
        <item x="653"/>
        <item x="42"/>
        <item x="660"/>
        <item x="109"/>
        <item x="323"/>
        <item x="412"/>
        <item x="687"/>
        <item x="91"/>
        <item x="73"/>
        <item x="519"/>
        <item x="7"/>
        <item x="428"/>
        <item x="441"/>
        <item x="659"/>
        <item x="300"/>
        <item x="751"/>
        <item x="251"/>
        <item x="464"/>
        <item x="462"/>
        <item x="733"/>
        <item x="730"/>
        <item x="388"/>
        <item x="40"/>
        <item x="261"/>
        <item x="581"/>
        <item x="416"/>
        <item x="638"/>
        <item x="580"/>
        <item x="587"/>
        <item x="741"/>
        <item x="160"/>
        <item x="624"/>
        <item x="215"/>
        <item x="267"/>
        <item x="761"/>
        <item x="722"/>
        <item x="750"/>
        <item x="53"/>
        <item x="349"/>
        <item x="396"/>
        <item x="718"/>
        <item x="684"/>
        <item x="145"/>
        <item x="448"/>
        <item x="198"/>
        <item x="71"/>
        <item x="625"/>
        <item x="20"/>
        <item x="258"/>
        <item x="776"/>
        <item x="34"/>
        <item x="84"/>
        <item x="252"/>
        <item x="135"/>
        <item x="590"/>
        <item x="486"/>
        <item x="675"/>
        <item x="304"/>
        <item x="611"/>
        <item x="474"/>
        <item x="509"/>
        <item x="731"/>
        <item x="676"/>
        <item x="679"/>
        <item x="479"/>
        <item x="436"/>
        <item x="434"/>
        <item x="529"/>
        <item x="512"/>
        <item x="628"/>
        <item x="147"/>
        <item x="170"/>
        <item x="350"/>
        <item x="32"/>
        <item x="552"/>
        <item x="721"/>
        <item x="5"/>
        <item x="407"/>
        <item x="360"/>
        <item x="713"/>
        <item x="296"/>
        <item x="286"/>
        <item x="784"/>
        <item x="174"/>
        <item x="674"/>
        <item x="626"/>
        <item x="627"/>
        <item x="51"/>
        <item x="513"/>
        <item x="521"/>
        <item x="502"/>
        <item x="33"/>
        <item x="487"/>
        <item x="472"/>
        <item x="530"/>
        <item x="775"/>
        <item x="342"/>
        <item x="274"/>
        <item x="457"/>
        <item x="458"/>
        <item x="629"/>
        <item x="536"/>
        <item x="131"/>
        <item x="132"/>
        <item x="133"/>
        <item x="146"/>
        <item x="359"/>
        <item x="382"/>
        <item x="89"/>
        <item x="745"/>
        <item x="129"/>
        <item x="124"/>
        <item x="148"/>
        <item x="30"/>
        <item x="411"/>
        <item x="612"/>
        <item x="96"/>
        <item x="771"/>
        <item x="44"/>
        <item x="484"/>
        <item x="739"/>
        <item x="639"/>
        <item x="275"/>
        <item x="68"/>
        <item x="153"/>
        <item x="127"/>
        <item x="466"/>
        <item x="534"/>
        <item x="319"/>
        <item x="243"/>
        <item x="242"/>
        <item x="114"/>
        <item x="113"/>
        <item x="525"/>
        <item x="744"/>
        <item x="553"/>
        <item x="507"/>
        <item x="726"/>
        <item x="372"/>
        <item x="118"/>
        <item x="249"/>
        <item x="186"/>
        <item x="149"/>
        <item x="150"/>
        <item x="634"/>
        <item x="589"/>
        <item x="190"/>
        <item x="473"/>
        <item x="623"/>
        <item x="574"/>
        <item x="270"/>
        <item x="392"/>
        <item x="391"/>
        <item x="671"/>
        <item x="637"/>
        <item x="90"/>
        <item x="527"/>
        <item x="678"/>
        <item x="695"/>
        <item x="461"/>
        <item x="652"/>
        <item x="647"/>
        <item x="569"/>
        <item x="707"/>
        <item x="92"/>
        <item x="631"/>
        <item x="594"/>
        <item x="596"/>
        <item x="683"/>
        <item x="597"/>
        <item x="598"/>
        <item x="595"/>
        <item x="155"/>
        <item x="211"/>
        <item x="85"/>
        <item x="184"/>
        <item x="185"/>
        <item x="238"/>
        <item x="308"/>
        <item x="282"/>
        <item x="140"/>
        <item x="214"/>
        <item x="290"/>
        <item x="753"/>
        <item x="539"/>
        <item x="543"/>
        <item x="121"/>
        <item x="219"/>
        <item x="377"/>
        <item x="77"/>
        <item x="105"/>
        <item x="259"/>
        <item x="378"/>
        <item x="373"/>
        <item x="405"/>
        <item x="374"/>
        <item x="358"/>
        <item x="104"/>
        <item x="547"/>
        <item x="546"/>
        <item x="265"/>
        <item x="50"/>
        <item x="157"/>
        <item x="700"/>
        <item x="309"/>
        <item x="192"/>
        <item x="313"/>
        <item x="248"/>
        <item x="747"/>
        <item x="737"/>
        <item x="450"/>
        <item x="427"/>
        <item x="697"/>
        <item x="738"/>
        <item x="496"/>
        <item x="562"/>
        <item x="445"/>
        <item x="708"/>
        <item x="632"/>
        <item x="617"/>
        <item x="443"/>
        <item x="608"/>
        <item x="320"/>
        <item x="239"/>
        <item x="79"/>
        <item x="69"/>
        <item x="715"/>
        <item x="573"/>
        <item x="559"/>
        <item x="723"/>
        <item x="665"/>
        <item x="603"/>
        <item x="379"/>
        <item x="602"/>
        <item x="288"/>
        <item x="548"/>
        <item x="138"/>
        <item x="717"/>
        <item x="712"/>
        <item x="116"/>
        <item x="409"/>
        <item x="115"/>
        <item x="622"/>
        <item x="61"/>
        <item x="736"/>
        <item x="60"/>
        <item x="413"/>
        <item x="106"/>
        <item x="45"/>
        <item x="770"/>
        <item x="476"/>
        <item x="786"/>
        <item x="315"/>
        <item x="222"/>
        <item x="254"/>
        <item x="703"/>
        <item x="437"/>
        <item x="579"/>
        <item x="263"/>
        <item x="353"/>
        <item x="336"/>
        <item x="334"/>
        <item x="97"/>
        <item x="169"/>
        <item x="680"/>
        <item x="17"/>
        <item x="522"/>
        <item x="682"/>
        <item x="681"/>
        <item x="780"/>
        <item x="615"/>
        <item x="468"/>
        <item x="389"/>
        <item x="159"/>
        <item x="58"/>
        <item x="298"/>
        <item x="82"/>
        <item x="81"/>
        <item x="37"/>
        <item x="658"/>
        <item x="586"/>
        <item x="314"/>
        <item x="4"/>
        <item x="86"/>
        <item x="578"/>
        <item x="31"/>
        <item x="523"/>
        <item x="561"/>
        <item x="435"/>
        <item x="696"/>
        <item x="76"/>
        <item x="277"/>
        <item x="541"/>
        <item x="439"/>
        <item x="481"/>
        <item x="710"/>
        <item x="592"/>
        <item x="429"/>
        <item x="560"/>
        <item x="430"/>
        <item x="424"/>
        <item x="431"/>
        <item x="524"/>
        <item x="451"/>
        <item x="137"/>
        <item x="98"/>
        <item x="742"/>
        <item x="571"/>
        <item x="572"/>
        <item x="414"/>
        <item x="422"/>
        <item x="555"/>
        <item x="213"/>
        <item x="642"/>
        <item x="609"/>
        <item x="141"/>
        <item x="63"/>
        <item x="200"/>
        <item x="495"/>
        <item x="754"/>
        <item x="0"/>
        <item x="777"/>
        <item x="568"/>
        <item x="344"/>
        <item x="410"/>
        <item x="607"/>
        <item x="711"/>
        <item x="500"/>
        <item x="763"/>
        <item x="393"/>
        <item x="614"/>
        <item x="161"/>
        <item x="43"/>
        <item x="420"/>
        <item x="426"/>
        <item x="779"/>
        <item x="268"/>
        <item x="749"/>
        <item x="285"/>
        <item x="99"/>
        <item x="318"/>
        <item x="227"/>
        <item x="228"/>
        <item x="226"/>
        <item x="232"/>
        <item x="688"/>
        <item x="620"/>
        <item x="635"/>
        <item x="757"/>
        <item x="221"/>
        <item x="220"/>
        <item x="75"/>
        <item x="328"/>
        <item x="570"/>
        <item x="404"/>
        <item x="649"/>
        <item x="29"/>
        <item x="346"/>
        <item x="348"/>
        <item x="686"/>
        <item x="463"/>
        <item x="64"/>
        <item x="257"/>
        <item x="765"/>
        <item x="762"/>
        <item x="425"/>
        <item x="287"/>
        <item x="216"/>
        <item x="343"/>
        <item x="465"/>
        <item x="217"/>
        <item x="599"/>
        <item x="202"/>
        <item x="203"/>
        <item x="225"/>
        <item x="171"/>
        <item x="230"/>
        <item x="231"/>
        <item x="284"/>
        <item x="224"/>
        <item x="748"/>
        <item x="719"/>
        <item x="55"/>
        <item x="516"/>
        <item x="756"/>
        <item x="650"/>
        <item x="755"/>
        <item x="651"/>
        <item x="454"/>
        <item x="497"/>
        <item x="302"/>
        <item x="175"/>
        <item x="384"/>
        <item x="14"/>
        <item x="8"/>
        <item x="531"/>
        <item x="158"/>
        <item x="588"/>
        <item x="537"/>
        <item x="123"/>
        <item x="253"/>
        <item x="122"/>
        <item x="16"/>
        <item x="591"/>
        <item x="93"/>
        <item x="269"/>
        <item x="504"/>
        <item x="459"/>
        <item x="39"/>
        <item x="356"/>
        <item x="785"/>
        <item x="204"/>
        <item x="768"/>
        <item x="25"/>
        <item x="49"/>
        <item x="471"/>
        <item x="279"/>
        <item x="720"/>
        <item x="489"/>
        <item x="3"/>
        <item x="746"/>
        <item x="480"/>
        <item x="326"/>
        <item x="11"/>
        <item x="172"/>
        <item x="56"/>
        <item x="340"/>
        <item x="260"/>
        <item x="307"/>
        <item x="181"/>
        <item x="176"/>
        <item x="369"/>
        <item x="584"/>
        <item x="264"/>
        <item x="177"/>
        <item x="433"/>
        <item x="432"/>
        <item x="657"/>
        <item x="656"/>
        <item x="57"/>
        <item x="208"/>
        <item x="444"/>
        <item x="673"/>
        <item x="672"/>
        <item x="210"/>
        <item x="394"/>
        <item x="725"/>
        <item x="732"/>
        <item x="501"/>
        <item x="662"/>
        <item x="670"/>
        <item x="368"/>
        <item x="41"/>
        <item x="367"/>
        <item x="292"/>
        <item x="47"/>
        <item x="783"/>
        <item x="704"/>
        <item x="664"/>
        <item x="689"/>
        <item x="357"/>
        <item x="370"/>
        <item x="195"/>
        <item x="482"/>
        <item x="70"/>
        <item x="518"/>
        <item x="110"/>
        <item x="166"/>
        <item x="381"/>
        <item x="329"/>
        <item x="633"/>
        <item x="67"/>
        <item x="339"/>
        <item x="540"/>
        <item x="677"/>
        <item x="515"/>
        <item x="668"/>
        <item x="669"/>
        <item x="724"/>
        <item x="6"/>
        <item x="117"/>
        <item x="130"/>
        <item x="241"/>
        <item x="299"/>
        <item x="206"/>
        <item x="229"/>
        <item x="245"/>
        <item x="12"/>
        <item x="728"/>
        <item x="517"/>
        <item x="640"/>
        <item x="196"/>
        <item x="234"/>
        <item x="283"/>
        <item x="189"/>
        <item x="306"/>
        <item x="331"/>
        <item x="102"/>
        <item x="505"/>
        <item x="134"/>
        <item x="191"/>
        <item x="446"/>
        <item x="576"/>
        <item x="66"/>
        <item x="36"/>
        <item x="400"/>
        <item x="95"/>
        <item x="94"/>
        <item x="240"/>
        <item x="88"/>
        <item x="250"/>
        <item x="774"/>
        <item x="490"/>
        <item x="321"/>
        <item x="119"/>
        <item x="193"/>
        <item x="415"/>
        <item x="2"/>
        <item x="362"/>
        <item x="646"/>
        <item x="364"/>
        <item x="532"/>
        <item x="154"/>
        <item x="301"/>
        <item x="582"/>
        <item x="583"/>
        <item x="645"/>
        <item x="205"/>
        <item x="233"/>
        <item x="294"/>
        <item x="295"/>
        <item x="74"/>
        <item x="278"/>
        <item x="108"/>
        <item x="164"/>
        <item x="112"/>
        <item x="375"/>
        <item x="62"/>
        <item x="201"/>
        <item x="698"/>
        <item x="538"/>
        <item x="478"/>
        <item x="143"/>
        <item x="475"/>
        <item x="491"/>
        <item x="111"/>
        <item x="303"/>
        <item x="9"/>
        <item x="266"/>
        <item x="317"/>
        <item x="365"/>
        <item x="197"/>
        <item x="103"/>
        <item x="606"/>
        <item x="21"/>
        <item x="366"/>
        <item x="136"/>
        <item x="442"/>
        <item x="188"/>
        <item x="438"/>
        <item x="788"/>
        <item x="533"/>
        <item x="341"/>
        <item x="1"/>
        <item x="455"/>
        <item x="551"/>
        <item x="54"/>
        <item x="488"/>
        <item x="477"/>
        <item x="510"/>
        <item x="769"/>
        <item x="544"/>
        <item x="618"/>
        <item x="727"/>
        <item x="78"/>
        <item x="735"/>
        <item x="168"/>
        <item x="59"/>
        <item x="447"/>
        <item x="511"/>
        <item x="28"/>
        <item x="18"/>
        <item x="714"/>
        <item x="100"/>
        <item x="554"/>
        <item x="460"/>
        <item x="550"/>
        <item x="699"/>
        <item x="24"/>
        <item x="621"/>
        <item x="565"/>
        <item x="508"/>
        <item x="289"/>
        <item x="613"/>
        <item x="557"/>
        <item x="663"/>
        <item x="371"/>
        <item x="237"/>
        <item x="218"/>
        <item x="297"/>
        <item x="706"/>
        <item x="716"/>
        <item x="223"/>
        <item x="549"/>
        <item x="616"/>
        <item x="772"/>
        <item x="641"/>
        <item x="585"/>
        <item x="506"/>
        <item x="128"/>
        <item x="142"/>
        <item x="383"/>
        <item x="648"/>
        <item x="781"/>
        <item x="423"/>
        <item x="526"/>
        <item x="125"/>
        <item x="604"/>
        <item x="335"/>
        <item x="406"/>
        <item x="312"/>
        <item x="330"/>
        <item x="281"/>
        <item x="701"/>
        <item x="194"/>
        <item x="520"/>
        <item x="209"/>
        <item x="752"/>
        <item x="575"/>
        <item x="310"/>
        <item x="280"/>
        <item x="354"/>
        <item x="702"/>
        <item x="661"/>
        <item x="276"/>
        <item x="187"/>
        <item x="72"/>
        <item x="107"/>
        <item x="163"/>
        <item x="293"/>
        <item x="255"/>
        <item x="256"/>
        <item x="291"/>
        <item x="179"/>
        <item x="316"/>
        <item x="22"/>
        <item x="456"/>
        <item x="395"/>
        <item x="390"/>
        <item x="535"/>
        <item x="610"/>
        <item x="691"/>
        <item x="690"/>
        <item x="322"/>
        <item x="685"/>
        <item x="27"/>
        <item x="305"/>
        <item x="23"/>
        <item x="65"/>
        <item x="564"/>
        <item x="347"/>
        <item x="139"/>
        <item x="361"/>
        <item x="338"/>
        <item x="567"/>
        <item x="199"/>
        <item x="493"/>
        <item x="452"/>
        <item x="337"/>
        <item x="355"/>
        <item x="403"/>
        <item x="449"/>
        <item x="151"/>
        <item x="244"/>
        <item x="740"/>
        <item x="165"/>
        <item x="402"/>
        <item x="351"/>
        <item x="352"/>
        <item x="398"/>
        <item x="401"/>
        <item x="397"/>
        <item x="327"/>
        <item x="332"/>
        <item x="470"/>
        <item x="453"/>
        <item x="601"/>
        <item x="324"/>
        <item x="180"/>
        <item x="311"/>
        <item x="705"/>
        <item x="600"/>
        <item x="83"/>
        <item x="120"/>
        <item x="167"/>
        <item x="767"/>
        <item x="558"/>
        <item x="19"/>
        <item x="272"/>
        <item x="207"/>
        <item x="13"/>
        <item x="52"/>
        <item x="556"/>
        <item x="563"/>
        <item x="80"/>
        <item x="333"/>
        <item x="630"/>
        <item x="764"/>
        <item x="212"/>
        <item x="126"/>
        <item x="528"/>
        <item x="399"/>
        <item x="325"/>
        <item x="26"/>
        <item x="35"/>
        <item x="419"/>
        <item x="655"/>
        <item x="38"/>
        <item x="514"/>
        <item x="380"/>
        <item x="778"/>
        <item x="782"/>
        <item x="235"/>
        <item x="236"/>
        <item x="619"/>
        <item x="545"/>
        <item x="759"/>
        <item x="734"/>
        <item x="694"/>
        <item x="492"/>
        <item x="498"/>
        <item x="417"/>
        <item x="566"/>
        <item x="386"/>
        <item x="376"/>
        <item x="387"/>
        <item x="385"/>
        <item x="87"/>
        <item x="666"/>
        <item x="144"/>
        <item x="10"/>
        <item t="default"/>
      </items>
    </pivotField>
    <pivotField dataField="1" showAll="0">
      <items count="2">
        <item x="0"/>
        <item t="default"/>
      </items>
    </pivotField>
  </pivotFields>
  <rowFields count="1">
    <field x="5"/>
  </rowFields>
  <rowItems count="7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оказы сред." fld="1" baseField="0" baseItem="0"/>
    <dataField name="Сумма по полю код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9D2EE-82E1-4845-B206-61B1A1053E70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1193" firstHeaderRow="0" firstDataRow="1" firstDataCol="1"/>
  <pivotFields count="7">
    <pivotField axis="axisRow" showAll="0">
      <items count="1122">
        <item x="797"/>
        <item x="17"/>
        <item x="526"/>
        <item x="488"/>
        <item x="857"/>
        <item x="917"/>
        <item x="894"/>
        <item x="922"/>
        <item x="903"/>
        <item x="296"/>
        <item x="906"/>
        <item x="869"/>
        <item x="901"/>
        <item x="644"/>
        <item x="913"/>
        <item x="911"/>
        <item x="897"/>
        <item x="267"/>
        <item x="801"/>
        <item x="687"/>
        <item x="697"/>
        <item x="298"/>
        <item x="420"/>
        <item x="651"/>
        <item x="28"/>
        <item x="659"/>
        <item x="271"/>
        <item x="758"/>
        <item x="759"/>
        <item x="198"/>
        <item x="562"/>
        <item x="210"/>
        <item x="349"/>
        <item x="630"/>
        <item x="806"/>
        <item x="212"/>
        <item x="467"/>
        <item x="325"/>
        <item x="371"/>
        <item x="792"/>
        <item x="589"/>
        <item x="532"/>
        <item x="483"/>
        <item x="492"/>
        <item x="259"/>
        <item x="361"/>
        <item x="58"/>
        <item x="703"/>
        <item x="411"/>
        <item x="89"/>
        <item x="880"/>
        <item x="412"/>
        <item x="309"/>
        <item x="876"/>
        <item x="898"/>
        <item x="585"/>
        <item x="873"/>
        <item x="916"/>
        <item x="683"/>
        <item x="196"/>
        <item x="366"/>
        <item x="512"/>
        <item x="539"/>
        <item x="181"/>
        <item x="798"/>
        <item x="228"/>
        <item x="638"/>
        <item x="753"/>
        <item x="440"/>
        <item x="822"/>
        <item x="832"/>
        <item x="692"/>
        <item x="639"/>
        <item x="718"/>
        <item x="783"/>
        <item x="203"/>
        <item x="845"/>
        <item x="641"/>
        <item x="646"/>
        <item x="835"/>
        <item x="581"/>
        <item x="301"/>
        <item x="214"/>
        <item x="924"/>
        <item x="36"/>
        <item x="843"/>
        <item x="333"/>
        <item x="287"/>
        <item x="807"/>
        <item x="568"/>
        <item x="184"/>
        <item x="742"/>
        <item x="674"/>
        <item x="590"/>
        <item x="201"/>
        <item x="383"/>
        <item x="793"/>
        <item x="550"/>
        <item x="265"/>
        <item x="487"/>
        <item x="517"/>
        <item x="266"/>
        <item x="653"/>
        <item x="799"/>
        <item x="1085"/>
        <item x="991"/>
        <item x="124"/>
        <item x="990"/>
        <item x="992"/>
        <item x="379"/>
        <item x="367"/>
        <item x="1105"/>
        <item x="668"/>
        <item x="642"/>
        <item x="814"/>
        <item x="459"/>
        <item x="231"/>
        <item x="855"/>
        <item x="867"/>
        <item x="766"/>
        <item x="516"/>
        <item x="319"/>
        <item x="524"/>
        <item x="874"/>
        <item x="329"/>
        <item x="1092"/>
        <item x="1068"/>
        <item x="143"/>
        <item x="968"/>
        <item x="44"/>
        <item x="120"/>
        <item x="121"/>
        <item x="597"/>
        <item x="64"/>
        <item x="525"/>
        <item x="586"/>
        <item x="243"/>
        <item x="1028"/>
        <item x="1031"/>
        <item x="1027"/>
        <item x="1030"/>
        <item x="1029"/>
        <item x="1047"/>
        <item x="138"/>
        <item x="1032"/>
        <item x="222"/>
        <item x="413"/>
        <item x="728"/>
        <item x="755"/>
        <item x="802"/>
        <item x="652"/>
        <item x="81"/>
        <item x="125"/>
        <item x="1094"/>
        <item x="67"/>
        <item x="211"/>
        <item x="446"/>
        <item x="107"/>
        <item x="69"/>
        <item x="1091"/>
        <item x="384"/>
        <item x="536"/>
        <item x="63"/>
        <item x="672"/>
        <item x="570"/>
        <item x="704"/>
        <item x="693"/>
        <item x="891"/>
        <item x="893"/>
        <item x="878"/>
        <item x="191"/>
        <item x="508"/>
        <item x="139"/>
        <item x="931"/>
        <item x="134"/>
        <item x="967"/>
        <item x="112"/>
        <item x="113"/>
        <item x="1099"/>
        <item x="1109"/>
        <item x="114"/>
        <item x="1070"/>
        <item x="1071"/>
        <item x="1023"/>
        <item x="192"/>
        <item x="486"/>
        <item x="1033"/>
        <item x="1059"/>
        <item x="571"/>
        <item x="53"/>
        <item x="1052"/>
        <item x="665"/>
        <item x="620"/>
        <item x="803"/>
        <item x="414"/>
        <item x="533"/>
        <item x="123"/>
        <item x="1098"/>
        <item x="823"/>
        <item x="930"/>
        <item x="59"/>
        <item x="466"/>
        <item x="464"/>
        <item x="350"/>
        <item x="293"/>
        <item x="230"/>
        <item x="1061"/>
        <item x="381"/>
        <item x="216"/>
        <item x="257"/>
        <item x="352"/>
        <item x="577"/>
        <item x="540"/>
        <item x="46"/>
        <item x="268"/>
        <item x="320"/>
        <item x="254"/>
        <item x="362"/>
        <item x="347"/>
        <item x="509"/>
        <item x="74"/>
        <item x="73"/>
        <item x="24"/>
        <item x="334"/>
        <item x="767"/>
        <item x="716"/>
        <item x="398"/>
        <item x="863"/>
        <item x="818"/>
        <item x="18"/>
        <item x="572"/>
        <item x="316"/>
        <item x="428"/>
        <item x="669"/>
        <item x="277"/>
        <item x="468"/>
        <item x="188"/>
        <item x="358"/>
        <item x="552"/>
        <item x="190"/>
        <item x="527"/>
        <item x="341"/>
        <item x="660"/>
        <item x="709"/>
        <item x="739"/>
        <item x="675"/>
        <item x="557"/>
        <item x="194"/>
        <item x="370"/>
        <item x="733"/>
        <item x="193"/>
        <item x="808"/>
        <item x="363"/>
        <item x="386"/>
        <item x="241"/>
        <item x="19"/>
        <item x="610"/>
        <item x="777"/>
        <item x="476"/>
        <item x="415"/>
        <item x="206"/>
        <item x="387"/>
        <item x="824"/>
        <item x="252"/>
        <item x="269"/>
        <item x="694"/>
        <item x="336"/>
        <item x="372"/>
        <item x="489"/>
        <item x="506"/>
        <item x="688"/>
        <item x="42"/>
        <item x="21"/>
        <item x="711"/>
        <item x="26"/>
        <item x="264"/>
        <item x="778"/>
        <item x="1042"/>
        <item x="607"/>
        <item x="294"/>
        <item x="919"/>
        <item x="397"/>
        <item x="608"/>
        <item x="689"/>
        <item x="631"/>
        <item x="643"/>
        <item x="189"/>
        <item x="632"/>
        <item x="771"/>
        <item x="815"/>
        <item x="473"/>
        <item x="232"/>
        <item x="772"/>
        <item x="522"/>
        <item x="140"/>
        <item x="146"/>
        <item x="1095"/>
        <item x="1102"/>
        <item x="1104"/>
        <item x="1103"/>
        <item x="176"/>
        <item x="493"/>
        <item x="530"/>
        <item x="929"/>
        <item x="16"/>
        <item x="862"/>
        <item x="994"/>
        <item x="1100"/>
        <item x="1101"/>
        <item x="1096"/>
        <item x="1120"/>
        <item x="253"/>
        <item x="740"/>
        <item x="291"/>
        <item x="794"/>
        <item x="474"/>
        <item x="1041"/>
        <item x="875"/>
        <item x="609"/>
        <item x="429"/>
        <item x="283"/>
        <item x="368"/>
        <item x="323"/>
        <item x="498"/>
        <item x="535"/>
        <item x="647"/>
        <item x="583"/>
        <item x="784"/>
        <item x="602"/>
        <item x="636"/>
        <item x="650"/>
        <item x="678"/>
        <item x="1111"/>
        <item x="1110"/>
        <item x="1112"/>
        <item x="51"/>
        <item x="22"/>
        <item x="332"/>
        <item x="41"/>
        <item x="86"/>
        <item x="864"/>
        <item x="10"/>
        <item x="564"/>
        <item x="168"/>
        <item x="311"/>
        <item x="870"/>
        <item x="354"/>
        <item x="456"/>
        <item x="666"/>
        <item x="57"/>
        <item x="574"/>
        <item x="137"/>
        <item x="338"/>
        <item x="45"/>
        <item x="83"/>
        <item x="403"/>
        <item x="346"/>
        <item x="567"/>
        <item x="127"/>
        <item x="61"/>
        <item x="27"/>
        <item x="91"/>
        <item x="92"/>
        <item x="93"/>
        <item x="128"/>
        <item x="129"/>
        <item x="116"/>
        <item x="30"/>
        <item x="841"/>
        <item x="79"/>
        <item x="80"/>
        <item x="1009"/>
        <item x="77"/>
        <item x="8"/>
        <item x="95"/>
        <item x="142"/>
        <item x="1014"/>
        <item x="1065"/>
        <item x="75"/>
        <item x="72"/>
        <item x="6"/>
        <item x="1015"/>
        <item x="144"/>
        <item x="78"/>
        <item x="52"/>
        <item x="66"/>
        <item x="141"/>
        <item x="1090"/>
        <item x="1069"/>
        <item x="1097"/>
        <item x="313"/>
        <item x="244"/>
        <item x="504"/>
        <item x="235"/>
        <item x="439"/>
        <item x="748"/>
        <item x="743"/>
        <item x="247"/>
        <item x="47"/>
        <item x="673"/>
        <item x="217"/>
        <item x="276"/>
        <item x="31"/>
        <item x="661"/>
        <item x="556"/>
        <item x="364"/>
        <item x="343"/>
        <item x="460"/>
        <item x="785"/>
        <item x="725"/>
        <item x="575"/>
        <item x="904"/>
        <item x="908"/>
        <item x="914"/>
        <item x="449"/>
        <item x="624"/>
        <item x="1034"/>
        <item x="503"/>
        <item x="779"/>
        <item x="915"/>
        <item x="910"/>
        <item x="698"/>
        <item x="582"/>
        <item x="621"/>
        <item x="452"/>
        <item x="205"/>
        <item x="819"/>
        <item x="224"/>
        <item x="251"/>
        <item x="559"/>
        <item x="461"/>
        <item x="393"/>
        <item x="820"/>
        <item x="648"/>
        <item x="549"/>
        <item x="625"/>
        <item x="773"/>
        <item x="213"/>
        <item x="809"/>
        <item x="315"/>
        <item x="391"/>
        <item x="523"/>
        <item x="726"/>
        <item x="295"/>
        <item x="768"/>
        <item x="337"/>
        <item x="282"/>
        <item x="591"/>
        <item x="226"/>
        <item x="177"/>
        <item x="654"/>
        <item x="453"/>
        <item x="430"/>
        <item x="279"/>
        <item x="542"/>
        <item x="707"/>
        <item x="281"/>
        <item x="442"/>
        <item x="628"/>
        <item x="394"/>
        <item x="521"/>
        <item x="238"/>
        <item x="204"/>
        <item x="827"/>
        <item x="297"/>
        <item x="611"/>
        <item x="477"/>
        <item x="481"/>
        <item x="1066"/>
        <item x="1062"/>
        <item x="1067"/>
        <item x="1064"/>
        <item x="1008"/>
        <item x="1004"/>
        <item x="480"/>
        <item x="605"/>
        <item x="246"/>
        <item x="510"/>
        <item x="795"/>
        <item x="679"/>
        <item x="263"/>
        <item x="202"/>
        <item x="926"/>
        <item x="705"/>
        <item x="603"/>
        <item x="260"/>
        <item x="664"/>
        <item x="185"/>
        <item x="551"/>
        <item x="221"/>
        <item x="935"/>
        <item x="225"/>
        <item x="655"/>
        <item x="326"/>
        <item x="495"/>
        <item x="385"/>
        <item x="606"/>
        <item x="278"/>
        <item x="307"/>
        <item x="762"/>
        <item x="71"/>
        <item x="133"/>
        <item x="29"/>
        <item x="132"/>
        <item x="43"/>
        <item x="126"/>
        <item x="1118"/>
        <item x="102"/>
        <item x="68"/>
        <item x="145"/>
        <item x="37"/>
        <item x="131"/>
        <item x="20"/>
        <item x="122"/>
        <item x="136"/>
        <item x="119"/>
        <item x="76"/>
        <item x="55"/>
        <item x="84"/>
        <item x="100"/>
        <item x="111"/>
        <item x="284"/>
        <item x="881"/>
        <item x="396"/>
        <item x="255"/>
        <item x="884"/>
        <item x="948"/>
        <item x="947"/>
        <item x="856"/>
        <item x="846"/>
        <item x="769"/>
        <item x="633"/>
        <item x="106"/>
        <item x="432"/>
        <item x="409"/>
        <item x="105"/>
        <item x="110"/>
        <item x="5"/>
        <item x="1021"/>
        <item x="1086"/>
        <item x="999"/>
        <item x="1087"/>
        <item x="1117"/>
        <item x="531"/>
        <item x="560"/>
        <item x="1116"/>
        <item x="1046"/>
        <item x="1058"/>
        <item x="964"/>
        <item x="1080"/>
        <item x="15"/>
        <item x="980"/>
        <item x="981"/>
        <item x="164"/>
        <item x="2"/>
        <item x="0"/>
        <item x="979"/>
        <item x="154"/>
        <item x="1017"/>
        <item x="160"/>
        <item x="872"/>
        <item x="1075"/>
        <item x="1022"/>
        <item x="157"/>
        <item x="971"/>
        <item x="986"/>
        <item x="932"/>
        <item x="1078"/>
        <item x="1076"/>
        <item x="955"/>
        <item x="957"/>
        <item x="239"/>
        <item x="977"/>
        <item x="511"/>
        <item x="1056"/>
        <item x="159"/>
        <item x="163"/>
        <item x="155"/>
        <item x="156"/>
        <item x="1107"/>
        <item x="4"/>
        <item x="7"/>
        <item x="939"/>
        <item x="940"/>
        <item x="998"/>
        <item x="997"/>
        <item x="1072"/>
        <item x="982"/>
        <item x="167"/>
        <item x="933"/>
        <item x="569"/>
        <item x="162"/>
        <item x="1115"/>
        <item x="514"/>
        <item x="622"/>
        <item x="427"/>
        <item x="518"/>
        <item x="360"/>
        <item x="722"/>
        <item x="499"/>
        <item x="810"/>
        <item x="236"/>
        <item x="816"/>
        <item x="825"/>
        <item x="513"/>
        <item x="712"/>
        <item x="245"/>
        <item x="179"/>
        <item x="463"/>
        <item x="546"/>
        <item x="348"/>
        <item x="700"/>
        <item x="734"/>
        <item x="613"/>
        <item x="401"/>
        <item x="543"/>
        <item x="680"/>
        <item x="685"/>
        <item x="787"/>
        <item x="274"/>
        <item x="505"/>
        <item x="207"/>
        <item x="500"/>
        <item x="285"/>
        <item x="444"/>
        <item x="227"/>
        <item x="760"/>
        <item x="544"/>
        <item x="804"/>
        <item x="657"/>
        <item x="563"/>
        <item x="330"/>
        <item x="710"/>
        <item x="670"/>
        <item x="754"/>
        <item x="317"/>
        <item x="195"/>
        <item x="306"/>
        <item x="170"/>
        <item x="774"/>
        <item x="234"/>
        <item x="433"/>
        <item x="249"/>
        <item x="615"/>
        <item x="676"/>
        <item x="889"/>
        <item x="599"/>
        <item x="382"/>
        <item x="353"/>
        <item x="634"/>
        <item x="484"/>
        <item x="178"/>
        <item x="454"/>
        <item x="713"/>
        <item x="775"/>
        <item x="555"/>
        <item x="763"/>
        <item x="890"/>
        <item x="390"/>
        <item x="811"/>
        <item x="376"/>
        <item x="356"/>
        <item x="826"/>
        <item x="458"/>
        <item x="537"/>
        <item x="749"/>
        <item x="314"/>
        <item x="448"/>
        <item x="528"/>
        <item x="209"/>
        <item x="425"/>
        <item x="667"/>
        <item x="635"/>
        <item x="592"/>
        <item x="780"/>
        <item x="626"/>
        <item x="579"/>
        <item x="369"/>
        <item x="310"/>
        <item x="389"/>
        <item x="471"/>
        <item x="416"/>
        <item x="303"/>
        <item x="339"/>
        <item x="593"/>
        <item x="485"/>
        <item x="764"/>
        <item x="431"/>
        <item x="424"/>
        <item x="478"/>
        <item x="233"/>
        <item x="515"/>
        <item x="553"/>
        <item x="199"/>
        <item x="342"/>
        <item x="573"/>
        <item x="776"/>
        <item x="406"/>
        <item x="318"/>
        <item x="796"/>
        <item x="345"/>
        <item x="147"/>
        <item x="934"/>
        <item x="805"/>
        <item x="1026"/>
        <item x="1025"/>
        <item x="462"/>
        <item x="974"/>
        <item x="927"/>
        <item x="151"/>
        <item x="152"/>
        <item x="538"/>
        <item x="928"/>
        <item x="1051"/>
        <item x="82"/>
        <item x="1036"/>
        <item x="1035"/>
        <item x="719"/>
        <item x="788"/>
        <item x="600"/>
        <item x="135"/>
        <item x="223"/>
        <item x="472"/>
        <item x="455"/>
        <item x="56"/>
        <item x="34"/>
        <item x="39"/>
        <item x="38"/>
        <item x="32"/>
        <item x="62"/>
        <item x="50"/>
        <item x="49"/>
        <item x="23"/>
        <item x="98"/>
        <item x="1053"/>
        <item x="1054"/>
        <item x="70"/>
        <item x="104"/>
        <item x="130"/>
        <item x="109"/>
        <item x="94"/>
        <item x="115"/>
        <item x="54"/>
        <item x="117"/>
        <item x="118"/>
        <item x="60"/>
        <item x="48"/>
        <item x="25"/>
        <item x="85"/>
        <item x="1049"/>
        <item x="1050"/>
        <item x="421"/>
        <item x="741"/>
        <item x="966"/>
        <item x="972"/>
        <item x="969"/>
        <item x="402"/>
        <item x="750"/>
        <item x="989"/>
        <item x="3"/>
        <item x="616"/>
        <item x="949"/>
        <item x="327"/>
        <item x="1083"/>
        <item x="1084"/>
        <item x="817"/>
        <item x="172"/>
        <item x="879"/>
        <item x="858"/>
        <item x="1114"/>
        <item x="837"/>
        <item x="1002"/>
        <item x="860"/>
        <item x="866"/>
        <item x="1016"/>
        <item x="1003"/>
        <item x="945"/>
        <item x="173"/>
        <item x="677"/>
        <item x="612"/>
        <item x="186"/>
        <item x="720"/>
        <item x="699"/>
        <item x="834"/>
        <item x="554"/>
        <item x="150"/>
        <item x="961"/>
        <item x="965"/>
        <item x="909"/>
        <item x="237"/>
        <item x="351"/>
        <item x="984"/>
        <item x="988"/>
        <item x="985"/>
        <item x="895"/>
        <item x="912"/>
        <item x="1093"/>
        <item x="395"/>
        <item x="171"/>
        <item x="888"/>
        <item x="584"/>
        <item x="355"/>
        <item x="300"/>
        <item x="854"/>
        <item x="441"/>
        <item x="883"/>
        <item x="851"/>
        <item x="218"/>
        <item x="882"/>
        <item x="853"/>
        <item x="656"/>
        <item x="838"/>
        <item x="1001"/>
        <item x="952"/>
        <item x="956"/>
        <item x="958"/>
        <item x="850"/>
        <item x="865"/>
        <item x="995"/>
        <item x="545"/>
        <item x="962"/>
        <item x="1038"/>
        <item x="400"/>
        <item x="324"/>
        <item x="983"/>
        <item x="896"/>
        <item x="658"/>
        <item x="918"/>
        <item x="900"/>
        <item x="951"/>
        <item x="960"/>
        <item x="905"/>
        <item x="993"/>
        <item x="959"/>
        <item x="721"/>
        <item x="447"/>
        <item x="215"/>
        <item x="219"/>
        <item x="426"/>
        <item x="756"/>
        <item x="920"/>
        <item x="289"/>
        <item x="812"/>
        <item x="842"/>
        <item x="701"/>
        <item x="848"/>
        <item x="902"/>
        <item x="789"/>
        <item x="885"/>
        <item x="923"/>
        <item x="399"/>
        <item x="844"/>
        <item x="11"/>
        <item x="322"/>
        <item x="942"/>
        <item x="1013"/>
        <item x="1006"/>
        <item x="937"/>
        <item x="1081"/>
        <item x="617"/>
        <item x="482"/>
        <item x="180"/>
        <item x="828"/>
        <item x="365"/>
        <item x="404"/>
        <item x="436"/>
        <item x="587"/>
        <item x="847"/>
        <item x="443"/>
        <item x="108"/>
        <item x="729"/>
        <item x="695"/>
        <item x="496"/>
        <item x="637"/>
        <item x="359"/>
        <item x="987"/>
        <item x="690"/>
        <item x="954"/>
        <item x="469"/>
        <item x="604"/>
        <item x="262"/>
        <item x="256"/>
        <item x="684"/>
        <item x="182"/>
        <item x="501"/>
        <item x="781"/>
        <item x="328"/>
        <item x="829"/>
        <item x="494"/>
        <item x="408"/>
        <item x="561"/>
        <item x="435"/>
        <item x="90"/>
        <item x="88"/>
        <item x="782"/>
        <item x="9"/>
        <item x="1108"/>
        <item x="534"/>
        <item x="1019"/>
        <item x="1020"/>
        <item x="1088"/>
        <item x="1000"/>
        <item x="970"/>
        <item x="1063"/>
        <item x="1007"/>
        <item x="1024"/>
        <item x="1040"/>
        <item x="1057"/>
        <item x="963"/>
        <item x="973"/>
        <item x="1037"/>
        <item x="14"/>
        <item x="1077"/>
        <item x="978"/>
        <item x="1055"/>
        <item x="153"/>
        <item x="1079"/>
        <item x="1018"/>
        <item x="1074"/>
        <item x="1089"/>
        <item x="950"/>
        <item x="1119"/>
        <item x="899"/>
        <item x="849"/>
        <item x="953"/>
        <item x="13"/>
        <item x="938"/>
        <item x="943"/>
        <item x="936"/>
        <item x="941"/>
        <item x="1012"/>
        <item x="996"/>
        <item x="1082"/>
        <item x="1073"/>
        <item x="166"/>
        <item x="976"/>
        <item x="975"/>
        <item x="161"/>
        <item x="578"/>
        <item x="165"/>
        <item x="375"/>
        <item x="183"/>
        <item x="457"/>
        <item x="248"/>
        <item x="681"/>
        <item x="708"/>
        <item x="1011"/>
        <item x="1060"/>
        <item x="377"/>
        <item x="723"/>
        <item x="169"/>
        <item x="280"/>
        <item x="304"/>
        <item x="714"/>
        <item x="261"/>
        <item x="751"/>
        <item x="790"/>
        <item x="302"/>
        <item x="662"/>
        <item x="737"/>
        <item x="640"/>
        <item x="682"/>
        <item x="786"/>
        <item x="240"/>
        <item x="840"/>
        <item x="715"/>
        <item x="380"/>
        <item x="614"/>
        <item x="744"/>
        <item x="770"/>
        <item x="305"/>
        <item x="197"/>
        <item x="479"/>
        <item x="290"/>
        <item x="547"/>
        <item x="623"/>
        <item x="373"/>
        <item x="520"/>
        <item x="735"/>
        <item x="502"/>
        <item x="270"/>
        <item x="730"/>
        <item x="308"/>
        <item x="813"/>
        <item x="422"/>
        <item x="738"/>
        <item x="731"/>
        <item x="830"/>
        <item x="565"/>
        <item x="65"/>
        <item x="1113"/>
        <item x="331"/>
        <item x="357"/>
        <item x="519"/>
        <item x="417"/>
        <item x="645"/>
        <item x="340"/>
        <item x="242"/>
        <item x="717"/>
        <item x="434"/>
        <item x="724"/>
        <item x="229"/>
        <item x="96"/>
        <item x="103"/>
        <item x="99"/>
        <item x="87"/>
        <item x="944"/>
        <item x="946"/>
        <item x="33"/>
        <item x="745"/>
        <item x="861"/>
        <item x="925"/>
        <item x="292"/>
        <item x="594"/>
        <item x="299"/>
        <item x="437"/>
        <item x="250"/>
        <item x="438"/>
        <item x="821"/>
        <item x="410"/>
        <item x="507"/>
        <item x="761"/>
        <item x="595"/>
        <item x="407"/>
        <item x="312"/>
        <item x="629"/>
        <item x="529"/>
        <item x="736"/>
        <item x="405"/>
        <item x="558"/>
        <item x="418"/>
        <item x="576"/>
        <item x="388"/>
        <item x="445"/>
        <item x="691"/>
        <item x="470"/>
        <item x="97"/>
        <item x="1043"/>
        <item x="1048"/>
        <item x="1044"/>
        <item x="1045"/>
        <item x="887"/>
        <item x="450"/>
        <item x="174"/>
        <item x="852"/>
        <item x="286"/>
        <item x="859"/>
        <item x="12"/>
        <item x="148"/>
        <item x="836"/>
        <item x="1039"/>
        <item x="149"/>
        <item x="871"/>
        <item x="886"/>
        <item x="907"/>
        <item x="921"/>
        <item x="158"/>
        <item x="686"/>
        <item x="1106"/>
        <item x="1010"/>
        <item x="1005"/>
        <item x="423"/>
        <item x="344"/>
        <item x="490"/>
        <item x="419"/>
        <item x="465"/>
        <item x="548"/>
        <item x="649"/>
        <item x="451"/>
        <item x="618"/>
        <item x="273"/>
        <item x="321"/>
        <item x="702"/>
        <item x="746"/>
        <item x="541"/>
        <item x="732"/>
        <item x="696"/>
        <item x="392"/>
        <item x="791"/>
        <item x="187"/>
        <item x="200"/>
        <item x="258"/>
        <item x="892"/>
        <item x="877"/>
        <item x="588"/>
        <item x="706"/>
        <item x="663"/>
        <item x="765"/>
        <item x="580"/>
        <item x="671"/>
        <item x="275"/>
        <item x="598"/>
        <item x="752"/>
        <item x="566"/>
        <item x="747"/>
        <item x="378"/>
        <item x="101"/>
        <item x="374"/>
        <item x="757"/>
        <item x="491"/>
        <item x="475"/>
        <item x="800"/>
        <item x="831"/>
        <item x="601"/>
        <item x="627"/>
        <item x="208"/>
        <item x="175"/>
        <item x="220"/>
        <item x="839"/>
        <item x="868"/>
        <item x="833"/>
        <item x="40"/>
        <item x="497"/>
        <item x="288"/>
        <item x="596"/>
        <item x="272"/>
        <item x="727"/>
        <item x="619"/>
        <item x="35"/>
        <item x="335"/>
        <item x="1"/>
        <item t="default"/>
      </items>
    </pivotField>
    <pivotField dataField="1" showAll="0">
      <items count="8">
        <item x="5"/>
        <item x="2"/>
        <item x="0"/>
        <item x="4"/>
        <item x="3"/>
        <item x="6"/>
        <item x="1"/>
        <item t="default"/>
      </items>
    </pivotField>
    <pivotField showAll="0"/>
    <pivotField showAll="0"/>
    <pivotField axis="axisRow" showAll="0">
      <items count="69">
        <item x="60"/>
        <item x="14"/>
        <item x="40"/>
        <item x="45"/>
        <item x="16"/>
        <item x="22"/>
        <item x="11"/>
        <item x="54"/>
        <item x="47"/>
        <item x="15"/>
        <item x="62"/>
        <item x="51"/>
        <item x="23"/>
        <item x="67"/>
        <item x="64"/>
        <item x="17"/>
        <item x="6"/>
        <item x="18"/>
        <item x="12"/>
        <item x="52"/>
        <item x="4"/>
        <item x="61"/>
        <item x="53"/>
        <item x="41"/>
        <item x="20"/>
        <item x="19"/>
        <item x="13"/>
        <item x="10"/>
        <item x="26"/>
        <item x="9"/>
        <item x="66"/>
        <item x="0"/>
        <item x="56"/>
        <item x="49"/>
        <item x="63"/>
        <item x="34"/>
        <item x="39"/>
        <item x="30"/>
        <item x="42"/>
        <item x="21"/>
        <item x="3"/>
        <item x="7"/>
        <item x="48"/>
        <item x="8"/>
        <item x="5"/>
        <item x="46"/>
        <item x="59"/>
        <item x="35"/>
        <item x="31"/>
        <item x="43"/>
        <item x="33"/>
        <item x="37"/>
        <item x="38"/>
        <item x="44"/>
        <item x="50"/>
        <item x="28"/>
        <item x="29"/>
        <item x="57"/>
        <item x="36"/>
        <item x="27"/>
        <item x="25"/>
        <item x="58"/>
        <item x="55"/>
        <item x="24"/>
        <item x="65"/>
        <item x="2"/>
        <item x="32"/>
        <item x="1"/>
        <item t="default"/>
      </items>
    </pivotField>
    <pivotField showAll="0">
      <items count="790">
        <item x="692"/>
        <item x="577"/>
        <item x="766"/>
        <item x="48"/>
        <item x="162"/>
        <item x="643"/>
        <item x="503"/>
        <item x="363"/>
        <item x="644"/>
        <item x="667"/>
        <item x="485"/>
        <item x="499"/>
        <item x="729"/>
        <item x="605"/>
        <item x="173"/>
        <item x="101"/>
        <item x="246"/>
        <item x="247"/>
        <item x="156"/>
        <item x="758"/>
        <item x="760"/>
        <item x="271"/>
        <item x="418"/>
        <item x="787"/>
        <item x="773"/>
        <item x="709"/>
        <item x="273"/>
        <item x="178"/>
        <item x="421"/>
        <item x="654"/>
        <item x="542"/>
        <item x="152"/>
        <item x="743"/>
        <item x="345"/>
        <item x="15"/>
        <item x="593"/>
        <item x="46"/>
        <item x="183"/>
        <item x="182"/>
        <item x="636"/>
        <item x="262"/>
        <item x="469"/>
        <item x="693"/>
        <item x="467"/>
        <item x="494"/>
        <item x="408"/>
        <item x="440"/>
        <item x="483"/>
        <item x="653"/>
        <item x="42"/>
        <item x="660"/>
        <item x="109"/>
        <item x="323"/>
        <item x="412"/>
        <item x="687"/>
        <item x="91"/>
        <item x="73"/>
        <item x="519"/>
        <item x="7"/>
        <item x="428"/>
        <item x="441"/>
        <item x="659"/>
        <item x="300"/>
        <item x="751"/>
        <item x="251"/>
        <item x="464"/>
        <item x="462"/>
        <item x="733"/>
        <item x="730"/>
        <item x="388"/>
        <item x="40"/>
        <item x="261"/>
        <item x="581"/>
        <item x="416"/>
        <item x="638"/>
        <item x="580"/>
        <item x="587"/>
        <item x="741"/>
        <item x="160"/>
        <item x="624"/>
        <item x="215"/>
        <item x="267"/>
        <item x="761"/>
        <item x="722"/>
        <item x="750"/>
        <item x="53"/>
        <item x="349"/>
        <item x="396"/>
        <item x="718"/>
        <item x="684"/>
        <item x="145"/>
        <item x="448"/>
        <item x="198"/>
        <item x="71"/>
        <item x="625"/>
        <item x="20"/>
        <item x="258"/>
        <item x="776"/>
        <item x="34"/>
        <item x="84"/>
        <item x="252"/>
        <item x="135"/>
        <item x="590"/>
        <item x="486"/>
        <item x="675"/>
        <item x="304"/>
        <item x="611"/>
        <item x="474"/>
        <item x="509"/>
        <item x="731"/>
        <item x="676"/>
        <item x="679"/>
        <item x="479"/>
        <item x="436"/>
        <item x="434"/>
        <item x="529"/>
        <item x="512"/>
        <item x="628"/>
        <item x="147"/>
        <item x="170"/>
        <item x="350"/>
        <item x="32"/>
        <item x="552"/>
        <item x="721"/>
        <item x="5"/>
        <item x="407"/>
        <item x="360"/>
        <item x="713"/>
        <item x="296"/>
        <item x="286"/>
        <item x="784"/>
        <item x="174"/>
        <item x="674"/>
        <item x="626"/>
        <item x="627"/>
        <item x="51"/>
        <item x="513"/>
        <item x="521"/>
        <item x="502"/>
        <item x="33"/>
        <item x="487"/>
        <item x="472"/>
        <item x="530"/>
        <item x="775"/>
        <item x="342"/>
        <item x="274"/>
        <item x="457"/>
        <item x="458"/>
        <item x="629"/>
        <item x="536"/>
        <item x="131"/>
        <item x="132"/>
        <item x="133"/>
        <item x="146"/>
        <item x="359"/>
        <item x="382"/>
        <item x="89"/>
        <item x="745"/>
        <item x="129"/>
        <item x="124"/>
        <item x="148"/>
        <item x="30"/>
        <item x="411"/>
        <item x="612"/>
        <item x="96"/>
        <item x="771"/>
        <item x="44"/>
        <item x="484"/>
        <item x="739"/>
        <item x="639"/>
        <item x="275"/>
        <item x="68"/>
        <item x="153"/>
        <item x="127"/>
        <item x="466"/>
        <item x="534"/>
        <item x="319"/>
        <item x="243"/>
        <item x="242"/>
        <item x="114"/>
        <item x="113"/>
        <item x="525"/>
        <item x="744"/>
        <item x="553"/>
        <item x="507"/>
        <item x="726"/>
        <item x="372"/>
        <item x="118"/>
        <item x="249"/>
        <item x="186"/>
        <item x="149"/>
        <item x="150"/>
        <item x="634"/>
        <item x="589"/>
        <item x="190"/>
        <item x="473"/>
        <item x="623"/>
        <item x="574"/>
        <item x="270"/>
        <item x="392"/>
        <item x="391"/>
        <item x="671"/>
        <item x="637"/>
        <item x="90"/>
        <item x="527"/>
        <item x="678"/>
        <item x="695"/>
        <item x="461"/>
        <item x="652"/>
        <item x="647"/>
        <item x="569"/>
        <item x="707"/>
        <item x="92"/>
        <item x="631"/>
        <item x="594"/>
        <item x="596"/>
        <item x="683"/>
        <item x="597"/>
        <item x="598"/>
        <item x="595"/>
        <item x="155"/>
        <item x="211"/>
        <item x="85"/>
        <item x="184"/>
        <item x="185"/>
        <item x="238"/>
        <item x="308"/>
        <item x="282"/>
        <item x="140"/>
        <item x="214"/>
        <item x="290"/>
        <item x="753"/>
        <item x="539"/>
        <item x="543"/>
        <item x="121"/>
        <item x="219"/>
        <item x="377"/>
        <item x="77"/>
        <item x="105"/>
        <item x="259"/>
        <item x="378"/>
        <item x="373"/>
        <item x="405"/>
        <item x="374"/>
        <item x="358"/>
        <item x="104"/>
        <item x="547"/>
        <item x="546"/>
        <item x="265"/>
        <item x="50"/>
        <item x="157"/>
        <item x="700"/>
        <item x="309"/>
        <item x="192"/>
        <item x="313"/>
        <item x="248"/>
        <item x="747"/>
        <item x="737"/>
        <item x="450"/>
        <item x="427"/>
        <item x="697"/>
        <item x="738"/>
        <item x="496"/>
        <item x="562"/>
        <item x="445"/>
        <item x="708"/>
        <item x="632"/>
        <item x="617"/>
        <item x="443"/>
        <item x="608"/>
        <item x="320"/>
        <item x="239"/>
        <item x="79"/>
        <item x="69"/>
        <item x="715"/>
        <item x="573"/>
        <item x="559"/>
        <item x="723"/>
        <item x="665"/>
        <item x="603"/>
        <item x="379"/>
        <item x="602"/>
        <item x="288"/>
        <item x="548"/>
        <item x="138"/>
        <item x="717"/>
        <item x="712"/>
        <item x="116"/>
        <item x="409"/>
        <item x="115"/>
        <item x="622"/>
        <item x="61"/>
        <item x="736"/>
        <item x="60"/>
        <item x="413"/>
        <item x="106"/>
        <item x="45"/>
        <item x="770"/>
        <item x="476"/>
        <item x="786"/>
        <item x="315"/>
        <item x="222"/>
        <item x="254"/>
        <item x="703"/>
        <item x="437"/>
        <item x="579"/>
        <item x="263"/>
        <item x="353"/>
        <item x="336"/>
        <item x="334"/>
        <item x="97"/>
        <item x="169"/>
        <item x="680"/>
        <item x="17"/>
        <item x="522"/>
        <item x="682"/>
        <item x="681"/>
        <item x="780"/>
        <item x="615"/>
        <item x="468"/>
        <item x="389"/>
        <item x="159"/>
        <item x="58"/>
        <item x="298"/>
        <item x="82"/>
        <item x="81"/>
        <item x="37"/>
        <item x="658"/>
        <item x="586"/>
        <item x="314"/>
        <item x="4"/>
        <item x="86"/>
        <item x="578"/>
        <item x="31"/>
        <item x="523"/>
        <item x="561"/>
        <item x="435"/>
        <item x="696"/>
        <item x="76"/>
        <item x="277"/>
        <item x="541"/>
        <item x="439"/>
        <item x="481"/>
        <item x="710"/>
        <item x="592"/>
        <item x="429"/>
        <item x="560"/>
        <item x="430"/>
        <item x="424"/>
        <item x="431"/>
        <item x="524"/>
        <item x="451"/>
        <item x="137"/>
        <item x="98"/>
        <item x="742"/>
        <item x="571"/>
        <item x="572"/>
        <item x="414"/>
        <item x="422"/>
        <item x="555"/>
        <item x="213"/>
        <item x="642"/>
        <item x="609"/>
        <item x="141"/>
        <item x="63"/>
        <item x="200"/>
        <item x="495"/>
        <item x="754"/>
        <item x="0"/>
        <item x="777"/>
        <item x="568"/>
        <item x="344"/>
        <item x="410"/>
        <item x="607"/>
        <item x="711"/>
        <item x="500"/>
        <item x="763"/>
        <item x="393"/>
        <item x="614"/>
        <item x="161"/>
        <item x="43"/>
        <item x="420"/>
        <item x="426"/>
        <item x="779"/>
        <item x="268"/>
        <item x="749"/>
        <item x="285"/>
        <item x="99"/>
        <item x="318"/>
        <item x="227"/>
        <item x="228"/>
        <item x="226"/>
        <item x="232"/>
        <item x="688"/>
        <item x="620"/>
        <item x="635"/>
        <item x="757"/>
        <item x="221"/>
        <item x="220"/>
        <item x="75"/>
        <item x="328"/>
        <item x="570"/>
        <item x="404"/>
        <item x="649"/>
        <item x="29"/>
        <item x="346"/>
        <item x="348"/>
        <item x="686"/>
        <item x="463"/>
        <item x="64"/>
        <item x="257"/>
        <item x="765"/>
        <item x="762"/>
        <item x="425"/>
        <item x="287"/>
        <item x="216"/>
        <item x="343"/>
        <item x="465"/>
        <item x="217"/>
        <item x="599"/>
        <item x="202"/>
        <item x="203"/>
        <item x="225"/>
        <item x="171"/>
        <item x="230"/>
        <item x="231"/>
        <item x="284"/>
        <item x="224"/>
        <item x="748"/>
        <item x="719"/>
        <item x="55"/>
        <item x="516"/>
        <item x="756"/>
        <item x="650"/>
        <item x="755"/>
        <item x="651"/>
        <item x="454"/>
        <item x="497"/>
        <item x="302"/>
        <item x="175"/>
        <item x="384"/>
        <item x="14"/>
        <item x="8"/>
        <item x="531"/>
        <item x="158"/>
        <item x="588"/>
        <item x="537"/>
        <item x="123"/>
        <item x="253"/>
        <item x="122"/>
        <item x="16"/>
        <item x="591"/>
        <item x="93"/>
        <item x="269"/>
        <item x="504"/>
        <item x="459"/>
        <item x="39"/>
        <item x="356"/>
        <item x="785"/>
        <item x="204"/>
        <item x="768"/>
        <item x="25"/>
        <item x="49"/>
        <item x="471"/>
        <item x="279"/>
        <item x="720"/>
        <item x="489"/>
        <item x="3"/>
        <item x="746"/>
        <item x="480"/>
        <item x="326"/>
        <item x="11"/>
        <item x="172"/>
        <item x="56"/>
        <item x="340"/>
        <item x="260"/>
        <item x="307"/>
        <item x="181"/>
        <item x="176"/>
        <item x="369"/>
        <item x="584"/>
        <item x="264"/>
        <item x="177"/>
        <item x="433"/>
        <item x="432"/>
        <item x="657"/>
        <item x="656"/>
        <item x="57"/>
        <item x="208"/>
        <item x="444"/>
        <item x="673"/>
        <item x="672"/>
        <item x="210"/>
        <item x="394"/>
        <item x="725"/>
        <item x="732"/>
        <item x="501"/>
        <item x="662"/>
        <item x="670"/>
        <item x="368"/>
        <item x="41"/>
        <item x="367"/>
        <item x="292"/>
        <item x="47"/>
        <item x="783"/>
        <item x="704"/>
        <item x="664"/>
        <item x="689"/>
        <item x="357"/>
        <item x="370"/>
        <item x="195"/>
        <item x="482"/>
        <item x="70"/>
        <item x="518"/>
        <item x="110"/>
        <item x="166"/>
        <item x="381"/>
        <item x="329"/>
        <item x="633"/>
        <item x="67"/>
        <item x="339"/>
        <item x="540"/>
        <item x="677"/>
        <item x="515"/>
        <item x="668"/>
        <item x="669"/>
        <item x="724"/>
        <item x="6"/>
        <item x="117"/>
        <item x="130"/>
        <item x="241"/>
        <item x="299"/>
        <item x="206"/>
        <item x="229"/>
        <item x="245"/>
        <item x="12"/>
        <item x="728"/>
        <item x="517"/>
        <item x="640"/>
        <item x="196"/>
        <item x="234"/>
        <item x="283"/>
        <item x="189"/>
        <item x="306"/>
        <item x="331"/>
        <item x="102"/>
        <item x="505"/>
        <item x="134"/>
        <item x="191"/>
        <item x="446"/>
        <item x="576"/>
        <item x="66"/>
        <item x="36"/>
        <item x="400"/>
        <item x="95"/>
        <item x="94"/>
        <item x="240"/>
        <item x="88"/>
        <item x="250"/>
        <item x="774"/>
        <item x="490"/>
        <item x="321"/>
        <item x="119"/>
        <item x="193"/>
        <item x="415"/>
        <item x="2"/>
        <item x="362"/>
        <item x="646"/>
        <item x="364"/>
        <item x="532"/>
        <item x="154"/>
        <item x="301"/>
        <item x="582"/>
        <item x="583"/>
        <item x="645"/>
        <item x="205"/>
        <item x="233"/>
        <item x="294"/>
        <item x="295"/>
        <item x="74"/>
        <item x="278"/>
        <item x="108"/>
        <item x="164"/>
        <item x="112"/>
        <item x="375"/>
        <item x="62"/>
        <item x="201"/>
        <item x="698"/>
        <item x="538"/>
        <item x="478"/>
        <item x="143"/>
        <item x="475"/>
        <item x="491"/>
        <item x="111"/>
        <item x="303"/>
        <item x="9"/>
        <item x="266"/>
        <item x="317"/>
        <item x="365"/>
        <item x="197"/>
        <item x="103"/>
        <item x="606"/>
        <item x="21"/>
        <item x="366"/>
        <item x="136"/>
        <item x="442"/>
        <item x="188"/>
        <item x="438"/>
        <item x="788"/>
        <item x="533"/>
        <item x="341"/>
        <item x="1"/>
        <item x="455"/>
        <item x="551"/>
        <item x="54"/>
        <item x="488"/>
        <item x="477"/>
        <item x="510"/>
        <item x="769"/>
        <item x="544"/>
        <item x="618"/>
        <item x="727"/>
        <item x="78"/>
        <item x="735"/>
        <item x="168"/>
        <item x="59"/>
        <item x="447"/>
        <item x="511"/>
        <item x="28"/>
        <item x="18"/>
        <item x="714"/>
        <item x="100"/>
        <item x="554"/>
        <item x="460"/>
        <item x="550"/>
        <item x="699"/>
        <item x="24"/>
        <item x="621"/>
        <item x="565"/>
        <item x="508"/>
        <item x="289"/>
        <item x="613"/>
        <item x="557"/>
        <item x="663"/>
        <item x="371"/>
        <item x="237"/>
        <item x="218"/>
        <item x="297"/>
        <item x="706"/>
        <item x="716"/>
        <item x="223"/>
        <item x="549"/>
        <item x="616"/>
        <item x="772"/>
        <item x="641"/>
        <item x="585"/>
        <item x="506"/>
        <item x="128"/>
        <item x="142"/>
        <item x="383"/>
        <item x="648"/>
        <item x="781"/>
        <item x="423"/>
        <item x="526"/>
        <item x="125"/>
        <item x="604"/>
        <item x="335"/>
        <item x="406"/>
        <item x="312"/>
        <item x="330"/>
        <item x="281"/>
        <item x="701"/>
        <item x="194"/>
        <item x="520"/>
        <item x="209"/>
        <item x="752"/>
        <item x="575"/>
        <item x="310"/>
        <item x="280"/>
        <item x="354"/>
        <item x="702"/>
        <item x="661"/>
        <item x="276"/>
        <item x="187"/>
        <item x="72"/>
        <item x="107"/>
        <item x="163"/>
        <item x="293"/>
        <item x="255"/>
        <item x="256"/>
        <item x="291"/>
        <item x="179"/>
        <item x="316"/>
        <item x="22"/>
        <item x="456"/>
        <item x="395"/>
        <item x="390"/>
        <item x="535"/>
        <item x="610"/>
        <item x="691"/>
        <item x="690"/>
        <item x="322"/>
        <item x="685"/>
        <item x="27"/>
        <item x="305"/>
        <item x="23"/>
        <item x="65"/>
        <item x="564"/>
        <item x="347"/>
        <item x="139"/>
        <item x="361"/>
        <item x="338"/>
        <item x="567"/>
        <item x="199"/>
        <item x="493"/>
        <item x="452"/>
        <item x="337"/>
        <item x="355"/>
        <item x="403"/>
        <item x="449"/>
        <item x="151"/>
        <item x="244"/>
        <item x="740"/>
        <item x="165"/>
        <item x="402"/>
        <item x="351"/>
        <item x="352"/>
        <item x="398"/>
        <item x="401"/>
        <item x="397"/>
        <item x="327"/>
        <item x="332"/>
        <item x="470"/>
        <item x="453"/>
        <item x="601"/>
        <item x="324"/>
        <item x="180"/>
        <item x="311"/>
        <item x="705"/>
        <item x="600"/>
        <item x="83"/>
        <item x="120"/>
        <item x="167"/>
        <item x="767"/>
        <item x="558"/>
        <item x="19"/>
        <item x="272"/>
        <item x="207"/>
        <item x="13"/>
        <item x="52"/>
        <item x="556"/>
        <item x="563"/>
        <item x="80"/>
        <item x="333"/>
        <item x="630"/>
        <item x="764"/>
        <item x="212"/>
        <item x="126"/>
        <item x="528"/>
        <item x="399"/>
        <item x="325"/>
        <item x="26"/>
        <item x="35"/>
        <item x="419"/>
        <item x="655"/>
        <item x="38"/>
        <item x="514"/>
        <item x="380"/>
        <item x="778"/>
        <item x="782"/>
        <item x="235"/>
        <item x="236"/>
        <item x="619"/>
        <item x="545"/>
        <item x="759"/>
        <item x="734"/>
        <item x="694"/>
        <item x="492"/>
        <item x="498"/>
        <item x="417"/>
        <item x="566"/>
        <item x="386"/>
        <item x="376"/>
        <item x="387"/>
        <item x="385"/>
        <item x="87"/>
        <item x="666"/>
        <item x="144"/>
        <item x="10"/>
        <item t="default"/>
      </items>
    </pivotField>
    <pivotField dataField="1" showAll="0"/>
  </pivotFields>
  <rowFields count="2">
    <field x="4"/>
    <field x="0"/>
  </rowFields>
  <rowItems count="1190">
    <i>
      <x/>
    </i>
    <i r="1">
      <x v="104"/>
    </i>
    <i r="1">
      <x v="539"/>
    </i>
    <i r="1">
      <x v="541"/>
    </i>
    <i r="1">
      <x v="900"/>
    </i>
    <i r="1">
      <x v="919"/>
    </i>
    <i>
      <x v="1"/>
    </i>
    <i r="1">
      <x v="130"/>
    </i>
    <i r="1">
      <x v="131"/>
    </i>
    <i>
      <x v="2"/>
    </i>
    <i r="1">
      <x v="137"/>
    </i>
    <i r="1">
      <x v="138"/>
    </i>
    <i r="1">
      <x v="139"/>
    </i>
    <i r="1">
      <x v="140"/>
    </i>
    <i r="1">
      <x v="141"/>
    </i>
    <i r="1">
      <x v="144"/>
    </i>
    <i>
      <x v="3"/>
    </i>
    <i r="1">
      <x v="142"/>
    </i>
    <i>
      <x v="4"/>
    </i>
    <i r="1">
      <x v="106"/>
    </i>
    <i r="1">
      <x v="152"/>
    </i>
    <i>
      <x v="5"/>
    </i>
    <i r="1">
      <x v="127"/>
    </i>
    <i r="1">
      <x v="172"/>
    </i>
    <i r="1">
      <x v="294"/>
    </i>
    <i r="1">
      <x v="375"/>
    </i>
    <i r="1">
      <x v="382"/>
    </i>
    <i r="1">
      <x v="386"/>
    </i>
    <i>
      <x v="6"/>
    </i>
    <i r="1">
      <x v="176"/>
    </i>
    <i r="1">
      <x v="177"/>
    </i>
    <i r="1">
      <x v="180"/>
    </i>
    <i>
      <x v="7"/>
    </i>
    <i r="1">
      <x v="181"/>
    </i>
    <i r="1">
      <x v="182"/>
    </i>
    <i>
      <x v="8"/>
    </i>
    <i r="1">
      <x v="190"/>
    </i>
    <i r="1">
      <x v="713"/>
    </i>
    <i>
      <x v="9"/>
    </i>
    <i r="1">
      <x v="196"/>
    </i>
    <i r="1">
      <x v="513"/>
    </i>
    <i>
      <x v="10"/>
    </i>
    <i r="1">
      <x v="178"/>
    </i>
    <i r="1">
      <x v="197"/>
    </i>
    <i r="1">
      <x v="296"/>
    </i>
    <i r="1">
      <x v="297"/>
    </i>
    <i r="1">
      <x v="298"/>
    </i>
    <i r="1">
      <x v="299"/>
    </i>
    <i r="1">
      <x v="307"/>
    </i>
    <i r="1">
      <x v="308"/>
    </i>
    <i r="1">
      <x v="309"/>
    </i>
    <i r="1">
      <x v="389"/>
    </i>
    <i>
      <x v="11"/>
    </i>
    <i r="1">
      <x v="206"/>
    </i>
    <i r="1">
      <x v="469"/>
    </i>
    <i r="1">
      <x v="903"/>
    </i>
    <i r="1">
      <x v="947"/>
    </i>
    <i>
      <x v="12"/>
    </i>
    <i r="1">
      <x v="295"/>
    </i>
    <i r="1">
      <x v="509"/>
    </i>
    <i>
      <x v="13"/>
    </i>
    <i r="1">
      <x v="310"/>
    </i>
    <i r="1">
      <x v="921"/>
    </i>
    <i>
      <x v="14"/>
    </i>
    <i r="1">
      <x v="332"/>
    </i>
    <i r="1">
      <x v="333"/>
    </i>
    <i r="1">
      <x v="334"/>
    </i>
    <i>
      <x v="15"/>
    </i>
    <i r="1">
      <x v="358"/>
    </i>
    <i r="1">
      <x v="505"/>
    </i>
    <i>
      <x v="16"/>
    </i>
    <i r="1">
      <x v="361"/>
    </i>
    <i r="1">
      <x v="362"/>
    </i>
    <i r="1">
      <x v="363"/>
    </i>
    <i r="1">
      <x v="374"/>
    </i>
    <i r="1">
      <x v="740"/>
    </i>
    <i>
      <x v="17"/>
    </i>
    <i r="1">
      <x v="364"/>
    </i>
    <i r="1">
      <x v="365"/>
    </i>
    <i>
      <x v="18"/>
    </i>
    <i r="1">
      <x v="366"/>
    </i>
    <i r="1">
      <x v="741"/>
    </i>
    <i r="1">
      <x v="743"/>
    </i>
    <i>
      <x v="19"/>
    </i>
    <i r="1">
      <x v="377"/>
    </i>
    <i r="1">
      <x v="468"/>
    </i>
    <i r="1">
      <x v="470"/>
    </i>
    <i r="1">
      <x v="471"/>
    </i>
    <i>
      <x v="20"/>
    </i>
    <i r="1">
      <x v="151"/>
    </i>
    <i r="1">
      <x v="220"/>
    </i>
    <i r="1">
      <x v="221"/>
    </i>
    <i r="1">
      <x v="354"/>
    </i>
    <i r="1">
      <x v="369"/>
    </i>
    <i r="1">
      <x v="370"/>
    </i>
    <i r="1">
      <x v="372"/>
    </i>
    <i r="1">
      <x v="378"/>
    </i>
    <i r="1">
      <x v="379"/>
    </i>
    <i r="1">
      <x v="383"/>
    </i>
    <i r="1">
      <x v="500"/>
    </i>
    <i r="1">
      <x v="516"/>
    </i>
    <i r="1">
      <x v="714"/>
    </i>
    <i>
      <x v="21"/>
    </i>
    <i r="1">
      <x v="125"/>
    </i>
    <i r="1">
      <x v="153"/>
    </i>
    <i r="1">
      <x v="159"/>
    </i>
    <i r="1">
      <x v="387"/>
    </i>
    <i r="1">
      <x v="796"/>
    </i>
    <i>
      <x v="22"/>
    </i>
    <i r="1">
      <x v="126"/>
    </i>
    <i r="1">
      <x v="388"/>
    </i>
    <i>
      <x v="23"/>
    </i>
    <i r="1">
      <x v="186"/>
    </i>
    <i r="1">
      <x v="416"/>
    </i>
    <i>
      <x v="24"/>
    </i>
    <i r="1">
      <x v="174"/>
    </i>
    <i r="1">
      <x v="501"/>
    </i>
    <i r="1">
      <x v="503"/>
    </i>
    <i>
      <x v="25"/>
    </i>
    <i r="1">
      <x v="511"/>
    </i>
    <i r="1">
      <x v="738"/>
    </i>
    <i>
      <x v="26"/>
    </i>
    <i r="1">
      <x v="515"/>
    </i>
    <i r="1">
      <x v="744"/>
    </i>
    <i>
      <x v="27"/>
    </i>
    <i r="1">
      <x v="520"/>
    </i>
    <i r="1">
      <x v="536"/>
    </i>
    <i r="1">
      <x v="739"/>
    </i>
    <i>
      <x v="28"/>
    </i>
    <i r="1">
      <x v="526"/>
    </i>
    <i r="1">
      <x v="527"/>
    </i>
    <i r="1">
      <x v="761"/>
    </i>
    <i r="1">
      <x v="776"/>
    </i>
    <i r="1">
      <x v="1006"/>
    </i>
    <i r="1">
      <x v="1007"/>
    </i>
    <i>
      <x v="29"/>
    </i>
    <i r="1">
      <x v="157"/>
    </i>
    <i r="1">
      <x v="532"/>
    </i>
    <i r="1">
      <x v="535"/>
    </i>
    <i r="1">
      <x v="869"/>
    </i>
    <i>
      <x v="30"/>
    </i>
    <i r="1">
      <x v="506"/>
    </i>
    <i r="1">
      <x v="542"/>
    </i>
    <i r="1">
      <x v="545"/>
    </i>
    <i>
      <x v="31"/>
    </i>
    <i r="1">
      <x v="341"/>
    </i>
    <i r="1">
      <x v="373"/>
    </i>
    <i r="1">
      <x v="380"/>
    </i>
    <i r="1">
      <x v="537"/>
    </i>
    <i r="1">
      <x v="550"/>
    </i>
    <i r="1">
      <x v="554"/>
    </i>
    <i r="1">
      <x v="555"/>
    </i>
    <i r="1">
      <x v="580"/>
    </i>
    <i r="1">
      <x v="581"/>
    </i>
    <i r="1">
      <x v="759"/>
    </i>
    <i r="1">
      <x v="852"/>
    </i>
    <i r="1">
      <x v="895"/>
    </i>
    <i r="1">
      <x v="911"/>
    </i>
    <i r="1">
      <x v="925"/>
    </i>
    <i r="1">
      <x v="1047"/>
    </i>
    <i>
      <x v="32"/>
    </i>
    <i r="1">
      <x v="561"/>
    </i>
    <i r="1">
      <x v="918"/>
    </i>
    <i>
      <x v="33"/>
    </i>
    <i r="1">
      <x v="574"/>
    </i>
    <i r="1">
      <x v="914"/>
    </i>
    <i>
      <x v="34"/>
    </i>
    <i r="1">
      <x v="111"/>
    </i>
    <i r="1">
      <x v="179"/>
    </i>
    <i r="1">
      <x v="579"/>
    </i>
    <i r="1">
      <x v="896"/>
    </i>
    <i r="1">
      <x v="1058"/>
    </i>
    <i>
      <x v="35"/>
    </i>
    <i r="1">
      <x v="371"/>
    </i>
    <i r="1">
      <x v="376"/>
    </i>
    <i r="1">
      <x v="472"/>
    </i>
    <i r="1">
      <x v="473"/>
    </i>
    <i r="1">
      <x v="540"/>
    </i>
    <i r="1">
      <x v="584"/>
    </i>
    <i r="1">
      <x v="585"/>
    </i>
    <i r="1">
      <x v="771"/>
    </i>
    <i r="1">
      <x v="775"/>
    </i>
    <i r="1">
      <x v="812"/>
    </i>
    <i r="1">
      <x v="855"/>
    </i>
    <i r="1">
      <x v="856"/>
    </i>
    <i r="1">
      <x v="901"/>
    </i>
    <i r="1">
      <x v="904"/>
    </i>
    <i r="1">
      <x v="930"/>
    </i>
    <i r="1">
      <x v="931"/>
    </i>
    <i r="1">
      <x v="946"/>
    </i>
    <i r="1">
      <x v="1059"/>
    </i>
    <i r="1">
      <x v="1060"/>
    </i>
    <i>
      <x v="36"/>
    </i>
    <i r="1">
      <x v="704"/>
    </i>
    <i r="1">
      <x v="705"/>
    </i>
    <i>
      <x v="37"/>
    </i>
    <i r="1">
      <x v="551"/>
    </i>
    <i r="1">
      <x v="552"/>
    </i>
    <i r="1">
      <x v="556"/>
    </i>
    <i r="1">
      <x v="572"/>
    </i>
    <i r="1">
      <x v="587"/>
    </i>
    <i r="1">
      <x v="707"/>
    </i>
    <i r="1">
      <x v="913"/>
    </i>
    <i r="1">
      <x v="935"/>
    </i>
    <i r="1">
      <x v="936"/>
    </i>
    <i>
      <x v="38"/>
    </i>
    <i r="1">
      <x v="715"/>
    </i>
    <i r="1">
      <x v="716"/>
    </i>
    <i>
      <x v="39"/>
    </i>
    <i r="1">
      <x v="143"/>
    </i>
    <i r="1">
      <x v="351"/>
    </i>
    <i r="1">
      <x v="514"/>
    </i>
    <i r="1">
      <x v="720"/>
    </i>
    <i>
      <x v="40"/>
    </i>
    <i r="1">
      <x v="46"/>
    </i>
    <i r="1">
      <x v="133"/>
    </i>
    <i r="1">
      <x v="154"/>
    </i>
    <i r="1">
      <x v="158"/>
    </i>
    <i r="1">
      <x v="162"/>
    </i>
    <i r="1">
      <x v="200"/>
    </i>
    <i r="1">
      <x v="349"/>
    </i>
    <i r="1">
      <x v="359"/>
    </i>
    <i r="1">
      <x v="385"/>
    </i>
    <i r="1">
      <x v="508"/>
    </i>
    <i r="1">
      <x v="724"/>
    </i>
    <i r="1">
      <x v="729"/>
    </i>
    <i r="1">
      <x v="736"/>
    </i>
    <i r="1">
      <x v="745"/>
    </i>
    <i r="1">
      <x v="989"/>
    </i>
    <i>
      <x v="41"/>
    </i>
    <i r="1">
      <x v="519"/>
    </i>
    <i r="1">
      <x v="733"/>
    </i>
    <i r="1">
      <x v="1002"/>
    </i>
    <i r="1">
      <x v="1004"/>
    </i>
    <i r="1">
      <x v="1036"/>
    </i>
    <i>
      <x v="42"/>
    </i>
    <i r="1">
      <x v="734"/>
    </i>
    <i r="1">
      <x v="735"/>
    </i>
    <i>
      <x v="43"/>
    </i>
    <i r="1">
      <x v="507"/>
    </i>
    <i r="1">
      <x v="737"/>
    </i>
    <i r="1">
      <x v="1003"/>
    </i>
    <i r="1">
      <x v="1096"/>
    </i>
    <i>
      <x v="44"/>
    </i>
    <i r="1">
      <x v="49"/>
    </i>
    <i r="1">
      <x v="339"/>
    </i>
    <i r="1">
      <x v="518"/>
    </i>
    <i r="1">
      <x v="748"/>
    </i>
    <i r="1">
      <x v="892"/>
    </i>
    <i r="1">
      <x v="893"/>
    </i>
    <i r="1">
      <x v="1005"/>
    </i>
    <i>
      <x v="45"/>
    </i>
    <i r="1">
      <x v="749"/>
    </i>
    <i r="1">
      <x v="750"/>
    </i>
    <i r="1">
      <x v="1038"/>
    </i>
    <i>
      <x v="46"/>
    </i>
    <i r="1">
      <x v="763"/>
    </i>
    <i r="1">
      <x v="764"/>
    </i>
    <i>
      <x v="47"/>
    </i>
    <i r="1">
      <x v="381"/>
    </i>
    <i r="1">
      <x v="774"/>
    </i>
    <i>
      <x v="48"/>
    </i>
    <i r="1">
      <x v="565"/>
    </i>
    <i r="1">
      <x v="758"/>
    </i>
    <i r="1">
      <x v="791"/>
    </i>
    <i r="1">
      <x v="792"/>
    </i>
    <i r="1">
      <x v="793"/>
    </i>
    <i r="1">
      <x v="824"/>
    </i>
    <i r="1">
      <x v="875"/>
    </i>
    <i>
      <x v="49"/>
    </i>
    <i r="1">
      <x v="821"/>
    </i>
    <i r="1">
      <x v="910"/>
    </i>
    <i>
      <x v="50"/>
    </i>
    <i r="1">
      <x v="306"/>
    </i>
    <i r="1">
      <x v="818"/>
    </i>
    <i r="1">
      <x v="832"/>
    </i>
    <i>
      <x v="51"/>
    </i>
    <i r="1">
      <x v="538"/>
    </i>
    <i r="1">
      <x v="562"/>
    </i>
    <i r="1">
      <x v="898"/>
    </i>
    <i r="1">
      <x v="899"/>
    </i>
    <i>
      <x v="52"/>
    </i>
    <i r="1">
      <x v="183"/>
    </i>
    <i r="1">
      <x v="905"/>
    </i>
    <i>
      <x v="53"/>
    </i>
    <i r="1">
      <x v="277"/>
    </i>
    <i r="1">
      <x v="316"/>
    </i>
    <i r="1">
      <x v="546"/>
    </i>
    <i r="1">
      <x v="906"/>
    </i>
    <i r="1">
      <x v="1037"/>
    </i>
    <i r="1">
      <x v="1039"/>
    </i>
    <i r="1">
      <x v="1040"/>
    </i>
    <i r="1">
      <x v="1050"/>
    </i>
    <i>
      <x v="54"/>
    </i>
    <i r="1">
      <x v="187"/>
    </i>
    <i r="1">
      <x v="547"/>
    </i>
    <i r="1">
      <x v="907"/>
    </i>
    <i>
      <x v="55"/>
    </i>
    <i r="1">
      <x v="128"/>
    </i>
    <i r="1">
      <x v="175"/>
    </i>
    <i r="1">
      <x v="548"/>
    </i>
    <i r="1">
      <x v="564"/>
    </i>
    <i r="1">
      <x v="753"/>
    </i>
    <i r="1">
      <x v="755"/>
    </i>
    <i r="1">
      <x v="786"/>
    </i>
    <i r="1">
      <x v="787"/>
    </i>
    <i r="1">
      <x v="820"/>
    </i>
    <i r="1">
      <x v="902"/>
    </i>
    <i r="1">
      <x v="908"/>
    </i>
    <i>
      <x v="56"/>
    </i>
    <i r="1">
      <x v="754"/>
    </i>
    <i r="1">
      <x v="909"/>
    </i>
    <i>
      <x v="57"/>
    </i>
    <i r="1">
      <x v="549"/>
    </i>
    <i r="1">
      <x v="567"/>
    </i>
    <i r="1">
      <x v="568"/>
    </i>
    <i r="1">
      <x v="912"/>
    </i>
    <i r="1">
      <x v="916"/>
    </i>
    <i>
      <x v="58"/>
    </i>
    <i r="1">
      <x v="558"/>
    </i>
    <i r="1">
      <x v="917"/>
    </i>
    <i>
      <x v="59"/>
    </i>
    <i r="1">
      <x v="569"/>
    </i>
    <i r="1">
      <x v="570"/>
    </i>
    <i r="1">
      <x v="813"/>
    </i>
    <i r="1">
      <x v="814"/>
    </i>
    <i r="1">
      <x v="815"/>
    </i>
    <i r="1">
      <x v="829"/>
    </i>
    <i r="1">
      <x v="830"/>
    </i>
    <i r="1">
      <x v="833"/>
    </i>
    <i r="1">
      <x v="877"/>
    </i>
    <i r="1">
      <x v="920"/>
    </i>
    <i r="1">
      <x v="924"/>
    </i>
    <i>
      <x v="60"/>
    </i>
    <i r="1">
      <x v="582"/>
    </i>
    <i r="1">
      <x v="583"/>
    </i>
    <i r="1">
      <x v="854"/>
    </i>
    <i r="1">
      <x v="857"/>
    </i>
    <i r="1">
      <x v="926"/>
    </i>
    <i r="1">
      <x v="927"/>
    </i>
    <i r="1">
      <x v="928"/>
    </i>
    <i r="1">
      <x v="929"/>
    </i>
    <i>
      <x v="61"/>
    </i>
    <i r="1">
      <x v="858"/>
    </i>
    <i r="1">
      <x v="932"/>
    </i>
    <i>
      <x v="62"/>
    </i>
    <i r="1">
      <x v="586"/>
    </i>
    <i r="1">
      <x v="933"/>
    </i>
    <i>
      <x v="6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9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32"/>
    </i>
    <i r="1">
      <x v="134"/>
    </i>
    <i r="1">
      <x v="135"/>
    </i>
    <i r="1">
      <x v="136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5"/>
    </i>
    <i r="1">
      <x v="156"/>
    </i>
    <i r="1">
      <x v="160"/>
    </i>
    <i r="1">
      <x v="161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3"/>
    </i>
    <i r="1">
      <x v="184"/>
    </i>
    <i r="1">
      <x v="185"/>
    </i>
    <i r="1">
      <x v="188"/>
    </i>
    <i r="1">
      <x v="191"/>
    </i>
    <i r="1">
      <x v="192"/>
    </i>
    <i r="1">
      <x v="193"/>
    </i>
    <i r="1">
      <x v="194"/>
    </i>
    <i r="1">
      <x v="195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3"/>
    </i>
    <i r="1">
      <x v="275"/>
    </i>
    <i r="1">
      <x v="276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300"/>
    </i>
    <i r="1">
      <x v="301"/>
    </i>
    <i r="1">
      <x v="302"/>
    </i>
    <i r="1">
      <x v="303"/>
    </i>
    <i r="1">
      <x v="305"/>
    </i>
    <i r="1">
      <x v="311"/>
    </i>
    <i r="1">
      <x v="312"/>
    </i>
    <i r="1">
      <x v="313"/>
    </i>
    <i r="1">
      <x v="314"/>
    </i>
    <i r="1">
      <x v="315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7"/>
    </i>
    <i r="1">
      <x v="340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0"/>
    </i>
    <i r="1">
      <x v="352"/>
    </i>
    <i r="1">
      <x v="355"/>
    </i>
    <i r="1">
      <x v="356"/>
    </i>
    <i r="1">
      <x v="357"/>
    </i>
    <i r="1">
      <x v="368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9"/>
    </i>
    <i r="1">
      <x v="400"/>
    </i>
    <i r="1">
      <x v="401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21"/>
    </i>
    <i r="1">
      <x v="522"/>
    </i>
    <i r="1">
      <x v="523"/>
    </i>
    <i r="1">
      <x v="524"/>
    </i>
    <i r="1">
      <x v="525"/>
    </i>
    <i r="1">
      <x v="528"/>
    </i>
    <i r="1">
      <x v="529"/>
    </i>
    <i r="1">
      <x v="530"/>
    </i>
    <i r="1">
      <x v="531"/>
    </i>
    <i r="1">
      <x v="533"/>
    </i>
    <i r="1">
      <x v="534"/>
    </i>
    <i r="1">
      <x v="543"/>
    </i>
    <i r="1">
      <x v="544"/>
    </i>
    <i r="1">
      <x v="553"/>
    </i>
    <i r="1">
      <x v="557"/>
    </i>
    <i r="1">
      <x v="559"/>
    </i>
    <i r="1">
      <x v="560"/>
    </i>
    <i r="1">
      <x v="563"/>
    </i>
    <i r="1">
      <x v="566"/>
    </i>
    <i r="1">
      <x v="571"/>
    </i>
    <i r="1">
      <x v="573"/>
    </i>
    <i r="1">
      <x v="575"/>
    </i>
    <i r="1">
      <x v="576"/>
    </i>
    <i r="1">
      <x v="577"/>
    </i>
    <i r="1">
      <x v="578"/>
    </i>
    <i r="1">
      <x v="588"/>
    </i>
    <i r="1">
      <x v="589"/>
    </i>
    <i r="1">
      <x v="590"/>
    </i>
    <i r="1">
      <x v="591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6"/>
    </i>
    <i r="1">
      <x v="708"/>
    </i>
    <i r="1">
      <x v="709"/>
    </i>
    <i r="1">
      <x v="710"/>
    </i>
    <i r="1">
      <x v="711"/>
    </i>
    <i r="1">
      <x v="712"/>
    </i>
    <i r="1">
      <x v="717"/>
    </i>
    <i r="1">
      <x v="718"/>
    </i>
    <i r="1">
      <x v="719"/>
    </i>
    <i r="1">
      <x v="721"/>
    </i>
    <i r="1">
      <x v="722"/>
    </i>
    <i r="1">
      <x v="723"/>
    </i>
    <i r="1">
      <x v="751"/>
    </i>
    <i r="1">
      <x v="752"/>
    </i>
    <i r="1">
      <x v="756"/>
    </i>
    <i r="1">
      <x v="757"/>
    </i>
    <i r="1">
      <x v="760"/>
    </i>
    <i r="1">
      <x v="762"/>
    </i>
    <i r="1">
      <x v="765"/>
    </i>
    <i r="1">
      <x v="766"/>
    </i>
    <i r="1">
      <x v="767"/>
    </i>
    <i r="1">
      <x v="768"/>
    </i>
    <i r="1">
      <x v="770"/>
    </i>
    <i r="1">
      <x v="772"/>
    </i>
    <i r="1">
      <x v="773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8"/>
    </i>
    <i r="1">
      <x v="789"/>
    </i>
    <i r="1">
      <x v="790"/>
    </i>
    <i r="1">
      <x v="794"/>
    </i>
    <i r="1">
      <x v="795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6"/>
    </i>
    <i r="1">
      <x v="817"/>
    </i>
    <i r="1">
      <x v="819"/>
    </i>
    <i r="1">
      <x v="822"/>
    </i>
    <i r="1">
      <x v="823"/>
    </i>
    <i r="1">
      <x v="825"/>
    </i>
    <i r="1">
      <x v="826"/>
    </i>
    <i r="1">
      <x v="827"/>
    </i>
    <i r="1">
      <x v="828"/>
    </i>
    <i r="1">
      <x v="831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3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70"/>
    </i>
    <i r="1">
      <x v="871"/>
    </i>
    <i r="1">
      <x v="872"/>
    </i>
    <i r="1">
      <x v="873"/>
    </i>
    <i r="1">
      <x v="874"/>
    </i>
    <i r="1">
      <x v="876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4"/>
    </i>
    <i r="1">
      <x v="897"/>
    </i>
    <i r="1">
      <x v="915"/>
    </i>
    <i r="1">
      <x v="922"/>
    </i>
    <i r="1">
      <x v="923"/>
    </i>
    <i r="1">
      <x v="934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1035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8"/>
    </i>
    <i r="1">
      <x v="1049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9"/>
    </i>
    <i>
      <x v="64"/>
    </i>
    <i r="1">
      <x v="592"/>
    </i>
    <i r="1">
      <x v="769"/>
    </i>
    <i r="1">
      <x v="990"/>
    </i>
    <i>
      <x v="65"/>
    </i>
    <i r="1">
      <x v="1"/>
    </i>
    <i r="1">
      <x v="24"/>
    </i>
    <i r="1">
      <x v="84"/>
    </i>
    <i r="1">
      <x v="129"/>
    </i>
    <i r="1">
      <x v="189"/>
    </i>
    <i r="1">
      <x v="213"/>
    </i>
    <i r="1">
      <x v="222"/>
    </i>
    <i r="1">
      <x v="229"/>
    </i>
    <i r="1">
      <x v="255"/>
    </i>
    <i r="1">
      <x v="271"/>
    </i>
    <i r="1">
      <x v="272"/>
    </i>
    <i r="1">
      <x v="274"/>
    </i>
    <i r="1">
      <x v="304"/>
    </i>
    <i r="1">
      <x v="335"/>
    </i>
    <i r="1">
      <x v="336"/>
    </i>
    <i r="1">
      <x v="338"/>
    </i>
    <i r="1">
      <x v="353"/>
    </i>
    <i r="1">
      <x v="360"/>
    </i>
    <i r="1">
      <x v="367"/>
    </i>
    <i r="1">
      <x v="384"/>
    </i>
    <i r="1">
      <x v="398"/>
    </i>
    <i r="1">
      <x v="402"/>
    </i>
    <i r="1">
      <x v="502"/>
    </i>
    <i r="1">
      <x v="504"/>
    </i>
    <i r="1">
      <x v="510"/>
    </i>
    <i r="1">
      <x v="512"/>
    </i>
    <i r="1">
      <x v="517"/>
    </i>
    <i r="1">
      <x v="725"/>
    </i>
    <i r="1">
      <x v="726"/>
    </i>
    <i r="1">
      <x v="727"/>
    </i>
    <i r="1">
      <x v="728"/>
    </i>
    <i r="1">
      <x v="730"/>
    </i>
    <i r="1">
      <x v="731"/>
    </i>
    <i r="1">
      <x v="732"/>
    </i>
    <i r="1">
      <x v="742"/>
    </i>
    <i r="1">
      <x v="746"/>
    </i>
    <i r="1">
      <x v="747"/>
    </i>
    <i r="1">
      <x v="1008"/>
    </i>
    <i r="1">
      <x v="1111"/>
    </i>
    <i r="1">
      <x v="1118"/>
    </i>
    <i>
      <x v="66"/>
    </i>
    <i r="1">
      <x v="105"/>
    </i>
    <i r="1">
      <x v="107"/>
    </i>
    <i r="1">
      <x v="108"/>
    </i>
    <i>
      <x v="67"/>
    </i>
    <i r="1">
      <x v="112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код" fld="6" baseField="0" baseItem="0"/>
    <dataField name="Сумма по полю Показы сред.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5496" totalsRowShown="0">
  <autoFilter ref="A1:G5496" xr:uid="{00000000-0009-0000-0100-000001000000}"/>
  <tableColumns count="7">
    <tableColumn id="1" xr3:uid="{00000000-0010-0000-0000-000001000000}" name="Фраза"/>
    <tableColumn id="5" xr3:uid="{00000000-0010-0000-0000-000005000000}" name="Показы сред."/>
    <tableColumn id="6" xr3:uid="{00000000-0010-0000-0000-000006000000}" name="Конкуренция [GA]"/>
    <tableColumn id="10" xr3:uid="{00000000-0010-0000-0000-00000A000000}" name="CPC сред. [GA]"/>
    <tableColumn id="11" xr3:uid="{00000000-0010-0000-0000-00000B000000}" name="Родительская группа" totalsRowDxfId="0"/>
    <tableColumn id="13" xr3:uid="{00000000-0010-0000-0000-00000D000000}" name="URL [Google]"/>
    <tableColumn id="2" xr3:uid="{FA08DC57-4678-4189-AE18-2D4A26F10875}" name="к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ermundial.es/blog/paises-seguro-obligatorio/" TargetMode="External"/><Relationship Id="rId13" Type="http://schemas.openxmlformats.org/officeDocument/2006/relationships/hyperlink" Target="https://www.rastreator.com/seguros-de-hogar/guias/seguro-hogar-mas-barato.aspx" TargetMode="External"/><Relationship Id="rId18" Type="http://schemas.openxmlformats.org/officeDocument/2006/relationships/hyperlink" Target="https://www.ibercaja.es/particulares/seguros/seguros-salud/caser-salud-integral/" TargetMode="External"/><Relationship Id="rId3" Type="http://schemas.openxmlformats.org/officeDocument/2006/relationships/hyperlink" Target="https://www.almudenaseguros.es/" TargetMode="External"/><Relationship Id="rId7" Type="http://schemas.openxmlformats.org/officeDocument/2006/relationships/hyperlink" Target="https://www.puntoseguro.com/blog/conoce-tus-derechos-antes-contratar-seguro-de-decesos/" TargetMode="External"/><Relationship Id="rId12" Type="http://schemas.openxmlformats.org/officeDocument/2006/relationships/hyperlink" Target="https://www.bancsabadell.com/cs/Satellite/SabAtl/Seguro-Proteccion-Salud/6000018128579/es/" TargetMode="External"/><Relationship Id="rId17" Type="http://schemas.openxmlformats.org/officeDocument/2006/relationships/hyperlink" Target="https://www.aegon.es/seguros/salud/coberturas/copago" TargetMode="External"/><Relationship Id="rId2" Type="http://schemas.openxmlformats.org/officeDocument/2006/relationships/hyperlink" Target="https://www.tupolizadesalud.com/" TargetMode="External"/><Relationship Id="rId16" Type="http://schemas.openxmlformats.org/officeDocument/2006/relationships/hyperlink" Target="https://www.americanvisitorinsurance.com/espanol/blog/seguro-de-viaje-para-coronavirus-covid-19.asp" TargetMode="External"/><Relationship Id="rId1" Type="http://schemas.openxmlformats.org/officeDocument/2006/relationships/hyperlink" Target="https://selectra.es/seguros/seguros-salud" TargetMode="External"/><Relationship Id="rId6" Type="http://schemas.openxmlformats.org/officeDocument/2006/relationships/hyperlink" Target="https://www.kelisto.es/seguros-salud/mejor-compra/los-mejores-seguros-de-salud-sin-copago-6257" TargetMode="External"/><Relationship Id="rId11" Type="http://schemas.openxmlformats.org/officeDocument/2006/relationships/hyperlink" Target="https://capturetheatlas.com/es/mejor-seguro-de-viaje/" TargetMode="External"/><Relationship Id="rId5" Type="http://schemas.openxmlformats.org/officeDocument/2006/relationships/hyperlink" Target="https://www.generali.es/" TargetMode="External"/><Relationship Id="rId15" Type="http://schemas.openxmlformats.org/officeDocument/2006/relationships/hyperlink" Target="https://www.icea.es/" TargetMode="External"/><Relationship Id="rId10" Type="http://schemas.openxmlformats.org/officeDocument/2006/relationships/hyperlink" Target="https://www.allianztravel.com.mx/seguro-de-viaje.html" TargetMode="External"/><Relationship Id="rId19" Type="http://schemas.openxmlformats.org/officeDocument/2006/relationships/hyperlink" Target="https://www.zurich.es/" TargetMode="External"/><Relationship Id="rId4" Type="http://schemas.openxmlformats.org/officeDocument/2006/relationships/hyperlink" Target="https://www.clinicum.es/" TargetMode="External"/><Relationship Id="rId9" Type="http://schemas.openxmlformats.org/officeDocument/2006/relationships/hyperlink" Target="https://www.ibercaja.es/particulares/seguros/seguros-decesos/seguro-decesos-confianza/" TargetMode="External"/><Relationship Id="rId14" Type="http://schemas.openxmlformats.org/officeDocument/2006/relationships/hyperlink" Target="https://blog.chapkadirect.es/seguro-de-viaje-es-obligator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drid.es/portales/munimadrid/es/Documentos-Personales/Certificado-de-contratos-de-seguros-de-cobertura-de-fallecimiento/?vgnextfmt=default&amp;amp;vgnextoid=0b00537b164e2510VgnVCM1000000b205a0aRCRD&amp;amp;vgnextchannel=3900537b164e2510VgnVCM1000000b205a0aRCRD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madrid.es/portales/munimadrid/es/Documentos-Personales/Certificado-de-contratos-de-seguros-de-cobertura-de-fallecimiento/?vgnextfmt=default&amp;amp;vgnextoid=0b00537b164e2510VgnVCM1000000b205a0aRCRD&amp;amp;vgnextchannel=3900537b164e2510VgnVCM1000000b205a0aRCRD" TargetMode="External"/><Relationship Id="rId1" Type="http://schemas.openxmlformats.org/officeDocument/2006/relationships/hyperlink" Target="https://www.imq.es/sites/IMQCorporativo/default/es_ES/CanalesPrincipales/Guia_Medica?action=details&amp;amp;idRealizador=20242&amp;amp;idCuadro=32948&amp;amp;fromPage=guia&amp;amp;busqueda=tipoBusqueda%3Dotros%26page%3D37%26mutualidades%3Doff%26dental%3Doff%26citaWeb%3Doff" TargetMode="External"/><Relationship Id="rId6" Type="http://schemas.openxmlformats.org/officeDocument/2006/relationships/hyperlink" Target="https://www.chubb.com/content/dam/chubb-sites/chubb-com/pe-es/personas-y-familias/seguro-de-accidentes-personales/documents/pdf-actualizaci%C3%B3n-febrero-2021/Seguro%20de%20Accidentes%20Personales%20-%20Repatriaci%C3%B3n%20Funeraria%20a%20causa%20de%20fallecimiento%20por%20COVID-19.pdf" TargetMode="External"/><Relationship Id="rId5" Type="http://schemas.openxmlformats.org/officeDocument/2006/relationships/hyperlink" Target="https://www.madrid.es/portales/munimadrid/es/Documentos-Personales/Certificado-de-contratos-de-seguros-de-cobertura-de-fallecimiento/?vgnextfmt=default&amp;amp;vgnextoid=0b00537b164e2510VgnVCM1000000b205a0aRCRD&amp;amp;vgnextchannel=3900537b164e2510VgnVCM1000000b205a0aRCRD" TargetMode="External"/><Relationship Id="rId4" Type="http://schemas.openxmlformats.org/officeDocument/2006/relationships/hyperlink" Target="https://www.madrid.es/portales/munimadrid/es/Documentos-Personales/Certificado-de-contratos-de-seguros-de-cobertura-de-fallecimiento/?vgnextfmt=default&amp;amp;vgnextoid=0b00537b164e2510VgnVCM1000000b205a0aRCRD&amp;amp;vgnextchannel=3900537b164e2510VgnVCM1000000b205a0aRCRD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egon.es/seguros/salud/coberturas/copago" TargetMode="External"/><Relationship Id="rId3" Type="http://schemas.openxmlformats.org/officeDocument/2006/relationships/hyperlink" Target="https://www.clinicum.es/" TargetMode="External"/><Relationship Id="rId7" Type="http://schemas.openxmlformats.org/officeDocument/2006/relationships/hyperlink" Target="https://www.icea.es/" TargetMode="External"/><Relationship Id="rId2" Type="http://schemas.openxmlformats.org/officeDocument/2006/relationships/hyperlink" Target="https://www.almudenaseguros.es/" TargetMode="External"/><Relationship Id="rId1" Type="http://schemas.openxmlformats.org/officeDocument/2006/relationships/hyperlink" Target="https://www.tupolizadesalud.com/" TargetMode="External"/><Relationship Id="rId6" Type="http://schemas.openxmlformats.org/officeDocument/2006/relationships/hyperlink" Target="https://www.rastreator.com/seguros-de-hogar/guias/seguro-hogar-mas-barato.aspx" TargetMode="External"/><Relationship Id="rId5" Type="http://schemas.openxmlformats.org/officeDocument/2006/relationships/hyperlink" Target="https://www.intermundial.es/blog/paises-seguro-obligatorio/" TargetMode="External"/><Relationship Id="rId4" Type="http://schemas.openxmlformats.org/officeDocument/2006/relationships/hyperlink" Target="https://www.generali.es/" TargetMode="External"/><Relationship Id="rId9" Type="http://schemas.openxmlformats.org/officeDocument/2006/relationships/hyperlink" Target="https://www.zurich.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98B4-2278-4331-972F-926ED8BEBA15}">
  <dimension ref="A3:C793"/>
  <sheetViews>
    <sheetView workbookViewId="0">
      <selection sqref="A1:A1048576"/>
    </sheetView>
  </sheetViews>
  <sheetFormatPr defaultRowHeight="15" x14ac:dyDescent="0.25"/>
  <cols>
    <col min="1" max="1" width="55" customWidth="1"/>
    <col min="2" max="2" width="28.7109375" bestFit="1" customWidth="1"/>
    <col min="3" max="3" width="19.5703125" bestFit="1" customWidth="1"/>
    <col min="4" max="4" width="32.5703125" bestFit="1" customWidth="1"/>
    <col min="5" max="5" width="7.5703125" bestFit="1" customWidth="1"/>
    <col min="6" max="6" width="5.85546875" bestFit="1" customWidth="1"/>
    <col min="7" max="7" width="8.5703125" bestFit="1" customWidth="1"/>
    <col min="8" max="8" width="6.85546875" bestFit="1" customWidth="1"/>
    <col min="9" max="9" width="9.5703125" bestFit="1" customWidth="1"/>
    <col min="10" max="10" width="7.85546875" bestFit="1" customWidth="1"/>
    <col min="11" max="11" width="10.5703125" bestFit="1" customWidth="1"/>
    <col min="12" max="12" width="4" bestFit="1" customWidth="1"/>
    <col min="13" max="13" width="6.7109375" bestFit="1" customWidth="1"/>
    <col min="14" max="14" width="9.28515625" bestFit="1" customWidth="1"/>
    <col min="15" max="15" width="12" bestFit="1" customWidth="1"/>
    <col min="16" max="16" width="11.85546875" bestFit="1" customWidth="1"/>
  </cols>
  <sheetData>
    <row r="3" spans="1:3" x14ac:dyDescent="0.25">
      <c r="A3" s="5" t="s">
        <v>1159</v>
      </c>
      <c r="B3" t="s">
        <v>1948</v>
      </c>
      <c r="C3" t="s">
        <v>1947</v>
      </c>
    </row>
    <row r="4" spans="1:3" x14ac:dyDescent="0.25">
      <c r="A4" s="6" t="s">
        <v>1386</v>
      </c>
      <c r="B4" s="7">
        <v>150</v>
      </c>
      <c r="C4" s="7">
        <v>4</v>
      </c>
    </row>
    <row r="5" spans="1:3" x14ac:dyDescent="0.25">
      <c r="A5" s="6" t="s">
        <v>1647</v>
      </c>
      <c r="B5" s="7">
        <v>50</v>
      </c>
      <c r="C5" s="7">
        <v>1</v>
      </c>
    </row>
    <row r="6" spans="1:3" x14ac:dyDescent="0.25">
      <c r="A6" s="6" t="s">
        <v>1339</v>
      </c>
      <c r="B6" s="7">
        <v>500</v>
      </c>
      <c r="C6" s="7">
        <v>1</v>
      </c>
    </row>
    <row r="7" spans="1:3" x14ac:dyDescent="0.25">
      <c r="A7" s="6" t="s">
        <v>1460</v>
      </c>
      <c r="B7" s="7">
        <v>50</v>
      </c>
      <c r="C7" s="7">
        <v>1</v>
      </c>
    </row>
    <row r="8" spans="1:3" x14ac:dyDescent="0.25">
      <c r="A8" s="6" t="s">
        <v>1760</v>
      </c>
      <c r="B8" s="7">
        <v>50</v>
      </c>
      <c r="C8" s="7">
        <v>1</v>
      </c>
    </row>
    <row r="9" spans="1:3" x14ac:dyDescent="0.25">
      <c r="A9" s="6" t="s">
        <v>1207</v>
      </c>
      <c r="B9" s="7">
        <v>500</v>
      </c>
      <c r="C9" s="7">
        <v>1</v>
      </c>
    </row>
    <row r="10" spans="1:3" x14ac:dyDescent="0.25">
      <c r="A10" s="6" t="s">
        <v>1680</v>
      </c>
      <c r="B10" s="7">
        <v>150</v>
      </c>
      <c r="C10" s="7">
        <v>3</v>
      </c>
    </row>
    <row r="11" spans="1:3" x14ac:dyDescent="0.25">
      <c r="A11" s="6" t="s">
        <v>1442</v>
      </c>
      <c r="B11" s="7">
        <v>500</v>
      </c>
      <c r="C11" s="7">
        <v>1</v>
      </c>
    </row>
    <row r="12" spans="1:3" x14ac:dyDescent="0.25">
      <c r="A12" s="6" t="s">
        <v>1208</v>
      </c>
      <c r="B12" s="7">
        <v>500</v>
      </c>
      <c r="C12" s="7">
        <v>1</v>
      </c>
    </row>
    <row r="13" spans="1:3" x14ac:dyDescent="0.25">
      <c r="A13" s="6" t="s">
        <v>1304</v>
      </c>
      <c r="B13" s="7">
        <v>150</v>
      </c>
      <c r="C13" s="7">
        <v>3</v>
      </c>
    </row>
    <row r="14" spans="1:3" x14ac:dyDescent="0.25">
      <c r="A14" s="6" t="s">
        <v>1709</v>
      </c>
      <c r="B14" s="7">
        <v>500</v>
      </c>
      <c r="C14" s="7">
        <v>1</v>
      </c>
    </row>
    <row r="15" spans="1:3" x14ac:dyDescent="0.25">
      <c r="A15" s="6" t="s">
        <v>1681</v>
      </c>
      <c r="B15" s="7">
        <v>1250</v>
      </c>
      <c r="C15" s="7">
        <v>7</v>
      </c>
    </row>
    <row r="16" spans="1:3" x14ac:dyDescent="0.25">
      <c r="A16" s="6" t="s">
        <v>1609</v>
      </c>
      <c r="B16" s="7">
        <v>100</v>
      </c>
      <c r="C16" s="7">
        <v>2</v>
      </c>
    </row>
    <row r="17" spans="1:3" x14ac:dyDescent="0.25">
      <c r="A17" s="6" t="s">
        <v>1411</v>
      </c>
      <c r="B17" s="7">
        <v>150</v>
      </c>
      <c r="C17" s="7">
        <v>3</v>
      </c>
    </row>
    <row r="18" spans="1:3" x14ac:dyDescent="0.25">
      <c r="A18" s="6" t="s">
        <v>1761</v>
      </c>
      <c r="B18" s="7">
        <v>50</v>
      </c>
      <c r="C18" s="7">
        <v>1</v>
      </c>
    </row>
    <row r="19" spans="1:3" x14ac:dyDescent="0.25">
      <c r="A19" s="6" t="s">
        <v>1762</v>
      </c>
      <c r="B19" s="7">
        <v>50</v>
      </c>
      <c r="C19" s="7">
        <v>1</v>
      </c>
    </row>
    <row r="20" spans="1:3" x14ac:dyDescent="0.25">
      <c r="A20" s="6" t="s">
        <v>1763</v>
      </c>
      <c r="B20" s="7">
        <v>50</v>
      </c>
      <c r="C20" s="7">
        <v>1</v>
      </c>
    </row>
    <row r="21" spans="1:3" x14ac:dyDescent="0.25">
      <c r="A21" s="6" t="s">
        <v>1764</v>
      </c>
      <c r="B21" s="7">
        <v>50</v>
      </c>
      <c r="C21" s="7">
        <v>1</v>
      </c>
    </row>
    <row r="22" spans="1:3" x14ac:dyDescent="0.25">
      <c r="A22" s="6" t="s">
        <v>1765</v>
      </c>
      <c r="B22" s="7">
        <v>50</v>
      </c>
      <c r="C22" s="7">
        <v>1</v>
      </c>
    </row>
    <row r="23" spans="1:3" x14ac:dyDescent="0.25">
      <c r="A23" s="6" t="s">
        <v>1520</v>
      </c>
      <c r="B23" s="7">
        <v>500</v>
      </c>
      <c r="C23" s="7">
        <v>1</v>
      </c>
    </row>
    <row r="24" spans="1:3" x14ac:dyDescent="0.25">
      <c r="A24" s="6" t="s">
        <v>1521</v>
      </c>
      <c r="B24" s="7">
        <v>50</v>
      </c>
      <c r="C24" s="7">
        <v>1</v>
      </c>
    </row>
    <row r="25" spans="1:3" x14ac:dyDescent="0.25">
      <c r="A25" s="6" t="s">
        <v>1766</v>
      </c>
      <c r="B25" s="7">
        <v>50</v>
      </c>
      <c r="C25" s="7">
        <v>1</v>
      </c>
    </row>
    <row r="26" spans="1:3" x14ac:dyDescent="0.25">
      <c r="A26" s="6" t="s">
        <v>1702</v>
      </c>
      <c r="B26" s="7">
        <v>1950</v>
      </c>
      <c r="C26" s="7">
        <v>12</v>
      </c>
    </row>
    <row r="27" spans="1:3" x14ac:dyDescent="0.25">
      <c r="A27" s="6" t="s">
        <v>1452</v>
      </c>
      <c r="B27" s="7">
        <v>0</v>
      </c>
      <c r="C27" s="7">
        <v>1</v>
      </c>
    </row>
    <row r="28" spans="1:3" x14ac:dyDescent="0.25">
      <c r="A28" s="6" t="s">
        <v>1340</v>
      </c>
      <c r="B28" s="7">
        <v>1000</v>
      </c>
      <c r="C28" s="7">
        <v>2</v>
      </c>
    </row>
    <row r="29" spans="1:3" x14ac:dyDescent="0.25">
      <c r="A29" s="6" t="s">
        <v>1733</v>
      </c>
      <c r="B29" s="7">
        <v>100</v>
      </c>
      <c r="C29" s="7">
        <v>2</v>
      </c>
    </row>
    <row r="30" spans="1:3" x14ac:dyDescent="0.25">
      <c r="A30" s="6" t="s">
        <v>1767</v>
      </c>
      <c r="B30" s="7">
        <v>50</v>
      </c>
      <c r="C30" s="7">
        <v>1</v>
      </c>
    </row>
    <row r="31" spans="1:3" x14ac:dyDescent="0.25">
      <c r="A31" s="6" t="s">
        <v>1768</v>
      </c>
      <c r="B31" s="7">
        <v>50</v>
      </c>
      <c r="C31" s="7">
        <v>1</v>
      </c>
    </row>
    <row r="32" spans="1:3" x14ac:dyDescent="0.25">
      <c r="A32" s="6" t="s">
        <v>1162</v>
      </c>
      <c r="B32" s="7">
        <v>1050</v>
      </c>
      <c r="C32" s="7">
        <v>3</v>
      </c>
    </row>
    <row r="33" spans="1:3" x14ac:dyDescent="0.25">
      <c r="A33" s="6" t="s">
        <v>1511</v>
      </c>
      <c r="B33" s="7">
        <v>100</v>
      </c>
      <c r="C33" s="7">
        <v>2</v>
      </c>
    </row>
    <row r="34" spans="1:3" x14ac:dyDescent="0.25">
      <c r="A34" s="6" t="s">
        <v>1623</v>
      </c>
      <c r="B34" s="7">
        <v>1200</v>
      </c>
      <c r="C34" s="7">
        <v>6</v>
      </c>
    </row>
    <row r="35" spans="1:3" x14ac:dyDescent="0.25">
      <c r="A35" s="6" t="s">
        <v>1769</v>
      </c>
      <c r="B35" s="7">
        <v>50</v>
      </c>
      <c r="C35" s="7">
        <v>1</v>
      </c>
    </row>
    <row r="36" spans="1:3" x14ac:dyDescent="0.25">
      <c r="A36" s="6" t="s">
        <v>1275</v>
      </c>
      <c r="B36" s="7">
        <v>1100</v>
      </c>
      <c r="C36" s="7">
        <v>4</v>
      </c>
    </row>
    <row r="37" spans="1:3" x14ac:dyDescent="0.25">
      <c r="A37" s="6" t="s">
        <v>1590</v>
      </c>
      <c r="B37" s="7">
        <v>50</v>
      </c>
      <c r="C37" s="7">
        <v>1</v>
      </c>
    </row>
    <row r="38" spans="1:3" x14ac:dyDescent="0.25">
      <c r="A38" s="6" t="s">
        <v>1461</v>
      </c>
      <c r="B38" s="7">
        <v>50</v>
      </c>
      <c r="C38" s="7">
        <v>1</v>
      </c>
    </row>
    <row r="39" spans="1:3" x14ac:dyDescent="0.25">
      <c r="A39" s="6" t="s">
        <v>1194</v>
      </c>
      <c r="B39" s="7">
        <v>10000</v>
      </c>
      <c r="C39" s="7">
        <v>2</v>
      </c>
    </row>
    <row r="40" spans="1:3" x14ac:dyDescent="0.25">
      <c r="A40" s="6" t="s">
        <v>1462</v>
      </c>
      <c r="B40" s="7">
        <v>550</v>
      </c>
      <c r="C40" s="7">
        <v>2</v>
      </c>
    </row>
    <row r="41" spans="1:3" x14ac:dyDescent="0.25">
      <c r="A41" s="6" t="s">
        <v>1770</v>
      </c>
      <c r="B41" s="7">
        <v>50</v>
      </c>
      <c r="C41" s="7">
        <v>1</v>
      </c>
    </row>
    <row r="42" spans="1:3" x14ac:dyDescent="0.25">
      <c r="A42" s="6" t="s">
        <v>1771</v>
      </c>
      <c r="B42" s="7">
        <v>50</v>
      </c>
      <c r="C42" s="7">
        <v>1</v>
      </c>
    </row>
    <row r="43" spans="1:3" x14ac:dyDescent="0.25">
      <c r="A43" s="6" t="s">
        <v>1209</v>
      </c>
      <c r="B43" s="7">
        <v>500</v>
      </c>
      <c r="C43" s="7">
        <v>1</v>
      </c>
    </row>
    <row r="44" spans="1:3" x14ac:dyDescent="0.25">
      <c r="A44" s="6" t="s">
        <v>1772</v>
      </c>
      <c r="B44" s="7">
        <v>50</v>
      </c>
      <c r="C44" s="7">
        <v>1</v>
      </c>
    </row>
    <row r="45" spans="1:3" x14ac:dyDescent="0.25">
      <c r="A45" s="6" t="s">
        <v>1710</v>
      </c>
      <c r="B45" s="7">
        <v>250</v>
      </c>
      <c r="C45" s="7">
        <v>5</v>
      </c>
    </row>
    <row r="46" spans="1:3" x14ac:dyDescent="0.25">
      <c r="A46" s="6" t="s">
        <v>1387</v>
      </c>
      <c r="B46" s="7">
        <v>50</v>
      </c>
      <c r="C46" s="7">
        <v>1</v>
      </c>
    </row>
    <row r="47" spans="1:3" x14ac:dyDescent="0.25">
      <c r="A47" s="6" t="s">
        <v>1163</v>
      </c>
      <c r="B47" s="7">
        <v>8050</v>
      </c>
      <c r="C47" s="7">
        <v>17</v>
      </c>
    </row>
    <row r="48" spans="1:3" x14ac:dyDescent="0.25">
      <c r="A48" s="6" t="s">
        <v>1276</v>
      </c>
      <c r="B48" s="7">
        <v>8350</v>
      </c>
      <c r="C48" s="7">
        <v>14</v>
      </c>
    </row>
    <row r="49" spans="1:3" x14ac:dyDescent="0.25">
      <c r="A49" s="6" t="s">
        <v>1327</v>
      </c>
      <c r="B49" s="7">
        <v>500</v>
      </c>
      <c r="C49" s="7">
        <v>1</v>
      </c>
    </row>
    <row r="50" spans="1:3" x14ac:dyDescent="0.25">
      <c r="A50" s="6" t="s">
        <v>1737</v>
      </c>
      <c r="B50" s="7">
        <v>50</v>
      </c>
      <c r="C50" s="7">
        <v>1</v>
      </c>
    </row>
    <row r="51" spans="1:3" x14ac:dyDescent="0.25">
      <c r="A51" s="6" t="s">
        <v>1711</v>
      </c>
      <c r="B51" s="7">
        <v>1100</v>
      </c>
      <c r="C51" s="7">
        <v>5</v>
      </c>
    </row>
    <row r="52" spans="1:3" x14ac:dyDescent="0.25">
      <c r="A52" s="6" t="s">
        <v>1583</v>
      </c>
      <c r="B52" s="7">
        <v>100</v>
      </c>
      <c r="C52" s="7">
        <v>2</v>
      </c>
    </row>
    <row r="53" spans="1:3" x14ac:dyDescent="0.25">
      <c r="A53" s="6" t="s">
        <v>1463</v>
      </c>
      <c r="B53" s="7">
        <v>56000</v>
      </c>
      <c r="C53" s="7">
        <v>4</v>
      </c>
    </row>
    <row r="54" spans="1:3" x14ac:dyDescent="0.25">
      <c r="A54" s="6" t="s">
        <v>1674</v>
      </c>
      <c r="B54" s="7">
        <v>50</v>
      </c>
      <c r="C54" s="7">
        <v>1</v>
      </c>
    </row>
    <row r="55" spans="1:3" x14ac:dyDescent="0.25">
      <c r="A55" s="6" t="s">
        <v>1773</v>
      </c>
      <c r="B55" s="7">
        <v>50</v>
      </c>
      <c r="C55" s="7">
        <v>1</v>
      </c>
    </row>
    <row r="56" spans="1:3" x14ac:dyDescent="0.25">
      <c r="A56" s="6" t="s">
        <v>1575</v>
      </c>
      <c r="B56" s="7">
        <v>50</v>
      </c>
      <c r="C56" s="7">
        <v>1</v>
      </c>
    </row>
    <row r="57" spans="1:3" x14ac:dyDescent="0.25">
      <c r="A57" s="6" t="s">
        <v>1549</v>
      </c>
      <c r="B57" s="7">
        <v>9300</v>
      </c>
      <c r="C57" s="7">
        <v>25</v>
      </c>
    </row>
    <row r="58" spans="1:3" x14ac:dyDescent="0.25">
      <c r="A58" s="6" t="s">
        <v>1388</v>
      </c>
      <c r="B58" s="7">
        <v>150</v>
      </c>
      <c r="C58" s="7">
        <v>4</v>
      </c>
    </row>
    <row r="59" spans="1:3" x14ac:dyDescent="0.25">
      <c r="A59" s="6" t="s">
        <v>1774</v>
      </c>
      <c r="B59" s="7">
        <v>50</v>
      </c>
      <c r="C59" s="7">
        <v>1</v>
      </c>
    </row>
    <row r="60" spans="1:3" x14ac:dyDescent="0.25">
      <c r="A60" s="6" t="s">
        <v>1217</v>
      </c>
      <c r="B60" s="7">
        <v>20300</v>
      </c>
      <c r="C60" s="7">
        <v>28</v>
      </c>
    </row>
    <row r="61" spans="1:3" x14ac:dyDescent="0.25">
      <c r="A61" s="6" t="s">
        <v>1405</v>
      </c>
      <c r="B61" s="7">
        <v>1700</v>
      </c>
      <c r="C61" s="7">
        <v>7</v>
      </c>
    </row>
    <row r="62" spans="1:3" x14ac:dyDescent="0.25">
      <c r="A62" s="6" t="s">
        <v>1464</v>
      </c>
      <c r="B62" s="7">
        <v>10850</v>
      </c>
      <c r="C62" s="7">
        <v>38</v>
      </c>
    </row>
    <row r="63" spans="1:3" x14ac:dyDescent="0.25">
      <c r="A63" s="6" t="s">
        <v>1738</v>
      </c>
      <c r="B63" s="7">
        <v>50</v>
      </c>
      <c r="C63" s="7">
        <v>1</v>
      </c>
    </row>
    <row r="64" spans="1:3" x14ac:dyDescent="0.25">
      <c r="A64" s="6" t="s">
        <v>1739</v>
      </c>
      <c r="B64" s="7">
        <v>500</v>
      </c>
      <c r="C64" s="7">
        <v>1</v>
      </c>
    </row>
    <row r="65" spans="1:3" x14ac:dyDescent="0.25">
      <c r="A65" s="6" t="s">
        <v>1675</v>
      </c>
      <c r="B65" s="7">
        <v>150</v>
      </c>
      <c r="C65" s="7">
        <v>3</v>
      </c>
    </row>
    <row r="66" spans="1:3" x14ac:dyDescent="0.25">
      <c r="A66" s="6" t="s">
        <v>1183</v>
      </c>
      <c r="B66" s="7">
        <v>1850</v>
      </c>
      <c r="C66" s="7">
        <v>10</v>
      </c>
    </row>
    <row r="67" spans="1:3" x14ac:dyDescent="0.25">
      <c r="A67" s="6" t="s">
        <v>1522</v>
      </c>
      <c r="B67" s="7">
        <v>50</v>
      </c>
      <c r="C67" s="7">
        <v>1</v>
      </c>
    </row>
    <row r="68" spans="1:3" x14ac:dyDescent="0.25">
      <c r="A68" s="6" t="s">
        <v>1775</v>
      </c>
      <c r="B68" s="7">
        <v>50</v>
      </c>
      <c r="C68" s="7">
        <v>1</v>
      </c>
    </row>
    <row r="69" spans="1:3" x14ac:dyDescent="0.25">
      <c r="A69" s="6" t="s">
        <v>1427</v>
      </c>
      <c r="B69" s="7">
        <v>1050</v>
      </c>
      <c r="C69" s="7">
        <v>3</v>
      </c>
    </row>
    <row r="70" spans="1:3" x14ac:dyDescent="0.25">
      <c r="A70" s="6" t="s">
        <v>1428</v>
      </c>
      <c r="B70" s="7">
        <v>550</v>
      </c>
      <c r="C70" s="7">
        <v>2</v>
      </c>
    </row>
    <row r="71" spans="1:3" x14ac:dyDescent="0.25">
      <c r="A71" s="6" t="s">
        <v>1610</v>
      </c>
      <c r="B71" s="7">
        <v>50</v>
      </c>
      <c r="C71" s="7">
        <v>1</v>
      </c>
    </row>
    <row r="72" spans="1:3" x14ac:dyDescent="0.25">
      <c r="A72" s="6" t="s">
        <v>1611</v>
      </c>
      <c r="B72" s="7">
        <v>50</v>
      </c>
      <c r="C72" s="7">
        <v>1</v>
      </c>
    </row>
    <row r="73" spans="1:3" x14ac:dyDescent="0.25">
      <c r="A73" s="6" t="s">
        <v>1371</v>
      </c>
      <c r="B73" s="7">
        <v>100</v>
      </c>
      <c r="C73" s="7">
        <v>2</v>
      </c>
    </row>
    <row r="74" spans="1:3" x14ac:dyDescent="0.25">
      <c r="A74" s="6" t="s">
        <v>1465</v>
      </c>
      <c r="B74" s="7">
        <v>500</v>
      </c>
      <c r="C74" s="7">
        <v>1</v>
      </c>
    </row>
    <row r="75" spans="1:3" x14ac:dyDescent="0.25">
      <c r="A75" s="6" t="s">
        <v>1776</v>
      </c>
      <c r="B75" s="7">
        <v>50</v>
      </c>
      <c r="C75" s="7">
        <v>1</v>
      </c>
    </row>
    <row r="76" spans="1:3" x14ac:dyDescent="0.25">
      <c r="A76" s="6" t="s">
        <v>1648</v>
      </c>
      <c r="B76" s="7">
        <v>50</v>
      </c>
      <c r="C76" s="7">
        <v>1</v>
      </c>
    </row>
    <row r="77" spans="1:3" x14ac:dyDescent="0.25">
      <c r="A77" s="6" t="s">
        <v>1195</v>
      </c>
      <c r="B77" s="7">
        <v>44300</v>
      </c>
      <c r="C77" s="7">
        <v>41</v>
      </c>
    </row>
    <row r="78" spans="1:3" x14ac:dyDescent="0.25">
      <c r="A78" s="6" t="s">
        <v>1210</v>
      </c>
      <c r="B78" s="7">
        <v>500</v>
      </c>
      <c r="C78" s="7">
        <v>1</v>
      </c>
    </row>
    <row r="79" spans="1:3" x14ac:dyDescent="0.25">
      <c r="A79" s="6" t="s">
        <v>1649</v>
      </c>
      <c r="B79" s="7">
        <v>50</v>
      </c>
      <c r="C79" s="7">
        <v>1</v>
      </c>
    </row>
    <row r="80" spans="1:3" x14ac:dyDescent="0.25">
      <c r="A80" s="6" t="s">
        <v>1650</v>
      </c>
      <c r="B80" s="7">
        <v>50</v>
      </c>
      <c r="C80" s="7">
        <v>1</v>
      </c>
    </row>
    <row r="81" spans="1:3" x14ac:dyDescent="0.25">
      <c r="A81" s="6" t="s">
        <v>1277</v>
      </c>
      <c r="B81" s="7">
        <v>1050</v>
      </c>
      <c r="C81" s="7">
        <v>3</v>
      </c>
    </row>
    <row r="82" spans="1:3" x14ac:dyDescent="0.25">
      <c r="A82" s="6" t="s">
        <v>1777</v>
      </c>
      <c r="B82" s="7">
        <v>50</v>
      </c>
      <c r="C82" s="7">
        <v>1</v>
      </c>
    </row>
    <row r="83" spans="1:3" x14ac:dyDescent="0.25">
      <c r="A83" s="6" t="s">
        <v>1661</v>
      </c>
      <c r="B83" s="7">
        <v>5550</v>
      </c>
      <c r="C83" s="7">
        <v>3</v>
      </c>
    </row>
    <row r="84" spans="1:3" x14ac:dyDescent="0.25">
      <c r="A84" s="6" t="s">
        <v>1778</v>
      </c>
      <c r="B84" s="7">
        <v>50</v>
      </c>
      <c r="C84" s="7">
        <v>1</v>
      </c>
    </row>
    <row r="85" spans="1:3" x14ac:dyDescent="0.25">
      <c r="A85" s="6" t="s">
        <v>1422</v>
      </c>
      <c r="B85" s="7">
        <v>3550</v>
      </c>
      <c r="C85" s="7">
        <v>17</v>
      </c>
    </row>
    <row r="86" spans="1:3" x14ac:dyDescent="0.25">
      <c r="A86" s="6" t="s">
        <v>1523</v>
      </c>
      <c r="B86" s="7">
        <v>50</v>
      </c>
      <c r="C86" s="7">
        <v>1</v>
      </c>
    </row>
    <row r="87" spans="1:3" x14ac:dyDescent="0.25">
      <c r="A87" s="6" t="s">
        <v>1731</v>
      </c>
      <c r="B87" s="7">
        <v>550</v>
      </c>
      <c r="C87" s="7">
        <v>2</v>
      </c>
    </row>
    <row r="88" spans="1:3" x14ac:dyDescent="0.25">
      <c r="A88" s="6" t="s">
        <v>1524</v>
      </c>
      <c r="B88" s="7">
        <v>50</v>
      </c>
      <c r="C88" s="7">
        <v>1</v>
      </c>
    </row>
    <row r="89" spans="1:3" x14ac:dyDescent="0.25">
      <c r="A89" s="6" t="s">
        <v>1466</v>
      </c>
      <c r="B89" s="7">
        <v>50000</v>
      </c>
      <c r="C89" s="7">
        <v>1</v>
      </c>
    </row>
    <row r="90" spans="1:3" x14ac:dyDescent="0.25">
      <c r="A90" s="6" t="s">
        <v>1591</v>
      </c>
      <c r="B90" s="7">
        <v>50</v>
      </c>
      <c r="C90" s="7">
        <v>1</v>
      </c>
    </row>
    <row r="91" spans="1:3" x14ac:dyDescent="0.25">
      <c r="A91" s="6" t="s">
        <v>1571</v>
      </c>
      <c r="B91" s="7">
        <v>50</v>
      </c>
      <c r="C91" s="7">
        <v>1</v>
      </c>
    </row>
    <row r="92" spans="1:3" x14ac:dyDescent="0.25">
      <c r="A92" s="6" t="s">
        <v>1703</v>
      </c>
      <c r="B92" s="7">
        <v>200</v>
      </c>
      <c r="C92" s="7">
        <v>4</v>
      </c>
    </row>
    <row r="93" spans="1:3" x14ac:dyDescent="0.25">
      <c r="A93" s="6" t="s">
        <v>1305</v>
      </c>
      <c r="B93" s="7">
        <v>0</v>
      </c>
      <c r="C93" s="7">
        <v>1</v>
      </c>
    </row>
    <row r="94" spans="1:3" x14ac:dyDescent="0.25">
      <c r="A94" s="6" t="s">
        <v>1184</v>
      </c>
      <c r="B94" s="7">
        <v>1200</v>
      </c>
      <c r="C94" s="7">
        <v>6</v>
      </c>
    </row>
    <row r="95" spans="1:3" x14ac:dyDescent="0.25">
      <c r="A95" s="6" t="s">
        <v>1164</v>
      </c>
      <c r="B95" s="7">
        <v>21750</v>
      </c>
      <c r="C95" s="7">
        <v>30</v>
      </c>
    </row>
    <row r="96" spans="1:3" x14ac:dyDescent="0.25">
      <c r="A96" s="6" t="s">
        <v>1779</v>
      </c>
      <c r="B96" s="7">
        <v>50</v>
      </c>
      <c r="C96" s="7">
        <v>1</v>
      </c>
    </row>
    <row r="97" spans="1:3" x14ac:dyDescent="0.25">
      <c r="A97" s="6" t="s">
        <v>1196</v>
      </c>
      <c r="B97" s="7">
        <v>21100</v>
      </c>
      <c r="C97" s="7">
        <v>8</v>
      </c>
    </row>
    <row r="98" spans="1:3" x14ac:dyDescent="0.25">
      <c r="A98" s="6" t="s">
        <v>1596</v>
      </c>
      <c r="B98" s="7">
        <v>5600</v>
      </c>
      <c r="C98" s="7">
        <v>4</v>
      </c>
    </row>
    <row r="99" spans="1:3" x14ac:dyDescent="0.25">
      <c r="A99" s="6" t="s">
        <v>1467</v>
      </c>
      <c r="B99" s="7">
        <v>500</v>
      </c>
      <c r="C99" s="7">
        <v>1</v>
      </c>
    </row>
    <row r="100" spans="1:3" x14ac:dyDescent="0.25">
      <c r="A100" s="6" t="s">
        <v>1780</v>
      </c>
      <c r="B100" s="7">
        <v>100</v>
      </c>
      <c r="C100" s="7">
        <v>2</v>
      </c>
    </row>
    <row r="101" spans="1:3" x14ac:dyDescent="0.25">
      <c r="A101" s="6" t="s">
        <v>1341</v>
      </c>
      <c r="B101" s="7">
        <v>500</v>
      </c>
      <c r="C101" s="7">
        <v>1</v>
      </c>
    </row>
    <row r="102" spans="1:3" x14ac:dyDescent="0.25">
      <c r="A102" s="6" t="s">
        <v>1468</v>
      </c>
      <c r="B102" s="7">
        <v>1500</v>
      </c>
      <c r="C102" s="7">
        <v>3</v>
      </c>
    </row>
    <row r="103" spans="1:3" x14ac:dyDescent="0.25">
      <c r="A103" s="6" t="s">
        <v>1781</v>
      </c>
      <c r="B103" s="7">
        <v>550</v>
      </c>
      <c r="C103" s="7">
        <v>2</v>
      </c>
    </row>
    <row r="104" spans="1:3" x14ac:dyDescent="0.25">
      <c r="A104" s="6" t="s">
        <v>1782</v>
      </c>
      <c r="B104" s="7">
        <v>50</v>
      </c>
      <c r="C104" s="7">
        <v>1</v>
      </c>
    </row>
    <row r="105" spans="1:3" x14ac:dyDescent="0.25">
      <c r="A105" s="6" t="s">
        <v>1218</v>
      </c>
      <c r="B105" s="7">
        <v>8300</v>
      </c>
      <c r="C105" s="7">
        <v>22</v>
      </c>
    </row>
    <row r="106" spans="1:3" x14ac:dyDescent="0.25">
      <c r="A106" s="6" t="s">
        <v>1542</v>
      </c>
      <c r="B106" s="7">
        <v>500</v>
      </c>
      <c r="C106" s="7">
        <v>1</v>
      </c>
    </row>
    <row r="107" spans="1:3" x14ac:dyDescent="0.25">
      <c r="A107" s="6" t="s">
        <v>1712</v>
      </c>
      <c r="B107" s="7">
        <v>50</v>
      </c>
      <c r="C107" s="7">
        <v>2</v>
      </c>
    </row>
    <row r="108" spans="1:3" x14ac:dyDescent="0.25">
      <c r="A108" s="6" t="s">
        <v>1306</v>
      </c>
      <c r="B108" s="7">
        <v>50</v>
      </c>
      <c r="C108" s="7">
        <v>1</v>
      </c>
    </row>
    <row r="109" spans="1:3" x14ac:dyDescent="0.25">
      <c r="A109" s="6" t="s">
        <v>1783</v>
      </c>
      <c r="B109" s="7">
        <v>50</v>
      </c>
      <c r="C109" s="7">
        <v>1</v>
      </c>
    </row>
    <row r="110" spans="1:3" x14ac:dyDescent="0.25">
      <c r="A110" s="6" t="s">
        <v>1561</v>
      </c>
      <c r="B110" s="7">
        <v>50</v>
      </c>
      <c r="C110" s="7">
        <v>1</v>
      </c>
    </row>
    <row r="111" spans="1:3" x14ac:dyDescent="0.25">
      <c r="A111" s="6" t="s">
        <v>1713</v>
      </c>
      <c r="B111" s="7">
        <v>250</v>
      </c>
      <c r="C111" s="7">
        <v>5</v>
      </c>
    </row>
    <row r="112" spans="1:3" x14ac:dyDescent="0.25">
      <c r="A112" s="6" t="s">
        <v>1682</v>
      </c>
      <c r="B112" s="7">
        <v>500</v>
      </c>
      <c r="C112" s="7">
        <v>1</v>
      </c>
    </row>
    <row r="113" spans="1:3" x14ac:dyDescent="0.25">
      <c r="A113" s="6" t="s">
        <v>1612</v>
      </c>
      <c r="B113" s="7">
        <v>50</v>
      </c>
      <c r="C113" s="7">
        <v>1</v>
      </c>
    </row>
    <row r="114" spans="1:3" x14ac:dyDescent="0.25">
      <c r="A114" s="6" t="s">
        <v>1307</v>
      </c>
      <c r="B114" s="7">
        <v>100</v>
      </c>
      <c r="C114" s="7">
        <v>2</v>
      </c>
    </row>
    <row r="115" spans="1:3" x14ac:dyDescent="0.25">
      <c r="A115" s="6" t="s">
        <v>1308</v>
      </c>
      <c r="B115" s="7">
        <v>50</v>
      </c>
      <c r="C115" s="7">
        <v>1</v>
      </c>
    </row>
    <row r="116" spans="1:3" x14ac:dyDescent="0.25">
      <c r="A116" s="6" t="s">
        <v>1714</v>
      </c>
      <c r="B116" s="7">
        <v>1600</v>
      </c>
      <c r="C116" s="7">
        <v>6</v>
      </c>
    </row>
    <row r="117" spans="1:3" x14ac:dyDescent="0.25">
      <c r="A117" s="6" t="s">
        <v>1740</v>
      </c>
      <c r="B117" s="7">
        <v>1000</v>
      </c>
      <c r="C117" s="7">
        <v>2</v>
      </c>
    </row>
    <row r="118" spans="1:3" x14ac:dyDescent="0.25">
      <c r="A118" s="6" t="s">
        <v>1741</v>
      </c>
      <c r="B118" s="7">
        <v>100</v>
      </c>
      <c r="C118" s="7">
        <v>2</v>
      </c>
    </row>
    <row r="119" spans="1:3" x14ac:dyDescent="0.25">
      <c r="A119" s="6" t="s">
        <v>1165</v>
      </c>
      <c r="B119" s="7">
        <v>2050</v>
      </c>
      <c r="C119" s="7">
        <v>16</v>
      </c>
    </row>
    <row r="120" spans="1:3" x14ac:dyDescent="0.25">
      <c r="A120" s="6" t="s">
        <v>1683</v>
      </c>
      <c r="B120" s="7">
        <v>50</v>
      </c>
      <c r="C120" s="7">
        <v>1</v>
      </c>
    </row>
    <row r="121" spans="1:3" x14ac:dyDescent="0.25">
      <c r="A121" s="6" t="s">
        <v>1662</v>
      </c>
      <c r="B121" s="7">
        <v>5000</v>
      </c>
      <c r="C121" s="7">
        <v>1</v>
      </c>
    </row>
    <row r="122" spans="1:3" x14ac:dyDescent="0.25">
      <c r="A122" s="6" t="s">
        <v>1784</v>
      </c>
      <c r="B122" s="7">
        <v>50</v>
      </c>
      <c r="C122" s="7">
        <v>1</v>
      </c>
    </row>
    <row r="123" spans="1:3" x14ac:dyDescent="0.25">
      <c r="A123" s="6" t="s">
        <v>1785</v>
      </c>
      <c r="B123" s="7">
        <v>50</v>
      </c>
      <c r="C123" s="7">
        <v>1</v>
      </c>
    </row>
    <row r="124" spans="1:3" x14ac:dyDescent="0.25">
      <c r="A124" s="6" t="s">
        <v>1592</v>
      </c>
      <c r="B124" s="7">
        <v>50</v>
      </c>
      <c r="C124" s="7">
        <v>1</v>
      </c>
    </row>
    <row r="125" spans="1:3" x14ac:dyDescent="0.25">
      <c r="A125" s="6" t="s">
        <v>1166</v>
      </c>
      <c r="B125" s="7">
        <v>18400</v>
      </c>
      <c r="C125" s="7">
        <v>19</v>
      </c>
    </row>
    <row r="126" spans="1:3" x14ac:dyDescent="0.25">
      <c r="A126" s="6" t="s">
        <v>1944</v>
      </c>
      <c r="B126" s="7">
        <v>500</v>
      </c>
      <c r="C126" s="7">
        <v>1</v>
      </c>
    </row>
    <row r="127" spans="1:3" x14ac:dyDescent="0.25">
      <c r="A127" s="6" t="s">
        <v>1453</v>
      </c>
      <c r="B127" s="7">
        <v>550</v>
      </c>
      <c r="C127" s="7">
        <v>3</v>
      </c>
    </row>
    <row r="128" spans="1:3" x14ac:dyDescent="0.25">
      <c r="A128" s="6" t="s">
        <v>1278</v>
      </c>
      <c r="B128" s="7">
        <v>7650</v>
      </c>
      <c r="C128" s="7">
        <v>9</v>
      </c>
    </row>
    <row r="129" spans="1:3" x14ac:dyDescent="0.25">
      <c r="A129" s="6" t="s">
        <v>1328</v>
      </c>
      <c r="B129" s="7">
        <v>550</v>
      </c>
      <c r="C129" s="7">
        <v>2</v>
      </c>
    </row>
    <row r="130" spans="1:3" x14ac:dyDescent="0.25">
      <c r="A130" s="6" t="s">
        <v>1329</v>
      </c>
      <c r="B130" s="7">
        <v>2050</v>
      </c>
      <c r="C130" s="7">
        <v>5</v>
      </c>
    </row>
    <row r="131" spans="1:3" x14ac:dyDescent="0.25">
      <c r="A131" s="6" t="s">
        <v>1505</v>
      </c>
      <c r="B131" s="7">
        <v>1000</v>
      </c>
      <c r="C131" s="7">
        <v>2</v>
      </c>
    </row>
    <row r="132" spans="1:3" x14ac:dyDescent="0.25">
      <c r="A132" s="6" t="s">
        <v>1786</v>
      </c>
      <c r="B132" s="7">
        <v>500</v>
      </c>
      <c r="C132" s="7">
        <v>1</v>
      </c>
    </row>
    <row r="133" spans="1:3" x14ac:dyDescent="0.25">
      <c r="A133" s="6" t="s">
        <v>1787</v>
      </c>
      <c r="B133" s="7">
        <v>50</v>
      </c>
      <c r="C133" s="7">
        <v>1</v>
      </c>
    </row>
    <row r="134" spans="1:3" x14ac:dyDescent="0.25">
      <c r="A134" s="6" t="s">
        <v>1454</v>
      </c>
      <c r="B134" s="7">
        <v>100</v>
      </c>
      <c r="C134" s="7">
        <v>3</v>
      </c>
    </row>
    <row r="135" spans="1:3" x14ac:dyDescent="0.25">
      <c r="A135" s="6" t="s">
        <v>1788</v>
      </c>
      <c r="B135" s="7">
        <v>50</v>
      </c>
      <c r="C135" s="7">
        <v>1</v>
      </c>
    </row>
    <row r="136" spans="1:3" x14ac:dyDescent="0.25">
      <c r="A136" s="6" t="s">
        <v>1309</v>
      </c>
      <c r="B136" s="7">
        <v>50</v>
      </c>
      <c r="C136" s="7">
        <v>1</v>
      </c>
    </row>
    <row r="137" spans="1:3" x14ac:dyDescent="0.25">
      <c r="A137" s="6" t="s">
        <v>1663</v>
      </c>
      <c r="B137" s="7">
        <v>550</v>
      </c>
      <c r="C137" s="7">
        <v>2</v>
      </c>
    </row>
    <row r="138" spans="1:3" x14ac:dyDescent="0.25">
      <c r="A138" s="6" t="s">
        <v>1664</v>
      </c>
      <c r="B138" s="7">
        <v>550</v>
      </c>
      <c r="C138" s="7">
        <v>2</v>
      </c>
    </row>
    <row r="139" spans="1:3" x14ac:dyDescent="0.25">
      <c r="A139" s="6" t="s">
        <v>1279</v>
      </c>
      <c r="B139" s="7">
        <v>6000</v>
      </c>
      <c r="C139" s="7">
        <v>3</v>
      </c>
    </row>
    <row r="140" spans="1:3" x14ac:dyDescent="0.25">
      <c r="A140" s="6" t="s">
        <v>1684</v>
      </c>
      <c r="B140" s="7">
        <v>150</v>
      </c>
      <c r="C140" s="7">
        <v>3</v>
      </c>
    </row>
    <row r="141" spans="1:3" x14ac:dyDescent="0.25">
      <c r="A141" s="6" t="s">
        <v>1550</v>
      </c>
      <c r="B141" s="7">
        <v>200</v>
      </c>
      <c r="C141" s="7">
        <v>4</v>
      </c>
    </row>
    <row r="142" spans="1:3" x14ac:dyDescent="0.25">
      <c r="A142" s="6" t="s">
        <v>1685</v>
      </c>
      <c r="B142" s="7">
        <v>1650</v>
      </c>
      <c r="C142" s="7">
        <v>6</v>
      </c>
    </row>
    <row r="143" spans="1:3" x14ac:dyDescent="0.25">
      <c r="A143" s="6" t="s">
        <v>1280</v>
      </c>
      <c r="B143" s="7">
        <v>2100</v>
      </c>
      <c r="C143" s="7">
        <v>6</v>
      </c>
    </row>
    <row r="144" spans="1:3" x14ac:dyDescent="0.25">
      <c r="A144" s="6" t="s">
        <v>1715</v>
      </c>
      <c r="B144" s="7">
        <v>50</v>
      </c>
      <c r="C144" s="7">
        <v>2</v>
      </c>
    </row>
    <row r="145" spans="1:3" x14ac:dyDescent="0.25">
      <c r="A145" s="6" t="s">
        <v>1716</v>
      </c>
      <c r="B145" s="7">
        <v>750</v>
      </c>
      <c r="C145" s="7">
        <v>6</v>
      </c>
    </row>
    <row r="146" spans="1:3" x14ac:dyDescent="0.25">
      <c r="A146" s="6" t="s">
        <v>1406</v>
      </c>
      <c r="B146" s="7">
        <v>350</v>
      </c>
      <c r="C146" s="7">
        <v>7</v>
      </c>
    </row>
    <row r="147" spans="1:3" x14ac:dyDescent="0.25">
      <c r="A147" s="6" t="s">
        <v>1342</v>
      </c>
      <c r="B147" s="7">
        <v>500</v>
      </c>
      <c r="C147" s="7">
        <v>1</v>
      </c>
    </row>
    <row r="148" spans="1:3" x14ac:dyDescent="0.25">
      <c r="A148" s="6" t="s">
        <v>1420</v>
      </c>
      <c r="B148" s="7">
        <v>1100</v>
      </c>
      <c r="C148" s="7">
        <v>4</v>
      </c>
    </row>
    <row r="149" spans="1:3" x14ac:dyDescent="0.25">
      <c r="A149" s="6" t="s">
        <v>1789</v>
      </c>
      <c r="B149" s="7">
        <v>50</v>
      </c>
      <c r="C149" s="7">
        <v>1</v>
      </c>
    </row>
    <row r="150" spans="1:3" x14ac:dyDescent="0.25">
      <c r="A150" s="6" t="s">
        <v>1429</v>
      </c>
      <c r="B150" s="7">
        <v>1000</v>
      </c>
      <c r="C150" s="7">
        <v>2</v>
      </c>
    </row>
    <row r="151" spans="1:3" x14ac:dyDescent="0.25">
      <c r="A151" s="6" t="s">
        <v>1430</v>
      </c>
      <c r="B151" s="7">
        <v>2550</v>
      </c>
      <c r="C151" s="7">
        <v>6</v>
      </c>
    </row>
    <row r="152" spans="1:3" x14ac:dyDescent="0.25">
      <c r="A152" s="6" t="s">
        <v>1597</v>
      </c>
      <c r="B152" s="7">
        <v>5050</v>
      </c>
      <c r="C152" s="7">
        <v>2</v>
      </c>
    </row>
    <row r="153" spans="1:3" x14ac:dyDescent="0.25">
      <c r="A153" s="6" t="s">
        <v>1551</v>
      </c>
      <c r="B153" s="7">
        <v>100</v>
      </c>
      <c r="C153" s="7">
        <v>2</v>
      </c>
    </row>
    <row r="154" spans="1:3" x14ac:dyDescent="0.25">
      <c r="A154" s="6" t="s">
        <v>1790</v>
      </c>
      <c r="B154" s="7">
        <v>50</v>
      </c>
      <c r="C154" s="7">
        <v>1</v>
      </c>
    </row>
    <row r="155" spans="1:3" x14ac:dyDescent="0.25">
      <c r="A155" s="6" t="s">
        <v>1791</v>
      </c>
      <c r="B155" s="7">
        <v>50</v>
      </c>
      <c r="C155" s="7">
        <v>1</v>
      </c>
    </row>
    <row r="156" spans="1:3" x14ac:dyDescent="0.25">
      <c r="A156" s="6" t="s">
        <v>1792</v>
      </c>
      <c r="B156" s="7">
        <v>50</v>
      </c>
      <c r="C156" s="7">
        <v>1</v>
      </c>
    </row>
    <row r="157" spans="1:3" x14ac:dyDescent="0.25">
      <c r="A157" s="6" t="s">
        <v>1793</v>
      </c>
      <c r="B157" s="7">
        <v>50</v>
      </c>
      <c r="C157" s="7">
        <v>1</v>
      </c>
    </row>
    <row r="158" spans="1:3" x14ac:dyDescent="0.25">
      <c r="A158" s="6" t="s">
        <v>1582</v>
      </c>
      <c r="B158" s="7">
        <v>50</v>
      </c>
      <c r="C158" s="7">
        <v>1</v>
      </c>
    </row>
    <row r="159" spans="1:3" x14ac:dyDescent="0.25">
      <c r="A159" s="6" t="s">
        <v>1355</v>
      </c>
      <c r="B159" s="7">
        <v>50</v>
      </c>
      <c r="C159" s="7">
        <v>1</v>
      </c>
    </row>
    <row r="160" spans="1:3" x14ac:dyDescent="0.25">
      <c r="A160" s="6" t="s">
        <v>1794</v>
      </c>
      <c r="B160" s="7">
        <v>550</v>
      </c>
      <c r="C160" s="7">
        <v>2</v>
      </c>
    </row>
    <row r="161" spans="1:3" x14ac:dyDescent="0.25">
      <c r="A161" s="6" t="s">
        <v>1281</v>
      </c>
      <c r="B161" s="7">
        <v>500</v>
      </c>
      <c r="C161" s="7">
        <v>1</v>
      </c>
    </row>
    <row r="162" spans="1:3" x14ac:dyDescent="0.25">
      <c r="A162" s="6" t="s">
        <v>1586</v>
      </c>
      <c r="B162" s="7">
        <v>150</v>
      </c>
      <c r="C162" s="7">
        <v>3</v>
      </c>
    </row>
    <row r="163" spans="1:3" x14ac:dyDescent="0.25">
      <c r="A163" s="6" t="s">
        <v>1795</v>
      </c>
      <c r="B163" s="7">
        <v>50</v>
      </c>
      <c r="C163" s="7">
        <v>1</v>
      </c>
    </row>
    <row r="164" spans="1:3" x14ac:dyDescent="0.25">
      <c r="A164" s="6" t="s">
        <v>1796</v>
      </c>
      <c r="B164" s="7">
        <v>50</v>
      </c>
      <c r="C164" s="7">
        <v>1</v>
      </c>
    </row>
    <row r="165" spans="1:3" x14ac:dyDescent="0.25">
      <c r="A165" s="6" t="s">
        <v>1469</v>
      </c>
      <c r="B165" s="7">
        <v>50000</v>
      </c>
      <c r="C165" s="7">
        <v>1</v>
      </c>
    </row>
    <row r="166" spans="1:3" x14ac:dyDescent="0.25">
      <c r="A166" s="6" t="s">
        <v>1282</v>
      </c>
      <c r="B166" s="7">
        <v>14450</v>
      </c>
      <c r="C166" s="7">
        <v>20</v>
      </c>
    </row>
    <row r="167" spans="1:3" x14ac:dyDescent="0.25">
      <c r="A167" s="6" t="s">
        <v>1633</v>
      </c>
      <c r="B167" s="7">
        <v>100</v>
      </c>
      <c r="C167" s="7">
        <v>2</v>
      </c>
    </row>
    <row r="168" spans="1:3" x14ac:dyDescent="0.25">
      <c r="A168" s="6" t="s">
        <v>1797</v>
      </c>
      <c r="B168" s="7">
        <v>50</v>
      </c>
      <c r="C168" s="7">
        <v>1</v>
      </c>
    </row>
    <row r="169" spans="1:3" x14ac:dyDescent="0.25">
      <c r="A169" s="6" t="s">
        <v>1343</v>
      </c>
      <c r="B169" s="7">
        <v>500</v>
      </c>
      <c r="C169" s="7">
        <v>1</v>
      </c>
    </row>
    <row r="170" spans="1:3" x14ac:dyDescent="0.25">
      <c r="A170" s="6" t="s">
        <v>1470</v>
      </c>
      <c r="B170" s="7">
        <v>50</v>
      </c>
      <c r="C170" s="7">
        <v>1</v>
      </c>
    </row>
    <row r="171" spans="1:3" x14ac:dyDescent="0.25">
      <c r="A171" s="6" t="s">
        <v>1562</v>
      </c>
      <c r="B171" s="7">
        <v>1700</v>
      </c>
      <c r="C171" s="7">
        <v>8</v>
      </c>
    </row>
    <row r="172" spans="1:3" x14ac:dyDescent="0.25">
      <c r="A172" s="6" t="s">
        <v>1283</v>
      </c>
      <c r="B172" s="7">
        <v>5500</v>
      </c>
      <c r="C172" s="7">
        <v>2</v>
      </c>
    </row>
    <row r="173" spans="1:3" x14ac:dyDescent="0.25">
      <c r="A173" s="6" t="s">
        <v>1211</v>
      </c>
      <c r="B173" s="7">
        <v>500</v>
      </c>
      <c r="C173" s="7">
        <v>1</v>
      </c>
    </row>
    <row r="174" spans="1:3" x14ac:dyDescent="0.25">
      <c r="A174" s="6" t="s">
        <v>1798</v>
      </c>
      <c r="B174" s="7">
        <v>50</v>
      </c>
      <c r="C174" s="7">
        <v>1</v>
      </c>
    </row>
    <row r="175" spans="1:3" x14ac:dyDescent="0.25">
      <c r="A175" s="6" t="s">
        <v>1471</v>
      </c>
      <c r="B175" s="7">
        <v>1900</v>
      </c>
      <c r="C175" s="7">
        <v>11</v>
      </c>
    </row>
    <row r="176" spans="1:3" x14ac:dyDescent="0.25">
      <c r="A176" s="6" t="s">
        <v>1799</v>
      </c>
      <c r="B176" s="7">
        <v>50</v>
      </c>
      <c r="C176" s="7">
        <v>1</v>
      </c>
    </row>
    <row r="177" spans="1:3" x14ac:dyDescent="0.25">
      <c r="A177" s="6" t="s">
        <v>1412</v>
      </c>
      <c r="B177" s="7">
        <v>900</v>
      </c>
      <c r="C177" s="7">
        <v>9</v>
      </c>
    </row>
    <row r="178" spans="1:3" x14ac:dyDescent="0.25">
      <c r="A178" s="6" t="s">
        <v>1431</v>
      </c>
      <c r="B178" s="7">
        <v>50</v>
      </c>
      <c r="C178" s="7">
        <v>1</v>
      </c>
    </row>
    <row r="179" spans="1:3" x14ac:dyDescent="0.25">
      <c r="A179" s="6" t="s">
        <v>1552</v>
      </c>
      <c r="B179" s="7">
        <v>50</v>
      </c>
      <c r="C179" s="7">
        <v>1</v>
      </c>
    </row>
    <row r="180" spans="1:3" x14ac:dyDescent="0.25">
      <c r="A180" s="6" t="s">
        <v>1576</v>
      </c>
      <c r="B180" s="7">
        <v>50</v>
      </c>
      <c r="C180" s="7">
        <v>1</v>
      </c>
    </row>
    <row r="181" spans="1:3" x14ac:dyDescent="0.25">
      <c r="A181" s="6" t="s">
        <v>1800</v>
      </c>
      <c r="B181" s="7">
        <v>50</v>
      </c>
      <c r="C181" s="7">
        <v>1</v>
      </c>
    </row>
    <row r="182" spans="1:3" x14ac:dyDescent="0.25">
      <c r="A182" s="6" t="s">
        <v>1801</v>
      </c>
      <c r="B182" s="7">
        <v>50</v>
      </c>
      <c r="C182" s="7">
        <v>1</v>
      </c>
    </row>
    <row r="183" spans="1:3" x14ac:dyDescent="0.25">
      <c r="A183" s="6" t="s">
        <v>1802</v>
      </c>
      <c r="B183" s="7">
        <v>50</v>
      </c>
      <c r="C183" s="7">
        <v>1</v>
      </c>
    </row>
    <row r="184" spans="1:3" x14ac:dyDescent="0.25">
      <c r="A184" s="6" t="s">
        <v>1803</v>
      </c>
      <c r="B184" s="7">
        <v>50</v>
      </c>
      <c r="C184" s="7">
        <v>1</v>
      </c>
    </row>
    <row r="185" spans="1:3" x14ac:dyDescent="0.25">
      <c r="A185" s="6" t="s">
        <v>1553</v>
      </c>
      <c r="B185" s="7">
        <v>100</v>
      </c>
      <c r="C185" s="7">
        <v>2</v>
      </c>
    </row>
    <row r="186" spans="1:3" x14ac:dyDescent="0.25">
      <c r="A186" s="6" t="s">
        <v>1284</v>
      </c>
      <c r="B186" s="7">
        <v>5500</v>
      </c>
      <c r="C186" s="7">
        <v>2</v>
      </c>
    </row>
    <row r="187" spans="1:3" x14ac:dyDescent="0.25">
      <c r="A187" s="6" t="s">
        <v>1638</v>
      </c>
      <c r="B187" s="7">
        <v>1000</v>
      </c>
      <c r="C187" s="7">
        <v>2</v>
      </c>
    </row>
    <row r="188" spans="1:3" x14ac:dyDescent="0.25">
      <c r="A188" s="6" t="s">
        <v>1686</v>
      </c>
      <c r="B188" s="7">
        <v>500</v>
      </c>
      <c r="C188" s="7">
        <v>1</v>
      </c>
    </row>
    <row r="189" spans="1:3" x14ac:dyDescent="0.25">
      <c r="A189" s="6" t="s">
        <v>1613</v>
      </c>
      <c r="B189" s="7">
        <v>50</v>
      </c>
      <c r="C189" s="7">
        <v>1</v>
      </c>
    </row>
    <row r="190" spans="1:3" x14ac:dyDescent="0.25">
      <c r="A190" s="6" t="s">
        <v>1250</v>
      </c>
      <c r="B190" s="7">
        <v>550</v>
      </c>
      <c r="C190" s="7">
        <v>2</v>
      </c>
    </row>
    <row r="191" spans="1:3" x14ac:dyDescent="0.25">
      <c r="A191" s="6" t="s">
        <v>1804</v>
      </c>
      <c r="B191" s="7">
        <v>200</v>
      </c>
      <c r="C191" s="7">
        <v>4</v>
      </c>
    </row>
    <row r="192" spans="1:3" x14ac:dyDescent="0.25">
      <c r="A192" s="6" t="s">
        <v>1587</v>
      </c>
      <c r="B192" s="7">
        <v>100</v>
      </c>
      <c r="C192" s="7">
        <v>2</v>
      </c>
    </row>
    <row r="193" spans="1:3" x14ac:dyDescent="0.25">
      <c r="A193" s="6" t="s">
        <v>1805</v>
      </c>
      <c r="B193" s="7">
        <v>150</v>
      </c>
      <c r="C193" s="7">
        <v>3</v>
      </c>
    </row>
    <row r="194" spans="1:3" x14ac:dyDescent="0.25">
      <c r="A194" s="6" t="s">
        <v>1806</v>
      </c>
      <c r="B194" s="7">
        <v>50</v>
      </c>
      <c r="C194" s="7">
        <v>1</v>
      </c>
    </row>
    <row r="195" spans="1:3" x14ac:dyDescent="0.25">
      <c r="A195" s="6" t="s">
        <v>1807</v>
      </c>
      <c r="B195" s="7">
        <v>50</v>
      </c>
      <c r="C195" s="7">
        <v>1</v>
      </c>
    </row>
    <row r="196" spans="1:3" x14ac:dyDescent="0.25">
      <c r="A196" s="6" t="s">
        <v>1665</v>
      </c>
      <c r="B196" s="7">
        <v>500</v>
      </c>
      <c r="C196" s="7">
        <v>1</v>
      </c>
    </row>
    <row r="197" spans="1:3" x14ac:dyDescent="0.25">
      <c r="A197" s="6" t="s">
        <v>1543</v>
      </c>
      <c r="B197" s="7">
        <v>1000</v>
      </c>
      <c r="C197" s="7">
        <v>2</v>
      </c>
    </row>
    <row r="198" spans="1:3" x14ac:dyDescent="0.25">
      <c r="A198" s="6" t="s">
        <v>1808</v>
      </c>
      <c r="B198" s="7">
        <v>50</v>
      </c>
      <c r="C198" s="7">
        <v>1</v>
      </c>
    </row>
    <row r="199" spans="1:3" x14ac:dyDescent="0.25">
      <c r="A199" s="6" t="s">
        <v>1717</v>
      </c>
      <c r="B199" s="7">
        <v>750</v>
      </c>
      <c r="C199" s="7">
        <v>6</v>
      </c>
    </row>
    <row r="200" spans="1:3" x14ac:dyDescent="0.25">
      <c r="A200" s="6" t="s">
        <v>1666</v>
      </c>
      <c r="B200" s="7">
        <v>6550</v>
      </c>
      <c r="C200" s="7">
        <v>5</v>
      </c>
    </row>
    <row r="201" spans="1:3" x14ac:dyDescent="0.25">
      <c r="A201" s="6" t="s">
        <v>1651</v>
      </c>
      <c r="B201" s="7">
        <v>100</v>
      </c>
      <c r="C201" s="7">
        <v>2</v>
      </c>
    </row>
    <row r="202" spans="1:3" x14ac:dyDescent="0.25">
      <c r="A202" s="6" t="s">
        <v>1809</v>
      </c>
      <c r="B202" s="7">
        <v>50</v>
      </c>
      <c r="C202" s="7">
        <v>1</v>
      </c>
    </row>
    <row r="203" spans="1:3" x14ac:dyDescent="0.25">
      <c r="A203" s="6" t="s">
        <v>1372</v>
      </c>
      <c r="B203" s="7">
        <v>50</v>
      </c>
      <c r="C203" s="7">
        <v>1</v>
      </c>
    </row>
    <row r="204" spans="1:3" x14ac:dyDescent="0.25">
      <c r="A204" s="6" t="s">
        <v>1373</v>
      </c>
      <c r="B204" s="7">
        <v>50</v>
      </c>
      <c r="C204" s="7">
        <v>1</v>
      </c>
    </row>
    <row r="205" spans="1:3" x14ac:dyDescent="0.25">
      <c r="A205" s="6" t="s">
        <v>1310</v>
      </c>
      <c r="B205" s="7">
        <v>100</v>
      </c>
      <c r="C205" s="7">
        <v>2</v>
      </c>
    </row>
    <row r="206" spans="1:3" x14ac:dyDescent="0.25">
      <c r="A206" s="6" t="s">
        <v>1212</v>
      </c>
      <c r="B206" s="7">
        <v>500</v>
      </c>
      <c r="C206" s="7">
        <v>1</v>
      </c>
    </row>
    <row r="207" spans="1:3" x14ac:dyDescent="0.25">
      <c r="A207" s="6" t="s">
        <v>1810</v>
      </c>
      <c r="B207" s="7">
        <v>50</v>
      </c>
      <c r="C207" s="7">
        <v>1</v>
      </c>
    </row>
    <row r="208" spans="1:3" x14ac:dyDescent="0.25">
      <c r="A208" s="6" t="s">
        <v>1554</v>
      </c>
      <c r="B208" s="7">
        <v>50</v>
      </c>
      <c r="C208" s="7">
        <v>1</v>
      </c>
    </row>
    <row r="209" spans="1:3" x14ac:dyDescent="0.25">
      <c r="A209" s="6" t="s">
        <v>1311</v>
      </c>
      <c r="B209" s="7">
        <v>50</v>
      </c>
      <c r="C209" s="7">
        <v>1</v>
      </c>
    </row>
    <row r="210" spans="1:3" x14ac:dyDescent="0.25">
      <c r="A210" s="6" t="s">
        <v>1389</v>
      </c>
      <c r="B210" s="7">
        <v>100</v>
      </c>
      <c r="C210" s="7">
        <v>2</v>
      </c>
    </row>
    <row r="211" spans="1:3" x14ac:dyDescent="0.25">
      <c r="A211" s="6" t="s">
        <v>1432</v>
      </c>
      <c r="B211" s="7">
        <v>2050</v>
      </c>
      <c r="C211" s="7">
        <v>5</v>
      </c>
    </row>
    <row r="212" spans="1:3" x14ac:dyDescent="0.25">
      <c r="A212" s="6" t="s">
        <v>1598</v>
      </c>
      <c r="B212" s="7">
        <v>50</v>
      </c>
      <c r="C212" s="7">
        <v>1</v>
      </c>
    </row>
    <row r="213" spans="1:3" x14ac:dyDescent="0.25">
      <c r="A213" s="6" t="s">
        <v>1599</v>
      </c>
      <c r="B213" s="7">
        <v>600</v>
      </c>
      <c r="C213" s="7">
        <v>3</v>
      </c>
    </row>
    <row r="214" spans="1:3" x14ac:dyDescent="0.25">
      <c r="A214" s="6" t="s">
        <v>1641</v>
      </c>
      <c r="B214" s="7">
        <v>1100</v>
      </c>
      <c r="C214" s="7">
        <v>4</v>
      </c>
    </row>
    <row r="215" spans="1:3" x14ac:dyDescent="0.25">
      <c r="A215" s="6" t="s">
        <v>1258</v>
      </c>
      <c r="B215" s="7">
        <v>50</v>
      </c>
      <c r="C215" s="7">
        <v>1</v>
      </c>
    </row>
    <row r="216" spans="1:3" x14ac:dyDescent="0.25">
      <c r="A216" s="6" t="s">
        <v>1811</v>
      </c>
      <c r="B216" s="7">
        <v>50</v>
      </c>
      <c r="C216" s="7">
        <v>1</v>
      </c>
    </row>
    <row r="217" spans="1:3" x14ac:dyDescent="0.25">
      <c r="A217" s="6" t="s">
        <v>1667</v>
      </c>
      <c r="B217" s="7">
        <v>500</v>
      </c>
      <c r="C217" s="7">
        <v>1</v>
      </c>
    </row>
    <row r="218" spans="1:3" x14ac:dyDescent="0.25">
      <c r="A218" s="6" t="s">
        <v>1197</v>
      </c>
      <c r="B218" s="7">
        <v>30150</v>
      </c>
      <c r="C218" s="7">
        <v>10</v>
      </c>
    </row>
    <row r="219" spans="1:3" x14ac:dyDescent="0.25">
      <c r="A219" s="6" t="s">
        <v>1198</v>
      </c>
      <c r="B219" s="7">
        <v>10000</v>
      </c>
      <c r="C219" s="7">
        <v>2</v>
      </c>
    </row>
    <row r="220" spans="1:3" x14ac:dyDescent="0.25">
      <c r="A220" s="6" t="s">
        <v>1312</v>
      </c>
      <c r="B220" s="7">
        <v>0</v>
      </c>
      <c r="C220" s="7">
        <v>3</v>
      </c>
    </row>
    <row r="221" spans="1:3" x14ac:dyDescent="0.25">
      <c r="A221" s="6" t="s">
        <v>1199</v>
      </c>
      <c r="B221" s="7">
        <v>10000</v>
      </c>
      <c r="C221" s="7">
        <v>2</v>
      </c>
    </row>
    <row r="222" spans="1:3" x14ac:dyDescent="0.25">
      <c r="A222" s="6" t="s">
        <v>1200</v>
      </c>
      <c r="B222" s="7">
        <v>10000</v>
      </c>
      <c r="C222" s="7">
        <v>2</v>
      </c>
    </row>
    <row r="223" spans="1:3" x14ac:dyDescent="0.25">
      <c r="A223" s="6" t="s">
        <v>1201</v>
      </c>
      <c r="B223" s="7">
        <v>25000</v>
      </c>
      <c r="C223" s="7">
        <v>5</v>
      </c>
    </row>
    <row r="224" spans="1:3" x14ac:dyDescent="0.25">
      <c r="A224" s="6" t="s">
        <v>1812</v>
      </c>
      <c r="B224" s="7">
        <v>50</v>
      </c>
      <c r="C224" s="7">
        <v>1</v>
      </c>
    </row>
    <row r="225" spans="1:3" x14ac:dyDescent="0.25">
      <c r="A225" s="6" t="s">
        <v>1813</v>
      </c>
      <c r="B225" s="7">
        <v>50</v>
      </c>
      <c r="C225" s="7">
        <v>1</v>
      </c>
    </row>
    <row r="226" spans="1:3" x14ac:dyDescent="0.25">
      <c r="A226" s="6" t="s">
        <v>1185</v>
      </c>
      <c r="B226" s="7">
        <v>1250</v>
      </c>
      <c r="C226" s="7">
        <v>7</v>
      </c>
    </row>
    <row r="227" spans="1:3" x14ac:dyDescent="0.25">
      <c r="A227" s="6" t="s">
        <v>1814</v>
      </c>
      <c r="B227" s="7">
        <v>50</v>
      </c>
      <c r="C227" s="7">
        <v>1</v>
      </c>
    </row>
    <row r="228" spans="1:3" x14ac:dyDescent="0.25">
      <c r="A228" s="6" t="s">
        <v>1815</v>
      </c>
      <c r="B228" s="7">
        <v>50</v>
      </c>
      <c r="C228" s="7">
        <v>1</v>
      </c>
    </row>
    <row r="229" spans="1:3" x14ac:dyDescent="0.25">
      <c r="A229" s="6" t="s">
        <v>1227</v>
      </c>
      <c r="B229" s="7">
        <v>4200</v>
      </c>
      <c r="C229" s="7">
        <v>21</v>
      </c>
    </row>
    <row r="230" spans="1:3" x14ac:dyDescent="0.25">
      <c r="A230" s="6" t="s">
        <v>1816</v>
      </c>
      <c r="B230" s="7">
        <v>50</v>
      </c>
      <c r="C230" s="7">
        <v>1</v>
      </c>
    </row>
    <row r="231" spans="1:3" x14ac:dyDescent="0.25">
      <c r="A231" s="6" t="s">
        <v>1817</v>
      </c>
      <c r="B231" s="7">
        <v>50</v>
      </c>
      <c r="C231" s="7">
        <v>1</v>
      </c>
    </row>
    <row r="232" spans="1:3" x14ac:dyDescent="0.25">
      <c r="A232" s="6" t="s">
        <v>1818</v>
      </c>
      <c r="B232" s="7">
        <v>500</v>
      </c>
      <c r="C232" s="7">
        <v>1</v>
      </c>
    </row>
    <row r="233" spans="1:3" x14ac:dyDescent="0.25">
      <c r="A233" s="6" t="s">
        <v>1356</v>
      </c>
      <c r="B233" s="7">
        <v>250</v>
      </c>
      <c r="C233" s="7">
        <v>5</v>
      </c>
    </row>
    <row r="234" spans="1:3" x14ac:dyDescent="0.25">
      <c r="A234" s="6" t="s">
        <v>1819</v>
      </c>
      <c r="B234" s="7">
        <v>50</v>
      </c>
      <c r="C234" s="7">
        <v>1</v>
      </c>
    </row>
    <row r="235" spans="1:3" x14ac:dyDescent="0.25">
      <c r="A235" s="6" t="s">
        <v>1525</v>
      </c>
      <c r="B235" s="7">
        <v>5000</v>
      </c>
      <c r="C235" s="7">
        <v>1</v>
      </c>
    </row>
    <row r="236" spans="1:3" x14ac:dyDescent="0.25">
      <c r="A236" s="6" t="s">
        <v>1624</v>
      </c>
      <c r="B236" s="7">
        <v>1300</v>
      </c>
      <c r="C236" s="7">
        <v>8</v>
      </c>
    </row>
    <row r="237" spans="1:3" x14ac:dyDescent="0.25">
      <c r="A237" s="6" t="s">
        <v>1625</v>
      </c>
      <c r="B237" s="7">
        <v>1250</v>
      </c>
      <c r="C237" s="7">
        <v>7</v>
      </c>
    </row>
    <row r="238" spans="1:3" x14ac:dyDescent="0.25">
      <c r="A238" s="6" t="s">
        <v>1820</v>
      </c>
      <c r="B238" s="7">
        <v>50</v>
      </c>
      <c r="C238" s="7">
        <v>1</v>
      </c>
    </row>
    <row r="239" spans="1:3" x14ac:dyDescent="0.25">
      <c r="A239" s="6" t="s">
        <v>1364</v>
      </c>
      <c r="B239" s="7">
        <v>100</v>
      </c>
      <c r="C239" s="7">
        <v>2</v>
      </c>
    </row>
    <row r="240" spans="1:3" x14ac:dyDescent="0.25">
      <c r="A240" s="6" t="s">
        <v>1228</v>
      </c>
      <c r="B240" s="7">
        <v>1100</v>
      </c>
      <c r="C240" s="7">
        <v>4</v>
      </c>
    </row>
    <row r="241" spans="1:3" x14ac:dyDescent="0.25">
      <c r="A241" s="6" t="s">
        <v>1577</v>
      </c>
      <c r="B241" s="7">
        <v>600</v>
      </c>
      <c r="C241" s="7">
        <v>3</v>
      </c>
    </row>
    <row r="242" spans="1:3" x14ac:dyDescent="0.25">
      <c r="A242" s="6" t="s">
        <v>1821</v>
      </c>
      <c r="B242" s="7">
        <v>100</v>
      </c>
      <c r="C242" s="7">
        <v>2</v>
      </c>
    </row>
    <row r="243" spans="1:3" x14ac:dyDescent="0.25">
      <c r="A243" s="6" t="s">
        <v>1822</v>
      </c>
      <c r="B243" s="7">
        <v>50</v>
      </c>
      <c r="C243" s="7">
        <v>1</v>
      </c>
    </row>
    <row r="244" spans="1:3" x14ac:dyDescent="0.25">
      <c r="A244" s="6" t="s">
        <v>1357</v>
      </c>
      <c r="B244" s="7">
        <v>50</v>
      </c>
      <c r="C244" s="7">
        <v>1</v>
      </c>
    </row>
    <row r="245" spans="1:3" x14ac:dyDescent="0.25">
      <c r="A245" s="6" t="s">
        <v>1251</v>
      </c>
      <c r="B245" s="7">
        <v>5600</v>
      </c>
      <c r="C245" s="7">
        <v>4</v>
      </c>
    </row>
    <row r="246" spans="1:3" x14ac:dyDescent="0.25">
      <c r="A246" s="6" t="s">
        <v>1229</v>
      </c>
      <c r="B246" s="7">
        <v>50</v>
      </c>
      <c r="C246" s="7">
        <v>1</v>
      </c>
    </row>
    <row r="247" spans="1:3" x14ac:dyDescent="0.25">
      <c r="A247" s="6" t="s">
        <v>1252</v>
      </c>
      <c r="B247" s="7">
        <v>500</v>
      </c>
      <c r="C247" s="7">
        <v>1</v>
      </c>
    </row>
    <row r="248" spans="1:3" x14ac:dyDescent="0.25">
      <c r="A248" s="6" t="s">
        <v>1384</v>
      </c>
      <c r="B248" s="7">
        <v>1250</v>
      </c>
      <c r="C248" s="7">
        <v>7</v>
      </c>
    </row>
    <row r="249" spans="1:3" x14ac:dyDescent="0.25">
      <c r="A249" s="6" t="s">
        <v>1823</v>
      </c>
      <c r="B249" s="7">
        <v>100</v>
      </c>
      <c r="C249" s="7">
        <v>2</v>
      </c>
    </row>
    <row r="250" spans="1:3" x14ac:dyDescent="0.25">
      <c r="A250" s="6" t="s">
        <v>1626</v>
      </c>
      <c r="B250" s="7">
        <v>50</v>
      </c>
      <c r="C250" s="7">
        <v>1</v>
      </c>
    </row>
    <row r="251" spans="1:3" x14ac:dyDescent="0.25">
      <c r="A251" s="6" t="s">
        <v>1627</v>
      </c>
      <c r="B251" s="7">
        <v>150</v>
      </c>
      <c r="C251" s="7">
        <v>3</v>
      </c>
    </row>
    <row r="252" spans="1:3" x14ac:dyDescent="0.25">
      <c r="A252" s="6" t="s">
        <v>1824</v>
      </c>
      <c r="B252" s="7">
        <v>50</v>
      </c>
      <c r="C252" s="7">
        <v>1</v>
      </c>
    </row>
    <row r="253" spans="1:3" x14ac:dyDescent="0.25">
      <c r="A253" s="6" t="s">
        <v>1472</v>
      </c>
      <c r="B253" s="7">
        <v>550</v>
      </c>
      <c r="C253" s="7">
        <v>2</v>
      </c>
    </row>
    <row r="254" spans="1:3" x14ac:dyDescent="0.25">
      <c r="A254" s="6" t="s">
        <v>1825</v>
      </c>
      <c r="B254" s="7">
        <v>50</v>
      </c>
      <c r="C254" s="7">
        <v>1</v>
      </c>
    </row>
    <row r="255" spans="1:3" x14ac:dyDescent="0.25">
      <c r="A255" s="6" t="s">
        <v>1259</v>
      </c>
      <c r="B255" s="7">
        <v>100</v>
      </c>
      <c r="C255" s="7">
        <v>2</v>
      </c>
    </row>
    <row r="256" spans="1:3" x14ac:dyDescent="0.25">
      <c r="A256" s="6" t="s">
        <v>1267</v>
      </c>
      <c r="B256" s="7">
        <v>250</v>
      </c>
      <c r="C256" s="7">
        <v>5</v>
      </c>
    </row>
    <row r="257" spans="1:3" x14ac:dyDescent="0.25">
      <c r="A257" s="6" t="s">
        <v>1253</v>
      </c>
      <c r="B257" s="7">
        <v>1800</v>
      </c>
      <c r="C257" s="7">
        <v>9</v>
      </c>
    </row>
    <row r="258" spans="1:3" x14ac:dyDescent="0.25">
      <c r="A258" s="6" t="s">
        <v>1826</v>
      </c>
      <c r="B258" s="7">
        <v>50</v>
      </c>
      <c r="C258" s="7">
        <v>1</v>
      </c>
    </row>
    <row r="259" spans="1:3" x14ac:dyDescent="0.25">
      <c r="A259" s="6" t="s">
        <v>1827</v>
      </c>
      <c r="B259" s="7">
        <v>100</v>
      </c>
      <c r="C259" s="7">
        <v>2</v>
      </c>
    </row>
    <row r="260" spans="1:3" x14ac:dyDescent="0.25">
      <c r="A260" s="6" t="s">
        <v>1285</v>
      </c>
      <c r="B260" s="7">
        <v>500</v>
      </c>
      <c r="C260" s="7">
        <v>1</v>
      </c>
    </row>
    <row r="261" spans="1:3" x14ac:dyDescent="0.25">
      <c r="A261" s="6" t="s">
        <v>1167</v>
      </c>
      <c r="B261" s="7">
        <v>10550</v>
      </c>
      <c r="C261" s="7">
        <v>4</v>
      </c>
    </row>
    <row r="262" spans="1:3" x14ac:dyDescent="0.25">
      <c r="A262" s="6" t="s">
        <v>1700</v>
      </c>
      <c r="B262" s="7">
        <v>2100</v>
      </c>
      <c r="C262" s="7">
        <v>6</v>
      </c>
    </row>
    <row r="263" spans="1:3" x14ac:dyDescent="0.25">
      <c r="A263" s="6" t="s">
        <v>1704</v>
      </c>
      <c r="B263" s="7">
        <v>250</v>
      </c>
      <c r="C263" s="7">
        <v>5</v>
      </c>
    </row>
    <row r="264" spans="1:3" x14ac:dyDescent="0.25">
      <c r="A264" s="6" t="s">
        <v>1407</v>
      </c>
      <c r="B264" s="7">
        <v>100</v>
      </c>
      <c r="C264" s="7">
        <v>2</v>
      </c>
    </row>
    <row r="265" spans="1:3" x14ac:dyDescent="0.25">
      <c r="A265" s="6" t="s">
        <v>1400</v>
      </c>
      <c r="B265" s="7">
        <v>650</v>
      </c>
      <c r="C265" s="7">
        <v>4</v>
      </c>
    </row>
    <row r="266" spans="1:3" x14ac:dyDescent="0.25">
      <c r="A266" s="6" t="s">
        <v>1687</v>
      </c>
      <c r="B266" s="7">
        <v>1750</v>
      </c>
      <c r="C266" s="7">
        <v>8</v>
      </c>
    </row>
    <row r="267" spans="1:3" x14ac:dyDescent="0.25">
      <c r="A267" s="6" t="s">
        <v>1533</v>
      </c>
      <c r="B267" s="7">
        <v>50</v>
      </c>
      <c r="C267" s="7">
        <v>1</v>
      </c>
    </row>
    <row r="268" spans="1:3" x14ac:dyDescent="0.25">
      <c r="A268" s="6" t="s">
        <v>1401</v>
      </c>
      <c r="B268" s="7">
        <v>35400</v>
      </c>
      <c r="C268" s="7">
        <v>24</v>
      </c>
    </row>
    <row r="269" spans="1:3" x14ac:dyDescent="0.25">
      <c r="A269" s="6" t="s">
        <v>1734</v>
      </c>
      <c r="B269" s="7">
        <v>100</v>
      </c>
      <c r="C269" s="7">
        <v>2</v>
      </c>
    </row>
    <row r="270" spans="1:3" x14ac:dyDescent="0.25">
      <c r="A270" s="6" t="s">
        <v>1668</v>
      </c>
      <c r="B270" s="7">
        <v>550</v>
      </c>
      <c r="C270" s="7">
        <v>2</v>
      </c>
    </row>
    <row r="271" spans="1:3" x14ac:dyDescent="0.25">
      <c r="A271" s="6" t="s">
        <v>1600</v>
      </c>
      <c r="B271" s="7">
        <v>6200</v>
      </c>
      <c r="C271" s="7">
        <v>7</v>
      </c>
    </row>
    <row r="272" spans="1:3" x14ac:dyDescent="0.25">
      <c r="A272" s="6" t="s">
        <v>1742</v>
      </c>
      <c r="B272" s="7">
        <v>500</v>
      </c>
      <c r="C272" s="7">
        <v>1</v>
      </c>
    </row>
    <row r="273" spans="1:3" x14ac:dyDescent="0.25">
      <c r="A273" s="6" t="s">
        <v>1563</v>
      </c>
      <c r="B273" s="7">
        <v>100</v>
      </c>
      <c r="C273" s="7">
        <v>2</v>
      </c>
    </row>
    <row r="274" spans="1:3" x14ac:dyDescent="0.25">
      <c r="A274" s="6" t="s">
        <v>1578</v>
      </c>
      <c r="B274" s="7">
        <v>50</v>
      </c>
      <c r="C274" s="7">
        <v>1</v>
      </c>
    </row>
    <row r="275" spans="1:3" x14ac:dyDescent="0.25">
      <c r="A275" s="6" t="s">
        <v>1828</v>
      </c>
      <c r="B275" s="7">
        <v>50</v>
      </c>
      <c r="C275" s="7">
        <v>1</v>
      </c>
    </row>
    <row r="276" spans="1:3" x14ac:dyDescent="0.25">
      <c r="A276" s="6" t="s">
        <v>1219</v>
      </c>
      <c r="B276" s="7">
        <v>12900</v>
      </c>
      <c r="C276" s="7">
        <v>24</v>
      </c>
    </row>
    <row r="277" spans="1:3" x14ac:dyDescent="0.25">
      <c r="A277" s="6" t="s">
        <v>1473</v>
      </c>
      <c r="B277" s="7">
        <v>1250</v>
      </c>
      <c r="C277" s="7">
        <v>7</v>
      </c>
    </row>
    <row r="278" spans="1:3" x14ac:dyDescent="0.25">
      <c r="A278" s="6" t="s">
        <v>1506</v>
      </c>
      <c r="B278" s="7">
        <v>1000</v>
      </c>
      <c r="C278" s="7">
        <v>2</v>
      </c>
    </row>
    <row r="279" spans="1:3" x14ac:dyDescent="0.25">
      <c r="A279" s="6" t="s">
        <v>1642</v>
      </c>
      <c r="B279" s="7">
        <v>50</v>
      </c>
      <c r="C279" s="7">
        <v>1</v>
      </c>
    </row>
    <row r="280" spans="1:3" x14ac:dyDescent="0.25">
      <c r="A280" s="6" t="s">
        <v>1534</v>
      </c>
      <c r="B280" s="7">
        <v>650</v>
      </c>
      <c r="C280" s="7">
        <v>4</v>
      </c>
    </row>
    <row r="281" spans="1:3" x14ac:dyDescent="0.25">
      <c r="A281" s="6" t="s">
        <v>1732</v>
      </c>
      <c r="B281" s="7">
        <v>500</v>
      </c>
      <c r="C281" s="7">
        <v>1</v>
      </c>
    </row>
    <row r="282" spans="1:3" x14ac:dyDescent="0.25">
      <c r="A282" s="6" t="s">
        <v>1676</v>
      </c>
      <c r="B282" s="7">
        <v>50</v>
      </c>
      <c r="C282" s="7">
        <v>1</v>
      </c>
    </row>
    <row r="283" spans="1:3" x14ac:dyDescent="0.25">
      <c r="A283" s="6" t="s">
        <v>1413</v>
      </c>
      <c r="B283" s="7">
        <v>250</v>
      </c>
      <c r="C283" s="7">
        <v>5</v>
      </c>
    </row>
    <row r="284" spans="1:3" x14ac:dyDescent="0.25">
      <c r="A284" s="6" t="s">
        <v>1358</v>
      </c>
      <c r="B284" s="7">
        <v>50</v>
      </c>
      <c r="C284" s="7">
        <v>1</v>
      </c>
    </row>
    <row r="285" spans="1:3" x14ac:dyDescent="0.25">
      <c r="A285" s="6" t="s">
        <v>1414</v>
      </c>
      <c r="B285" s="7">
        <v>100</v>
      </c>
      <c r="C285" s="7">
        <v>2</v>
      </c>
    </row>
    <row r="286" spans="1:3" x14ac:dyDescent="0.25">
      <c r="A286" s="6" t="s">
        <v>1829</v>
      </c>
      <c r="B286" s="7">
        <v>50</v>
      </c>
      <c r="C286" s="7">
        <v>1</v>
      </c>
    </row>
    <row r="287" spans="1:3" x14ac:dyDescent="0.25">
      <c r="A287" s="6" t="s">
        <v>1168</v>
      </c>
      <c r="B287" s="7">
        <v>8650</v>
      </c>
      <c r="C287" s="7">
        <v>11</v>
      </c>
    </row>
    <row r="288" spans="1:3" x14ac:dyDescent="0.25">
      <c r="A288" s="6" t="s">
        <v>1830</v>
      </c>
      <c r="B288" s="7">
        <v>550</v>
      </c>
      <c r="C288" s="7">
        <v>2</v>
      </c>
    </row>
    <row r="289" spans="1:3" x14ac:dyDescent="0.25">
      <c r="A289" s="6" t="s">
        <v>1507</v>
      </c>
      <c r="B289" s="7">
        <v>500</v>
      </c>
      <c r="C289" s="7">
        <v>1</v>
      </c>
    </row>
    <row r="290" spans="1:3" x14ac:dyDescent="0.25">
      <c r="A290" s="6" t="s">
        <v>1508</v>
      </c>
      <c r="B290" s="7">
        <v>1000</v>
      </c>
      <c r="C290" s="7">
        <v>2</v>
      </c>
    </row>
    <row r="291" spans="1:3" x14ac:dyDescent="0.25">
      <c r="A291" s="6" t="s">
        <v>1421</v>
      </c>
      <c r="B291" s="7">
        <v>100</v>
      </c>
      <c r="C291" s="7">
        <v>2</v>
      </c>
    </row>
    <row r="292" spans="1:3" x14ac:dyDescent="0.25">
      <c r="A292" s="6" t="s">
        <v>1330</v>
      </c>
      <c r="B292" s="7">
        <v>7800</v>
      </c>
      <c r="C292" s="7">
        <v>12</v>
      </c>
    </row>
    <row r="293" spans="1:3" x14ac:dyDescent="0.25">
      <c r="A293" s="6" t="s">
        <v>1186</v>
      </c>
      <c r="B293" s="7">
        <v>10800</v>
      </c>
      <c r="C293" s="7">
        <v>27</v>
      </c>
    </row>
    <row r="294" spans="1:3" x14ac:dyDescent="0.25">
      <c r="A294" s="6" t="s">
        <v>1601</v>
      </c>
      <c r="B294" s="7">
        <v>1600</v>
      </c>
      <c r="C294" s="7">
        <v>5</v>
      </c>
    </row>
    <row r="295" spans="1:3" x14ac:dyDescent="0.25">
      <c r="A295" s="6" t="s">
        <v>1402</v>
      </c>
      <c r="B295" s="7">
        <v>4650</v>
      </c>
      <c r="C295" s="7">
        <v>21</v>
      </c>
    </row>
    <row r="296" spans="1:3" x14ac:dyDescent="0.25">
      <c r="A296" s="6" t="s">
        <v>1169</v>
      </c>
      <c r="B296" s="7">
        <v>50</v>
      </c>
      <c r="C296" s="7">
        <v>1</v>
      </c>
    </row>
    <row r="297" spans="1:3" x14ac:dyDescent="0.25">
      <c r="A297" s="6" t="s">
        <v>1170</v>
      </c>
      <c r="B297" s="7">
        <v>87700</v>
      </c>
      <c r="C297" s="7">
        <v>90</v>
      </c>
    </row>
    <row r="298" spans="1:3" x14ac:dyDescent="0.25">
      <c r="A298" s="6" t="s">
        <v>1202</v>
      </c>
      <c r="B298" s="7">
        <v>18850</v>
      </c>
      <c r="C298" s="7">
        <v>17</v>
      </c>
    </row>
    <row r="299" spans="1:3" x14ac:dyDescent="0.25">
      <c r="A299" s="6" t="s">
        <v>1831</v>
      </c>
      <c r="B299" s="7">
        <v>50</v>
      </c>
      <c r="C299" s="7">
        <v>1</v>
      </c>
    </row>
    <row r="300" spans="1:3" x14ac:dyDescent="0.25">
      <c r="A300" s="6" t="s">
        <v>1474</v>
      </c>
      <c r="B300" s="7">
        <v>50</v>
      </c>
      <c r="C300" s="7">
        <v>1</v>
      </c>
    </row>
    <row r="301" spans="1:3" x14ac:dyDescent="0.25">
      <c r="A301" s="6" t="s">
        <v>1344</v>
      </c>
      <c r="B301" s="7">
        <v>500</v>
      </c>
      <c r="C301" s="7">
        <v>1</v>
      </c>
    </row>
    <row r="302" spans="1:3" x14ac:dyDescent="0.25">
      <c r="A302" s="6" t="s">
        <v>1718</v>
      </c>
      <c r="B302" s="7">
        <v>1100</v>
      </c>
      <c r="C302" s="7">
        <v>4</v>
      </c>
    </row>
    <row r="303" spans="1:3" x14ac:dyDescent="0.25">
      <c r="A303" s="6" t="s">
        <v>1455</v>
      </c>
      <c r="B303" s="7">
        <v>50</v>
      </c>
      <c r="C303" s="7">
        <v>2</v>
      </c>
    </row>
    <row r="304" spans="1:3" x14ac:dyDescent="0.25">
      <c r="A304" s="6" t="s">
        <v>1832</v>
      </c>
      <c r="B304" s="7">
        <v>50</v>
      </c>
      <c r="C304" s="7">
        <v>1</v>
      </c>
    </row>
    <row r="305" spans="1:3" x14ac:dyDescent="0.25">
      <c r="A305" s="6" t="s">
        <v>1833</v>
      </c>
      <c r="B305" s="7">
        <v>50</v>
      </c>
      <c r="C305" s="7">
        <v>1</v>
      </c>
    </row>
    <row r="306" spans="1:3" x14ac:dyDescent="0.25">
      <c r="A306" s="6" t="s">
        <v>1834</v>
      </c>
      <c r="B306" s="7">
        <v>50</v>
      </c>
      <c r="C306" s="7">
        <v>1</v>
      </c>
    </row>
    <row r="307" spans="1:3" x14ac:dyDescent="0.25">
      <c r="A307" s="6" t="s">
        <v>1260</v>
      </c>
      <c r="B307" s="7">
        <v>100</v>
      </c>
      <c r="C307" s="7">
        <v>2</v>
      </c>
    </row>
    <row r="308" spans="1:3" x14ac:dyDescent="0.25">
      <c r="A308" s="6" t="s">
        <v>1286</v>
      </c>
      <c r="B308" s="7">
        <v>1650</v>
      </c>
      <c r="C308" s="7">
        <v>6</v>
      </c>
    </row>
    <row r="309" spans="1:3" x14ac:dyDescent="0.25">
      <c r="A309" s="6" t="s">
        <v>1652</v>
      </c>
      <c r="B309" s="7">
        <v>50</v>
      </c>
      <c r="C309" s="7">
        <v>1</v>
      </c>
    </row>
    <row r="310" spans="1:3" x14ac:dyDescent="0.25">
      <c r="A310" s="6" t="s">
        <v>1331</v>
      </c>
      <c r="B310" s="7">
        <v>2450</v>
      </c>
      <c r="C310" s="7">
        <v>13</v>
      </c>
    </row>
    <row r="311" spans="1:3" x14ac:dyDescent="0.25">
      <c r="A311" s="6" t="s">
        <v>1365</v>
      </c>
      <c r="B311" s="7">
        <v>550</v>
      </c>
      <c r="C311" s="7">
        <v>2</v>
      </c>
    </row>
    <row r="312" spans="1:3" x14ac:dyDescent="0.25">
      <c r="A312" s="6" t="s">
        <v>1230</v>
      </c>
      <c r="B312" s="7">
        <v>7350</v>
      </c>
      <c r="C312" s="7">
        <v>12</v>
      </c>
    </row>
    <row r="313" spans="1:3" x14ac:dyDescent="0.25">
      <c r="A313" s="6" t="s">
        <v>1231</v>
      </c>
      <c r="B313" s="7">
        <v>14450</v>
      </c>
      <c r="C313" s="7">
        <v>19</v>
      </c>
    </row>
    <row r="314" spans="1:3" x14ac:dyDescent="0.25">
      <c r="A314" s="6" t="s">
        <v>1835</v>
      </c>
      <c r="B314" s="7">
        <v>50</v>
      </c>
      <c r="C314" s="7">
        <v>1</v>
      </c>
    </row>
    <row r="315" spans="1:3" x14ac:dyDescent="0.25">
      <c r="A315" s="6" t="s">
        <v>1836</v>
      </c>
      <c r="B315" s="7">
        <v>50</v>
      </c>
      <c r="C315" s="7">
        <v>1</v>
      </c>
    </row>
    <row r="316" spans="1:3" x14ac:dyDescent="0.25">
      <c r="A316" s="6" t="s">
        <v>1313</v>
      </c>
      <c r="B316" s="7">
        <v>150</v>
      </c>
      <c r="C316" s="7">
        <v>3</v>
      </c>
    </row>
    <row r="317" spans="1:3" x14ac:dyDescent="0.25">
      <c r="A317" s="6" t="s">
        <v>1475</v>
      </c>
      <c r="B317" s="7">
        <v>50</v>
      </c>
      <c r="C317" s="7">
        <v>1</v>
      </c>
    </row>
    <row r="318" spans="1:3" x14ac:dyDescent="0.25">
      <c r="A318" s="6" t="s">
        <v>1314</v>
      </c>
      <c r="B318" s="7">
        <v>1550</v>
      </c>
      <c r="C318" s="7">
        <v>14</v>
      </c>
    </row>
    <row r="319" spans="1:3" x14ac:dyDescent="0.25">
      <c r="A319" s="6" t="s">
        <v>1315</v>
      </c>
      <c r="B319" s="7">
        <v>150</v>
      </c>
      <c r="C319" s="7">
        <v>6</v>
      </c>
    </row>
    <row r="320" spans="1:3" x14ac:dyDescent="0.25">
      <c r="A320" s="6" t="s">
        <v>1316</v>
      </c>
      <c r="B320" s="7">
        <v>0</v>
      </c>
      <c r="C320" s="7">
        <v>2</v>
      </c>
    </row>
    <row r="321" spans="1:3" x14ac:dyDescent="0.25">
      <c r="A321" s="6" t="s">
        <v>1754</v>
      </c>
      <c r="B321" s="7">
        <v>100</v>
      </c>
      <c r="C321" s="7">
        <v>2</v>
      </c>
    </row>
    <row r="322" spans="1:3" x14ac:dyDescent="0.25">
      <c r="A322" s="6" t="s">
        <v>1602</v>
      </c>
      <c r="B322" s="7">
        <v>7200</v>
      </c>
      <c r="C322" s="7">
        <v>9</v>
      </c>
    </row>
    <row r="323" spans="1:3" x14ac:dyDescent="0.25">
      <c r="A323" s="6" t="s">
        <v>1564</v>
      </c>
      <c r="B323" s="7">
        <v>1950</v>
      </c>
      <c r="C323" s="7">
        <v>13</v>
      </c>
    </row>
    <row r="324" spans="1:3" x14ac:dyDescent="0.25">
      <c r="A324" s="6" t="s">
        <v>1374</v>
      </c>
      <c r="B324" s="7">
        <v>50</v>
      </c>
      <c r="C324" s="7">
        <v>1</v>
      </c>
    </row>
    <row r="325" spans="1:3" x14ac:dyDescent="0.25">
      <c r="A325" s="6" t="s">
        <v>1837</v>
      </c>
      <c r="B325" s="7">
        <v>50</v>
      </c>
      <c r="C325" s="7">
        <v>1</v>
      </c>
    </row>
    <row r="326" spans="1:3" x14ac:dyDescent="0.25">
      <c r="A326" s="6" t="s">
        <v>1476</v>
      </c>
      <c r="B326" s="7">
        <v>50000</v>
      </c>
      <c r="C326" s="7">
        <v>1</v>
      </c>
    </row>
    <row r="327" spans="1:3" x14ac:dyDescent="0.25">
      <c r="A327" s="6" t="s">
        <v>1838</v>
      </c>
      <c r="B327" s="7">
        <v>500</v>
      </c>
      <c r="C327" s="7">
        <v>1</v>
      </c>
    </row>
    <row r="328" spans="1:3" x14ac:dyDescent="0.25">
      <c r="A328" s="6" t="s">
        <v>1839</v>
      </c>
      <c r="B328" s="7">
        <v>500</v>
      </c>
      <c r="C328" s="7">
        <v>1</v>
      </c>
    </row>
    <row r="329" spans="1:3" x14ac:dyDescent="0.25">
      <c r="A329" s="6" t="s">
        <v>1456</v>
      </c>
      <c r="B329" s="7">
        <v>550</v>
      </c>
      <c r="C329" s="7">
        <v>2</v>
      </c>
    </row>
    <row r="330" spans="1:3" x14ac:dyDescent="0.25">
      <c r="A330" s="6" t="s">
        <v>1403</v>
      </c>
      <c r="B330" s="7">
        <v>38000</v>
      </c>
      <c r="C330" s="7">
        <v>32</v>
      </c>
    </row>
    <row r="331" spans="1:3" x14ac:dyDescent="0.25">
      <c r="A331" s="6" t="s">
        <v>1512</v>
      </c>
      <c r="B331" s="7">
        <v>50</v>
      </c>
      <c r="C331" s="7">
        <v>1</v>
      </c>
    </row>
    <row r="332" spans="1:3" x14ac:dyDescent="0.25">
      <c r="A332" s="6" t="s">
        <v>1653</v>
      </c>
      <c r="B332" s="7">
        <v>50</v>
      </c>
      <c r="C332" s="7">
        <v>1</v>
      </c>
    </row>
    <row r="333" spans="1:3" x14ac:dyDescent="0.25">
      <c r="A333" s="6" t="s">
        <v>1840</v>
      </c>
      <c r="B333" s="7">
        <v>50</v>
      </c>
      <c r="C333" s="7">
        <v>1</v>
      </c>
    </row>
    <row r="334" spans="1:3" x14ac:dyDescent="0.25">
      <c r="A334" s="6" t="s">
        <v>1171</v>
      </c>
      <c r="B334" s="7">
        <v>72550</v>
      </c>
      <c r="C334" s="7">
        <v>48</v>
      </c>
    </row>
    <row r="335" spans="1:3" x14ac:dyDescent="0.25">
      <c r="A335" s="6" t="s">
        <v>1187</v>
      </c>
      <c r="B335" s="7">
        <v>19050</v>
      </c>
      <c r="C335" s="7">
        <v>39</v>
      </c>
    </row>
    <row r="336" spans="1:3" x14ac:dyDescent="0.25">
      <c r="A336" s="6" t="s">
        <v>1654</v>
      </c>
      <c r="B336" s="7">
        <v>50</v>
      </c>
      <c r="C336" s="7">
        <v>1</v>
      </c>
    </row>
    <row r="337" spans="1:3" x14ac:dyDescent="0.25">
      <c r="A337" s="6" t="s">
        <v>1287</v>
      </c>
      <c r="B337" s="7">
        <v>54700</v>
      </c>
      <c r="C337" s="7">
        <v>33</v>
      </c>
    </row>
    <row r="338" spans="1:3" x14ac:dyDescent="0.25">
      <c r="A338" s="6" t="s">
        <v>1288</v>
      </c>
      <c r="B338" s="7">
        <v>10700</v>
      </c>
      <c r="C338" s="7">
        <v>7</v>
      </c>
    </row>
    <row r="339" spans="1:3" x14ac:dyDescent="0.25">
      <c r="A339" s="6" t="s">
        <v>1535</v>
      </c>
      <c r="B339" s="7">
        <v>550</v>
      </c>
      <c r="C339" s="7">
        <v>2</v>
      </c>
    </row>
    <row r="340" spans="1:3" x14ac:dyDescent="0.25">
      <c r="A340" s="6" t="s">
        <v>1743</v>
      </c>
      <c r="B340" s="7">
        <v>1050</v>
      </c>
      <c r="C340" s="7">
        <v>3</v>
      </c>
    </row>
    <row r="341" spans="1:3" x14ac:dyDescent="0.25">
      <c r="A341" s="6" t="s">
        <v>1408</v>
      </c>
      <c r="B341" s="7">
        <v>50</v>
      </c>
      <c r="C341" s="7">
        <v>1</v>
      </c>
    </row>
    <row r="342" spans="1:3" x14ac:dyDescent="0.25">
      <c r="A342" s="6" t="s">
        <v>1359</v>
      </c>
      <c r="B342" s="7">
        <v>1850</v>
      </c>
      <c r="C342" s="7">
        <v>10</v>
      </c>
    </row>
    <row r="343" spans="1:3" x14ac:dyDescent="0.25">
      <c r="A343" s="6" t="s">
        <v>1841</v>
      </c>
      <c r="B343" s="7">
        <v>50</v>
      </c>
      <c r="C343" s="7">
        <v>1</v>
      </c>
    </row>
    <row r="344" spans="1:3" x14ac:dyDescent="0.25">
      <c r="A344" s="6" t="s">
        <v>1628</v>
      </c>
      <c r="B344" s="7">
        <v>1400</v>
      </c>
      <c r="C344" s="7">
        <v>10</v>
      </c>
    </row>
    <row r="345" spans="1:3" x14ac:dyDescent="0.25">
      <c r="A345" s="6" t="s">
        <v>1744</v>
      </c>
      <c r="B345" s="7">
        <v>50</v>
      </c>
      <c r="C345" s="7">
        <v>1</v>
      </c>
    </row>
    <row r="346" spans="1:3" x14ac:dyDescent="0.25">
      <c r="A346" s="6" t="s">
        <v>1719</v>
      </c>
      <c r="B346" s="7">
        <v>1550</v>
      </c>
      <c r="C346" s="7">
        <v>4</v>
      </c>
    </row>
    <row r="347" spans="1:3" x14ac:dyDescent="0.25">
      <c r="A347" s="6" t="s">
        <v>1735</v>
      </c>
      <c r="B347" s="7">
        <v>100</v>
      </c>
      <c r="C347" s="7">
        <v>2</v>
      </c>
    </row>
    <row r="348" spans="1:3" x14ac:dyDescent="0.25">
      <c r="A348" s="6" t="s">
        <v>1544</v>
      </c>
      <c r="B348" s="7">
        <v>500</v>
      </c>
      <c r="C348" s="7">
        <v>1</v>
      </c>
    </row>
    <row r="349" spans="1:3" x14ac:dyDescent="0.25">
      <c r="A349" s="6" t="s">
        <v>1513</v>
      </c>
      <c r="B349" s="7">
        <v>400</v>
      </c>
      <c r="C349" s="7">
        <v>8</v>
      </c>
    </row>
    <row r="350" spans="1:3" x14ac:dyDescent="0.25">
      <c r="A350" s="6" t="s">
        <v>1536</v>
      </c>
      <c r="B350" s="7">
        <v>650</v>
      </c>
      <c r="C350" s="7">
        <v>4</v>
      </c>
    </row>
    <row r="351" spans="1:3" x14ac:dyDescent="0.25">
      <c r="A351" s="6" t="s">
        <v>1545</v>
      </c>
      <c r="B351" s="7">
        <v>1150</v>
      </c>
      <c r="C351" s="7">
        <v>5</v>
      </c>
    </row>
    <row r="352" spans="1:3" x14ac:dyDescent="0.25">
      <c r="A352" s="6" t="s">
        <v>1745</v>
      </c>
      <c r="B352" s="7">
        <v>1550</v>
      </c>
      <c r="C352" s="7">
        <v>5</v>
      </c>
    </row>
    <row r="353" spans="1:3" x14ac:dyDescent="0.25">
      <c r="A353" s="6" t="s">
        <v>1746</v>
      </c>
      <c r="B353" s="7">
        <v>500</v>
      </c>
      <c r="C353" s="7">
        <v>1</v>
      </c>
    </row>
    <row r="354" spans="1:3" x14ac:dyDescent="0.25">
      <c r="A354" s="6" t="s">
        <v>1555</v>
      </c>
      <c r="B354" s="7">
        <v>50</v>
      </c>
      <c r="C354" s="7">
        <v>1</v>
      </c>
    </row>
    <row r="355" spans="1:3" x14ac:dyDescent="0.25">
      <c r="A355" s="6" t="s">
        <v>1317</v>
      </c>
      <c r="B355" s="7">
        <v>4100</v>
      </c>
      <c r="C355" s="7">
        <v>20</v>
      </c>
    </row>
    <row r="356" spans="1:3" x14ac:dyDescent="0.25">
      <c r="A356" s="6" t="s">
        <v>1423</v>
      </c>
      <c r="B356" s="7">
        <v>14400</v>
      </c>
      <c r="C356" s="7">
        <v>18</v>
      </c>
    </row>
    <row r="357" spans="1:3" x14ac:dyDescent="0.25">
      <c r="A357" s="6" t="s">
        <v>1220</v>
      </c>
      <c r="B357" s="7">
        <v>1400</v>
      </c>
      <c r="C357" s="7">
        <v>10</v>
      </c>
    </row>
    <row r="358" spans="1:3" x14ac:dyDescent="0.25">
      <c r="A358" s="6" t="s">
        <v>1289</v>
      </c>
      <c r="B358" s="7">
        <v>1050</v>
      </c>
      <c r="C358" s="7">
        <v>3</v>
      </c>
    </row>
    <row r="359" spans="1:3" x14ac:dyDescent="0.25">
      <c r="A359" s="6" t="s">
        <v>1634</v>
      </c>
      <c r="B359" s="7">
        <v>700</v>
      </c>
      <c r="C359" s="7">
        <v>5</v>
      </c>
    </row>
    <row r="360" spans="1:3" x14ac:dyDescent="0.25">
      <c r="A360" s="6" t="s">
        <v>1643</v>
      </c>
      <c r="B360" s="7">
        <v>100</v>
      </c>
      <c r="C360" s="7">
        <v>2</v>
      </c>
    </row>
    <row r="361" spans="1:3" x14ac:dyDescent="0.25">
      <c r="A361" s="6" t="s">
        <v>1565</v>
      </c>
      <c r="B361" s="7">
        <v>8000</v>
      </c>
      <c r="C361" s="7">
        <v>18</v>
      </c>
    </row>
    <row r="362" spans="1:3" x14ac:dyDescent="0.25">
      <c r="A362" s="6" t="s">
        <v>1514</v>
      </c>
      <c r="B362" s="7">
        <v>1500</v>
      </c>
      <c r="C362" s="7">
        <v>12</v>
      </c>
    </row>
    <row r="363" spans="1:3" x14ac:dyDescent="0.25">
      <c r="A363" s="6" t="s">
        <v>1537</v>
      </c>
      <c r="B363" s="7">
        <v>26550</v>
      </c>
      <c r="C363" s="7">
        <v>9</v>
      </c>
    </row>
    <row r="364" spans="1:3" x14ac:dyDescent="0.25">
      <c r="A364" s="6" t="s">
        <v>1842</v>
      </c>
      <c r="B364" s="7">
        <v>100</v>
      </c>
      <c r="C364" s="7">
        <v>2</v>
      </c>
    </row>
    <row r="365" spans="1:3" x14ac:dyDescent="0.25">
      <c r="A365" s="6" t="s">
        <v>1213</v>
      </c>
      <c r="B365" s="7">
        <v>500</v>
      </c>
      <c r="C365" s="7">
        <v>1</v>
      </c>
    </row>
    <row r="366" spans="1:3" x14ac:dyDescent="0.25">
      <c r="A366" s="6" t="s">
        <v>1566</v>
      </c>
      <c r="B366" s="7">
        <v>150</v>
      </c>
      <c r="C366" s="7">
        <v>3</v>
      </c>
    </row>
    <row r="367" spans="1:3" x14ac:dyDescent="0.25">
      <c r="A367" s="6" t="s">
        <v>1261</v>
      </c>
      <c r="B367" s="7">
        <v>600</v>
      </c>
      <c r="C367" s="7">
        <v>3</v>
      </c>
    </row>
    <row r="368" spans="1:3" x14ac:dyDescent="0.25">
      <c r="A368" s="6" t="s">
        <v>1290</v>
      </c>
      <c r="B368" s="7">
        <v>39550</v>
      </c>
      <c r="C368" s="7">
        <v>44</v>
      </c>
    </row>
    <row r="369" spans="1:3" x14ac:dyDescent="0.25">
      <c r="A369" s="6" t="s">
        <v>1843</v>
      </c>
      <c r="B369" s="7">
        <v>100</v>
      </c>
      <c r="C369" s="7">
        <v>2</v>
      </c>
    </row>
    <row r="370" spans="1:3" x14ac:dyDescent="0.25">
      <c r="A370" s="6" t="s">
        <v>1688</v>
      </c>
      <c r="B370" s="7">
        <v>2350</v>
      </c>
      <c r="C370" s="7">
        <v>11</v>
      </c>
    </row>
    <row r="371" spans="1:3" x14ac:dyDescent="0.25">
      <c r="A371" s="6" t="s">
        <v>1526</v>
      </c>
      <c r="B371" s="7">
        <v>500</v>
      </c>
      <c r="C371" s="7">
        <v>1</v>
      </c>
    </row>
    <row r="372" spans="1:3" x14ac:dyDescent="0.25">
      <c r="A372" s="6" t="s">
        <v>1291</v>
      </c>
      <c r="B372" s="7">
        <v>7200</v>
      </c>
      <c r="C372" s="7">
        <v>9</v>
      </c>
    </row>
    <row r="373" spans="1:3" x14ac:dyDescent="0.25">
      <c r="A373" s="6" t="s">
        <v>1755</v>
      </c>
      <c r="B373" s="7">
        <v>150</v>
      </c>
      <c r="C373" s="7">
        <v>3</v>
      </c>
    </row>
    <row r="374" spans="1:3" x14ac:dyDescent="0.25">
      <c r="A374" s="6" t="s">
        <v>1644</v>
      </c>
      <c r="B374" s="7">
        <v>1050</v>
      </c>
      <c r="C374" s="7">
        <v>3</v>
      </c>
    </row>
    <row r="375" spans="1:3" x14ac:dyDescent="0.25">
      <c r="A375" s="6" t="s">
        <v>1292</v>
      </c>
      <c r="B375" s="7">
        <v>1550</v>
      </c>
      <c r="C375" s="7">
        <v>4</v>
      </c>
    </row>
    <row r="376" spans="1:3" x14ac:dyDescent="0.25">
      <c r="A376" s="6" t="s">
        <v>1515</v>
      </c>
      <c r="B376" s="7">
        <v>8200</v>
      </c>
      <c r="C376" s="7">
        <v>20</v>
      </c>
    </row>
    <row r="377" spans="1:3" x14ac:dyDescent="0.25">
      <c r="A377" s="6" t="s">
        <v>1567</v>
      </c>
      <c r="B377" s="7">
        <v>100</v>
      </c>
      <c r="C377" s="7">
        <v>2</v>
      </c>
    </row>
    <row r="378" spans="1:3" x14ac:dyDescent="0.25">
      <c r="A378" s="6" t="s">
        <v>1736</v>
      </c>
      <c r="B378" s="7">
        <v>100</v>
      </c>
      <c r="C378" s="7">
        <v>2</v>
      </c>
    </row>
    <row r="379" spans="1:3" x14ac:dyDescent="0.25">
      <c r="A379" s="6" t="s">
        <v>1172</v>
      </c>
      <c r="B379" s="7">
        <v>2500</v>
      </c>
      <c r="C379" s="7">
        <v>14</v>
      </c>
    </row>
    <row r="380" spans="1:3" x14ac:dyDescent="0.25">
      <c r="A380" s="6" t="s">
        <v>1345</v>
      </c>
      <c r="B380" s="7">
        <v>1000</v>
      </c>
      <c r="C380" s="7">
        <v>2</v>
      </c>
    </row>
    <row r="381" spans="1:3" x14ac:dyDescent="0.25">
      <c r="A381" s="6" t="s">
        <v>1375</v>
      </c>
      <c r="B381" s="7">
        <v>50</v>
      </c>
      <c r="C381" s="7">
        <v>1</v>
      </c>
    </row>
    <row r="382" spans="1:3" x14ac:dyDescent="0.25">
      <c r="A382" s="6" t="s">
        <v>1635</v>
      </c>
      <c r="B382" s="7">
        <v>50</v>
      </c>
      <c r="C382" s="7">
        <v>1</v>
      </c>
    </row>
    <row r="383" spans="1:3" x14ac:dyDescent="0.25">
      <c r="A383" s="6" t="s">
        <v>1844</v>
      </c>
      <c r="B383" s="7">
        <v>100</v>
      </c>
      <c r="C383" s="7">
        <v>2</v>
      </c>
    </row>
    <row r="384" spans="1:3" x14ac:dyDescent="0.25">
      <c r="A384" s="6" t="s">
        <v>1477</v>
      </c>
      <c r="B384" s="7">
        <v>5000</v>
      </c>
      <c r="C384" s="7">
        <v>1</v>
      </c>
    </row>
    <row r="385" spans="1:3" x14ac:dyDescent="0.25">
      <c r="A385" s="6" t="s">
        <v>1433</v>
      </c>
      <c r="B385" s="7">
        <v>2150</v>
      </c>
      <c r="C385" s="7">
        <v>7</v>
      </c>
    </row>
    <row r="386" spans="1:3" x14ac:dyDescent="0.25">
      <c r="A386" s="6" t="s">
        <v>1747</v>
      </c>
      <c r="B386" s="7">
        <v>1300</v>
      </c>
      <c r="C386" s="7">
        <v>8</v>
      </c>
    </row>
    <row r="387" spans="1:3" x14ac:dyDescent="0.25">
      <c r="A387" s="6" t="s">
        <v>1756</v>
      </c>
      <c r="B387" s="7">
        <v>100</v>
      </c>
      <c r="C387" s="7">
        <v>2</v>
      </c>
    </row>
    <row r="388" spans="1:3" x14ac:dyDescent="0.25">
      <c r="A388" s="6" t="s">
        <v>1845</v>
      </c>
      <c r="B388" s="7">
        <v>50</v>
      </c>
      <c r="C388" s="7">
        <v>1</v>
      </c>
    </row>
    <row r="389" spans="1:3" x14ac:dyDescent="0.25">
      <c r="A389" s="6" t="s">
        <v>1527</v>
      </c>
      <c r="B389" s="7">
        <v>50</v>
      </c>
      <c r="C389" s="7">
        <v>1</v>
      </c>
    </row>
    <row r="390" spans="1:3" x14ac:dyDescent="0.25">
      <c r="A390" s="6" t="s">
        <v>1415</v>
      </c>
      <c r="B390" s="7">
        <v>350</v>
      </c>
      <c r="C390" s="7">
        <v>7</v>
      </c>
    </row>
    <row r="391" spans="1:3" x14ac:dyDescent="0.25">
      <c r="A391" s="6" t="s">
        <v>1846</v>
      </c>
      <c r="B391" s="7">
        <v>100</v>
      </c>
      <c r="C391" s="7">
        <v>2</v>
      </c>
    </row>
    <row r="392" spans="1:3" x14ac:dyDescent="0.25">
      <c r="A392" s="6" t="s">
        <v>1360</v>
      </c>
      <c r="B392" s="7">
        <v>150</v>
      </c>
      <c r="C392" s="7">
        <v>3</v>
      </c>
    </row>
    <row r="393" spans="1:3" x14ac:dyDescent="0.25">
      <c r="A393" s="6" t="s">
        <v>1847</v>
      </c>
      <c r="B393" s="7">
        <v>50</v>
      </c>
      <c r="C393" s="7">
        <v>1</v>
      </c>
    </row>
    <row r="394" spans="1:3" x14ac:dyDescent="0.25">
      <c r="A394" s="6" t="s">
        <v>1848</v>
      </c>
      <c r="B394" s="7">
        <v>50</v>
      </c>
      <c r="C394" s="7">
        <v>1</v>
      </c>
    </row>
    <row r="395" spans="1:3" x14ac:dyDescent="0.25">
      <c r="A395" s="6" t="s">
        <v>1849</v>
      </c>
      <c r="B395" s="7">
        <v>50</v>
      </c>
      <c r="C395" s="7">
        <v>1</v>
      </c>
    </row>
    <row r="396" spans="1:3" x14ac:dyDescent="0.25">
      <c r="A396" s="6" t="s">
        <v>1850</v>
      </c>
      <c r="B396" s="7">
        <v>50</v>
      </c>
      <c r="C396" s="7">
        <v>1</v>
      </c>
    </row>
    <row r="397" spans="1:3" x14ac:dyDescent="0.25">
      <c r="A397" s="6" t="s">
        <v>1390</v>
      </c>
      <c r="B397" s="7">
        <v>200</v>
      </c>
      <c r="C397" s="7">
        <v>4</v>
      </c>
    </row>
    <row r="398" spans="1:3" x14ac:dyDescent="0.25">
      <c r="A398" s="6" t="s">
        <v>1669</v>
      </c>
      <c r="B398" s="7">
        <v>600</v>
      </c>
      <c r="C398" s="7">
        <v>3</v>
      </c>
    </row>
    <row r="399" spans="1:3" x14ac:dyDescent="0.25">
      <c r="A399" s="6" t="s">
        <v>1214</v>
      </c>
      <c r="B399" s="7">
        <v>500</v>
      </c>
      <c r="C399" s="7">
        <v>1</v>
      </c>
    </row>
    <row r="400" spans="1:3" x14ac:dyDescent="0.25">
      <c r="A400" s="6" t="s">
        <v>1528</v>
      </c>
      <c r="B400" s="7">
        <v>550</v>
      </c>
      <c r="C400" s="7">
        <v>2</v>
      </c>
    </row>
    <row r="401" spans="1:3" x14ac:dyDescent="0.25">
      <c r="A401" s="6" t="s">
        <v>1851</v>
      </c>
      <c r="B401" s="7">
        <v>50</v>
      </c>
      <c r="C401" s="7">
        <v>1</v>
      </c>
    </row>
    <row r="402" spans="1:3" x14ac:dyDescent="0.25">
      <c r="A402" s="6" t="s">
        <v>1584</v>
      </c>
      <c r="B402" s="7">
        <v>200</v>
      </c>
      <c r="C402" s="7">
        <v>4</v>
      </c>
    </row>
    <row r="403" spans="1:3" x14ac:dyDescent="0.25">
      <c r="A403" s="6" t="s">
        <v>1426</v>
      </c>
      <c r="B403" s="7">
        <v>6300</v>
      </c>
      <c r="C403" s="7">
        <v>9</v>
      </c>
    </row>
    <row r="404" spans="1:3" x14ac:dyDescent="0.25">
      <c r="A404" s="6" t="s">
        <v>1232</v>
      </c>
      <c r="B404" s="7">
        <v>19200</v>
      </c>
      <c r="C404" s="7">
        <v>15</v>
      </c>
    </row>
    <row r="405" spans="1:3" x14ac:dyDescent="0.25">
      <c r="A405" s="6" t="s">
        <v>1636</v>
      </c>
      <c r="B405" s="7">
        <v>1150</v>
      </c>
      <c r="C405" s="7">
        <v>5</v>
      </c>
    </row>
    <row r="406" spans="1:3" x14ac:dyDescent="0.25">
      <c r="A406" s="6" t="s">
        <v>1233</v>
      </c>
      <c r="B406" s="7">
        <v>100</v>
      </c>
      <c r="C406" s="7">
        <v>2</v>
      </c>
    </row>
    <row r="407" spans="1:3" x14ac:dyDescent="0.25">
      <c r="A407" s="6" t="s">
        <v>1603</v>
      </c>
      <c r="B407" s="7">
        <v>600</v>
      </c>
      <c r="C407" s="7">
        <v>3</v>
      </c>
    </row>
    <row r="408" spans="1:3" x14ac:dyDescent="0.25">
      <c r="A408" s="6" t="s">
        <v>1293</v>
      </c>
      <c r="B408" s="7">
        <v>52050</v>
      </c>
      <c r="C408" s="7">
        <v>6</v>
      </c>
    </row>
    <row r="409" spans="1:3" x14ac:dyDescent="0.25">
      <c r="A409" s="6" t="s">
        <v>1593</v>
      </c>
      <c r="B409" s="7">
        <v>50</v>
      </c>
      <c r="C409" s="7">
        <v>1</v>
      </c>
    </row>
    <row r="410" spans="1:3" x14ac:dyDescent="0.25">
      <c r="A410" s="6" t="s">
        <v>647</v>
      </c>
      <c r="B410" s="7">
        <v>50</v>
      </c>
      <c r="C410" s="7">
        <v>1</v>
      </c>
    </row>
    <row r="411" spans="1:3" x14ac:dyDescent="0.25">
      <c r="A411" s="6" t="s">
        <v>1318</v>
      </c>
      <c r="B411" s="7">
        <v>0</v>
      </c>
      <c r="C411" s="7">
        <v>1</v>
      </c>
    </row>
    <row r="412" spans="1:3" x14ac:dyDescent="0.25">
      <c r="A412" s="6" t="s">
        <v>1434</v>
      </c>
      <c r="B412" s="7">
        <v>1000</v>
      </c>
      <c r="C412" s="7">
        <v>2</v>
      </c>
    </row>
    <row r="413" spans="1:3" x14ac:dyDescent="0.25">
      <c r="A413" s="6" t="s">
        <v>1234</v>
      </c>
      <c r="B413" s="7">
        <v>27300</v>
      </c>
      <c r="C413" s="7">
        <v>34</v>
      </c>
    </row>
    <row r="414" spans="1:3" x14ac:dyDescent="0.25">
      <c r="A414" s="6" t="s">
        <v>1852</v>
      </c>
      <c r="B414" s="7">
        <v>50</v>
      </c>
      <c r="C414" s="7">
        <v>1</v>
      </c>
    </row>
    <row r="415" spans="1:3" x14ac:dyDescent="0.25">
      <c r="A415" s="6" t="s">
        <v>1346</v>
      </c>
      <c r="B415" s="7">
        <v>1500</v>
      </c>
      <c r="C415" s="7">
        <v>3</v>
      </c>
    </row>
    <row r="416" spans="1:3" x14ac:dyDescent="0.25">
      <c r="A416" s="6" t="s">
        <v>1529</v>
      </c>
      <c r="B416" s="7">
        <v>50</v>
      </c>
      <c r="C416" s="7">
        <v>1</v>
      </c>
    </row>
    <row r="417" spans="1:3" x14ac:dyDescent="0.25">
      <c r="A417" s="6" t="s">
        <v>1516</v>
      </c>
      <c r="B417" s="7">
        <v>2750</v>
      </c>
      <c r="C417" s="7">
        <v>19</v>
      </c>
    </row>
    <row r="418" spans="1:3" x14ac:dyDescent="0.25">
      <c r="A418" s="6" t="s">
        <v>1853</v>
      </c>
      <c r="B418" s="7">
        <v>50</v>
      </c>
      <c r="C418" s="7">
        <v>1</v>
      </c>
    </row>
    <row r="419" spans="1:3" x14ac:dyDescent="0.25">
      <c r="A419" s="6" t="s">
        <v>1854</v>
      </c>
      <c r="B419" s="7">
        <v>50</v>
      </c>
      <c r="C419" s="7">
        <v>1</v>
      </c>
    </row>
    <row r="420" spans="1:3" x14ac:dyDescent="0.25">
      <c r="A420" s="6" t="s">
        <v>1443</v>
      </c>
      <c r="B420" s="7">
        <v>1000</v>
      </c>
      <c r="C420" s="7">
        <v>2</v>
      </c>
    </row>
    <row r="421" spans="1:3" x14ac:dyDescent="0.25">
      <c r="A421" s="6" t="s">
        <v>1435</v>
      </c>
      <c r="B421" s="7">
        <v>1000</v>
      </c>
      <c r="C421" s="7">
        <v>2</v>
      </c>
    </row>
    <row r="422" spans="1:3" x14ac:dyDescent="0.25">
      <c r="A422" s="6" t="s">
        <v>1855</v>
      </c>
      <c r="B422" s="7">
        <v>50</v>
      </c>
      <c r="C422" s="7">
        <v>1</v>
      </c>
    </row>
    <row r="423" spans="1:3" x14ac:dyDescent="0.25">
      <c r="A423" s="6" t="s">
        <v>1203</v>
      </c>
      <c r="B423" s="7">
        <v>20000</v>
      </c>
      <c r="C423" s="7">
        <v>4</v>
      </c>
    </row>
    <row r="424" spans="1:3" x14ac:dyDescent="0.25">
      <c r="A424" s="6" t="s">
        <v>1856</v>
      </c>
      <c r="B424" s="7">
        <v>50</v>
      </c>
      <c r="C424" s="7">
        <v>1</v>
      </c>
    </row>
    <row r="425" spans="1:3" x14ac:dyDescent="0.25">
      <c r="A425" s="6" t="s">
        <v>1857</v>
      </c>
      <c r="B425" s="7">
        <v>50</v>
      </c>
      <c r="C425" s="7">
        <v>1</v>
      </c>
    </row>
    <row r="426" spans="1:3" x14ac:dyDescent="0.25">
      <c r="A426" s="6" t="s">
        <v>1858</v>
      </c>
      <c r="B426" s="7">
        <v>50</v>
      </c>
      <c r="C426" s="7">
        <v>1</v>
      </c>
    </row>
    <row r="427" spans="1:3" x14ac:dyDescent="0.25">
      <c r="A427" s="6" t="s">
        <v>1859</v>
      </c>
      <c r="B427" s="7">
        <v>50</v>
      </c>
      <c r="C427" s="7">
        <v>1</v>
      </c>
    </row>
    <row r="428" spans="1:3" x14ac:dyDescent="0.25">
      <c r="A428" s="6" t="s">
        <v>1860</v>
      </c>
      <c r="B428" s="7">
        <v>50</v>
      </c>
      <c r="C428" s="7">
        <v>1</v>
      </c>
    </row>
    <row r="429" spans="1:3" x14ac:dyDescent="0.25">
      <c r="A429" s="6" t="s">
        <v>1861</v>
      </c>
      <c r="B429" s="7">
        <v>50</v>
      </c>
      <c r="C429" s="7">
        <v>1</v>
      </c>
    </row>
    <row r="430" spans="1:3" x14ac:dyDescent="0.25">
      <c r="A430" s="6" t="s">
        <v>1862</v>
      </c>
      <c r="B430" s="7">
        <v>50</v>
      </c>
      <c r="C430" s="7">
        <v>1</v>
      </c>
    </row>
    <row r="431" spans="1:3" x14ac:dyDescent="0.25">
      <c r="A431" s="6" t="s">
        <v>1863</v>
      </c>
      <c r="B431" s="7">
        <v>50</v>
      </c>
      <c r="C431" s="7">
        <v>1</v>
      </c>
    </row>
    <row r="432" spans="1:3" x14ac:dyDescent="0.25">
      <c r="A432" s="6" t="s">
        <v>1294</v>
      </c>
      <c r="B432" s="7">
        <v>500</v>
      </c>
      <c r="C432" s="7">
        <v>1</v>
      </c>
    </row>
    <row r="433" spans="1:3" x14ac:dyDescent="0.25">
      <c r="A433" s="6" t="s">
        <v>1705</v>
      </c>
      <c r="B433" s="7">
        <v>150</v>
      </c>
      <c r="C433" s="7">
        <v>3</v>
      </c>
    </row>
    <row r="434" spans="1:3" x14ac:dyDescent="0.25">
      <c r="A434" s="6" t="s">
        <v>1478</v>
      </c>
      <c r="B434" s="7">
        <v>50000</v>
      </c>
      <c r="C434" s="7">
        <v>1</v>
      </c>
    </row>
    <row r="435" spans="1:3" x14ac:dyDescent="0.25">
      <c r="A435" s="6" t="s">
        <v>1639</v>
      </c>
      <c r="B435" s="7">
        <v>600</v>
      </c>
      <c r="C435" s="7">
        <v>3</v>
      </c>
    </row>
    <row r="436" spans="1:3" x14ac:dyDescent="0.25">
      <c r="A436" s="6" t="s">
        <v>1347</v>
      </c>
      <c r="B436" s="7">
        <v>1500</v>
      </c>
      <c r="C436" s="7">
        <v>3</v>
      </c>
    </row>
    <row r="437" spans="1:3" x14ac:dyDescent="0.25">
      <c r="A437" s="6" t="s">
        <v>1604</v>
      </c>
      <c r="B437" s="7">
        <v>500</v>
      </c>
      <c r="C437" s="7">
        <v>1</v>
      </c>
    </row>
    <row r="438" spans="1:3" x14ac:dyDescent="0.25">
      <c r="A438" s="6" t="s">
        <v>1530</v>
      </c>
      <c r="B438" s="7">
        <v>500</v>
      </c>
      <c r="C438" s="7">
        <v>1</v>
      </c>
    </row>
    <row r="439" spans="1:3" x14ac:dyDescent="0.25">
      <c r="A439" s="6" t="s">
        <v>1605</v>
      </c>
      <c r="B439" s="7">
        <v>500</v>
      </c>
      <c r="C439" s="7">
        <v>1</v>
      </c>
    </row>
    <row r="440" spans="1:3" x14ac:dyDescent="0.25">
      <c r="A440" s="6" t="s">
        <v>1436</v>
      </c>
      <c r="B440" s="7">
        <v>2550</v>
      </c>
      <c r="C440" s="7">
        <v>6</v>
      </c>
    </row>
    <row r="441" spans="1:3" x14ac:dyDescent="0.25">
      <c r="A441" s="6" t="s">
        <v>1689</v>
      </c>
      <c r="B441" s="7">
        <v>1700</v>
      </c>
      <c r="C441" s="7">
        <v>7</v>
      </c>
    </row>
    <row r="442" spans="1:3" x14ac:dyDescent="0.25">
      <c r="A442" s="6" t="s">
        <v>1864</v>
      </c>
      <c r="B442" s="7">
        <v>50</v>
      </c>
      <c r="C442" s="7">
        <v>1</v>
      </c>
    </row>
    <row r="443" spans="1:3" x14ac:dyDescent="0.25">
      <c r="A443" s="6" t="s">
        <v>1865</v>
      </c>
      <c r="B443" s="7">
        <v>50</v>
      </c>
      <c r="C443" s="7">
        <v>1</v>
      </c>
    </row>
    <row r="444" spans="1:3" x14ac:dyDescent="0.25">
      <c r="A444" s="6" t="s">
        <v>1376</v>
      </c>
      <c r="B444" s="7">
        <v>100</v>
      </c>
      <c r="C444" s="7">
        <v>2</v>
      </c>
    </row>
    <row r="445" spans="1:3" x14ac:dyDescent="0.25">
      <c r="A445" s="6" t="s">
        <v>1295</v>
      </c>
      <c r="B445" s="7">
        <v>6200</v>
      </c>
      <c r="C445" s="7">
        <v>25</v>
      </c>
    </row>
    <row r="446" spans="1:3" x14ac:dyDescent="0.25">
      <c r="A446" s="6" t="s">
        <v>1479</v>
      </c>
      <c r="B446" s="7">
        <v>550</v>
      </c>
      <c r="C446" s="7">
        <v>2</v>
      </c>
    </row>
    <row r="447" spans="1:3" x14ac:dyDescent="0.25">
      <c r="A447" s="6" t="s">
        <v>1556</v>
      </c>
      <c r="B447" s="7">
        <v>1150</v>
      </c>
      <c r="C447" s="7">
        <v>5</v>
      </c>
    </row>
    <row r="448" spans="1:3" x14ac:dyDescent="0.25">
      <c r="A448" s="6" t="s">
        <v>1866</v>
      </c>
      <c r="B448" s="7">
        <v>50</v>
      </c>
      <c r="C448" s="7">
        <v>1</v>
      </c>
    </row>
    <row r="449" spans="1:3" x14ac:dyDescent="0.25">
      <c r="A449" s="6" t="s">
        <v>1546</v>
      </c>
      <c r="B449" s="7">
        <v>1000</v>
      </c>
      <c r="C449" s="7">
        <v>2</v>
      </c>
    </row>
    <row r="450" spans="1:3" x14ac:dyDescent="0.25">
      <c r="A450" s="6" t="s">
        <v>1557</v>
      </c>
      <c r="B450" s="7">
        <v>100</v>
      </c>
      <c r="C450" s="7">
        <v>2</v>
      </c>
    </row>
    <row r="451" spans="1:3" x14ac:dyDescent="0.25">
      <c r="A451" s="6" t="s">
        <v>1867</v>
      </c>
      <c r="B451" s="7">
        <v>50</v>
      </c>
      <c r="C451" s="7">
        <v>1</v>
      </c>
    </row>
    <row r="452" spans="1:3" x14ac:dyDescent="0.25">
      <c r="A452" s="6" t="s">
        <v>1868</v>
      </c>
      <c r="B452" s="7">
        <v>50</v>
      </c>
      <c r="C452" s="7">
        <v>1</v>
      </c>
    </row>
    <row r="453" spans="1:3" x14ac:dyDescent="0.25">
      <c r="A453" s="6" t="s">
        <v>1869</v>
      </c>
      <c r="B453" s="7">
        <v>100</v>
      </c>
      <c r="C453" s="7">
        <v>2</v>
      </c>
    </row>
    <row r="454" spans="1:3" x14ac:dyDescent="0.25">
      <c r="A454" s="6" t="s">
        <v>1480</v>
      </c>
      <c r="B454" s="7">
        <v>50</v>
      </c>
      <c r="C454" s="7">
        <v>1</v>
      </c>
    </row>
    <row r="455" spans="1:3" x14ac:dyDescent="0.25">
      <c r="A455" s="6" t="s">
        <v>1547</v>
      </c>
      <c r="B455" s="7">
        <v>1000</v>
      </c>
      <c r="C455" s="7">
        <v>2</v>
      </c>
    </row>
    <row r="456" spans="1:3" x14ac:dyDescent="0.25">
      <c r="A456" s="6" t="s">
        <v>1870</v>
      </c>
      <c r="B456" s="7">
        <v>50</v>
      </c>
      <c r="C456" s="7">
        <v>1</v>
      </c>
    </row>
    <row r="457" spans="1:3" x14ac:dyDescent="0.25">
      <c r="A457" s="6" t="s">
        <v>1871</v>
      </c>
      <c r="B457" s="7">
        <v>50</v>
      </c>
      <c r="C457" s="7">
        <v>1</v>
      </c>
    </row>
    <row r="458" spans="1:3" x14ac:dyDescent="0.25">
      <c r="A458" s="6" t="s">
        <v>1690</v>
      </c>
      <c r="B458" s="7">
        <v>50</v>
      </c>
      <c r="C458" s="7">
        <v>1</v>
      </c>
    </row>
    <row r="459" spans="1:3" x14ac:dyDescent="0.25">
      <c r="A459" s="6" t="s">
        <v>1437</v>
      </c>
      <c r="B459" s="7">
        <v>1500</v>
      </c>
      <c r="C459" s="7">
        <v>3</v>
      </c>
    </row>
    <row r="460" spans="1:3" x14ac:dyDescent="0.25">
      <c r="A460" s="6" t="s">
        <v>1481</v>
      </c>
      <c r="B460" s="7">
        <v>500</v>
      </c>
      <c r="C460" s="7">
        <v>1</v>
      </c>
    </row>
    <row r="461" spans="1:3" x14ac:dyDescent="0.25">
      <c r="A461" s="6" t="s">
        <v>1366</v>
      </c>
      <c r="B461" s="7">
        <v>100</v>
      </c>
      <c r="C461" s="7">
        <v>2</v>
      </c>
    </row>
    <row r="462" spans="1:3" x14ac:dyDescent="0.25">
      <c r="A462" s="6" t="s">
        <v>1457</v>
      </c>
      <c r="B462" s="7">
        <v>100</v>
      </c>
      <c r="C462" s="7">
        <v>2</v>
      </c>
    </row>
    <row r="463" spans="1:3" x14ac:dyDescent="0.25">
      <c r="A463" s="6" t="s">
        <v>1872</v>
      </c>
      <c r="B463" s="7">
        <v>50</v>
      </c>
      <c r="C463" s="7">
        <v>1</v>
      </c>
    </row>
    <row r="464" spans="1:3" x14ac:dyDescent="0.25">
      <c r="A464" s="6" t="s">
        <v>1348</v>
      </c>
      <c r="B464" s="7">
        <v>1500</v>
      </c>
      <c r="C464" s="7">
        <v>3</v>
      </c>
    </row>
    <row r="465" spans="1:3" x14ac:dyDescent="0.25">
      <c r="A465" s="6" t="s">
        <v>1296</v>
      </c>
      <c r="B465" s="7">
        <v>51550</v>
      </c>
      <c r="C465" s="7">
        <v>5</v>
      </c>
    </row>
    <row r="466" spans="1:3" x14ac:dyDescent="0.25">
      <c r="A466" s="6" t="s">
        <v>1438</v>
      </c>
      <c r="B466" s="7">
        <v>8050</v>
      </c>
      <c r="C466" s="7">
        <v>8</v>
      </c>
    </row>
    <row r="467" spans="1:3" x14ac:dyDescent="0.25">
      <c r="A467" s="6" t="s">
        <v>1720</v>
      </c>
      <c r="B467" s="7">
        <v>250</v>
      </c>
      <c r="C467" s="7">
        <v>5</v>
      </c>
    </row>
    <row r="468" spans="1:3" x14ac:dyDescent="0.25">
      <c r="A468" s="6" t="s">
        <v>1873</v>
      </c>
      <c r="B468" s="7">
        <v>50</v>
      </c>
      <c r="C468" s="7">
        <v>1</v>
      </c>
    </row>
    <row r="469" spans="1:3" x14ac:dyDescent="0.25">
      <c r="A469" s="6" t="s">
        <v>1706</v>
      </c>
      <c r="B469" s="7">
        <v>50</v>
      </c>
      <c r="C469" s="7">
        <v>1</v>
      </c>
    </row>
    <row r="470" spans="1:3" x14ac:dyDescent="0.25">
      <c r="A470" s="6" t="s">
        <v>1721</v>
      </c>
      <c r="B470" s="7">
        <v>50</v>
      </c>
      <c r="C470" s="7">
        <v>2</v>
      </c>
    </row>
    <row r="471" spans="1:3" x14ac:dyDescent="0.25">
      <c r="A471" s="6" t="s">
        <v>1482</v>
      </c>
      <c r="B471" s="7">
        <v>500</v>
      </c>
      <c r="C471" s="7">
        <v>1</v>
      </c>
    </row>
    <row r="472" spans="1:3" x14ac:dyDescent="0.25">
      <c r="A472" s="6" t="s">
        <v>1297</v>
      </c>
      <c r="B472" s="7">
        <v>500</v>
      </c>
      <c r="C472" s="7">
        <v>1</v>
      </c>
    </row>
    <row r="473" spans="1:3" x14ac:dyDescent="0.25">
      <c r="A473" s="6" t="s">
        <v>1722</v>
      </c>
      <c r="B473" s="7">
        <v>1550</v>
      </c>
      <c r="C473" s="7">
        <v>4</v>
      </c>
    </row>
    <row r="474" spans="1:3" x14ac:dyDescent="0.25">
      <c r="A474" s="6" t="s">
        <v>1268</v>
      </c>
      <c r="B474" s="7">
        <v>9900</v>
      </c>
      <c r="C474" s="7">
        <v>18</v>
      </c>
    </row>
    <row r="475" spans="1:3" x14ac:dyDescent="0.25">
      <c r="A475" s="6" t="s">
        <v>1173</v>
      </c>
      <c r="B475" s="7">
        <v>58600</v>
      </c>
      <c r="C475" s="7">
        <v>11</v>
      </c>
    </row>
    <row r="476" spans="1:3" x14ac:dyDescent="0.25">
      <c r="A476" s="6" t="s">
        <v>1874</v>
      </c>
      <c r="B476" s="7">
        <v>50</v>
      </c>
      <c r="C476" s="7">
        <v>1</v>
      </c>
    </row>
    <row r="477" spans="1:3" x14ac:dyDescent="0.25">
      <c r="A477" s="6" t="s">
        <v>1483</v>
      </c>
      <c r="B477" s="7">
        <v>50500</v>
      </c>
      <c r="C477" s="7">
        <v>2</v>
      </c>
    </row>
    <row r="478" spans="1:3" x14ac:dyDescent="0.25">
      <c r="A478" s="6" t="s">
        <v>1254</v>
      </c>
      <c r="B478" s="7">
        <v>8700</v>
      </c>
      <c r="C478" s="7">
        <v>12</v>
      </c>
    </row>
    <row r="479" spans="1:3" x14ac:dyDescent="0.25">
      <c r="A479" s="6" t="s">
        <v>1875</v>
      </c>
      <c r="B479" s="7">
        <v>50</v>
      </c>
      <c r="C479" s="7">
        <v>1</v>
      </c>
    </row>
    <row r="480" spans="1:3" x14ac:dyDescent="0.25">
      <c r="A480" s="6" t="s">
        <v>1221</v>
      </c>
      <c r="B480" s="7">
        <v>650</v>
      </c>
      <c r="C480" s="7">
        <v>4</v>
      </c>
    </row>
    <row r="481" spans="1:3" x14ac:dyDescent="0.25">
      <c r="A481" s="6" t="s">
        <v>1222</v>
      </c>
      <c r="B481" s="7">
        <v>1150</v>
      </c>
      <c r="C481" s="7">
        <v>5</v>
      </c>
    </row>
    <row r="482" spans="1:3" x14ac:dyDescent="0.25">
      <c r="A482" s="6" t="s">
        <v>1876</v>
      </c>
      <c r="B482" s="7">
        <v>50</v>
      </c>
      <c r="C482" s="7">
        <v>1</v>
      </c>
    </row>
    <row r="483" spans="1:3" x14ac:dyDescent="0.25">
      <c r="A483" s="6" t="s">
        <v>1444</v>
      </c>
      <c r="B483" s="7">
        <v>500</v>
      </c>
      <c r="C483" s="7">
        <v>1</v>
      </c>
    </row>
    <row r="484" spans="1:3" x14ac:dyDescent="0.25">
      <c r="A484" s="6" t="s">
        <v>1655</v>
      </c>
      <c r="B484" s="7">
        <v>50</v>
      </c>
      <c r="C484" s="7">
        <v>1</v>
      </c>
    </row>
    <row r="485" spans="1:3" x14ac:dyDescent="0.25">
      <c r="A485" s="6" t="s">
        <v>1877</v>
      </c>
      <c r="B485" s="7">
        <v>50</v>
      </c>
      <c r="C485" s="7">
        <v>1</v>
      </c>
    </row>
    <row r="486" spans="1:3" x14ac:dyDescent="0.25">
      <c r="A486" s="6" t="s">
        <v>1878</v>
      </c>
      <c r="B486" s="7">
        <v>50</v>
      </c>
      <c r="C486" s="7">
        <v>1</v>
      </c>
    </row>
    <row r="487" spans="1:3" x14ac:dyDescent="0.25">
      <c r="A487" s="6" t="s">
        <v>1748</v>
      </c>
      <c r="B487" s="7">
        <v>100</v>
      </c>
      <c r="C487" s="7">
        <v>2</v>
      </c>
    </row>
    <row r="488" spans="1:3" x14ac:dyDescent="0.25">
      <c r="A488" s="6" t="s">
        <v>1749</v>
      </c>
      <c r="B488" s="7">
        <v>150</v>
      </c>
      <c r="C488" s="7">
        <v>3</v>
      </c>
    </row>
    <row r="489" spans="1:3" x14ac:dyDescent="0.25">
      <c r="A489" s="6" t="s">
        <v>1517</v>
      </c>
      <c r="B489" s="7">
        <v>50</v>
      </c>
      <c r="C489" s="7">
        <v>1</v>
      </c>
    </row>
    <row r="490" spans="1:3" x14ac:dyDescent="0.25">
      <c r="A490" s="6" t="s">
        <v>1518</v>
      </c>
      <c r="B490" s="7">
        <v>50</v>
      </c>
      <c r="C490" s="7">
        <v>1</v>
      </c>
    </row>
    <row r="491" spans="1:3" x14ac:dyDescent="0.25">
      <c r="A491" s="6" t="s">
        <v>1484</v>
      </c>
      <c r="B491" s="7">
        <v>50500</v>
      </c>
      <c r="C491" s="7">
        <v>2</v>
      </c>
    </row>
    <row r="492" spans="1:3" x14ac:dyDescent="0.25">
      <c r="A492" s="6" t="s">
        <v>1879</v>
      </c>
      <c r="B492" s="7">
        <v>50</v>
      </c>
      <c r="C492" s="7">
        <v>1</v>
      </c>
    </row>
    <row r="493" spans="1:3" x14ac:dyDescent="0.25">
      <c r="A493" s="6" t="s">
        <v>1750</v>
      </c>
      <c r="B493" s="7">
        <v>500</v>
      </c>
      <c r="C493" s="7">
        <v>1</v>
      </c>
    </row>
    <row r="494" spans="1:3" x14ac:dyDescent="0.25">
      <c r="A494" s="6" t="s">
        <v>1319</v>
      </c>
      <c r="B494" s="7">
        <v>50</v>
      </c>
      <c r="C494" s="7">
        <v>1</v>
      </c>
    </row>
    <row r="495" spans="1:3" x14ac:dyDescent="0.25">
      <c r="A495" s="6" t="s">
        <v>1320</v>
      </c>
      <c r="B495" s="7">
        <v>100</v>
      </c>
      <c r="C495" s="7">
        <v>2</v>
      </c>
    </row>
    <row r="496" spans="1:3" x14ac:dyDescent="0.25">
      <c r="A496" s="6" t="s">
        <v>1880</v>
      </c>
      <c r="B496" s="7">
        <v>50</v>
      </c>
      <c r="C496" s="7">
        <v>1</v>
      </c>
    </row>
    <row r="497" spans="1:3" x14ac:dyDescent="0.25">
      <c r="A497" s="6" t="s">
        <v>1377</v>
      </c>
      <c r="B497" s="7">
        <v>50</v>
      </c>
      <c r="C497" s="7">
        <v>1</v>
      </c>
    </row>
    <row r="498" spans="1:3" x14ac:dyDescent="0.25">
      <c r="A498" s="6" t="s">
        <v>1614</v>
      </c>
      <c r="B498" s="7">
        <v>100</v>
      </c>
      <c r="C498" s="7">
        <v>2</v>
      </c>
    </row>
    <row r="499" spans="1:3" x14ac:dyDescent="0.25">
      <c r="A499" s="6" t="s">
        <v>1615</v>
      </c>
      <c r="B499" s="7">
        <v>50</v>
      </c>
      <c r="C499" s="7">
        <v>1</v>
      </c>
    </row>
    <row r="500" spans="1:3" x14ac:dyDescent="0.25">
      <c r="A500" s="6" t="s">
        <v>1691</v>
      </c>
      <c r="B500" s="7">
        <v>1050</v>
      </c>
      <c r="C500" s="7">
        <v>3</v>
      </c>
    </row>
    <row r="501" spans="1:3" x14ac:dyDescent="0.25">
      <c r="A501" s="6" t="s">
        <v>1677</v>
      </c>
      <c r="B501" s="7">
        <v>50</v>
      </c>
      <c r="C501" s="7">
        <v>1</v>
      </c>
    </row>
    <row r="502" spans="1:3" x14ac:dyDescent="0.25">
      <c r="A502" s="6" t="s">
        <v>1321</v>
      </c>
      <c r="B502" s="7">
        <v>100</v>
      </c>
      <c r="C502" s="7">
        <v>2</v>
      </c>
    </row>
    <row r="503" spans="1:3" x14ac:dyDescent="0.25">
      <c r="A503" s="6" t="s">
        <v>1445</v>
      </c>
      <c r="B503" s="7">
        <v>500</v>
      </c>
      <c r="C503" s="7">
        <v>1</v>
      </c>
    </row>
    <row r="504" spans="1:3" x14ac:dyDescent="0.25">
      <c r="A504" s="6" t="s">
        <v>1485</v>
      </c>
      <c r="B504" s="7">
        <v>7000</v>
      </c>
      <c r="C504" s="7">
        <v>5</v>
      </c>
    </row>
    <row r="505" spans="1:3" x14ac:dyDescent="0.25">
      <c r="A505" s="6" t="s">
        <v>1446</v>
      </c>
      <c r="B505" s="7">
        <v>600</v>
      </c>
      <c r="C505" s="7">
        <v>3</v>
      </c>
    </row>
    <row r="506" spans="1:3" x14ac:dyDescent="0.25">
      <c r="A506" s="6" t="s">
        <v>1881</v>
      </c>
      <c r="B506" s="7">
        <v>50</v>
      </c>
      <c r="C506" s="7">
        <v>1</v>
      </c>
    </row>
    <row r="507" spans="1:3" x14ac:dyDescent="0.25">
      <c r="A507" s="6" t="s">
        <v>1486</v>
      </c>
      <c r="B507" s="7">
        <v>50</v>
      </c>
      <c r="C507" s="7">
        <v>1</v>
      </c>
    </row>
    <row r="508" spans="1:3" x14ac:dyDescent="0.25">
      <c r="A508" s="6" t="s">
        <v>1458</v>
      </c>
      <c r="B508" s="7">
        <v>100</v>
      </c>
      <c r="C508" s="7">
        <v>3</v>
      </c>
    </row>
    <row r="509" spans="1:3" x14ac:dyDescent="0.25">
      <c r="A509" s="6" t="s">
        <v>1262</v>
      </c>
      <c r="B509" s="7">
        <v>100</v>
      </c>
      <c r="C509" s="7">
        <v>2</v>
      </c>
    </row>
    <row r="510" spans="1:3" x14ac:dyDescent="0.25">
      <c r="A510" s="6" t="s">
        <v>1678</v>
      </c>
      <c r="B510" s="7">
        <v>50</v>
      </c>
      <c r="C510" s="7">
        <v>1</v>
      </c>
    </row>
    <row r="511" spans="1:3" x14ac:dyDescent="0.25">
      <c r="A511" s="6" t="s">
        <v>1391</v>
      </c>
      <c r="B511" s="7">
        <v>150</v>
      </c>
      <c r="C511" s="7">
        <v>4</v>
      </c>
    </row>
    <row r="512" spans="1:3" x14ac:dyDescent="0.25">
      <c r="A512" s="6" t="s">
        <v>1367</v>
      </c>
      <c r="B512" s="7">
        <v>50</v>
      </c>
      <c r="C512" s="7">
        <v>1</v>
      </c>
    </row>
    <row r="513" spans="1:3" x14ac:dyDescent="0.25">
      <c r="A513" s="6" t="s">
        <v>1447</v>
      </c>
      <c r="B513" s="7">
        <v>500</v>
      </c>
      <c r="C513" s="7">
        <v>1</v>
      </c>
    </row>
    <row r="514" spans="1:3" x14ac:dyDescent="0.25">
      <c r="A514" s="6" t="s">
        <v>1882</v>
      </c>
      <c r="B514" s="7">
        <v>50</v>
      </c>
      <c r="C514" s="7">
        <v>1</v>
      </c>
    </row>
    <row r="515" spans="1:3" x14ac:dyDescent="0.25">
      <c r="A515" s="6" t="s">
        <v>1723</v>
      </c>
      <c r="B515" s="7">
        <v>1050</v>
      </c>
      <c r="C515" s="7">
        <v>3</v>
      </c>
    </row>
    <row r="516" spans="1:3" x14ac:dyDescent="0.25">
      <c r="A516" s="6" t="s">
        <v>1188</v>
      </c>
      <c r="B516" s="7">
        <v>7050</v>
      </c>
      <c r="C516" s="7">
        <v>33</v>
      </c>
    </row>
    <row r="517" spans="1:3" x14ac:dyDescent="0.25">
      <c r="A517" s="6" t="s">
        <v>1692</v>
      </c>
      <c r="B517" s="7">
        <v>50</v>
      </c>
      <c r="C517" s="7">
        <v>1</v>
      </c>
    </row>
    <row r="518" spans="1:3" x14ac:dyDescent="0.25">
      <c r="A518" s="6" t="s">
        <v>1883</v>
      </c>
      <c r="B518" s="7">
        <v>50</v>
      </c>
      <c r="C518" s="7">
        <v>1</v>
      </c>
    </row>
    <row r="519" spans="1:3" x14ac:dyDescent="0.25">
      <c r="A519" s="6" t="s">
        <v>1884</v>
      </c>
      <c r="B519" s="7">
        <v>50</v>
      </c>
      <c r="C519" s="7">
        <v>1</v>
      </c>
    </row>
    <row r="520" spans="1:3" x14ac:dyDescent="0.25">
      <c r="A520" s="6" t="s">
        <v>1361</v>
      </c>
      <c r="B520" s="7">
        <v>50</v>
      </c>
      <c r="C520" s="7">
        <v>1</v>
      </c>
    </row>
    <row r="521" spans="1:3" x14ac:dyDescent="0.25">
      <c r="A521" s="6" t="s">
        <v>1395</v>
      </c>
      <c r="B521" s="7">
        <v>5000</v>
      </c>
      <c r="C521" s="7">
        <v>1</v>
      </c>
    </row>
    <row r="522" spans="1:3" x14ac:dyDescent="0.25">
      <c r="A522" s="6" t="s">
        <v>1174</v>
      </c>
      <c r="B522" s="7">
        <v>1200</v>
      </c>
      <c r="C522" s="7">
        <v>7</v>
      </c>
    </row>
    <row r="523" spans="1:3" x14ac:dyDescent="0.25">
      <c r="A523" s="6" t="s">
        <v>1235</v>
      </c>
      <c r="B523" s="7">
        <v>3900</v>
      </c>
      <c r="C523" s="7">
        <v>26</v>
      </c>
    </row>
    <row r="524" spans="1:3" x14ac:dyDescent="0.25">
      <c r="A524" s="6" t="s">
        <v>1269</v>
      </c>
      <c r="B524" s="7">
        <v>1100</v>
      </c>
      <c r="C524" s="7">
        <v>4</v>
      </c>
    </row>
    <row r="525" spans="1:3" x14ac:dyDescent="0.25">
      <c r="A525" s="6" t="s">
        <v>1629</v>
      </c>
      <c r="B525" s="7">
        <v>1250</v>
      </c>
      <c r="C525" s="7">
        <v>7</v>
      </c>
    </row>
    <row r="526" spans="1:3" x14ac:dyDescent="0.25">
      <c r="A526" s="6" t="s">
        <v>1322</v>
      </c>
      <c r="B526" s="7">
        <v>50</v>
      </c>
      <c r="C526" s="7">
        <v>1</v>
      </c>
    </row>
    <row r="527" spans="1:3" x14ac:dyDescent="0.25">
      <c r="A527" s="6" t="s">
        <v>1616</v>
      </c>
      <c r="B527" s="7">
        <v>150</v>
      </c>
      <c r="C527" s="7">
        <v>3</v>
      </c>
    </row>
    <row r="528" spans="1:3" x14ac:dyDescent="0.25">
      <c r="A528" s="6" t="s">
        <v>1323</v>
      </c>
      <c r="B528" s="7">
        <v>300</v>
      </c>
      <c r="C528" s="7">
        <v>8</v>
      </c>
    </row>
    <row r="529" spans="1:3" x14ac:dyDescent="0.25">
      <c r="A529" s="6" t="s">
        <v>1324</v>
      </c>
      <c r="B529" s="7">
        <v>50</v>
      </c>
      <c r="C529" s="7">
        <v>1</v>
      </c>
    </row>
    <row r="530" spans="1:3" x14ac:dyDescent="0.25">
      <c r="A530" s="6" t="s">
        <v>1617</v>
      </c>
      <c r="B530" s="7">
        <v>100</v>
      </c>
      <c r="C530" s="7">
        <v>2</v>
      </c>
    </row>
    <row r="531" spans="1:3" x14ac:dyDescent="0.25">
      <c r="A531" s="6" t="s">
        <v>1349</v>
      </c>
      <c r="B531" s="7">
        <v>2550</v>
      </c>
      <c r="C531" s="7">
        <v>6</v>
      </c>
    </row>
    <row r="532" spans="1:3" x14ac:dyDescent="0.25">
      <c r="A532" s="6" t="s">
        <v>1885</v>
      </c>
      <c r="B532" s="7">
        <v>50</v>
      </c>
      <c r="C532" s="7">
        <v>1</v>
      </c>
    </row>
    <row r="533" spans="1:3" x14ac:dyDescent="0.25">
      <c r="A533" s="6" t="s">
        <v>1886</v>
      </c>
      <c r="B533" s="7">
        <v>50</v>
      </c>
      <c r="C533" s="7">
        <v>1</v>
      </c>
    </row>
    <row r="534" spans="1:3" x14ac:dyDescent="0.25">
      <c r="A534" s="6" t="s">
        <v>1887</v>
      </c>
      <c r="B534" s="7">
        <v>50</v>
      </c>
      <c r="C534" s="7">
        <v>1</v>
      </c>
    </row>
    <row r="535" spans="1:3" x14ac:dyDescent="0.25">
      <c r="A535" s="6" t="s">
        <v>1888</v>
      </c>
      <c r="B535" s="7">
        <v>500</v>
      </c>
      <c r="C535" s="7">
        <v>1</v>
      </c>
    </row>
    <row r="536" spans="1:3" x14ac:dyDescent="0.25">
      <c r="A536" s="6" t="s">
        <v>1889</v>
      </c>
      <c r="B536" s="7">
        <v>50</v>
      </c>
      <c r="C536" s="7">
        <v>1</v>
      </c>
    </row>
    <row r="537" spans="1:3" x14ac:dyDescent="0.25">
      <c r="A537" s="6" t="s">
        <v>1890</v>
      </c>
      <c r="B537" s="7">
        <v>50</v>
      </c>
      <c r="C537" s="7">
        <v>1</v>
      </c>
    </row>
    <row r="538" spans="1:3" x14ac:dyDescent="0.25">
      <c r="A538" s="6" t="s">
        <v>1891</v>
      </c>
      <c r="B538" s="7">
        <v>50</v>
      </c>
      <c r="C538" s="7">
        <v>1</v>
      </c>
    </row>
    <row r="539" spans="1:3" x14ac:dyDescent="0.25">
      <c r="A539" s="6" t="s">
        <v>1236</v>
      </c>
      <c r="B539" s="7">
        <v>13800</v>
      </c>
      <c r="C539" s="7">
        <v>15</v>
      </c>
    </row>
    <row r="540" spans="1:3" x14ac:dyDescent="0.25">
      <c r="A540" s="6" t="s">
        <v>1618</v>
      </c>
      <c r="B540" s="7">
        <v>50</v>
      </c>
      <c r="C540" s="7">
        <v>1</v>
      </c>
    </row>
    <row r="541" spans="1:3" x14ac:dyDescent="0.25">
      <c r="A541" s="6" t="s">
        <v>1693</v>
      </c>
      <c r="B541" s="7">
        <v>50</v>
      </c>
      <c r="C541" s="7">
        <v>1</v>
      </c>
    </row>
    <row r="542" spans="1:3" x14ac:dyDescent="0.25">
      <c r="A542" s="6" t="s">
        <v>1215</v>
      </c>
      <c r="B542" s="7">
        <v>500</v>
      </c>
      <c r="C542" s="7">
        <v>1</v>
      </c>
    </row>
    <row r="543" spans="1:3" x14ac:dyDescent="0.25">
      <c r="A543" s="6" t="s">
        <v>1892</v>
      </c>
      <c r="B543" s="7">
        <v>50</v>
      </c>
      <c r="C543" s="7">
        <v>1</v>
      </c>
    </row>
    <row r="544" spans="1:3" x14ac:dyDescent="0.25">
      <c r="A544" s="6" t="s">
        <v>1893</v>
      </c>
      <c r="B544" s="7">
        <v>50</v>
      </c>
      <c r="C544" s="7">
        <v>1</v>
      </c>
    </row>
    <row r="545" spans="1:3" x14ac:dyDescent="0.25">
      <c r="A545" s="6" t="s">
        <v>1894</v>
      </c>
      <c r="B545" s="7">
        <v>50</v>
      </c>
      <c r="C545" s="7">
        <v>1</v>
      </c>
    </row>
    <row r="546" spans="1:3" x14ac:dyDescent="0.25">
      <c r="A546" s="6" t="s">
        <v>1895</v>
      </c>
      <c r="B546" s="7">
        <v>50</v>
      </c>
      <c r="C546" s="7">
        <v>1</v>
      </c>
    </row>
    <row r="547" spans="1:3" x14ac:dyDescent="0.25">
      <c r="A547" s="6" t="s">
        <v>1270</v>
      </c>
      <c r="B547" s="7">
        <v>100</v>
      </c>
      <c r="C547" s="7">
        <v>2</v>
      </c>
    </row>
    <row r="548" spans="1:3" x14ac:dyDescent="0.25">
      <c r="A548" s="6" t="s">
        <v>1396</v>
      </c>
      <c r="B548" s="7">
        <v>2000</v>
      </c>
      <c r="C548" s="7">
        <v>4</v>
      </c>
    </row>
    <row r="549" spans="1:3" x14ac:dyDescent="0.25">
      <c r="A549" s="6" t="s">
        <v>1362</v>
      </c>
      <c r="B549" s="7">
        <v>250</v>
      </c>
      <c r="C549" s="7">
        <v>5</v>
      </c>
    </row>
    <row r="550" spans="1:3" x14ac:dyDescent="0.25">
      <c r="A550" s="6" t="s">
        <v>1298</v>
      </c>
      <c r="B550" s="7">
        <v>600</v>
      </c>
      <c r="C550" s="7">
        <v>3</v>
      </c>
    </row>
    <row r="551" spans="1:3" x14ac:dyDescent="0.25">
      <c r="A551" s="6" t="s">
        <v>1237</v>
      </c>
      <c r="B551" s="7">
        <v>18650</v>
      </c>
      <c r="C551" s="7">
        <v>49</v>
      </c>
    </row>
    <row r="552" spans="1:3" x14ac:dyDescent="0.25">
      <c r="A552" s="6" t="s">
        <v>1189</v>
      </c>
      <c r="B552" s="7">
        <v>17500</v>
      </c>
      <c r="C552" s="7">
        <v>44</v>
      </c>
    </row>
    <row r="553" spans="1:3" x14ac:dyDescent="0.25">
      <c r="A553" s="6" t="s">
        <v>1335</v>
      </c>
      <c r="B553" s="7">
        <v>32550</v>
      </c>
      <c r="C553" s="7">
        <v>30</v>
      </c>
    </row>
    <row r="554" spans="1:3" x14ac:dyDescent="0.25">
      <c r="A554" s="6" t="s">
        <v>1656</v>
      </c>
      <c r="B554" s="7">
        <v>100</v>
      </c>
      <c r="C554" s="7">
        <v>2</v>
      </c>
    </row>
    <row r="555" spans="1:3" x14ac:dyDescent="0.25">
      <c r="A555" s="6" t="s">
        <v>1190</v>
      </c>
      <c r="B555" s="7">
        <v>6650</v>
      </c>
      <c r="C555" s="7">
        <v>34</v>
      </c>
    </row>
    <row r="556" spans="1:3" x14ac:dyDescent="0.25">
      <c r="A556" s="6" t="s">
        <v>1487</v>
      </c>
      <c r="B556" s="7">
        <v>5500</v>
      </c>
      <c r="C556" s="7">
        <v>2</v>
      </c>
    </row>
    <row r="557" spans="1:3" x14ac:dyDescent="0.25">
      <c r="A557" s="6" t="s">
        <v>1238</v>
      </c>
      <c r="B557" s="7">
        <v>550</v>
      </c>
      <c r="C557" s="7">
        <v>2</v>
      </c>
    </row>
    <row r="558" spans="1:3" x14ac:dyDescent="0.25">
      <c r="A558" s="6" t="s">
        <v>1007</v>
      </c>
      <c r="B558" s="7">
        <v>50</v>
      </c>
      <c r="C558" s="7">
        <v>1</v>
      </c>
    </row>
    <row r="559" spans="1:3" x14ac:dyDescent="0.25">
      <c r="A559" s="6" t="s">
        <v>1896</v>
      </c>
      <c r="B559" s="7">
        <v>50</v>
      </c>
      <c r="C559" s="7">
        <v>1</v>
      </c>
    </row>
    <row r="560" spans="1:3" x14ac:dyDescent="0.25">
      <c r="A560" s="6" t="s">
        <v>1594</v>
      </c>
      <c r="B560" s="7">
        <v>600</v>
      </c>
      <c r="C560" s="7">
        <v>3</v>
      </c>
    </row>
    <row r="561" spans="1:3" x14ac:dyDescent="0.25">
      <c r="A561" s="6" t="s">
        <v>1897</v>
      </c>
      <c r="B561" s="7">
        <v>500</v>
      </c>
      <c r="C561" s="7">
        <v>1</v>
      </c>
    </row>
    <row r="562" spans="1:3" x14ac:dyDescent="0.25">
      <c r="A562" s="6" t="s">
        <v>1898</v>
      </c>
      <c r="B562" s="7">
        <v>50</v>
      </c>
      <c r="C562" s="7">
        <v>1</v>
      </c>
    </row>
    <row r="563" spans="1:3" x14ac:dyDescent="0.25">
      <c r="A563" s="6" t="s">
        <v>1350</v>
      </c>
      <c r="B563" s="7">
        <v>500</v>
      </c>
      <c r="C563" s="7">
        <v>1</v>
      </c>
    </row>
    <row r="564" spans="1:3" x14ac:dyDescent="0.25">
      <c r="A564" s="6" t="s">
        <v>1568</v>
      </c>
      <c r="B564" s="7">
        <v>150</v>
      </c>
      <c r="C564" s="7">
        <v>4</v>
      </c>
    </row>
    <row r="565" spans="1:3" x14ac:dyDescent="0.25">
      <c r="A565" s="6" t="s">
        <v>1579</v>
      </c>
      <c r="B565" s="7">
        <v>50</v>
      </c>
      <c r="C565" s="7">
        <v>1</v>
      </c>
    </row>
    <row r="566" spans="1:3" x14ac:dyDescent="0.25">
      <c r="A566" s="6" t="s">
        <v>1899</v>
      </c>
      <c r="B566" s="7">
        <v>250</v>
      </c>
      <c r="C566" s="7">
        <v>5</v>
      </c>
    </row>
    <row r="567" spans="1:3" x14ac:dyDescent="0.25">
      <c r="A567" s="6" t="s">
        <v>1385</v>
      </c>
      <c r="B567" s="7">
        <v>1100</v>
      </c>
      <c r="C567" s="7">
        <v>4</v>
      </c>
    </row>
    <row r="568" spans="1:3" x14ac:dyDescent="0.25">
      <c r="A568" s="6" t="s">
        <v>1299</v>
      </c>
      <c r="B568" s="7">
        <v>14200</v>
      </c>
      <c r="C568" s="7">
        <v>14</v>
      </c>
    </row>
    <row r="569" spans="1:3" x14ac:dyDescent="0.25">
      <c r="A569" s="6" t="s">
        <v>1300</v>
      </c>
      <c r="B569" s="7">
        <v>117700</v>
      </c>
      <c r="C569" s="7">
        <v>51</v>
      </c>
    </row>
    <row r="570" spans="1:3" x14ac:dyDescent="0.25">
      <c r="A570" s="6" t="s">
        <v>1448</v>
      </c>
      <c r="B570" s="7">
        <v>1500</v>
      </c>
      <c r="C570" s="7">
        <v>3</v>
      </c>
    </row>
    <row r="571" spans="1:3" x14ac:dyDescent="0.25">
      <c r="A571" s="6" t="s">
        <v>1606</v>
      </c>
      <c r="B571" s="7">
        <v>600</v>
      </c>
      <c r="C571" s="7">
        <v>3</v>
      </c>
    </row>
    <row r="572" spans="1:3" x14ac:dyDescent="0.25">
      <c r="A572" s="6" t="s">
        <v>1449</v>
      </c>
      <c r="B572" s="7">
        <v>500</v>
      </c>
      <c r="C572" s="7">
        <v>1</v>
      </c>
    </row>
    <row r="573" spans="1:3" x14ac:dyDescent="0.25">
      <c r="A573" s="6" t="s">
        <v>1175</v>
      </c>
      <c r="B573" s="7">
        <v>300</v>
      </c>
      <c r="C573" s="7">
        <v>6</v>
      </c>
    </row>
    <row r="574" spans="1:3" x14ac:dyDescent="0.25">
      <c r="A574" s="6" t="s">
        <v>1588</v>
      </c>
      <c r="B574" s="7">
        <v>100</v>
      </c>
      <c r="C574" s="7">
        <v>2</v>
      </c>
    </row>
    <row r="575" spans="1:3" x14ac:dyDescent="0.25">
      <c r="A575" s="6" t="s">
        <v>1900</v>
      </c>
      <c r="B575" s="7">
        <v>50</v>
      </c>
      <c r="C575" s="7">
        <v>1</v>
      </c>
    </row>
    <row r="576" spans="1:3" x14ac:dyDescent="0.25">
      <c r="A576" s="6" t="s">
        <v>1657</v>
      </c>
      <c r="B576" s="7">
        <v>200</v>
      </c>
      <c r="C576" s="7">
        <v>4</v>
      </c>
    </row>
    <row r="577" spans="1:3" x14ac:dyDescent="0.25">
      <c r="A577" s="6" t="s">
        <v>1658</v>
      </c>
      <c r="B577" s="7">
        <v>50</v>
      </c>
      <c r="C577" s="7">
        <v>1</v>
      </c>
    </row>
    <row r="578" spans="1:3" x14ac:dyDescent="0.25">
      <c r="A578" s="6" t="s">
        <v>1607</v>
      </c>
      <c r="B578" s="7">
        <v>600</v>
      </c>
      <c r="C578" s="7">
        <v>3</v>
      </c>
    </row>
    <row r="579" spans="1:3" x14ac:dyDescent="0.25">
      <c r="A579" s="6" t="s">
        <v>1901</v>
      </c>
      <c r="B579" s="7">
        <v>50</v>
      </c>
      <c r="C579" s="7">
        <v>1</v>
      </c>
    </row>
    <row r="580" spans="1:3" x14ac:dyDescent="0.25">
      <c r="A580" s="6" t="s">
        <v>1902</v>
      </c>
      <c r="B580" s="7">
        <v>100</v>
      </c>
      <c r="C580" s="7">
        <v>2</v>
      </c>
    </row>
    <row r="581" spans="1:3" x14ac:dyDescent="0.25">
      <c r="A581" s="6" t="s">
        <v>1903</v>
      </c>
      <c r="B581" s="7">
        <v>500</v>
      </c>
      <c r="C581" s="7">
        <v>1</v>
      </c>
    </row>
    <row r="582" spans="1:3" x14ac:dyDescent="0.25">
      <c r="A582" s="6" t="s">
        <v>1904</v>
      </c>
      <c r="B582" s="7">
        <v>500</v>
      </c>
      <c r="C582" s="7">
        <v>1</v>
      </c>
    </row>
    <row r="583" spans="1:3" x14ac:dyDescent="0.25">
      <c r="A583" s="6" t="s">
        <v>1239</v>
      </c>
      <c r="B583" s="7">
        <v>2450</v>
      </c>
      <c r="C583" s="7">
        <v>13</v>
      </c>
    </row>
    <row r="584" spans="1:3" x14ac:dyDescent="0.25">
      <c r="A584" s="6" t="s">
        <v>1905</v>
      </c>
      <c r="B584" s="7">
        <v>100</v>
      </c>
      <c r="C584" s="7">
        <v>2</v>
      </c>
    </row>
    <row r="585" spans="1:3" x14ac:dyDescent="0.25">
      <c r="A585" s="6" t="s">
        <v>1906</v>
      </c>
      <c r="B585" s="7">
        <v>100</v>
      </c>
      <c r="C585" s="7">
        <v>2</v>
      </c>
    </row>
    <row r="586" spans="1:3" x14ac:dyDescent="0.25">
      <c r="A586" s="6" t="s">
        <v>1418</v>
      </c>
      <c r="B586" s="7">
        <v>1150</v>
      </c>
      <c r="C586" s="7">
        <v>5</v>
      </c>
    </row>
    <row r="587" spans="1:3" x14ac:dyDescent="0.25">
      <c r="A587" s="6" t="s">
        <v>1223</v>
      </c>
      <c r="B587" s="7">
        <v>13650</v>
      </c>
      <c r="C587" s="7">
        <v>21</v>
      </c>
    </row>
    <row r="588" spans="1:3" x14ac:dyDescent="0.25">
      <c r="A588" s="6" t="s">
        <v>1255</v>
      </c>
      <c r="B588" s="7">
        <v>50</v>
      </c>
      <c r="C588" s="7">
        <v>1</v>
      </c>
    </row>
    <row r="589" spans="1:3" x14ac:dyDescent="0.25">
      <c r="A589" s="6" t="s">
        <v>1176</v>
      </c>
      <c r="B589" s="7">
        <v>58650</v>
      </c>
      <c r="C589" s="7">
        <v>57</v>
      </c>
    </row>
    <row r="590" spans="1:3" x14ac:dyDescent="0.25">
      <c r="A590" s="6" t="s">
        <v>1271</v>
      </c>
      <c r="B590" s="7">
        <v>1400</v>
      </c>
      <c r="C590" s="7">
        <v>10</v>
      </c>
    </row>
    <row r="591" spans="1:3" x14ac:dyDescent="0.25">
      <c r="A591" s="6" t="s">
        <v>1409</v>
      </c>
      <c r="B591" s="7">
        <v>150</v>
      </c>
      <c r="C591" s="7">
        <v>3</v>
      </c>
    </row>
    <row r="592" spans="1:3" x14ac:dyDescent="0.25">
      <c r="A592" s="6" t="s">
        <v>1630</v>
      </c>
      <c r="B592" s="7">
        <v>1250</v>
      </c>
      <c r="C592" s="7">
        <v>7</v>
      </c>
    </row>
    <row r="593" spans="1:3" x14ac:dyDescent="0.25">
      <c r="A593" s="6" t="s">
        <v>1724</v>
      </c>
      <c r="B593" s="7">
        <v>50</v>
      </c>
      <c r="C593" s="7">
        <v>1</v>
      </c>
    </row>
    <row r="594" spans="1:3" x14ac:dyDescent="0.25">
      <c r="A594" s="6" t="s">
        <v>1907</v>
      </c>
      <c r="B594" s="7">
        <v>1000</v>
      </c>
      <c r="C594" s="7">
        <v>2</v>
      </c>
    </row>
    <row r="595" spans="1:3" x14ac:dyDescent="0.25">
      <c r="A595" s="6" t="s">
        <v>1725</v>
      </c>
      <c r="B595" s="7">
        <v>150</v>
      </c>
      <c r="C595" s="7">
        <v>3</v>
      </c>
    </row>
    <row r="596" spans="1:3" x14ac:dyDescent="0.25">
      <c r="A596" s="6" t="s">
        <v>1726</v>
      </c>
      <c r="B596" s="7">
        <v>50</v>
      </c>
      <c r="C596" s="7">
        <v>1</v>
      </c>
    </row>
    <row r="597" spans="1:3" x14ac:dyDescent="0.25">
      <c r="A597" s="6" t="s">
        <v>1908</v>
      </c>
      <c r="B597" s="7">
        <v>50</v>
      </c>
      <c r="C597" s="7">
        <v>1</v>
      </c>
    </row>
    <row r="598" spans="1:3" x14ac:dyDescent="0.25">
      <c r="A598" s="6" t="s">
        <v>1909</v>
      </c>
      <c r="B598" s="7">
        <v>50</v>
      </c>
      <c r="C598" s="7">
        <v>1</v>
      </c>
    </row>
    <row r="599" spans="1:3" x14ac:dyDescent="0.25">
      <c r="A599" s="6" t="s">
        <v>1488</v>
      </c>
      <c r="B599" s="7">
        <v>1500</v>
      </c>
      <c r="C599" s="7">
        <v>3</v>
      </c>
    </row>
    <row r="600" spans="1:3" x14ac:dyDescent="0.25">
      <c r="A600" s="6" t="s">
        <v>1910</v>
      </c>
      <c r="B600" s="7">
        <v>50</v>
      </c>
      <c r="C600" s="7">
        <v>1</v>
      </c>
    </row>
    <row r="601" spans="1:3" x14ac:dyDescent="0.25">
      <c r="A601" s="6" t="s">
        <v>1580</v>
      </c>
      <c r="B601" s="7">
        <v>5550</v>
      </c>
      <c r="C601" s="7">
        <v>3</v>
      </c>
    </row>
    <row r="602" spans="1:3" x14ac:dyDescent="0.25">
      <c r="A602" s="6" t="s">
        <v>1450</v>
      </c>
      <c r="B602" s="7">
        <v>1500</v>
      </c>
      <c r="C602" s="7">
        <v>3</v>
      </c>
    </row>
    <row r="603" spans="1:3" x14ac:dyDescent="0.25">
      <c r="A603" s="6" t="s">
        <v>1911</v>
      </c>
      <c r="B603" s="7">
        <v>50</v>
      </c>
      <c r="C603" s="7">
        <v>1</v>
      </c>
    </row>
    <row r="604" spans="1:3" x14ac:dyDescent="0.25">
      <c r="A604" s="6" t="s">
        <v>1397</v>
      </c>
      <c r="B604" s="7">
        <v>1150</v>
      </c>
      <c r="C604" s="7">
        <v>5</v>
      </c>
    </row>
    <row r="605" spans="1:3" x14ac:dyDescent="0.25">
      <c r="A605" s="6" t="s">
        <v>1416</v>
      </c>
      <c r="B605" s="7">
        <v>100</v>
      </c>
      <c r="C605" s="7">
        <v>2</v>
      </c>
    </row>
    <row r="606" spans="1:3" x14ac:dyDescent="0.25">
      <c r="A606" s="6" t="s">
        <v>1489</v>
      </c>
      <c r="B606" s="7">
        <v>1000</v>
      </c>
      <c r="C606" s="7">
        <v>2</v>
      </c>
    </row>
    <row r="607" spans="1:3" x14ac:dyDescent="0.25">
      <c r="A607" s="6" t="s">
        <v>1451</v>
      </c>
      <c r="B607" s="7">
        <v>2000</v>
      </c>
      <c r="C607" s="7">
        <v>4</v>
      </c>
    </row>
    <row r="608" spans="1:3" x14ac:dyDescent="0.25">
      <c r="A608" s="6" t="s">
        <v>1912</v>
      </c>
      <c r="B608" s="7">
        <v>100</v>
      </c>
      <c r="C608" s="7">
        <v>2</v>
      </c>
    </row>
    <row r="609" spans="1:3" x14ac:dyDescent="0.25">
      <c r="A609" s="6" t="s">
        <v>1751</v>
      </c>
      <c r="B609" s="7">
        <v>500</v>
      </c>
      <c r="C609" s="7">
        <v>1</v>
      </c>
    </row>
    <row r="610" spans="1:3" x14ac:dyDescent="0.25">
      <c r="A610" s="6" t="s">
        <v>1913</v>
      </c>
      <c r="B610" s="7">
        <v>50</v>
      </c>
      <c r="C610" s="7">
        <v>1</v>
      </c>
    </row>
    <row r="611" spans="1:3" x14ac:dyDescent="0.25">
      <c r="A611" s="6" t="s">
        <v>1752</v>
      </c>
      <c r="B611" s="7">
        <v>500</v>
      </c>
      <c r="C611" s="7">
        <v>1</v>
      </c>
    </row>
    <row r="612" spans="1:3" x14ac:dyDescent="0.25">
      <c r="A612" s="6" t="s">
        <v>1336</v>
      </c>
      <c r="B612" s="7">
        <v>500</v>
      </c>
      <c r="C612" s="7">
        <v>1</v>
      </c>
    </row>
    <row r="613" spans="1:3" x14ac:dyDescent="0.25">
      <c r="A613" s="6" t="s">
        <v>1337</v>
      </c>
      <c r="B613" s="7">
        <v>550</v>
      </c>
      <c r="C613" s="7">
        <v>2</v>
      </c>
    </row>
    <row r="614" spans="1:3" x14ac:dyDescent="0.25">
      <c r="A614" s="6" t="s">
        <v>584</v>
      </c>
      <c r="B614" s="7">
        <v>1550</v>
      </c>
      <c r="C614" s="7">
        <v>4</v>
      </c>
    </row>
    <row r="615" spans="1:3" x14ac:dyDescent="0.25">
      <c r="A615" s="6" t="s">
        <v>1490</v>
      </c>
      <c r="B615" s="7">
        <v>1550</v>
      </c>
      <c r="C615" s="7">
        <v>4</v>
      </c>
    </row>
    <row r="616" spans="1:3" x14ac:dyDescent="0.25">
      <c r="A616" s="6" t="s">
        <v>1439</v>
      </c>
      <c r="B616" s="7">
        <v>2550</v>
      </c>
      <c r="C616" s="7">
        <v>6</v>
      </c>
    </row>
    <row r="617" spans="1:3" x14ac:dyDescent="0.25">
      <c r="A617" s="6" t="s">
        <v>1945</v>
      </c>
      <c r="B617" s="7">
        <v>1500</v>
      </c>
      <c r="C617" s="7">
        <v>3</v>
      </c>
    </row>
    <row r="618" spans="1:3" x14ac:dyDescent="0.25">
      <c r="A618" s="6" t="s">
        <v>1491</v>
      </c>
      <c r="B618" s="7">
        <v>50000</v>
      </c>
      <c r="C618" s="7">
        <v>1</v>
      </c>
    </row>
    <row r="619" spans="1:3" x14ac:dyDescent="0.25">
      <c r="A619" s="6" t="s">
        <v>1727</v>
      </c>
      <c r="B619" s="7">
        <v>0</v>
      </c>
      <c r="C619" s="7">
        <v>1</v>
      </c>
    </row>
    <row r="620" spans="1:3" x14ac:dyDescent="0.25">
      <c r="A620" s="6" t="s">
        <v>1728</v>
      </c>
      <c r="B620" s="7">
        <v>100</v>
      </c>
      <c r="C620" s="7">
        <v>2</v>
      </c>
    </row>
    <row r="621" spans="1:3" x14ac:dyDescent="0.25">
      <c r="A621" s="6" t="s">
        <v>1694</v>
      </c>
      <c r="B621" s="7">
        <v>600</v>
      </c>
      <c r="C621" s="7">
        <v>3</v>
      </c>
    </row>
    <row r="622" spans="1:3" x14ac:dyDescent="0.25">
      <c r="A622" s="6" t="s">
        <v>1351</v>
      </c>
      <c r="B622" s="7">
        <v>500</v>
      </c>
      <c r="C622" s="7">
        <v>1</v>
      </c>
    </row>
    <row r="623" spans="1:3" x14ac:dyDescent="0.25">
      <c r="A623" s="6" t="s">
        <v>1631</v>
      </c>
      <c r="B623" s="7">
        <v>500</v>
      </c>
      <c r="C623" s="7">
        <v>1</v>
      </c>
    </row>
    <row r="624" spans="1:3" x14ac:dyDescent="0.25">
      <c r="A624" s="6" t="s">
        <v>1670</v>
      </c>
      <c r="B624" s="7">
        <v>6100</v>
      </c>
      <c r="C624" s="7">
        <v>5</v>
      </c>
    </row>
    <row r="625" spans="1:3" x14ac:dyDescent="0.25">
      <c r="A625" s="6" t="s">
        <v>1619</v>
      </c>
      <c r="B625" s="7">
        <v>100</v>
      </c>
      <c r="C625" s="7">
        <v>2</v>
      </c>
    </row>
    <row r="626" spans="1:3" x14ac:dyDescent="0.25">
      <c r="A626" s="6" t="s">
        <v>1191</v>
      </c>
      <c r="B626" s="7">
        <v>14300</v>
      </c>
      <c r="C626" s="7">
        <v>25</v>
      </c>
    </row>
    <row r="627" spans="1:3" x14ac:dyDescent="0.25">
      <c r="A627" s="6" t="s">
        <v>1620</v>
      </c>
      <c r="B627" s="7">
        <v>50</v>
      </c>
      <c r="C627" s="7">
        <v>1</v>
      </c>
    </row>
    <row r="628" spans="1:3" x14ac:dyDescent="0.25">
      <c r="A628" s="6" t="s">
        <v>1914</v>
      </c>
      <c r="B628" s="7">
        <v>600</v>
      </c>
      <c r="C628" s="7">
        <v>3</v>
      </c>
    </row>
    <row r="629" spans="1:3" x14ac:dyDescent="0.25">
      <c r="A629" s="6" t="s">
        <v>1492</v>
      </c>
      <c r="B629" s="7">
        <v>500</v>
      </c>
      <c r="C629" s="7">
        <v>1</v>
      </c>
    </row>
    <row r="630" spans="1:3" x14ac:dyDescent="0.25">
      <c r="A630" s="6" t="s">
        <v>1538</v>
      </c>
      <c r="B630" s="7">
        <v>4350</v>
      </c>
      <c r="C630" s="7">
        <v>15</v>
      </c>
    </row>
    <row r="631" spans="1:3" x14ac:dyDescent="0.25">
      <c r="A631" s="6" t="s">
        <v>1695</v>
      </c>
      <c r="B631" s="7">
        <v>550</v>
      </c>
      <c r="C631" s="7">
        <v>2</v>
      </c>
    </row>
    <row r="632" spans="1:3" x14ac:dyDescent="0.25">
      <c r="A632" s="6" t="s">
        <v>1493</v>
      </c>
      <c r="B632" s="7">
        <v>57050</v>
      </c>
      <c r="C632" s="7">
        <v>7</v>
      </c>
    </row>
    <row r="633" spans="1:3" x14ac:dyDescent="0.25">
      <c r="A633" s="6" t="s">
        <v>1494</v>
      </c>
      <c r="B633" s="7">
        <v>50</v>
      </c>
      <c r="C633" s="7">
        <v>1</v>
      </c>
    </row>
    <row r="634" spans="1:3" x14ac:dyDescent="0.25">
      <c r="A634" s="6" t="s">
        <v>1509</v>
      </c>
      <c r="B634" s="7">
        <v>1000</v>
      </c>
      <c r="C634" s="7">
        <v>2</v>
      </c>
    </row>
    <row r="635" spans="1:3" x14ac:dyDescent="0.25">
      <c r="A635" s="6" t="s">
        <v>1915</v>
      </c>
      <c r="B635" s="7">
        <v>50</v>
      </c>
      <c r="C635" s="7">
        <v>1</v>
      </c>
    </row>
    <row r="636" spans="1:3" x14ac:dyDescent="0.25">
      <c r="A636" s="6" t="s">
        <v>1640</v>
      </c>
      <c r="B636" s="7">
        <v>550</v>
      </c>
      <c r="C636" s="7">
        <v>2</v>
      </c>
    </row>
    <row r="637" spans="1:3" x14ac:dyDescent="0.25">
      <c r="A637" s="6" t="s">
        <v>1440</v>
      </c>
      <c r="B637" s="7">
        <v>2650</v>
      </c>
      <c r="C637" s="7">
        <v>8</v>
      </c>
    </row>
    <row r="638" spans="1:3" x14ac:dyDescent="0.25">
      <c r="A638" s="6" t="s">
        <v>1177</v>
      </c>
      <c r="B638" s="7">
        <v>13550</v>
      </c>
      <c r="C638" s="7">
        <v>19</v>
      </c>
    </row>
    <row r="639" spans="1:3" x14ac:dyDescent="0.25">
      <c r="A639" s="6" t="s">
        <v>1410</v>
      </c>
      <c r="B639" s="7">
        <v>150</v>
      </c>
      <c r="C639" s="7">
        <v>4</v>
      </c>
    </row>
    <row r="640" spans="1:3" x14ac:dyDescent="0.25">
      <c r="A640" s="6" t="s">
        <v>1495</v>
      </c>
      <c r="B640" s="7">
        <v>56050</v>
      </c>
      <c r="C640" s="7">
        <v>5</v>
      </c>
    </row>
    <row r="641" spans="1:3" x14ac:dyDescent="0.25">
      <c r="A641" s="6" t="s">
        <v>1671</v>
      </c>
      <c r="B641" s="7">
        <v>100</v>
      </c>
      <c r="C641" s="7">
        <v>2</v>
      </c>
    </row>
    <row r="642" spans="1:3" x14ac:dyDescent="0.25">
      <c r="A642" s="6" t="s">
        <v>1708</v>
      </c>
      <c r="B642" s="7">
        <v>550</v>
      </c>
      <c r="C642" s="7">
        <v>2</v>
      </c>
    </row>
    <row r="643" spans="1:3" x14ac:dyDescent="0.25">
      <c r="A643" s="6" t="s">
        <v>1696</v>
      </c>
      <c r="B643" s="7">
        <v>1000</v>
      </c>
      <c r="C643" s="7">
        <v>2</v>
      </c>
    </row>
    <row r="644" spans="1:3" x14ac:dyDescent="0.25">
      <c r="A644" s="6" t="s">
        <v>1916</v>
      </c>
      <c r="B644" s="7">
        <v>50</v>
      </c>
      <c r="C644" s="7">
        <v>1</v>
      </c>
    </row>
    <row r="645" spans="1:3" x14ac:dyDescent="0.25">
      <c r="A645" s="6" t="s">
        <v>1637</v>
      </c>
      <c r="B645" s="7">
        <v>100</v>
      </c>
      <c r="C645" s="7">
        <v>2</v>
      </c>
    </row>
    <row r="646" spans="1:3" x14ac:dyDescent="0.25">
      <c r="A646" s="6" t="s">
        <v>1178</v>
      </c>
      <c r="B646" s="7">
        <v>30050</v>
      </c>
      <c r="C646" s="7">
        <v>25</v>
      </c>
    </row>
    <row r="647" spans="1:3" x14ac:dyDescent="0.25">
      <c r="A647" s="6" t="s">
        <v>1459</v>
      </c>
      <c r="B647" s="7">
        <v>150</v>
      </c>
      <c r="C647" s="7">
        <v>3</v>
      </c>
    </row>
    <row r="648" spans="1:3" x14ac:dyDescent="0.25">
      <c r="A648" s="6" t="s">
        <v>1256</v>
      </c>
      <c r="B648" s="7">
        <v>1000</v>
      </c>
      <c r="C648" s="7">
        <v>2</v>
      </c>
    </row>
    <row r="649" spans="1:3" x14ac:dyDescent="0.25">
      <c r="A649" s="6" t="s">
        <v>1257</v>
      </c>
      <c r="B649" s="7">
        <v>1050</v>
      </c>
      <c r="C649" s="7">
        <v>3</v>
      </c>
    </row>
    <row r="650" spans="1:3" x14ac:dyDescent="0.25">
      <c r="A650" s="6" t="s">
        <v>1917</v>
      </c>
      <c r="B650" s="7">
        <v>50</v>
      </c>
      <c r="C650" s="7">
        <v>1</v>
      </c>
    </row>
    <row r="651" spans="1:3" x14ac:dyDescent="0.25">
      <c r="A651" s="6" t="s">
        <v>1918</v>
      </c>
      <c r="B651" s="7">
        <v>500</v>
      </c>
      <c r="C651" s="7">
        <v>1</v>
      </c>
    </row>
    <row r="652" spans="1:3" x14ac:dyDescent="0.25">
      <c r="A652" s="6" t="s">
        <v>1263</v>
      </c>
      <c r="B652" s="7">
        <v>100</v>
      </c>
      <c r="C652" s="7">
        <v>2</v>
      </c>
    </row>
    <row r="653" spans="1:3" x14ac:dyDescent="0.25">
      <c r="A653" s="6" t="s">
        <v>1510</v>
      </c>
      <c r="B653" s="7">
        <v>500</v>
      </c>
      <c r="C653" s="7">
        <v>1</v>
      </c>
    </row>
    <row r="654" spans="1:3" x14ac:dyDescent="0.25">
      <c r="A654" s="6" t="s">
        <v>1919</v>
      </c>
      <c r="B654" s="7">
        <v>50</v>
      </c>
      <c r="C654" s="7">
        <v>1</v>
      </c>
    </row>
    <row r="655" spans="1:3" x14ac:dyDescent="0.25">
      <c r="A655" s="6" t="s">
        <v>1946</v>
      </c>
      <c r="B655" s="7">
        <v>1500</v>
      </c>
      <c r="C655" s="7">
        <v>3</v>
      </c>
    </row>
    <row r="656" spans="1:3" x14ac:dyDescent="0.25">
      <c r="A656" s="6" t="s">
        <v>1672</v>
      </c>
      <c r="B656" s="7">
        <v>6600</v>
      </c>
      <c r="C656" s="7">
        <v>6</v>
      </c>
    </row>
    <row r="657" spans="1:3" x14ac:dyDescent="0.25">
      <c r="A657" s="6" t="s">
        <v>1352</v>
      </c>
      <c r="B657" s="7">
        <v>500</v>
      </c>
      <c r="C657" s="7">
        <v>1</v>
      </c>
    </row>
    <row r="658" spans="1:3" x14ac:dyDescent="0.25">
      <c r="A658" s="6" t="s">
        <v>1216</v>
      </c>
      <c r="B658" s="7">
        <v>500</v>
      </c>
      <c r="C658" s="7">
        <v>1</v>
      </c>
    </row>
    <row r="659" spans="1:3" x14ac:dyDescent="0.25">
      <c r="A659" s="6" t="s">
        <v>1659</v>
      </c>
      <c r="B659" s="7">
        <v>50</v>
      </c>
      <c r="C659" s="7">
        <v>1</v>
      </c>
    </row>
    <row r="660" spans="1:3" x14ac:dyDescent="0.25">
      <c r="A660" s="6" t="s">
        <v>1697</v>
      </c>
      <c r="B660" s="7">
        <v>1100</v>
      </c>
      <c r="C660" s="7">
        <v>4</v>
      </c>
    </row>
    <row r="661" spans="1:3" x14ac:dyDescent="0.25">
      <c r="A661" s="6" t="s">
        <v>1192</v>
      </c>
      <c r="B661" s="7">
        <v>2400</v>
      </c>
      <c r="C661" s="7">
        <v>12</v>
      </c>
    </row>
    <row r="662" spans="1:3" x14ac:dyDescent="0.25">
      <c r="A662" s="6" t="s">
        <v>1920</v>
      </c>
      <c r="B662" s="7">
        <v>500</v>
      </c>
      <c r="C662" s="7">
        <v>1</v>
      </c>
    </row>
    <row r="663" spans="1:3" x14ac:dyDescent="0.25">
      <c r="A663" s="6" t="s">
        <v>1378</v>
      </c>
      <c r="B663" s="7">
        <v>50</v>
      </c>
      <c r="C663" s="7">
        <v>1</v>
      </c>
    </row>
    <row r="664" spans="1:3" x14ac:dyDescent="0.25">
      <c r="A664" s="6" t="s">
        <v>1608</v>
      </c>
      <c r="B664" s="7">
        <v>600</v>
      </c>
      <c r="C664" s="7">
        <v>3</v>
      </c>
    </row>
    <row r="665" spans="1:3" x14ac:dyDescent="0.25">
      <c r="A665" s="6" t="s">
        <v>1757</v>
      </c>
      <c r="B665" s="7">
        <v>50</v>
      </c>
      <c r="C665" s="7">
        <v>1</v>
      </c>
    </row>
    <row r="666" spans="1:3" x14ac:dyDescent="0.25">
      <c r="A666" s="6" t="s">
        <v>1548</v>
      </c>
      <c r="B666" s="7">
        <v>3700</v>
      </c>
      <c r="C666" s="7">
        <v>21</v>
      </c>
    </row>
    <row r="667" spans="1:3" x14ac:dyDescent="0.25">
      <c r="A667" s="6" t="s">
        <v>1558</v>
      </c>
      <c r="B667" s="7">
        <v>50</v>
      </c>
      <c r="C667" s="7">
        <v>1</v>
      </c>
    </row>
    <row r="668" spans="1:3" x14ac:dyDescent="0.25">
      <c r="A668" s="6" t="s">
        <v>1240</v>
      </c>
      <c r="B668" s="7">
        <v>35450</v>
      </c>
      <c r="C668" s="7">
        <v>52</v>
      </c>
    </row>
    <row r="669" spans="1:3" x14ac:dyDescent="0.25">
      <c r="A669" s="6" t="s">
        <v>1417</v>
      </c>
      <c r="B669" s="7">
        <v>100</v>
      </c>
      <c r="C669" s="7">
        <v>2</v>
      </c>
    </row>
    <row r="670" spans="1:3" x14ac:dyDescent="0.25">
      <c r="A670" s="6" t="s">
        <v>1272</v>
      </c>
      <c r="B670" s="7">
        <v>12050</v>
      </c>
      <c r="C670" s="7">
        <v>7</v>
      </c>
    </row>
    <row r="671" spans="1:3" x14ac:dyDescent="0.25">
      <c r="A671" s="6" t="s">
        <v>1241</v>
      </c>
      <c r="B671" s="7">
        <v>50</v>
      </c>
      <c r="C671" s="7">
        <v>1</v>
      </c>
    </row>
    <row r="672" spans="1:3" x14ac:dyDescent="0.25">
      <c r="A672" s="6" t="s">
        <v>1921</v>
      </c>
      <c r="B672" s="7">
        <v>50</v>
      </c>
      <c r="C672" s="7">
        <v>1</v>
      </c>
    </row>
    <row r="673" spans="1:3" x14ac:dyDescent="0.25">
      <c r="A673" s="6" t="s">
        <v>1242</v>
      </c>
      <c r="B673" s="7">
        <v>600</v>
      </c>
      <c r="C673" s="7">
        <v>3</v>
      </c>
    </row>
    <row r="674" spans="1:3" x14ac:dyDescent="0.25">
      <c r="A674" s="6" t="s">
        <v>1701</v>
      </c>
      <c r="B674" s="7">
        <v>1050</v>
      </c>
      <c r="C674" s="7">
        <v>3</v>
      </c>
    </row>
    <row r="675" spans="1:3" x14ac:dyDescent="0.25">
      <c r="A675" s="6" t="s">
        <v>1264</v>
      </c>
      <c r="B675" s="7">
        <v>100</v>
      </c>
      <c r="C675" s="7">
        <v>2</v>
      </c>
    </row>
    <row r="676" spans="1:3" x14ac:dyDescent="0.25">
      <c r="A676" s="6" t="s">
        <v>1922</v>
      </c>
      <c r="B676" s="7">
        <v>550</v>
      </c>
      <c r="C676" s="7">
        <v>2</v>
      </c>
    </row>
    <row r="677" spans="1:3" x14ac:dyDescent="0.25">
      <c r="A677" s="6" t="s">
        <v>1338</v>
      </c>
      <c r="B677" s="7">
        <v>1050</v>
      </c>
      <c r="C677" s="7">
        <v>3</v>
      </c>
    </row>
    <row r="678" spans="1:3" x14ac:dyDescent="0.25">
      <c r="A678" s="6" t="s">
        <v>1923</v>
      </c>
      <c r="B678" s="7">
        <v>50</v>
      </c>
      <c r="C678" s="7">
        <v>1</v>
      </c>
    </row>
    <row r="679" spans="1:3" x14ac:dyDescent="0.25">
      <c r="A679" s="6" t="s">
        <v>1531</v>
      </c>
      <c r="B679" s="7">
        <v>5000</v>
      </c>
      <c r="C679" s="7">
        <v>1</v>
      </c>
    </row>
    <row r="680" spans="1:3" x14ac:dyDescent="0.25">
      <c r="A680" s="6" t="s">
        <v>1660</v>
      </c>
      <c r="B680" s="7">
        <v>100</v>
      </c>
      <c r="C680" s="7">
        <v>2</v>
      </c>
    </row>
    <row r="681" spans="1:3" x14ac:dyDescent="0.25">
      <c r="A681" s="6" t="s">
        <v>1589</v>
      </c>
      <c r="B681" s="7">
        <v>1500</v>
      </c>
      <c r="C681" s="7">
        <v>3</v>
      </c>
    </row>
    <row r="682" spans="1:3" x14ac:dyDescent="0.25">
      <c r="A682" s="6" t="s">
        <v>1924</v>
      </c>
      <c r="B682" s="7">
        <v>50</v>
      </c>
      <c r="C682" s="7">
        <v>1</v>
      </c>
    </row>
    <row r="683" spans="1:3" x14ac:dyDescent="0.25">
      <c r="A683" s="6" t="s">
        <v>1332</v>
      </c>
      <c r="B683" s="7">
        <v>1600</v>
      </c>
      <c r="C683" s="7">
        <v>5</v>
      </c>
    </row>
    <row r="684" spans="1:3" x14ac:dyDescent="0.25">
      <c r="A684" s="6" t="s">
        <v>1265</v>
      </c>
      <c r="B684" s="7">
        <v>100</v>
      </c>
      <c r="C684" s="7">
        <v>2</v>
      </c>
    </row>
    <row r="685" spans="1:3" x14ac:dyDescent="0.25">
      <c r="A685" s="6" t="s">
        <v>1301</v>
      </c>
      <c r="B685" s="7">
        <v>5100</v>
      </c>
      <c r="C685" s="7">
        <v>3</v>
      </c>
    </row>
    <row r="686" spans="1:3" x14ac:dyDescent="0.25">
      <c r="A686" s="6" t="s">
        <v>1925</v>
      </c>
      <c r="B686" s="7">
        <v>50</v>
      </c>
      <c r="C686" s="7">
        <v>1</v>
      </c>
    </row>
    <row r="687" spans="1:3" x14ac:dyDescent="0.25">
      <c r="A687" s="6" t="s">
        <v>1926</v>
      </c>
      <c r="B687" s="7">
        <v>100</v>
      </c>
      <c r="C687" s="7">
        <v>2</v>
      </c>
    </row>
    <row r="688" spans="1:3" x14ac:dyDescent="0.25">
      <c r="A688" s="6" t="s">
        <v>1204</v>
      </c>
      <c r="B688" s="7">
        <v>18450</v>
      </c>
      <c r="C688" s="7">
        <v>18</v>
      </c>
    </row>
    <row r="689" spans="1:3" x14ac:dyDescent="0.25">
      <c r="A689" s="6" t="s">
        <v>1179</v>
      </c>
      <c r="B689" s="7">
        <v>36250</v>
      </c>
      <c r="C689" s="7">
        <v>41</v>
      </c>
    </row>
    <row r="690" spans="1:3" x14ac:dyDescent="0.25">
      <c r="A690" s="6" t="s">
        <v>1419</v>
      </c>
      <c r="B690" s="7">
        <v>150</v>
      </c>
      <c r="C690" s="7">
        <v>3</v>
      </c>
    </row>
    <row r="691" spans="1:3" x14ac:dyDescent="0.25">
      <c r="A691" s="6" t="s">
        <v>1243</v>
      </c>
      <c r="B691" s="7">
        <v>600</v>
      </c>
      <c r="C691" s="7">
        <v>3</v>
      </c>
    </row>
    <row r="692" spans="1:3" x14ac:dyDescent="0.25">
      <c r="A692" s="6" t="s">
        <v>1424</v>
      </c>
      <c r="B692" s="7">
        <v>1550</v>
      </c>
      <c r="C692" s="7">
        <v>4</v>
      </c>
    </row>
    <row r="693" spans="1:3" x14ac:dyDescent="0.25">
      <c r="A693" s="6" t="s">
        <v>1273</v>
      </c>
      <c r="B693" s="7">
        <v>1300</v>
      </c>
      <c r="C693" s="7">
        <v>8</v>
      </c>
    </row>
    <row r="694" spans="1:3" x14ac:dyDescent="0.25">
      <c r="A694" s="6" t="s">
        <v>1180</v>
      </c>
      <c r="B694" s="7">
        <v>15050</v>
      </c>
      <c r="C694" s="7">
        <v>22</v>
      </c>
    </row>
    <row r="695" spans="1:3" x14ac:dyDescent="0.25">
      <c r="A695" s="6" t="s">
        <v>1927</v>
      </c>
      <c r="B695" s="7">
        <v>50</v>
      </c>
      <c r="C695" s="7">
        <v>1</v>
      </c>
    </row>
    <row r="696" spans="1:3" x14ac:dyDescent="0.25">
      <c r="A696" s="6" t="s">
        <v>1224</v>
      </c>
      <c r="B696" s="7">
        <v>16750</v>
      </c>
      <c r="C696" s="7">
        <v>29</v>
      </c>
    </row>
    <row r="697" spans="1:3" x14ac:dyDescent="0.25">
      <c r="A697" s="6" t="s">
        <v>1496</v>
      </c>
      <c r="B697" s="7">
        <v>1000</v>
      </c>
      <c r="C697" s="7">
        <v>2</v>
      </c>
    </row>
    <row r="698" spans="1:3" x14ac:dyDescent="0.25">
      <c r="A698" s="6" t="s">
        <v>1441</v>
      </c>
      <c r="B698" s="7">
        <v>2550</v>
      </c>
      <c r="C698" s="7">
        <v>6</v>
      </c>
    </row>
    <row r="699" spans="1:3" x14ac:dyDescent="0.25">
      <c r="A699" s="6" t="s">
        <v>1379</v>
      </c>
      <c r="B699" s="7">
        <v>50</v>
      </c>
      <c r="C699" s="7">
        <v>1</v>
      </c>
    </row>
    <row r="700" spans="1:3" x14ac:dyDescent="0.25">
      <c r="A700" s="6" t="s">
        <v>1380</v>
      </c>
      <c r="B700" s="7">
        <v>100</v>
      </c>
      <c r="C700" s="7">
        <v>2</v>
      </c>
    </row>
    <row r="701" spans="1:3" x14ac:dyDescent="0.25">
      <c r="A701" s="6" t="s">
        <v>1559</v>
      </c>
      <c r="B701" s="7">
        <v>100</v>
      </c>
      <c r="C701" s="7">
        <v>2</v>
      </c>
    </row>
    <row r="702" spans="1:3" x14ac:dyDescent="0.25">
      <c r="A702" s="6" t="s">
        <v>1569</v>
      </c>
      <c r="B702" s="7">
        <v>150</v>
      </c>
      <c r="C702" s="7">
        <v>3</v>
      </c>
    </row>
    <row r="703" spans="1:3" x14ac:dyDescent="0.25">
      <c r="A703" s="6" t="s">
        <v>1392</v>
      </c>
      <c r="B703" s="7">
        <v>50</v>
      </c>
      <c r="C703" s="7">
        <v>2</v>
      </c>
    </row>
    <row r="704" spans="1:3" x14ac:dyDescent="0.25">
      <c r="A704" s="6" t="s">
        <v>1393</v>
      </c>
      <c r="B704" s="7">
        <v>150</v>
      </c>
      <c r="C704" s="7">
        <v>4</v>
      </c>
    </row>
    <row r="705" spans="1:3" x14ac:dyDescent="0.25">
      <c r="A705" s="6" t="s">
        <v>1581</v>
      </c>
      <c r="B705" s="7">
        <v>50</v>
      </c>
      <c r="C705" s="7">
        <v>1</v>
      </c>
    </row>
    <row r="706" spans="1:3" x14ac:dyDescent="0.25">
      <c r="A706" s="6" t="s">
        <v>1325</v>
      </c>
      <c r="B706" s="7">
        <v>50</v>
      </c>
      <c r="C706" s="7">
        <v>2</v>
      </c>
    </row>
    <row r="707" spans="1:3" x14ac:dyDescent="0.25">
      <c r="A707" s="6" t="s">
        <v>1497</v>
      </c>
      <c r="B707" s="7">
        <v>56550</v>
      </c>
      <c r="C707" s="7">
        <v>6</v>
      </c>
    </row>
    <row r="708" spans="1:3" x14ac:dyDescent="0.25">
      <c r="A708" s="6" t="s">
        <v>1928</v>
      </c>
      <c r="B708" s="7">
        <v>50</v>
      </c>
      <c r="C708" s="7">
        <v>1</v>
      </c>
    </row>
    <row r="709" spans="1:3" x14ac:dyDescent="0.25">
      <c r="A709" s="6" t="s">
        <v>1498</v>
      </c>
      <c r="B709" s="7">
        <v>500</v>
      </c>
      <c r="C709" s="7">
        <v>1</v>
      </c>
    </row>
    <row r="710" spans="1:3" x14ac:dyDescent="0.25">
      <c r="A710" s="6" t="s">
        <v>1181</v>
      </c>
      <c r="B710" s="7">
        <v>11150</v>
      </c>
      <c r="C710" s="7">
        <v>7</v>
      </c>
    </row>
    <row r="711" spans="1:3" x14ac:dyDescent="0.25">
      <c r="A711" s="6" t="s">
        <v>1622</v>
      </c>
      <c r="B711" s="7">
        <v>500</v>
      </c>
      <c r="C711" s="7">
        <v>1</v>
      </c>
    </row>
    <row r="712" spans="1:3" x14ac:dyDescent="0.25">
      <c r="A712" s="6" t="s">
        <v>1595</v>
      </c>
      <c r="B712" s="7">
        <v>50</v>
      </c>
      <c r="C712" s="7">
        <v>1</v>
      </c>
    </row>
    <row r="713" spans="1:3" x14ac:dyDescent="0.25">
      <c r="A713" s="6" t="s">
        <v>1929</v>
      </c>
      <c r="B713" s="7">
        <v>500</v>
      </c>
      <c r="C713" s="7">
        <v>1</v>
      </c>
    </row>
    <row r="714" spans="1:3" x14ac:dyDescent="0.25">
      <c r="A714" s="6" t="s">
        <v>1333</v>
      </c>
      <c r="B714" s="7">
        <v>1500</v>
      </c>
      <c r="C714" s="7">
        <v>3</v>
      </c>
    </row>
    <row r="715" spans="1:3" x14ac:dyDescent="0.25">
      <c r="A715" s="6" t="s">
        <v>1244</v>
      </c>
      <c r="B715" s="7">
        <v>3400</v>
      </c>
      <c r="C715" s="7">
        <v>14</v>
      </c>
    </row>
    <row r="716" spans="1:3" x14ac:dyDescent="0.25">
      <c r="A716" s="6" t="s">
        <v>1645</v>
      </c>
      <c r="B716" s="7">
        <v>1200</v>
      </c>
      <c r="C716" s="7">
        <v>6</v>
      </c>
    </row>
    <row r="717" spans="1:3" x14ac:dyDescent="0.25">
      <c r="A717" s="6" t="s">
        <v>1930</v>
      </c>
      <c r="B717" s="7">
        <v>50</v>
      </c>
      <c r="C717" s="7">
        <v>1</v>
      </c>
    </row>
    <row r="718" spans="1:3" x14ac:dyDescent="0.25">
      <c r="A718" s="6" t="s">
        <v>1585</v>
      </c>
      <c r="B718" s="7">
        <v>650</v>
      </c>
      <c r="C718" s="7">
        <v>4</v>
      </c>
    </row>
    <row r="719" spans="1:3" x14ac:dyDescent="0.25">
      <c r="A719" s="6" t="s">
        <v>1730</v>
      </c>
      <c r="B719" s="7">
        <v>2000</v>
      </c>
      <c r="C719" s="7">
        <v>4</v>
      </c>
    </row>
    <row r="720" spans="1:3" x14ac:dyDescent="0.25">
      <c r="A720" s="6" t="s">
        <v>1398</v>
      </c>
      <c r="B720" s="7">
        <v>50</v>
      </c>
      <c r="C720" s="7">
        <v>1</v>
      </c>
    </row>
    <row r="721" spans="1:3" x14ac:dyDescent="0.25">
      <c r="A721" s="6" t="s">
        <v>1368</v>
      </c>
      <c r="B721" s="7">
        <v>1150</v>
      </c>
      <c r="C721" s="7">
        <v>5</v>
      </c>
    </row>
    <row r="722" spans="1:3" x14ac:dyDescent="0.25">
      <c r="A722" s="6" t="s">
        <v>1245</v>
      </c>
      <c r="B722" s="7">
        <v>50</v>
      </c>
      <c r="C722" s="7">
        <v>1</v>
      </c>
    </row>
    <row r="723" spans="1:3" x14ac:dyDescent="0.25">
      <c r="A723" s="6" t="s">
        <v>1707</v>
      </c>
      <c r="B723" s="7">
        <v>2300</v>
      </c>
      <c r="C723" s="7">
        <v>10</v>
      </c>
    </row>
    <row r="724" spans="1:3" x14ac:dyDescent="0.25">
      <c r="A724" s="6" t="s">
        <v>1931</v>
      </c>
      <c r="B724" s="7">
        <v>100</v>
      </c>
      <c r="C724" s="7">
        <v>2</v>
      </c>
    </row>
    <row r="725" spans="1:3" x14ac:dyDescent="0.25">
      <c r="A725" s="6" t="s">
        <v>1932</v>
      </c>
      <c r="B725" s="7">
        <v>50</v>
      </c>
      <c r="C725" s="7">
        <v>1</v>
      </c>
    </row>
    <row r="726" spans="1:3" x14ac:dyDescent="0.25">
      <c r="A726" s="6" t="s">
        <v>1302</v>
      </c>
      <c r="B726" s="7">
        <v>5000</v>
      </c>
      <c r="C726" s="7">
        <v>1</v>
      </c>
    </row>
    <row r="727" spans="1:3" x14ac:dyDescent="0.25">
      <c r="A727" s="6" t="s">
        <v>1933</v>
      </c>
      <c r="B727" s="7">
        <v>50</v>
      </c>
      <c r="C727" s="7">
        <v>1</v>
      </c>
    </row>
    <row r="728" spans="1:3" x14ac:dyDescent="0.25">
      <c r="A728" s="6" t="s">
        <v>1246</v>
      </c>
      <c r="B728" s="7">
        <v>50</v>
      </c>
      <c r="C728" s="7">
        <v>1</v>
      </c>
    </row>
    <row r="729" spans="1:3" x14ac:dyDescent="0.25">
      <c r="A729" s="6" t="s">
        <v>1369</v>
      </c>
      <c r="B729" s="7">
        <v>2200</v>
      </c>
      <c r="C729" s="7">
        <v>8</v>
      </c>
    </row>
    <row r="730" spans="1:3" x14ac:dyDescent="0.25">
      <c r="A730" s="6" t="s">
        <v>1370</v>
      </c>
      <c r="B730" s="7">
        <v>2200</v>
      </c>
      <c r="C730" s="7">
        <v>8</v>
      </c>
    </row>
    <row r="731" spans="1:3" x14ac:dyDescent="0.25">
      <c r="A731" s="6" t="s">
        <v>1572</v>
      </c>
      <c r="B731" s="7">
        <v>50</v>
      </c>
      <c r="C731" s="7">
        <v>1</v>
      </c>
    </row>
    <row r="732" spans="1:3" x14ac:dyDescent="0.25">
      <c r="A732" s="6" t="s">
        <v>1247</v>
      </c>
      <c r="B732" s="7">
        <v>50</v>
      </c>
      <c r="C732" s="7">
        <v>1</v>
      </c>
    </row>
    <row r="733" spans="1:3" x14ac:dyDescent="0.25">
      <c r="A733" s="6" t="s">
        <v>1573</v>
      </c>
      <c r="B733" s="7">
        <v>50</v>
      </c>
      <c r="C733" s="7">
        <v>1</v>
      </c>
    </row>
    <row r="734" spans="1:3" x14ac:dyDescent="0.25">
      <c r="A734" s="6" t="s">
        <v>1248</v>
      </c>
      <c r="B734" s="7">
        <v>13350</v>
      </c>
      <c r="C734" s="7">
        <v>15</v>
      </c>
    </row>
    <row r="735" spans="1:3" x14ac:dyDescent="0.25">
      <c r="A735" s="6" t="s">
        <v>1249</v>
      </c>
      <c r="B735" s="7">
        <v>7950</v>
      </c>
      <c r="C735" s="7">
        <v>15</v>
      </c>
    </row>
    <row r="736" spans="1:3" x14ac:dyDescent="0.25">
      <c r="A736" s="6" t="s">
        <v>1729</v>
      </c>
      <c r="B736" s="7">
        <v>150</v>
      </c>
      <c r="C736" s="7">
        <v>3</v>
      </c>
    </row>
    <row r="737" spans="1:3" x14ac:dyDescent="0.25">
      <c r="A737" s="6" t="s">
        <v>1539</v>
      </c>
      <c r="B737" s="7">
        <v>1650</v>
      </c>
      <c r="C737" s="7">
        <v>6</v>
      </c>
    </row>
    <row r="738" spans="1:3" x14ac:dyDescent="0.25">
      <c r="A738" s="6" t="s">
        <v>1205</v>
      </c>
      <c r="B738" s="7">
        <v>15000</v>
      </c>
      <c r="C738" s="7">
        <v>3</v>
      </c>
    </row>
    <row r="739" spans="1:3" x14ac:dyDescent="0.25">
      <c r="A739" s="6" t="s">
        <v>1225</v>
      </c>
      <c r="B739" s="7">
        <v>3300</v>
      </c>
      <c r="C739" s="7">
        <v>12</v>
      </c>
    </row>
    <row r="740" spans="1:3" x14ac:dyDescent="0.25">
      <c r="A740" s="6" t="s">
        <v>1934</v>
      </c>
      <c r="B740" s="7">
        <v>100</v>
      </c>
      <c r="C740" s="7">
        <v>2</v>
      </c>
    </row>
    <row r="741" spans="1:3" x14ac:dyDescent="0.25">
      <c r="A741" s="6" t="s">
        <v>1226</v>
      </c>
      <c r="B741" s="7">
        <v>2600</v>
      </c>
      <c r="C741" s="7">
        <v>16</v>
      </c>
    </row>
    <row r="742" spans="1:3" x14ac:dyDescent="0.25">
      <c r="A742" s="6" t="s">
        <v>1266</v>
      </c>
      <c r="B742" s="7">
        <v>50</v>
      </c>
      <c r="C742" s="7">
        <v>1</v>
      </c>
    </row>
    <row r="743" spans="1:3" x14ac:dyDescent="0.25">
      <c r="A743" s="6" t="s">
        <v>1206</v>
      </c>
      <c r="B743" s="7">
        <v>10000</v>
      </c>
      <c r="C743" s="7">
        <v>2</v>
      </c>
    </row>
    <row r="744" spans="1:3" x14ac:dyDescent="0.25">
      <c r="A744" s="6" t="s">
        <v>1935</v>
      </c>
      <c r="B744" s="7">
        <v>550</v>
      </c>
      <c r="C744" s="7">
        <v>2</v>
      </c>
    </row>
    <row r="745" spans="1:3" x14ac:dyDescent="0.25">
      <c r="A745" s="6" t="s">
        <v>1334</v>
      </c>
      <c r="B745" s="7">
        <v>1600</v>
      </c>
      <c r="C745" s="7">
        <v>5</v>
      </c>
    </row>
    <row r="746" spans="1:3" x14ac:dyDescent="0.25">
      <c r="A746" s="6" t="s">
        <v>1936</v>
      </c>
      <c r="B746" s="7">
        <v>50</v>
      </c>
      <c r="C746" s="7">
        <v>1</v>
      </c>
    </row>
    <row r="747" spans="1:3" x14ac:dyDescent="0.25">
      <c r="A747" s="6" t="s">
        <v>1353</v>
      </c>
      <c r="B747" s="7">
        <v>1500</v>
      </c>
      <c r="C747" s="7">
        <v>3</v>
      </c>
    </row>
    <row r="748" spans="1:3" x14ac:dyDescent="0.25">
      <c r="A748" s="6" t="s">
        <v>1540</v>
      </c>
      <c r="B748" s="7">
        <v>550</v>
      </c>
      <c r="C748" s="7">
        <v>2</v>
      </c>
    </row>
    <row r="749" spans="1:3" x14ac:dyDescent="0.25">
      <c r="A749" s="6" t="s">
        <v>1499</v>
      </c>
      <c r="B749" s="7">
        <v>50</v>
      </c>
      <c r="C749" s="7">
        <v>1</v>
      </c>
    </row>
    <row r="750" spans="1:3" x14ac:dyDescent="0.25">
      <c r="A750" s="6" t="s">
        <v>1937</v>
      </c>
      <c r="B750" s="7">
        <v>50</v>
      </c>
      <c r="C750" s="7">
        <v>1</v>
      </c>
    </row>
    <row r="751" spans="1:3" x14ac:dyDescent="0.25">
      <c r="A751" s="6" t="s">
        <v>1938</v>
      </c>
      <c r="B751" s="7">
        <v>50</v>
      </c>
      <c r="C751" s="7">
        <v>1</v>
      </c>
    </row>
    <row r="752" spans="1:3" x14ac:dyDescent="0.25">
      <c r="A752" s="6" t="s">
        <v>1500</v>
      </c>
      <c r="B752" s="7">
        <v>500</v>
      </c>
      <c r="C752" s="7">
        <v>1</v>
      </c>
    </row>
    <row r="753" spans="1:3" x14ac:dyDescent="0.25">
      <c r="A753" s="6" t="s">
        <v>1501</v>
      </c>
      <c r="B753" s="7">
        <v>50000</v>
      </c>
      <c r="C753" s="7">
        <v>1</v>
      </c>
    </row>
    <row r="754" spans="1:3" x14ac:dyDescent="0.25">
      <c r="A754" s="6" t="s">
        <v>1404</v>
      </c>
      <c r="B754" s="7">
        <v>33350</v>
      </c>
      <c r="C754" s="7">
        <v>19</v>
      </c>
    </row>
    <row r="755" spans="1:3" x14ac:dyDescent="0.25">
      <c r="A755" s="6" t="s">
        <v>1541</v>
      </c>
      <c r="B755" s="7">
        <v>50</v>
      </c>
      <c r="C755" s="7">
        <v>1</v>
      </c>
    </row>
    <row r="756" spans="1:3" x14ac:dyDescent="0.25">
      <c r="A756" s="6" t="s">
        <v>1182</v>
      </c>
      <c r="B756" s="7">
        <v>83800</v>
      </c>
      <c r="C756" s="7">
        <v>65</v>
      </c>
    </row>
    <row r="757" spans="1:3" x14ac:dyDescent="0.25">
      <c r="A757" s="6" t="s">
        <v>1399</v>
      </c>
      <c r="B757" s="7">
        <v>100</v>
      </c>
      <c r="C757" s="7">
        <v>2</v>
      </c>
    </row>
    <row r="758" spans="1:3" x14ac:dyDescent="0.25">
      <c r="A758" s="6" t="s">
        <v>1673</v>
      </c>
      <c r="B758" s="7">
        <v>500</v>
      </c>
      <c r="C758" s="7">
        <v>1</v>
      </c>
    </row>
    <row r="759" spans="1:3" x14ac:dyDescent="0.25">
      <c r="A759" s="6" t="s">
        <v>1354</v>
      </c>
      <c r="B759" s="7">
        <v>1000</v>
      </c>
      <c r="C759" s="7">
        <v>2</v>
      </c>
    </row>
    <row r="760" spans="1:3" x14ac:dyDescent="0.25">
      <c r="A760" s="6" t="s">
        <v>1939</v>
      </c>
      <c r="B760" s="7">
        <v>50</v>
      </c>
      <c r="C760" s="7">
        <v>1</v>
      </c>
    </row>
    <row r="761" spans="1:3" x14ac:dyDescent="0.25">
      <c r="A761" s="6" t="s">
        <v>1940</v>
      </c>
      <c r="B761" s="7">
        <v>100</v>
      </c>
      <c r="C761" s="7">
        <v>2</v>
      </c>
    </row>
    <row r="762" spans="1:3" x14ac:dyDescent="0.25">
      <c r="A762" s="6" t="s">
        <v>1560</v>
      </c>
      <c r="B762" s="7">
        <v>50</v>
      </c>
      <c r="C762" s="7">
        <v>1</v>
      </c>
    </row>
    <row r="763" spans="1:3" x14ac:dyDescent="0.25">
      <c r="A763" s="6" t="s">
        <v>1574</v>
      </c>
      <c r="B763" s="7">
        <v>500</v>
      </c>
      <c r="C763" s="7">
        <v>1</v>
      </c>
    </row>
    <row r="764" spans="1:3" x14ac:dyDescent="0.25">
      <c r="A764" s="6" t="s">
        <v>1274</v>
      </c>
      <c r="B764" s="7">
        <v>14750</v>
      </c>
      <c r="C764" s="7">
        <v>16</v>
      </c>
    </row>
    <row r="765" spans="1:3" x14ac:dyDescent="0.25">
      <c r="A765" s="6" t="s">
        <v>1502</v>
      </c>
      <c r="B765" s="7">
        <v>50550</v>
      </c>
      <c r="C765" s="7">
        <v>3</v>
      </c>
    </row>
    <row r="766" spans="1:3" x14ac:dyDescent="0.25">
      <c r="A766" s="6" t="s">
        <v>1503</v>
      </c>
      <c r="B766" s="7">
        <v>6000</v>
      </c>
      <c r="C766" s="7">
        <v>3</v>
      </c>
    </row>
    <row r="767" spans="1:3" x14ac:dyDescent="0.25">
      <c r="A767" s="6" t="s">
        <v>1326</v>
      </c>
      <c r="B767" s="7">
        <v>1150</v>
      </c>
      <c r="C767" s="7">
        <v>8</v>
      </c>
    </row>
    <row r="768" spans="1:3" x14ac:dyDescent="0.25">
      <c r="A768" s="6" t="s">
        <v>1519</v>
      </c>
      <c r="B768" s="7">
        <v>50</v>
      </c>
      <c r="C768" s="7">
        <v>1</v>
      </c>
    </row>
    <row r="769" spans="1:3" x14ac:dyDescent="0.25">
      <c r="A769" s="6" t="s">
        <v>1504</v>
      </c>
      <c r="B769" s="7">
        <v>500</v>
      </c>
      <c r="C769" s="7">
        <v>1</v>
      </c>
    </row>
    <row r="770" spans="1:3" x14ac:dyDescent="0.25">
      <c r="A770" s="6" t="s">
        <v>1698</v>
      </c>
      <c r="B770" s="7">
        <v>50</v>
      </c>
      <c r="C770" s="7">
        <v>1</v>
      </c>
    </row>
    <row r="771" spans="1:3" x14ac:dyDescent="0.25">
      <c r="A771" s="6" t="s">
        <v>1363</v>
      </c>
      <c r="B771" s="7">
        <v>50</v>
      </c>
      <c r="C771" s="7">
        <v>1</v>
      </c>
    </row>
    <row r="772" spans="1:3" x14ac:dyDescent="0.25">
      <c r="A772" s="6" t="s">
        <v>1758</v>
      </c>
      <c r="B772" s="7">
        <v>150</v>
      </c>
      <c r="C772" s="7">
        <v>3</v>
      </c>
    </row>
    <row r="773" spans="1:3" x14ac:dyDescent="0.25">
      <c r="A773" s="6" t="s">
        <v>1759</v>
      </c>
      <c r="B773" s="7">
        <v>50</v>
      </c>
      <c r="C773" s="7">
        <v>1</v>
      </c>
    </row>
    <row r="774" spans="1:3" x14ac:dyDescent="0.25">
      <c r="A774" s="6" t="s">
        <v>1941</v>
      </c>
      <c r="B774" s="7">
        <v>50</v>
      </c>
      <c r="C774" s="7">
        <v>1</v>
      </c>
    </row>
    <row r="775" spans="1:3" x14ac:dyDescent="0.25">
      <c r="A775" s="6" t="s">
        <v>1942</v>
      </c>
      <c r="B775" s="7">
        <v>50</v>
      </c>
      <c r="C775" s="7">
        <v>1</v>
      </c>
    </row>
    <row r="776" spans="1:3" x14ac:dyDescent="0.25">
      <c r="A776" s="6" t="s">
        <v>1303</v>
      </c>
      <c r="B776" s="7">
        <v>3300</v>
      </c>
      <c r="C776" s="7">
        <v>12</v>
      </c>
    </row>
    <row r="777" spans="1:3" x14ac:dyDescent="0.25">
      <c r="A777" s="6" t="s">
        <v>1632</v>
      </c>
      <c r="B777" s="7">
        <v>350</v>
      </c>
      <c r="C777" s="7">
        <v>7</v>
      </c>
    </row>
    <row r="778" spans="1:3" x14ac:dyDescent="0.25">
      <c r="A778" s="6" t="s">
        <v>1532</v>
      </c>
      <c r="B778" s="7">
        <v>50</v>
      </c>
      <c r="C778" s="7">
        <v>1</v>
      </c>
    </row>
    <row r="779" spans="1:3" x14ac:dyDescent="0.25">
      <c r="A779" s="6" t="s">
        <v>1621</v>
      </c>
      <c r="B779" s="7">
        <v>50</v>
      </c>
      <c r="C779" s="7">
        <v>1</v>
      </c>
    </row>
    <row r="780" spans="1:3" x14ac:dyDescent="0.25">
      <c r="A780" s="6" t="s">
        <v>1394</v>
      </c>
      <c r="B780" s="7">
        <v>100</v>
      </c>
      <c r="C780" s="7">
        <v>2</v>
      </c>
    </row>
    <row r="781" spans="1:3" x14ac:dyDescent="0.25">
      <c r="A781" s="6" t="s">
        <v>1570</v>
      </c>
      <c r="B781" s="7">
        <v>550</v>
      </c>
      <c r="C781" s="7">
        <v>2</v>
      </c>
    </row>
    <row r="782" spans="1:3" x14ac:dyDescent="0.25">
      <c r="A782" s="6" t="s">
        <v>1699</v>
      </c>
      <c r="B782" s="7">
        <v>2300</v>
      </c>
      <c r="C782" s="7">
        <v>10</v>
      </c>
    </row>
    <row r="783" spans="1:3" x14ac:dyDescent="0.25">
      <c r="A783" s="6" t="s">
        <v>1753</v>
      </c>
      <c r="B783" s="7">
        <v>5500</v>
      </c>
      <c r="C783" s="7">
        <v>2</v>
      </c>
    </row>
    <row r="784" spans="1:3" x14ac:dyDescent="0.25">
      <c r="A784" s="6" t="s">
        <v>1646</v>
      </c>
      <c r="B784" s="7">
        <v>1200</v>
      </c>
      <c r="C784" s="7">
        <v>6</v>
      </c>
    </row>
    <row r="785" spans="1:3" x14ac:dyDescent="0.25">
      <c r="A785" s="6" t="s">
        <v>1381</v>
      </c>
      <c r="B785" s="7">
        <v>50</v>
      </c>
      <c r="C785" s="7">
        <v>1</v>
      </c>
    </row>
    <row r="786" spans="1:3" x14ac:dyDescent="0.25">
      <c r="A786" s="6" t="s">
        <v>1425</v>
      </c>
      <c r="B786" s="7">
        <v>1000</v>
      </c>
      <c r="C786" s="7">
        <v>2</v>
      </c>
    </row>
    <row r="787" spans="1:3" x14ac:dyDescent="0.25">
      <c r="A787" s="6" t="s">
        <v>1382</v>
      </c>
      <c r="B787" s="7">
        <v>50</v>
      </c>
      <c r="C787" s="7">
        <v>1</v>
      </c>
    </row>
    <row r="788" spans="1:3" x14ac:dyDescent="0.25">
      <c r="A788" s="6" t="s">
        <v>1383</v>
      </c>
      <c r="B788" s="7">
        <v>50</v>
      </c>
      <c r="C788" s="7">
        <v>1</v>
      </c>
    </row>
    <row r="789" spans="1:3" x14ac:dyDescent="0.25">
      <c r="A789" s="6" t="s">
        <v>1193</v>
      </c>
      <c r="B789" s="7">
        <v>4300</v>
      </c>
      <c r="C789" s="7">
        <v>23</v>
      </c>
    </row>
    <row r="790" spans="1:3" x14ac:dyDescent="0.25">
      <c r="A790" s="6" t="s">
        <v>1679</v>
      </c>
      <c r="B790" s="7">
        <v>50</v>
      </c>
      <c r="C790" s="7">
        <v>1</v>
      </c>
    </row>
    <row r="791" spans="1:3" x14ac:dyDescent="0.25">
      <c r="A791" s="6" t="s">
        <v>1943</v>
      </c>
      <c r="B791" s="7">
        <v>50</v>
      </c>
      <c r="C791" s="7">
        <v>1</v>
      </c>
    </row>
    <row r="792" spans="1:3" x14ac:dyDescent="0.25">
      <c r="A792" s="6" t="s">
        <v>1160</v>
      </c>
      <c r="B792" s="7">
        <v>73300</v>
      </c>
      <c r="C792" s="7">
        <v>1877</v>
      </c>
    </row>
    <row r="793" spans="1:3" x14ac:dyDescent="0.25">
      <c r="A793" s="6" t="s">
        <v>1161</v>
      </c>
      <c r="B793" s="7">
        <v>2978200</v>
      </c>
      <c r="C793" s="7">
        <v>5495</v>
      </c>
    </row>
  </sheetData>
  <sortState xmlns:xlrd2="http://schemas.microsoft.com/office/spreadsheetml/2017/richdata2" columnSort="1" ref="A3:C793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114D-8618-45AA-A558-F671A4B43E27}">
  <dimension ref="A1:E790"/>
  <sheetViews>
    <sheetView tabSelected="1" topLeftCell="A10" workbookViewId="0">
      <selection activeCell="E27" sqref="E27"/>
    </sheetView>
  </sheetViews>
  <sheetFormatPr defaultRowHeight="15" x14ac:dyDescent="0.25"/>
  <cols>
    <col min="1" max="1" width="40.28515625" customWidth="1"/>
    <col min="5" max="5" width="29.42578125" customWidth="1"/>
  </cols>
  <sheetData>
    <row r="1" spans="1:5" x14ac:dyDescent="0.25">
      <c r="A1" s="8" t="s">
        <v>1949</v>
      </c>
      <c r="B1" s="8" t="s">
        <v>1950</v>
      </c>
      <c r="C1" s="8" t="s">
        <v>1158</v>
      </c>
      <c r="D1" s="8" t="s">
        <v>1951</v>
      </c>
      <c r="E1" s="8" t="s">
        <v>1952</v>
      </c>
    </row>
    <row r="2" spans="1:5" s="12" customFormat="1" x14ac:dyDescent="0.25">
      <c r="A2" s="10" t="s">
        <v>1182</v>
      </c>
      <c r="B2" s="11">
        <v>83800</v>
      </c>
      <c r="C2" s="11">
        <v>65</v>
      </c>
      <c r="D2" s="12">
        <v>1</v>
      </c>
    </row>
    <row r="3" spans="1:5" s="12" customFormat="1" x14ac:dyDescent="0.25">
      <c r="A3" s="10" t="s">
        <v>1300</v>
      </c>
      <c r="B3" s="11">
        <v>117700</v>
      </c>
      <c r="C3" s="11">
        <v>51</v>
      </c>
      <c r="D3" s="12">
        <v>1</v>
      </c>
    </row>
    <row r="4" spans="1:5" s="12" customFormat="1" x14ac:dyDescent="0.25">
      <c r="A4" s="10" t="s">
        <v>1179</v>
      </c>
      <c r="B4" s="11">
        <v>36250</v>
      </c>
      <c r="C4" s="11">
        <v>41</v>
      </c>
      <c r="D4" s="12">
        <v>1</v>
      </c>
      <c r="E4" s="12" t="s">
        <v>1954</v>
      </c>
    </row>
    <row r="5" spans="1:5" s="12" customFormat="1" x14ac:dyDescent="0.25">
      <c r="A5" s="10" t="s">
        <v>1187</v>
      </c>
      <c r="B5" s="11">
        <v>19050</v>
      </c>
      <c r="C5" s="11">
        <v>39</v>
      </c>
      <c r="D5" s="12">
        <v>1</v>
      </c>
    </row>
    <row r="6" spans="1:5" s="12" customFormat="1" x14ac:dyDescent="0.25">
      <c r="A6" s="14" t="s">
        <v>1234</v>
      </c>
      <c r="B6" s="11">
        <v>27300</v>
      </c>
      <c r="C6" s="11">
        <v>34</v>
      </c>
      <c r="D6" s="12">
        <v>1</v>
      </c>
    </row>
    <row r="7" spans="1:5" s="12" customFormat="1" x14ac:dyDescent="0.25">
      <c r="A7" s="10" t="s">
        <v>1190</v>
      </c>
      <c r="B7" s="11">
        <v>6650</v>
      </c>
      <c r="C7" s="11">
        <v>34</v>
      </c>
      <c r="D7" s="12">
        <v>1</v>
      </c>
    </row>
    <row r="8" spans="1:5" s="12" customFormat="1" x14ac:dyDescent="0.25">
      <c r="A8" s="10" t="s">
        <v>1188</v>
      </c>
      <c r="B8" s="11">
        <v>7050</v>
      </c>
      <c r="C8" s="11">
        <v>33</v>
      </c>
      <c r="D8" s="12">
        <v>1</v>
      </c>
      <c r="E8" s="12" t="s">
        <v>1953</v>
      </c>
    </row>
    <row r="9" spans="1:5" s="12" customFormat="1" x14ac:dyDescent="0.25">
      <c r="A9" s="10" t="s">
        <v>1403</v>
      </c>
      <c r="B9" s="11">
        <v>38000</v>
      </c>
      <c r="C9" s="11">
        <v>32</v>
      </c>
      <c r="D9" s="12">
        <v>1</v>
      </c>
      <c r="E9" s="12" t="s">
        <v>1955</v>
      </c>
    </row>
    <row r="10" spans="1:5" s="12" customFormat="1" x14ac:dyDescent="0.25">
      <c r="A10" s="14" t="s">
        <v>1193</v>
      </c>
      <c r="B10" s="11">
        <v>4300</v>
      </c>
      <c r="C10" s="11">
        <v>23</v>
      </c>
      <c r="D10" s="12">
        <v>1</v>
      </c>
      <c r="E10" s="12" t="s">
        <v>1957</v>
      </c>
    </row>
    <row r="11" spans="1:5" x14ac:dyDescent="0.25">
      <c r="A11" s="9" t="s">
        <v>1170</v>
      </c>
      <c r="B11" s="7">
        <v>87700</v>
      </c>
      <c r="C11" s="7">
        <v>90</v>
      </c>
      <c r="D11">
        <v>0</v>
      </c>
    </row>
    <row r="12" spans="1:5" x14ac:dyDescent="0.25">
      <c r="A12" s="9" t="s">
        <v>1176</v>
      </c>
      <c r="B12" s="7">
        <v>58650</v>
      </c>
      <c r="C12" s="7">
        <v>57</v>
      </c>
      <c r="D12">
        <v>0</v>
      </c>
    </row>
    <row r="13" spans="1:5" x14ac:dyDescent="0.25">
      <c r="A13" s="9" t="s">
        <v>1240</v>
      </c>
      <c r="B13" s="7">
        <v>35450</v>
      </c>
      <c r="C13" s="7">
        <v>52</v>
      </c>
      <c r="D13">
        <v>0</v>
      </c>
    </row>
    <row r="14" spans="1:5" x14ac:dyDescent="0.25">
      <c r="A14" s="9" t="s">
        <v>1237</v>
      </c>
      <c r="B14" s="7">
        <v>18650</v>
      </c>
      <c r="C14" s="7">
        <v>49</v>
      </c>
      <c r="D14">
        <v>0</v>
      </c>
    </row>
    <row r="15" spans="1:5" x14ac:dyDescent="0.25">
      <c r="A15" s="9" t="s">
        <v>1171</v>
      </c>
      <c r="B15" s="7">
        <v>72550</v>
      </c>
      <c r="C15" s="7">
        <v>48</v>
      </c>
      <c r="D15">
        <v>0</v>
      </c>
    </row>
    <row r="16" spans="1:5" x14ac:dyDescent="0.25">
      <c r="A16" s="9" t="s">
        <v>1290</v>
      </c>
      <c r="B16" s="7">
        <v>39550</v>
      </c>
      <c r="C16" s="7">
        <v>44</v>
      </c>
      <c r="D16">
        <v>0</v>
      </c>
    </row>
    <row r="17" spans="1:5" x14ac:dyDescent="0.25">
      <c r="A17" s="6" t="s">
        <v>1189</v>
      </c>
      <c r="B17" s="7">
        <v>17500</v>
      </c>
      <c r="C17" s="7">
        <v>44</v>
      </c>
      <c r="D17">
        <v>0</v>
      </c>
    </row>
    <row r="18" spans="1:5" x14ac:dyDescent="0.25">
      <c r="A18" s="9" t="s">
        <v>1195</v>
      </c>
      <c r="B18" s="7">
        <v>44300</v>
      </c>
      <c r="C18" s="7">
        <v>41</v>
      </c>
      <c r="D18">
        <v>0</v>
      </c>
    </row>
    <row r="19" spans="1:5" x14ac:dyDescent="0.25">
      <c r="A19" s="9" t="s">
        <v>1464</v>
      </c>
      <c r="B19" s="7">
        <v>10850</v>
      </c>
      <c r="C19" s="7">
        <v>38</v>
      </c>
      <c r="D19">
        <v>0</v>
      </c>
    </row>
    <row r="20" spans="1:5" x14ac:dyDescent="0.25">
      <c r="A20" s="9" t="s">
        <v>1287</v>
      </c>
      <c r="B20" s="7">
        <v>54700</v>
      </c>
      <c r="C20" s="7">
        <v>33</v>
      </c>
      <c r="D20">
        <v>0</v>
      </c>
    </row>
    <row r="21" spans="1:5" x14ac:dyDescent="0.25">
      <c r="A21" s="6" t="s">
        <v>1164</v>
      </c>
      <c r="B21" s="7">
        <v>21750</v>
      </c>
      <c r="C21" s="7">
        <v>30</v>
      </c>
      <c r="D21">
        <v>0</v>
      </c>
    </row>
    <row r="22" spans="1:5" x14ac:dyDescent="0.25">
      <c r="A22" s="9" t="s">
        <v>1335</v>
      </c>
      <c r="B22" s="7">
        <v>32550</v>
      </c>
      <c r="C22" s="7">
        <v>30</v>
      </c>
      <c r="D22">
        <v>0</v>
      </c>
    </row>
    <row r="23" spans="1:5" x14ac:dyDescent="0.25">
      <c r="A23" s="6" t="s">
        <v>1224</v>
      </c>
      <c r="B23" s="7">
        <v>16750</v>
      </c>
      <c r="C23" s="7">
        <v>29</v>
      </c>
      <c r="D23">
        <v>0</v>
      </c>
      <c r="E23" t="s">
        <v>1956</v>
      </c>
    </row>
    <row r="24" spans="1:5" x14ac:dyDescent="0.25">
      <c r="A24" s="6" t="s">
        <v>1217</v>
      </c>
      <c r="B24" s="7">
        <v>20300</v>
      </c>
      <c r="C24" s="7">
        <v>28</v>
      </c>
    </row>
    <row r="25" spans="1:5" x14ac:dyDescent="0.25">
      <c r="A25" s="6" t="s">
        <v>1186</v>
      </c>
      <c r="B25" s="7">
        <v>10800</v>
      </c>
      <c r="C25" s="7">
        <v>27</v>
      </c>
    </row>
    <row r="26" spans="1:5" x14ac:dyDescent="0.25">
      <c r="A26" s="6" t="s">
        <v>1235</v>
      </c>
      <c r="B26" s="7">
        <v>3900</v>
      </c>
      <c r="C26" s="7">
        <v>26</v>
      </c>
    </row>
    <row r="27" spans="1:5" x14ac:dyDescent="0.25">
      <c r="A27" s="6" t="s">
        <v>1549</v>
      </c>
      <c r="B27" s="7">
        <v>9300</v>
      </c>
      <c r="C27" s="7">
        <v>25</v>
      </c>
    </row>
    <row r="28" spans="1:5" x14ac:dyDescent="0.25">
      <c r="A28" s="6" t="s">
        <v>1295</v>
      </c>
      <c r="B28" s="7">
        <v>6200</v>
      </c>
      <c r="C28" s="7">
        <v>25</v>
      </c>
    </row>
    <row r="29" spans="1:5" x14ac:dyDescent="0.25">
      <c r="A29" s="6" t="s">
        <v>1191</v>
      </c>
      <c r="B29" s="7">
        <v>14300</v>
      </c>
      <c r="C29" s="7">
        <v>25</v>
      </c>
    </row>
    <row r="30" spans="1:5" x14ac:dyDescent="0.25">
      <c r="A30" s="6" t="s">
        <v>1178</v>
      </c>
      <c r="B30" s="7">
        <v>30050</v>
      </c>
      <c r="C30" s="7">
        <v>25</v>
      </c>
    </row>
    <row r="31" spans="1:5" x14ac:dyDescent="0.25">
      <c r="A31" s="6" t="s">
        <v>1401</v>
      </c>
      <c r="B31" s="7">
        <v>35400</v>
      </c>
      <c r="C31" s="7">
        <v>24</v>
      </c>
    </row>
    <row r="32" spans="1:5" x14ac:dyDescent="0.25">
      <c r="A32" s="6" t="s">
        <v>1219</v>
      </c>
      <c r="B32" s="7">
        <v>12900</v>
      </c>
      <c r="C32" s="7">
        <v>24</v>
      </c>
    </row>
    <row r="33" spans="1:3" x14ac:dyDescent="0.25">
      <c r="A33" s="6" t="s">
        <v>1218</v>
      </c>
      <c r="B33" s="7">
        <v>8300</v>
      </c>
      <c r="C33" s="7">
        <v>22</v>
      </c>
    </row>
    <row r="34" spans="1:3" x14ac:dyDescent="0.25">
      <c r="A34" s="6" t="s">
        <v>1180</v>
      </c>
      <c r="B34" s="7">
        <v>15050</v>
      </c>
      <c r="C34" s="7">
        <v>22</v>
      </c>
    </row>
    <row r="35" spans="1:3" x14ac:dyDescent="0.25">
      <c r="A35" s="6" t="s">
        <v>1227</v>
      </c>
      <c r="B35" s="7">
        <v>4200</v>
      </c>
      <c r="C35" s="7">
        <v>21</v>
      </c>
    </row>
    <row r="36" spans="1:3" x14ac:dyDescent="0.25">
      <c r="A36" s="6" t="s">
        <v>1402</v>
      </c>
      <c r="B36" s="7">
        <v>4650</v>
      </c>
      <c r="C36" s="7">
        <v>21</v>
      </c>
    </row>
    <row r="37" spans="1:3" x14ac:dyDescent="0.25">
      <c r="A37" s="6" t="s">
        <v>1223</v>
      </c>
      <c r="B37" s="7">
        <v>13650</v>
      </c>
      <c r="C37" s="7">
        <v>21</v>
      </c>
    </row>
    <row r="38" spans="1:3" x14ac:dyDescent="0.25">
      <c r="A38" s="6" t="s">
        <v>1548</v>
      </c>
      <c r="B38" s="7">
        <v>3700</v>
      </c>
      <c r="C38" s="7">
        <v>21</v>
      </c>
    </row>
    <row r="39" spans="1:3" x14ac:dyDescent="0.25">
      <c r="A39" s="6" t="s">
        <v>1282</v>
      </c>
      <c r="B39" s="7">
        <v>14450</v>
      </c>
      <c r="C39" s="7">
        <v>20</v>
      </c>
    </row>
    <row r="40" spans="1:3" x14ac:dyDescent="0.25">
      <c r="A40" s="6" t="s">
        <v>1317</v>
      </c>
      <c r="B40" s="7">
        <v>4100</v>
      </c>
      <c r="C40" s="7">
        <v>20</v>
      </c>
    </row>
    <row r="41" spans="1:3" x14ac:dyDescent="0.25">
      <c r="A41" s="6" t="s">
        <v>1515</v>
      </c>
      <c r="B41" s="7">
        <v>8200</v>
      </c>
      <c r="C41" s="7">
        <v>20</v>
      </c>
    </row>
    <row r="42" spans="1:3" x14ac:dyDescent="0.25">
      <c r="A42" s="6" t="s">
        <v>1166</v>
      </c>
      <c r="B42" s="7">
        <v>18400</v>
      </c>
      <c r="C42" s="7">
        <v>19</v>
      </c>
    </row>
    <row r="43" spans="1:3" x14ac:dyDescent="0.25">
      <c r="A43" s="6" t="s">
        <v>1231</v>
      </c>
      <c r="B43" s="7">
        <v>14450</v>
      </c>
      <c r="C43" s="7">
        <v>19</v>
      </c>
    </row>
    <row r="44" spans="1:3" x14ac:dyDescent="0.25">
      <c r="A44" s="6" t="s">
        <v>1516</v>
      </c>
      <c r="B44" s="7">
        <v>2750</v>
      </c>
      <c r="C44" s="7">
        <v>19</v>
      </c>
    </row>
    <row r="45" spans="1:3" x14ac:dyDescent="0.25">
      <c r="A45" s="6" t="s">
        <v>1177</v>
      </c>
      <c r="B45" s="7">
        <v>13550</v>
      </c>
      <c r="C45" s="7">
        <v>19</v>
      </c>
    </row>
    <row r="46" spans="1:3" x14ac:dyDescent="0.25">
      <c r="A46" s="6" t="s">
        <v>1404</v>
      </c>
      <c r="B46" s="7">
        <v>33350</v>
      </c>
      <c r="C46" s="7">
        <v>19</v>
      </c>
    </row>
    <row r="47" spans="1:3" x14ac:dyDescent="0.25">
      <c r="A47" s="6" t="s">
        <v>1423</v>
      </c>
      <c r="B47" s="7">
        <v>14400</v>
      </c>
      <c r="C47" s="7">
        <v>18</v>
      </c>
    </row>
    <row r="48" spans="1:3" x14ac:dyDescent="0.25">
      <c r="A48" s="6" t="s">
        <v>1565</v>
      </c>
      <c r="B48" s="7">
        <v>8000</v>
      </c>
      <c r="C48" s="7">
        <v>18</v>
      </c>
    </row>
    <row r="49" spans="1:3" x14ac:dyDescent="0.25">
      <c r="A49" s="6" t="s">
        <v>1268</v>
      </c>
      <c r="B49" s="7">
        <v>9900</v>
      </c>
      <c r="C49" s="7">
        <v>18</v>
      </c>
    </row>
    <row r="50" spans="1:3" x14ac:dyDescent="0.25">
      <c r="A50" s="6" t="s">
        <v>1204</v>
      </c>
      <c r="B50" s="7">
        <v>18450</v>
      </c>
      <c r="C50" s="7">
        <v>18</v>
      </c>
    </row>
    <row r="51" spans="1:3" x14ac:dyDescent="0.25">
      <c r="A51" s="6" t="s">
        <v>1163</v>
      </c>
      <c r="B51" s="7">
        <v>8050</v>
      </c>
      <c r="C51" s="7">
        <v>17</v>
      </c>
    </row>
    <row r="52" spans="1:3" x14ac:dyDescent="0.25">
      <c r="A52" s="6" t="s">
        <v>1422</v>
      </c>
      <c r="B52" s="7">
        <v>3550</v>
      </c>
      <c r="C52" s="7">
        <v>17</v>
      </c>
    </row>
    <row r="53" spans="1:3" x14ac:dyDescent="0.25">
      <c r="A53" s="6" t="s">
        <v>1202</v>
      </c>
      <c r="B53" s="7">
        <v>18850</v>
      </c>
      <c r="C53" s="7">
        <v>17</v>
      </c>
    </row>
    <row r="54" spans="1:3" x14ac:dyDescent="0.25">
      <c r="A54" s="6" t="s">
        <v>1165</v>
      </c>
      <c r="B54" s="7">
        <v>2050</v>
      </c>
      <c r="C54" s="7">
        <v>16</v>
      </c>
    </row>
    <row r="55" spans="1:3" x14ac:dyDescent="0.25">
      <c r="A55" s="6" t="s">
        <v>1226</v>
      </c>
      <c r="B55" s="7">
        <v>2600</v>
      </c>
      <c r="C55" s="7">
        <v>16</v>
      </c>
    </row>
    <row r="56" spans="1:3" x14ac:dyDescent="0.25">
      <c r="A56" s="6" t="s">
        <v>1274</v>
      </c>
      <c r="B56" s="7">
        <v>14750</v>
      </c>
      <c r="C56" s="7">
        <v>16</v>
      </c>
    </row>
    <row r="57" spans="1:3" x14ac:dyDescent="0.25">
      <c r="A57" s="6" t="s">
        <v>1232</v>
      </c>
      <c r="B57" s="7">
        <v>19200</v>
      </c>
      <c r="C57" s="7">
        <v>15</v>
      </c>
    </row>
    <row r="58" spans="1:3" x14ac:dyDescent="0.25">
      <c r="A58" s="6" t="s">
        <v>1236</v>
      </c>
      <c r="B58" s="7">
        <v>13800</v>
      </c>
      <c r="C58" s="7">
        <v>15</v>
      </c>
    </row>
    <row r="59" spans="1:3" x14ac:dyDescent="0.25">
      <c r="A59" s="6" t="s">
        <v>1538</v>
      </c>
      <c r="B59" s="7">
        <v>4350</v>
      </c>
      <c r="C59" s="7">
        <v>15</v>
      </c>
    </row>
    <row r="60" spans="1:3" x14ac:dyDescent="0.25">
      <c r="A60" s="6" t="s">
        <v>1248</v>
      </c>
      <c r="B60" s="7">
        <v>13350</v>
      </c>
      <c r="C60" s="7">
        <v>15</v>
      </c>
    </row>
    <row r="61" spans="1:3" x14ac:dyDescent="0.25">
      <c r="A61" s="6" t="s">
        <v>1249</v>
      </c>
      <c r="B61" s="7">
        <v>7950</v>
      </c>
      <c r="C61" s="7">
        <v>15</v>
      </c>
    </row>
    <row r="62" spans="1:3" x14ac:dyDescent="0.25">
      <c r="A62" s="6" t="s">
        <v>1276</v>
      </c>
      <c r="B62" s="7">
        <v>8350</v>
      </c>
      <c r="C62" s="7">
        <v>14</v>
      </c>
    </row>
    <row r="63" spans="1:3" x14ac:dyDescent="0.25">
      <c r="A63" s="6" t="s">
        <v>1314</v>
      </c>
      <c r="B63" s="7">
        <v>1550</v>
      </c>
      <c r="C63" s="7">
        <v>14</v>
      </c>
    </row>
    <row r="64" spans="1:3" x14ac:dyDescent="0.25">
      <c r="A64" s="6" t="s">
        <v>1172</v>
      </c>
      <c r="B64" s="7">
        <v>2500</v>
      </c>
      <c r="C64" s="7">
        <v>14</v>
      </c>
    </row>
    <row r="65" spans="1:3" x14ac:dyDescent="0.25">
      <c r="A65" s="6" t="s">
        <v>1299</v>
      </c>
      <c r="B65" s="7">
        <v>14200</v>
      </c>
      <c r="C65" s="7">
        <v>14</v>
      </c>
    </row>
    <row r="66" spans="1:3" x14ac:dyDescent="0.25">
      <c r="A66" s="6" t="s">
        <v>1244</v>
      </c>
      <c r="B66" s="7">
        <v>3400</v>
      </c>
      <c r="C66" s="7">
        <v>14</v>
      </c>
    </row>
    <row r="67" spans="1:3" x14ac:dyDescent="0.25">
      <c r="A67" s="6" t="s">
        <v>1331</v>
      </c>
      <c r="B67" s="7">
        <v>2450</v>
      </c>
      <c r="C67" s="7">
        <v>13</v>
      </c>
    </row>
    <row r="68" spans="1:3" x14ac:dyDescent="0.25">
      <c r="A68" s="6" t="s">
        <v>1564</v>
      </c>
      <c r="B68" s="7">
        <v>1950</v>
      </c>
      <c r="C68" s="7">
        <v>13</v>
      </c>
    </row>
    <row r="69" spans="1:3" x14ac:dyDescent="0.25">
      <c r="A69" s="6" t="s">
        <v>1239</v>
      </c>
      <c r="B69" s="7">
        <v>2450</v>
      </c>
      <c r="C69" s="7">
        <v>13</v>
      </c>
    </row>
    <row r="70" spans="1:3" x14ac:dyDescent="0.25">
      <c r="A70" s="6" t="s">
        <v>1702</v>
      </c>
      <c r="B70" s="7">
        <v>1950</v>
      </c>
      <c r="C70" s="7">
        <v>12</v>
      </c>
    </row>
    <row r="71" spans="1:3" x14ac:dyDescent="0.25">
      <c r="A71" s="6" t="s">
        <v>1330</v>
      </c>
      <c r="B71" s="7">
        <v>7800</v>
      </c>
      <c r="C71" s="7">
        <v>12</v>
      </c>
    </row>
    <row r="72" spans="1:3" x14ac:dyDescent="0.25">
      <c r="A72" s="6" t="s">
        <v>1230</v>
      </c>
      <c r="B72" s="7">
        <v>7350</v>
      </c>
      <c r="C72" s="7">
        <v>12</v>
      </c>
    </row>
    <row r="73" spans="1:3" x14ac:dyDescent="0.25">
      <c r="A73" s="6" t="s">
        <v>1514</v>
      </c>
      <c r="B73" s="7">
        <v>1500</v>
      </c>
      <c r="C73" s="7">
        <v>12</v>
      </c>
    </row>
    <row r="74" spans="1:3" x14ac:dyDescent="0.25">
      <c r="A74" s="6" t="s">
        <v>1254</v>
      </c>
      <c r="B74" s="7">
        <v>8700</v>
      </c>
      <c r="C74" s="7">
        <v>12</v>
      </c>
    </row>
    <row r="75" spans="1:3" x14ac:dyDescent="0.25">
      <c r="A75" s="6" t="s">
        <v>1192</v>
      </c>
      <c r="B75" s="7">
        <v>2400</v>
      </c>
      <c r="C75" s="7">
        <v>12</v>
      </c>
    </row>
    <row r="76" spans="1:3" x14ac:dyDescent="0.25">
      <c r="A76" s="6" t="s">
        <v>1225</v>
      </c>
      <c r="B76" s="7">
        <v>3300</v>
      </c>
      <c r="C76" s="7">
        <v>12</v>
      </c>
    </row>
    <row r="77" spans="1:3" x14ac:dyDescent="0.25">
      <c r="A77" s="6" t="s">
        <v>1303</v>
      </c>
      <c r="B77" s="7">
        <v>3300</v>
      </c>
      <c r="C77" s="7">
        <v>12</v>
      </c>
    </row>
    <row r="78" spans="1:3" x14ac:dyDescent="0.25">
      <c r="A78" s="6" t="s">
        <v>1471</v>
      </c>
      <c r="B78" s="7">
        <v>1900</v>
      </c>
      <c r="C78" s="7">
        <v>11</v>
      </c>
    </row>
    <row r="79" spans="1:3" x14ac:dyDescent="0.25">
      <c r="A79" s="6" t="s">
        <v>1168</v>
      </c>
      <c r="B79" s="7">
        <v>8650</v>
      </c>
      <c r="C79" s="7">
        <v>11</v>
      </c>
    </row>
    <row r="80" spans="1:3" x14ac:dyDescent="0.25">
      <c r="A80" s="6" t="s">
        <v>1688</v>
      </c>
      <c r="B80" s="7">
        <v>2350</v>
      </c>
      <c r="C80" s="7">
        <v>11</v>
      </c>
    </row>
    <row r="81" spans="1:3" x14ac:dyDescent="0.25">
      <c r="A81" s="6" t="s">
        <v>1173</v>
      </c>
      <c r="B81" s="7">
        <v>58600</v>
      </c>
      <c r="C81" s="7">
        <v>11</v>
      </c>
    </row>
    <row r="82" spans="1:3" x14ac:dyDescent="0.25">
      <c r="A82" s="6" t="s">
        <v>1183</v>
      </c>
      <c r="B82" s="7">
        <v>1850</v>
      </c>
      <c r="C82" s="7">
        <v>10</v>
      </c>
    </row>
    <row r="83" spans="1:3" x14ac:dyDescent="0.25">
      <c r="A83" s="6" t="s">
        <v>1197</v>
      </c>
      <c r="B83" s="7">
        <v>30150</v>
      </c>
      <c r="C83" s="7">
        <v>10</v>
      </c>
    </row>
    <row r="84" spans="1:3" x14ac:dyDescent="0.25">
      <c r="A84" s="6" t="s">
        <v>1359</v>
      </c>
      <c r="B84" s="7">
        <v>1850</v>
      </c>
      <c r="C84" s="7">
        <v>10</v>
      </c>
    </row>
    <row r="85" spans="1:3" x14ac:dyDescent="0.25">
      <c r="A85" s="6" t="s">
        <v>1628</v>
      </c>
      <c r="B85" s="7">
        <v>1400</v>
      </c>
      <c r="C85" s="7">
        <v>10</v>
      </c>
    </row>
    <row r="86" spans="1:3" x14ac:dyDescent="0.25">
      <c r="A86" s="6" t="s">
        <v>1220</v>
      </c>
      <c r="B86" s="7">
        <v>1400</v>
      </c>
      <c r="C86" s="7">
        <v>10</v>
      </c>
    </row>
    <row r="87" spans="1:3" x14ac:dyDescent="0.25">
      <c r="A87" s="6" t="s">
        <v>1271</v>
      </c>
      <c r="B87" s="7">
        <v>1400</v>
      </c>
      <c r="C87" s="7">
        <v>10</v>
      </c>
    </row>
    <row r="88" spans="1:3" x14ac:dyDescent="0.25">
      <c r="A88" s="6" t="s">
        <v>1707</v>
      </c>
      <c r="B88" s="7">
        <v>2300</v>
      </c>
      <c r="C88" s="7">
        <v>10</v>
      </c>
    </row>
    <row r="89" spans="1:3" x14ac:dyDescent="0.25">
      <c r="A89" s="6" t="s">
        <v>1699</v>
      </c>
      <c r="B89" s="7">
        <v>2300</v>
      </c>
      <c r="C89" s="7">
        <v>10</v>
      </c>
    </row>
    <row r="90" spans="1:3" x14ac:dyDescent="0.25">
      <c r="A90" s="6" t="s">
        <v>1278</v>
      </c>
      <c r="B90" s="7">
        <v>7650</v>
      </c>
      <c r="C90" s="7">
        <v>9</v>
      </c>
    </row>
    <row r="91" spans="1:3" x14ac:dyDescent="0.25">
      <c r="A91" s="6" t="s">
        <v>1412</v>
      </c>
      <c r="B91" s="7">
        <v>900</v>
      </c>
      <c r="C91" s="7">
        <v>9</v>
      </c>
    </row>
    <row r="92" spans="1:3" x14ac:dyDescent="0.25">
      <c r="A92" s="6" t="s">
        <v>1253</v>
      </c>
      <c r="B92" s="7">
        <v>1800</v>
      </c>
      <c r="C92" s="7">
        <v>9</v>
      </c>
    </row>
    <row r="93" spans="1:3" x14ac:dyDescent="0.25">
      <c r="A93" s="6" t="s">
        <v>1602</v>
      </c>
      <c r="B93" s="7">
        <v>7200</v>
      </c>
      <c r="C93" s="7">
        <v>9</v>
      </c>
    </row>
    <row r="94" spans="1:3" x14ac:dyDescent="0.25">
      <c r="A94" s="6" t="s">
        <v>1537</v>
      </c>
      <c r="B94" s="7">
        <v>26550</v>
      </c>
      <c r="C94" s="7">
        <v>9</v>
      </c>
    </row>
    <row r="95" spans="1:3" x14ac:dyDescent="0.25">
      <c r="A95" s="6" t="s">
        <v>1291</v>
      </c>
      <c r="B95" s="7">
        <v>7200</v>
      </c>
      <c r="C95" s="7">
        <v>9</v>
      </c>
    </row>
    <row r="96" spans="1:3" x14ac:dyDescent="0.25">
      <c r="A96" s="6" t="s">
        <v>1426</v>
      </c>
      <c r="B96" s="7">
        <v>6300</v>
      </c>
      <c r="C96" s="7">
        <v>9</v>
      </c>
    </row>
    <row r="97" spans="1:3" x14ac:dyDescent="0.25">
      <c r="A97" s="6" t="s">
        <v>1196</v>
      </c>
      <c r="B97" s="7">
        <v>21100</v>
      </c>
      <c r="C97" s="7">
        <v>8</v>
      </c>
    </row>
    <row r="98" spans="1:3" x14ac:dyDescent="0.25">
      <c r="A98" s="6" t="s">
        <v>1562</v>
      </c>
      <c r="B98" s="7">
        <v>1700</v>
      </c>
      <c r="C98" s="7">
        <v>8</v>
      </c>
    </row>
    <row r="99" spans="1:3" x14ac:dyDescent="0.25">
      <c r="A99" s="6" t="s">
        <v>1624</v>
      </c>
      <c r="B99" s="7">
        <v>1300</v>
      </c>
      <c r="C99" s="7">
        <v>8</v>
      </c>
    </row>
    <row r="100" spans="1:3" x14ac:dyDescent="0.25">
      <c r="A100" s="6" t="s">
        <v>1687</v>
      </c>
      <c r="B100" s="7">
        <v>1750</v>
      </c>
      <c r="C100" s="7">
        <v>8</v>
      </c>
    </row>
    <row r="101" spans="1:3" x14ac:dyDescent="0.25">
      <c r="A101" s="6" t="s">
        <v>1513</v>
      </c>
      <c r="B101" s="7">
        <v>400</v>
      </c>
      <c r="C101" s="7">
        <v>8</v>
      </c>
    </row>
    <row r="102" spans="1:3" x14ac:dyDescent="0.25">
      <c r="A102" s="6" t="s">
        <v>1747</v>
      </c>
      <c r="B102" s="7">
        <v>1300</v>
      </c>
      <c r="C102" s="7">
        <v>8</v>
      </c>
    </row>
    <row r="103" spans="1:3" x14ac:dyDescent="0.25">
      <c r="A103" s="6" t="s">
        <v>1438</v>
      </c>
      <c r="B103" s="7">
        <v>8050</v>
      </c>
      <c r="C103" s="7">
        <v>8</v>
      </c>
    </row>
    <row r="104" spans="1:3" x14ac:dyDescent="0.25">
      <c r="A104" s="6" t="s">
        <v>1323</v>
      </c>
      <c r="B104" s="7">
        <v>300</v>
      </c>
      <c r="C104" s="7">
        <v>8</v>
      </c>
    </row>
    <row r="105" spans="1:3" x14ac:dyDescent="0.25">
      <c r="A105" s="6" t="s">
        <v>1440</v>
      </c>
      <c r="B105" s="7">
        <v>2650</v>
      </c>
      <c r="C105" s="7">
        <v>8</v>
      </c>
    </row>
    <row r="106" spans="1:3" x14ac:dyDescent="0.25">
      <c r="A106" s="6" t="s">
        <v>1273</v>
      </c>
      <c r="B106" s="7">
        <v>1300</v>
      </c>
      <c r="C106" s="7">
        <v>8</v>
      </c>
    </row>
    <row r="107" spans="1:3" x14ac:dyDescent="0.25">
      <c r="A107" s="6" t="s">
        <v>1369</v>
      </c>
      <c r="B107" s="7">
        <v>2200</v>
      </c>
      <c r="C107" s="7">
        <v>8</v>
      </c>
    </row>
    <row r="108" spans="1:3" x14ac:dyDescent="0.25">
      <c r="A108" s="6" t="s">
        <v>1370</v>
      </c>
      <c r="B108" s="7">
        <v>2200</v>
      </c>
      <c r="C108" s="7">
        <v>8</v>
      </c>
    </row>
    <row r="109" spans="1:3" x14ac:dyDescent="0.25">
      <c r="A109" s="6" t="s">
        <v>1326</v>
      </c>
      <c r="B109" s="7">
        <v>1150</v>
      </c>
      <c r="C109" s="7">
        <v>8</v>
      </c>
    </row>
    <row r="110" spans="1:3" x14ac:dyDescent="0.25">
      <c r="A110" s="6" t="s">
        <v>1681</v>
      </c>
      <c r="B110" s="7">
        <v>1250</v>
      </c>
      <c r="C110" s="7">
        <v>7</v>
      </c>
    </row>
    <row r="111" spans="1:3" x14ac:dyDescent="0.25">
      <c r="A111" s="6" t="s">
        <v>1405</v>
      </c>
      <c r="B111" s="7">
        <v>1700</v>
      </c>
      <c r="C111" s="7">
        <v>7</v>
      </c>
    </row>
    <row r="112" spans="1:3" x14ac:dyDescent="0.25">
      <c r="A112" s="6" t="s">
        <v>1406</v>
      </c>
      <c r="B112" s="7">
        <v>350</v>
      </c>
      <c r="C112" s="7">
        <v>7</v>
      </c>
    </row>
    <row r="113" spans="1:3" x14ac:dyDescent="0.25">
      <c r="A113" s="6" t="s">
        <v>1185</v>
      </c>
      <c r="B113" s="7">
        <v>1250</v>
      </c>
      <c r="C113" s="7">
        <v>7</v>
      </c>
    </row>
    <row r="114" spans="1:3" x14ac:dyDescent="0.25">
      <c r="A114" s="6" t="s">
        <v>1625</v>
      </c>
      <c r="B114" s="7">
        <v>1250</v>
      </c>
      <c r="C114" s="7">
        <v>7</v>
      </c>
    </row>
    <row r="115" spans="1:3" x14ac:dyDescent="0.25">
      <c r="A115" s="6" t="s">
        <v>1384</v>
      </c>
      <c r="B115" s="7">
        <v>1250</v>
      </c>
      <c r="C115" s="7">
        <v>7</v>
      </c>
    </row>
    <row r="116" spans="1:3" x14ac:dyDescent="0.25">
      <c r="A116" s="6" t="s">
        <v>1600</v>
      </c>
      <c r="B116" s="7">
        <v>6200</v>
      </c>
      <c r="C116" s="7">
        <v>7</v>
      </c>
    </row>
    <row r="117" spans="1:3" x14ac:dyDescent="0.25">
      <c r="A117" s="6" t="s">
        <v>1473</v>
      </c>
      <c r="B117" s="7">
        <v>1250</v>
      </c>
      <c r="C117" s="7">
        <v>7</v>
      </c>
    </row>
    <row r="118" spans="1:3" x14ac:dyDescent="0.25">
      <c r="A118" s="6" t="s">
        <v>1288</v>
      </c>
      <c r="B118" s="7">
        <v>10700</v>
      </c>
      <c r="C118" s="7">
        <v>7</v>
      </c>
    </row>
    <row r="119" spans="1:3" x14ac:dyDescent="0.25">
      <c r="A119" s="6" t="s">
        <v>1433</v>
      </c>
      <c r="B119" s="7">
        <v>2150</v>
      </c>
      <c r="C119" s="7">
        <v>7</v>
      </c>
    </row>
    <row r="120" spans="1:3" x14ac:dyDescent="0.25">
      <c r="A120" s="6" t="s">
        <v>1415</v>
      </c>
      <c r="B120" s="7">
        <v>350</v>
      </c>
      <c r="C120" s="7">
        <v>7</v>
      </c>
    </row>
    <row r="121" spans="1:3" x14ac:dyDescent="0.25">
      <c r="A121" s="6" t="s">
        <v>1689</v>
      </c>
      <c r="B121" s="7">
        <v>1700</v>
      </c>
      <c r="C121" s="7">
        <v>7</v>
      </c>
    </row>
    <row r="122" spans="1:3" x14ac:dyDescent="0.25">
      <c r="A122" s="6" t="s">
        <v>1174</v>
      </c>
      <c r="B122" s="7">
        <v>1200</v>
      </c>
      <c r="C122" s="7">
        <v>7</v>
      </c>
    </row>
    <row r="123" spans="1:3" x14ac:dyDescent="0.25">
      <c r="A123" s="6" t="s">
        <v>1629</v>
      </c>
      <c r="B123" s="7">
        <v>1250</v>
      </c>
      <c r="C123" s="7">
        <v>7</v>
      </c>
    </row>
    <row r="124" spans="1:3" x14ac:dyDescent="0.25">
      <c r="A124" s="6" t="s">
        <v>1630</v>
      </c>
      <c r="B124" s="7">
        <v>1250</v>
      </c>
      <c r="C124" s="7">
        <v>7</v>
      </c>
    </row>
    <row r="125" spans="1:3" x14ac:dyDescent="0.25">
      <c r="A125" s="6" t="s">
        <v>1493</v>
      </c>
      <c r="B125" s="7">
        <v>57050</v>
      </c>
      <c r="C125" s="7">
        <v>7</v>
      </c>
    </row>
    <row r="126" spans="1:3" x14ac:dyDescent="0.25">
      <c r="A126" s="6" t="s">
        <v>1272</v>
      </c>
      <c r="B126" s="7">
        <v>12050</v>
      </c>
      <c r="C126" s="7">
        <v>7</v>
      </c>
    </row>
    <row r="127" spans="1:3" x14ac:dyDescent="0.25">
      <c r="A127" s="6" t="s">
        <v>1181</v>
      </c>
      <c r="B127" s="7">
        <v>11150</v>
      </c>
      <c r="C127" s="7">
        <v>7</v>
      </c>
    </row>
    <row r="128" spans="1:3" x14ac:dyDescent="0.25">
      <c r="A128" s="6" t="s">
        <v>1632</v>
      </c>
      <c r="B128" s="7">
        <v>350</v>
      </c>
      <c r="C128" s="7">
        <v>7</v>
      </c>
    </row>
    <row r="129" spans="1:3" x14ac:dyDescent="0.25">
      <c r="A129" s="6" t="s">
        <v>1623</v>
      </c>
      <c r="B129" s="7">
        <v>1200</v>
      </c>
      <c r="C129" s="7">
        <v>6</v>
      </c>
    </row>
    <row r="130" spans="1:3" x14ac:dyDescent="0.25">
      <c r="A130" s="6" t="s">
        <v>1184</v>
      </c>
      <c r="B130" s="7">
        <v>1200</v>
      </c>
      <c r="C130" s="7">
        <v>6</v>
      </c>
    </row>
    <row r="131" spans="1:3" x14ac:dyDescent="0.25">
      <c r="A131" s="6" t="s">
        <v>1714</v>
      </c>
      <c r="B131" s="7">
        <v>1600</v>
      </c>
      <c r="C131" s="7">
        <v>6</v>
      </c>
    </row>
    <row r="132" spans="1:3" x14ac:dyDescent="0.25">
      <c r="A132" s="6" t="s">
        <v>1685</v>
      </c>
      <c r="B132" s="7">
        <v>1650</v>
      </c>
      <c r="C132" s="7">
        <v>6</v>
      </c>
    </row>
    <row r="133" spans="1:3" x14ac:dyDescent="0.25">
      <c r="A133" s="6" t="s">
        <v>1280</v>
      </c>
      <c r="B133" s="7">
        <v>2100</v>
      </c>
      <c r="C133" s="7">
        <v>6</v>
      </c>
    </row>
    <row r="134" spans="1:3" x14ac:dyDescent="0.25">
      <c r="A134" s="6" t="s">
        <v>1716</v>
      </c>
      <c r="B134" s="7">
        <v>750</v>
      </c>
      <c r="C134" s="7">
        <v>6</v>
      </c>
    </row>
    <row r="135" spans="1:3" x14ac:dyDescent="0.25">
      <c r="A135" s="6" t="s">
        <v>1430</v>
      </c>
      <c r="B135" s="7">
        <v>2550</v>
      </c>
      <c r="C135" s="7">
        <v>6</v>
      </c>
    </row>
    <row r="136" spans="1:3" x14ac:dyDescent="0.25">
      <c r="A136" s="6" t="s">
        <v>1717</v>
      </c>
      <c r="B136" s="7">
        <v>750</v>
      </c>
      <c r="C136" s="7">
        <v>6</v>
      </c>
    </row>
    <row r="137" spans="1:3" x14ac:dyDescent="0.25">
      <c r="A137" s="6" t="s">
        <v>1700</v>
      </c>
      <c r="B137" s="7">
        <v>2100</v>
      </c>
      <c r="C137" s="7">
        <v>6</v>
      </c>
    </row>
    <row r="138" spans="1:3" x14ac:dyDescent="0.25">
      <c r="A138" s="6" t="s">
        <v>1286</v>
      </c>
      <c r="B138" s="7">
        <v>1650</v>
      </c>
      <c r="C138" s="7">
        <v>6</v>
      </c>
    </row>
    <row r="139" spans="1:3" x14ac:dyDescent="0.25">
      <c r="A139" s="6" t="s">
        <v>1315</v>
      </c>
      <c r="B139" s="7">
        <v>150</v>
      </c>
      <c r="C139" s="7">
        <v>6</v>
      </c>
    </row>
    <row r="140" spans="1:3" x14ac:dyDescent="0.25">
      <c r="A140" s="6" t="s">
        <v>1293</v>
      </c>
      <c r="B140" s="7">
        <v>52050</v>
      </c>
      <c r="C140" s="7">
        <v>6</v>
      </c>
    </row>
    <row r="141" spans="1:3" x14ac:dyDescent="0.25">
      <c r="A141" s="6" t="s">
        <v>1436</v>
      </c>
      <c r="B141" s="7">
        <v>2550</v>
      </c>
      <c r="C141" s="7">
        <v>6</v>
      </c>
    </row>
    <row r="142" spans="1:3" x14ac:dyDescent="0.25">
      <c r="A142" s="6" t="s">
        <v>1349</v>
      </c>
      <c r="B142" s="7">
        <v>2550</v>
      </c>
      <c r="C142" s="7">
        <v>6</v>
      </c>
    </row>
    <row r="143" spans="1:3" x14ac:dyDescent="0.25">
      <c r="A143" s="6" t="s">
        <v>1175</v>
      </c>
      <c r="B143" s="7">
        <v>300</v>
      </c>
      <c r="C143" s="7">
        <v>6</v>
      </c>
    </row>
    <row r="144" spans="1:3" x14ac:dyDescent="0.25">
      <c r="A144" s="6" t="s">
        <v>1439</v>
      </c>
      <c r="B144" s="7">
        <v>2550</v>
      </c>
      <c r="C144" s="7">
        <v>6</v>
      </c>
    </row>
    <row r="145" spans="1:3" x14ac:dyDescent="0.25">
      <c r="A145" s="6" t="s">
        <v>1672</v>
      </c>
      <c r="B145" s="7">
        <v>6600</v>
      </c>
      <c r="C145" s="7">
        <v>6</v>
      </c>
    </row>
    <row r="146" spans="1:3" x14ac:dyDescent="0.25">
      <c r="A146" s="6" t="s">
        <v>1441</v>
      </c>
      <c r="B146" s="7">
        <v>2550</v>
      </c>
      <c r="C146" s="7">
        <v>6</v>
      </c>
    </row>
    <row r="147" spans="1:3" x14ac:dyDescent="0.25">
      <c r="A147" s="6" t="s">
        <v>1497</v>
      </c>
      <c r="B147" s="7">
        <v>56550</v>
      </c>
      <c r="C147" s="7">
        <v>6</v>
      </c>
    </row>
    <row r="148" spans="1:3" x14ac:dyDescent="0.25">
      <c r="A148" s="6" t="s">
        <v>1645</v>
      </c>
      <c r="B148" s="7">
        <v>1200</v>
      </c>
      <c r="C148" s="7">
        <v>6</v>
      </c>
    </row>
    <row r="149" spans="1:3" x14ac:dyDescent="0.25">
      <c r="A149" s="6" t="s">
        <v>1539</v>
      </c>
      <c r="B149" s="7">
        <v>1650</v>
      </c>
      <c r="C149" s="7">
        <v>6</v>
      </c>
    </row>
    <row r="150" spans="1:3" x14ac:dyDescent="0.25">
      <c r="A150" s="6" t="s">
        <v>1646</v>
      </c>
      <c r="B150" s="7">
        <v>1200</v>
      </c>
      <c r="C150" s="7">
        <v>6</v>
      </c>
    </row>
    <row r="151" spans="1:3" x14ac:dyDescent="0.25">
      <c r="A151" s="6" t="s">
        <v>1710</v>
      </c>
      <c r="B151" s="7">
        <v>250</v>
      </c>
      <c r="C151" s="7">
        <v>5</v>
      </c>
    </row>
    <row r="152" spans="1:3" x14ac:dyDescent="0.25">
      <c r="A152" s="6" t="s">
        <v>1711</v>
      </c>
      <c r="B152" s="7">
        <v>1100</v>
      </c>
      <c r="C152" s="7">
        <v>5</v>
      </c>
    </row>
    <row r="153" spans="1:3" x14ac:dyDescent="0.25">
      <c r="A153" s="6" t="s">
        <v>1713</v>
      </c>
      <c r="B153" s="7">
        <v>250</v>
      </c>
      <c r="C153" s="7">
        <v>5</v>
      </c>
    </row>
    <row r="154" spans="1:3" x14ac:dyDescent="0.25">
      <c r="A154" s="6" t="s">
        <v>1329</v>
      </c>
      <c r="B154" s="7">
        <v>2050</v>
      </c>
      <c r="C154" s="7">
        <v>5</v>
      </c>
    </row>
    <row r="155" spans="1:3" x14ac:dyDescent="0.25">
      <c r="A155" s="6" t="s">
        <v>1666</v>
      </c>
      <c r="B155" s="7">
        <v>6550</v>
      </c>
      <c r="C155" s="7">
        <v>5</v>
      </c>
    </row>
    <row r="156" spans="1:3" x14ac:dyDescent="0.25">
      <c r="A156" s="6" t="s">
        <v>1432</v>
      </c>
      <c r="B156" s="7">
        <v>2050</v>
      </c>
      <c r="C156" s="7">
        <v>5</v>
      </c>
    </row>
    <row r="157" spans="1:3" x14ac:dyDescent="0.25">
      <c r="A157" s="6" t="s">
        <v>1201</v>
      </c>
      <c r="B157" s="7">
        <v>25000</v>
      </c>
      <c r="C157" s="7">
        <v>5</v>
      </c>
    </row>
    <row r="158" spans="1:3" x14ac:dyDescent="0.25">
      <c r="A158" s="6" t="s">
        <v>1356</v>
      </c>
      <c r="B158" s="7">
        <v>250</v>
      </c>
      <c r="C158" s="7">
        <v>5</v>
      </c>
    </row>
    <row r="159" spans="1:3" x14ac:dyDescent="0.25">
      <c r="A159" s="6" t="s">
        <v>1267</v>
      </c>
      <c r="B159" s="7">
        <v>250</v>
      </c>
      <c r="C159" s="7">
        <v>5</v>
      </c>
    </row>
    <row r="160" spans="1:3" x14ac:dyDescent="0.25">
      <c r="A160" s="6" t="s">
        <v>1704</v>
      </c>
      <c r="B160" s="7">
        <v>250</v>
      </c>
      <c r="C160" s="7">
        <v>5</v>
      </c>
    </row>
    <row r="161" spans="1:3" x14ac:dyDescent="0.25">
      <c r="A161" s="6" t="s">
        <v>1413</v>
      </c>
      <c r="B161" s="7">
        <v>250</v>
      </c>
      <c r="C161" s="7">
        <v>5</v>
      </c>
    </row>
    <row r="162" spans="1:3" x14ac:dyDescent="0.25">
      <c r="A162" s="6" t="s">
        <v>1601</v>
      </c>
      <c r="B162" s="7">
        <v>1600</v>
      </c>
      <c r="C162" s="7">
        <v>5</v>
      </c>
    </row>
    <row r="163" spans="1:3" x14ac:dyDescent="0.25">
      <c r="A163" s="6" t="s">
        <v>1545</v>
      </c>
      <c r="B163" s="7">
        <v>1150</v>
      </c>
      <c r="C163" s="7">
        <v>5</v>
      </c>
    </row>
    <row r="164" spans="1:3" x14ac:dyDescent="0.25">
      <c r="A164" s="6" t="s">
        <v>1745</v>
      </c>
      <c r="B164" s="7">
        <v>1550</v>
      </c>
      <c r="C164" s="7">
        <v>5</v>
      </c>
    </row>
    <row r="165" spans="1:3" x14ac:dyDescent="0.25">
      <c r="A165" s="6" t="s">
        <v>1634</v>
      </c>
      <c r="B165" s="7">
        <v>700</v>
      </c>
      <c r="C165" s="7">
        <v>5</v>
      </c>
    </row>
    <row r="166" spans="1:3" x14ac:dyDescent="0.25">
      <c r="A166" s="6" t="s">
        <v>1636</v>
      </c>
      <c r="B166" s="7">
        <v>1150</v>
      </c>
      <c r="C166" s="7">
        <v>5</v>
      </c>
    </row>
    <row r="167" spans="1:3" x14ac:dyDescent="0.25">
      <c r="A167" s="6" t="s">
        <v>1556</v>
      </c>
      <c r="B167" s="7">
        <v>1150</v>
      </c>
      <c r="C167" s="7">
        <v>5</v>
      </c>
    </row>
    <row r="168" spans="1:3" x14ac:dyDescent="0.25">
      <c r="A168" s="6" t="s">
        <v>1296</v>
      </c>
      <c r="B168" s="7">
        <v>51550</v>
      </c>
      <c r="C168" s="7">
        <v>5</v>
      </c>
    </row>
    <row r="169" spans="1:3" x14ac:dyDescent="0.25">
      <c r="A169" s="6" t="s">
        <v>1720</v>
      </c>
      <c r="B169" s="7">
        <v>250</v>
      </c>
      <c r="C169" s="7">
        <v>5</v>
      </c>
    </row>
    <row r="170" spans="1:3" x14ac:dyDescent="0.25">
      <c r="A170" s="6" t="s">
        <v>1222</v>
      </c>
      <c r="B170" s="7">
        <v>1150</v>
      </c>
      <c r="C170" s="7">
        <v>5</v>
      </c>
    </row>
    <row r="171" spans="1:3" x14ac:dyDescent="0.25">
      <c r="A171" s="6" t="s">
        <v>1485</v>
      </c>
      <c r="B171" s="7">
        <v>7000</v>
      </c>
      <c r="C171" s="7">
        <v>5</v>
      </c>
    </row>
    <row r="172" spans="1:3" x14ac:dyDescent="0.25">
      <c r="A172" s="6" t="s">
        <v>1362</v>
      </c>
      <c r="B172" s="7">
        <v>250</v>
      </c>
      <c r="C172" s="7">
        <v>5</v>
      </c>
    </row>
    <row r="173" spans="1:3" x14ac:dyDescent="0.25">
      <c r="A173" s="6" t="s">
        <v>1899</v>
      </c>
      <c r="B173" s="7">
        <v>250</v>
      </c>
      <c r="C173" s="7">
        <v>5</v>
      </c>
    </row>
    <row r="174" spans="1:3" x14ac:dyDescent="0.25">
      <c r="A174" s="6" t="s">
        <v>1418</v>
      </c>
      <c r="B174" s="7">
        <v>1150</v>
      </c>
      <c r="C174" s="7">
        <v>5</v>
      </c>
    </row>
    <row r="175" spans="1:3" x14ac:dyDescent="0.25">
      <c r="A175" s="6" t="s">
        <v>1397</v>
      </c>
      <c r="B175" s="7">
        <v>1150</v>
      </c>
      <c r="C175" s="7">
        <v>5</v>
      </c>
    </row>
    <row r="176" spans="1:3" x14ac:dyDescent="0.25">
      <c r="A176" s="6" t="s">
        <v>1670</v>
      </c>
      <c r="B176" s="7">
        <v>6100</v>
      </c>
      <c r="C176" s="7">
        <v>5</v>
      </c>
    </row>
    <row r="177" spans="1:3" x14ac:dyDescent="0.25">
      <c r="A177" s="6" t="s">
        <v>1495</v>
      </c>
      <c r="B177" s="7">
        <v>56050</v>
      </c>
      <c r="C177" s="7">
        <v>5</v>
      </c>
    </row>
    <row r="178" spans="1:3" x14ac:dyDescent="0.25">
      <c r="A178" s="6" t="s">
        <v>1332</v>
      </c>
      <c r="B178" s="7">
        <v>1600</v>
      </c>
      <c r="C178" s="7">
        <v>5</v>
      </c>
    </row>
    <row r="179" spans="1:3" x14ac:dyDescent="0.25">
      <c r="A179" s="6" t="s">
        <v>1368</v>
      </c>
      <c r="B179" s="7">
        <v>1150</v>
      </c>
      <c r="C179" s="7">
        <v>5</v>
      </c>
    </row>
    <row r="180" spans="1:3" x14ac:dyDescent="0.25">
      <c r="A180" s="6" t="s">
        <v>1334</v>
      </c>
      <c r="B180" s="7">
        <v>1600</v>
      </c>
      <c r="C180" s="7">
        <v>5</v>
      </c>
    </row>
    <row r="181" spans="1:3" x14ac:dyDescent="0.25">
      <c r="A181" s="6" t="s">
        <v>1386</v>
      </c>
      <c r="B181" s="7">
        <v>150</v>
      </c>
      <c r="C181" s="7">
        <v>4</v>
      </c>
    </row>
    <row r="182" spans="1:3" x14ac:dyDescent="0.25">
      <c r="A182" s="6" t="s">
        <v>1275</v>
      </c>
      <c r="B182" s="7">
        <v>1100</v>
      </c>
      <c r="C182" s="7">
        <v>4</v>
      </c>
    </row>
    <row r="183" spans="1:3" x14ac:dyDescent="0.25">
      <c r="A183" s="6" t="s">
        <v>1463</v>
      </c>
      <c r="B183" s="7">
        <v>56000</v>
      </c>
      <c r="C183" s="7">
        <v>4</v>
      </c>
    </row>
    <row r="184" spans="1:3" x14ac:dyDescent="0.25">
      <c r="A184" s="6" t="s">
        <v>1388</v>
      </c>
      <c r="B184" s="7">
        <v>150</v>
      </c>
      <c r="C184" s="7">
        <v>4</v>
      </c>
    </row>
    <row r="185" spans="1:3" x14ac:dyDescent="0.25">
      <c r="A185" s="6" t="s">
        <v>1703</v>
      </c>
      <c r="B185" s="7">
        <v>200</v>
      </c>
      <c r="C185" s="7">
        <v>4</v>
      </c>
    </row>
    <row r="186" spans="1:3" x14ac:dyDescent="0.25">
      <c r="A186" s="6" t="s">
        <v>1596</v>
      </c>
      <c r="B186" s="7">
        <v>5600</v>
      </c>
      <c r="C186" s="7">
        <v>4</v>
      </c>
    </row>
    <row r="187" spans="1:3" x14ac:dyDescent="0.25">
      <c r="A187" s="6" t="s">
        <v>1550</v>
      </c>
      <c r="B187" s="7">
        <v>200</v>
      </c>
      <c r="C187" s="7">
        <v>4</v>
      </c>
    </row>
    <row r="188" spans="1:3" x14ac:dyDescent="0.25">
      <c r="A188" s="6" t="s">
        <v>1420</v>
      </c>
      <c r="B188" s="7">
        <v>1100</v>
      </c>
      <c r="C188" s="7">
        <v>4</v>
      </c>
    </row>
    <row r="189" spans="1:3" x14ac:dyDescent="0.25">
      <c r="A189" s="6" t="s">
        <v>1804</v>
      </c>
      <c r="B189" s="7">
        <v>200</v>
      </c>
      <c r="C189" s="7">
        <v>4</v>
      </c>
    </row>
    <row r="190" spans="1:3" x14ac:dyDescent="0.25">
      <c r="A190" s="6" t="s">
        <v>1641</v>
      </c>
      <c r="B190" s="7">
        <v>1100</v>
      </c>
      <c r="C190" s="7">
        <v>4</v>
      </c>
    </row>
    <row r="191" spans="1:3" x14ac:dyDescent="0.25">
      <c r="A191" s="6" t="s">
        <v>1228</v>
      </c>
      <c r="B191" s="7">
        <v>1100</v>
      </c>
      <c r="C191" s="7">
        <v>4</v>
      </c>
    </row>
    <row r="192" spans="1:3" x14ac:dyDescent="0.25">
      <c r="A192" s="6" t="s">
        <v>1251</v>
      </c>
      <c r="B192" s="7">
        <v>5600</v>
      </c>
      <c r="C192" s="7">
        <v>4</v>
      </c>
    </row>
    <row r="193" spans="1:3" x14ac:dyDescent="0.25">
      <c r="A193" s="6" t="s">
        <v>1167</v>
      </c>
      <c r="B193" s="7">
        <v>10550</v>
      </c>
      <c r="C193" s="7">
        <v>4</v>
      </c>
    </row>
    <row r="194" spans="1:3" x14ac:dyDescent="0.25">
      <c r="A194" s="6" t="s">
        <v>1400</v>
      </c>
      <c r="B194" s="7">
        <v>650</v>
      </c>
      <c r="C194" s="7">
        <v>4</v>
      </c>
    </row>
    <row r="195" spans="1:3" x14ac:dyDescent="0.25">
      <c r="A195" s="6" t="s">
        <v>1534</v>
      </c>
      <c r="B195" s="7">
        <v>650</v>
      </c>
      <c r="C195" s="7">
        <v>4</v>
      </c>
    </row>
    <row r="196" spans="1:3" x14ac:dyDescent="0.25">
      <c r="A196" s="6" t="s">
        <v>1718</v>
      </c>
      <c r="B196" s="7">
        <v>1100</v>
      </c>
      <c r="C196" s="7">
        <v>4</v>
      </c>
    </row>
    <row r="197" spans="1:3" x14ac:dyDescent="0.25">
      <c r="A197" s="6" t="s">
        <v>1719</v>
      </c>
      <c r="B197" s="7">
        <v>1550</v>
      </c>
      <c r="C197" s="7">
        <v>4</v>
      </c>
    </row>
    <row r="198" spans="1:3" x14ac:dyDescent="0.25">
      <c r="A198" s="6" t="s">
        <v>1536</v>
      </c>
      <c r="B198" s="7">
        <v>650</v>
      </c>
      <c r="C198" s="7">
        <v>4</v>
      </c>
    </row>
    <row r="199" spans="1:3" x14ac:dyDescent="0.25">
      <c r="A199" s="6" t="s">
        <v>1292</v>
      </c>
      <c r="B199" s="7">
        <v>1550</v>
      </c>
      <c r="C199" s="7">
        <v>4</v>
      </c>
    </row>
    <row r="200" spans="1:3" x14ac:dyDescent="0.25">
      <c r="A200" s="6" t="s">
        <v>1390</v>
      </c>
      <c r="B200" s="7">
        <v>200</v>
      </c>
      <c r="C200" s="7">
        <v>4</v>
      </c>
    </row>
    <row r="201" spans="1:3" x14ac:dyDescent="0.25">
      <c r="A201" s="6" t="s">
        <v>1584</v>
      </c>
      <c r="B201" s="7">
        <v>200</v>
      </c>
      <c r="C201" s="7">
        <v>4</v>
      </c>
    </row>
    <row r="202" spans="1:3" x14ac:dyDescent="0.25">
      <c r="A202" s="6" t="s">
        <v>1203</v>
      </c>
      <c r="B202" s="7">
        <v>20000</v>
      </c>
      <c r="C202" s="7">
        <v>4</v>
      </c>
    </row>
    <row r="203" spans="1:3" x14ac:dyDescent="0.25">
      <c r="A203" s="6" t="s">
        <v>1722</v>
      </c>
      <c r="B203" s="7">
        <v>1550</v>
      </c>
      <c r="C203" s="7">
        <v>4</v>
      </c>
    </row>
    <row r="204" spans="1:3" x14ac:dyDescent="0.25">
      <c r="A204" s="6" t="s">
        <v>1221</v>
      </c>
      <c r="B204" s="7">
        <v>650</v>
      </c>
      <c r="C204" s="7">
        <v>4</v>
      </c>
    </row>
    <row r="205" spans="1:3" x14ac:dyDescent="0.25">
      <c r="A205" s="6" t="s">
        <v>1391</v>
      </c>
      <c r="B205" s="7">
        <v>150</v>
      </c>
      <c r="C205" s="7">
        <v>4</v>
      </c>
    </row>
    <row r="206" spans="1:3" x14ac:dyDescent="0.25">
      <c r="A206" s="6" t="s">
        <v>1269</v>
      </c>
      <c r="B206" s="7">
        <v>1100</v>
      </c>
      <c r="C206" s="7">
        <v>4</v>
      </c>
    </row>
    <row r="207" spans="1:3" x14ac:dyDescent="0.25">
      <c r="A207" s="6" t="s">
        <v>1396</v>
      </c>
      <c r="B207" s="7">
        <v>2000</v>
      </c>
      <c r="C207" s="7">
        <v>4</v>
      </c>
    </row>
    <row r="208" spans="1:3" x14ac:dyDescent="0.25">
      <c r="A208" s="6" t="s">
        <v>1568</v>
      </c>
      <c r="B208" s="7">
        <v>150</v>
      </c>
      <c r="C208" s="7">
        <v>4</v>
      </c>
    </row>
    <row r="209" spans="1:3" x14ac:dyDescent="0.25">
      <c r="A209" s="6" t="s">
        <v>1385</v>
      </c>
      <c r="B209" s="7">
        <v>1100</v>
      </c>
      <c r="C209" s="7">
        <v>4</v>
      </c>
    </row>
    <row r="210" spans="1:3" x14ac:dyDescent="0.25">
      <c r="A210" s="6" t="s">
        <v>1657</v>
      </c>
      <c r="B210" s="7">
        <v>200</v>
      </c>
      <c r="C210" s="7">
        <v>4</v>
      </c>
    </row>
    <row r="211" spans="1:3" x14ac:dyDescent="0.25">
      <c r="A211" s="6" t="s">
        <v>1451</v>
      </c>
      <c r="B211" s="7">
        <v>2000</v>
      </c>
      <c r="C211" s="7">
        <v>4</v>
      </c>
    </row>
    <row r="212" spans="1:3" x14ac:dyDescent="0.25">
      <c r="A212" s="6" t="s">
        <v>584</v>
      </c>
      <c r="B212" s="7">
        <v>1550</v>
      </c>
      <c r="C212" s="7">
        <v>4</v>
      </c>
    </row>
    <row r="213" spans="1:3" x14ac:dyDescent="0.25">
      <c r="A213" s="6" t="s">
        <v>1490</v>
      </c>
      <c r="B213" s="7">
        <v>1550</v>
      </c>
      <c r="C213" s="7">
        <v>4</v>
      </c>
    </row>
    <row r="214" spans="1:3" x14ac:dyDescent="0.25">
      <c r="A214" s="6" t="s">
        <v>1410</v>
      </c>
      <c r="B214" s="7">
        <v>150</v>
      </c>
      <c r="C214" s="7">
        <v>4</v>
      </c>
    </row>
    <row r="215" spans="1:3" x14ac:dyDescent="0.25">
      <c r="A215" s="6" t="s">
        <v>1697</v>
      </c>
      <c r="B215" s="7">
        <v>1100</v>
      </c>
      <c r="C215" s="7">
        <v>4</v>
      </c>
    </row>
    <row r="216" spans="1:3" x14ac:dyDescent="0.25">
      <c r="A216" s="6" t="s">
        <v>1424</v>
      </c>
      <c r="B216" s="7">
        <v>1550</v>
      </c>
      <c r="C216" s="7">
        <v>4</v>
      </c>
    </row>
    <row r="217" spans="1:3" x14ac:dyDescent="0.25">
      <c r="A217" s="6" t="s">
        <v>1393</v>
      </c>
      <c r="B217" s="7">
        <v>150</v>
      </c>
      <c r="C217" s="7">
        <v>4</v>
      </c>
    </row>
    <row r="218" spans="1:3" x14ac:dyDescent="0.25">
      <c r="A218" s="6" t="s">
        <v>1585</v>
      </c>
      <c r="B218" s="7">
        <v>650</v>
      </c>
      <c r="C218" s="7">
        <v>4</v>
      </c>
    </row>
    <row r="219" spans="1:3" x14ac:dyDescent="0.25">
      <c r="A219" s="6" t="s">
        <v>1730</v>
      </c>
      <c r="B219" s="7">
        <v>2000</v>
      </c>
      <c r="C219" s="7">
        <v>4</v>
      </c>
    </row>
    <row r="220" spans="1:3" x14ac:dyDescent="0.25">
      <c r="A220" s="6" t="s">
        <v>1680</v>
      </c>
      <c r="B220" s="7">
        <v>150</v>
      </c>
      <c r="C220" s="7">
        <v>3</v>
      </c>
    </row>
    <row r="221" spans="1:3" x14ac:dyDescent="0.25">
      <c r="A221" s="6" t="s">
        <v>1304</v>
      </c>
      <c r="B221" s="7">
        <v>150</v>
      </c>
      <c r="C221" s="7">
        <v>3</v>
      </c>
    </row>
    <row r="222" spans="1:3" x14ac:dyDescent="0.25">
      <c r="A222" s="6" t="s">
        <v>1411</v>
      </c>
      <c r="B222" s="7">
        <v>150</v>
      </c>
      <c r="C222" s="7">
        <v>3</v>
      </c>
    </row>
    <row r="223" spans="1:3" x14ac:dyDescent="0.25">
      <c r="A223" s="6" t="s">
        <v>1162</v>
      </c>
      <c r="B223" s="7">
        <v>1050</v>
      </c>
      <c r="C223" s="7">
        <v>3</v>
      </c>
    </row>
    <row r="224" spans="1:3" x14ac:dyDescent="0.25">
      <c r="A224" s="6" t="s">
        <v>1675</v>
      </c>
      <c r="B224" s="7">
        <v>150</v>
      </c>
      <c r="C224" s="7">
        <v>3</v>
      </c>
    </row>
    <row r="225" spans="1:3" x14ac:dyDescent="0.25">
      <c r="A225" s="6" t="s">
        <v>1427</v>
      </c>
      <c r="B225" s="7">
        <v>1050</v>
      </c>
      <c r="C225" s="7">
        <v>3</v>
      </c>
    </row>
    <row r="226" spans="1:3" x14ac:dyDescent="0.25">
      <c r="A226" s="6" t="s">
        <v>1277</v>
      </c>
      <c r="B226" s="7">
        <v>1050</v>
      </c>
      <c r="C226" s="7">
        <v>3</v>
      </c>
    </row>
    <row r="227" spans="1:3" x14ac:dyDescent="0.25">
      <c r="A227" s="6" t="s">
        <v>1661</v>
      </c>
      <c r="B227" s="7">
        <v>5550</v>
      </c>
      <c r="C227" s="7">
        <v>3</v>
      </c>
    </row>
    <row r="228" spans="1:3" x14ac:dyDescent="0.25">
      <c r="A228" s="6" t="s">
        <v>1468</v>
      </c>
      <c r="B228" s="7">
        <v>1500</v>
      </c>
      <c r="C228" s="7">
        <v>3</v>
      </c>
    </row>
    <row r="229" spans="1:3" x14ac:dyDescent="0.25">
      <c r="A229" s="6" t="s">
        <v>1453</v>
      </c>
      <c r="B229" s="7">
        <v>550</v>
      </c>
      <c r="C229" s="7">
        <v>3</v>
      </c>
    </row>
    <row r="230" spans="1:3" x14ac:dyDescent="0.25">
      <c r="A230" s="6" t="s">
        <v>1454</v>
      </c>
      <c r="B230" s="7">
        <v>100</v>
      </c>
      <c r="C230" s="7">
        <v>3</v>
      </c>
    </row>
    <row r="231" spans="1:3" x14ac:dyDescent="0.25">
      <c r="A231" s="6" t="s">
        <v>1279</v>
      </c>
      <c r="B231" s="7">
        <v>6000</v>
      </c>
      <c r="C231" s="7">
        <v>3</v>
      </c>
    </row>
    <row r="232" spans="1:3" x14ac:dyDescent="0.25">
      <c r="A232" s="6" t="s">
        <v>1684</v>
      </c>
      <c r="B232" s="7">
        <v>150</v>
      </c>
      <c r="C232" s="7">
        <v>3</v>
      </c>
    </row>
    <row r="233" spans="1:3" x14ac:dyDescent="0.25">
      <c r="A233" s="6" t="s">
        <v>1586</v>
      </c>
      <c r="B233" s="7">
        <v>150</v>
      </c>
      <c r="C233" s="7">
        <v>3</v>
      </c>
    </row>
    <row r="234" spans="1:3" x14ac:dyDescent="0.25">
      <c r="A234" s="6" t="s">
        <v>1805</v>
      </c>
      <c r="B234" s="7">
        <v>150</v>
      </c>
      <c r="C234" s="7">
        <v>3</v>
      </c>
    </row>
    <row r="235" spans="1:3" x14ac:dyDescent="0.25">
      <c r="A235" s="6" t="s">
        <v>1599</v>
      </c>
      <c r="B235" s="7">
        <v>600</v>
      </c>
      <c r="C235" s="7">
        <v>3</v>
      </c>
    </row>
    <row r="236" spans="1:3" x14ac:dyDescent="0.25">
      <c r="A236" s="6" t="s">
        <v>1312</v>
      </c>
      <c r="B236" s="7">
        <v>0</v>
      </c>
      <c r="C236" s="7">
        <v>3</v>
      </c>
    </row>
    <row r="237" spans="1:3" x14ac:dyDescent="0.25">
      <c r="A237" s="6" t="s">
        <v>1577</v>
      </c>
      <c r="B237" s="7">
        <v>600</v>
      </c>
      <c r="C237" s="7">
        <v>3</v>
      </c>
    </row>
    <row r="238" spans="1:3" x14ac:dyDescent="0.25">
      <c r="A238" s="6" t="s">
        <v>1627</v>
      </c>
      <c r="B238" s="7">
        <v>150</v>
      </c>
      <c r="C238" s="7">
        <v>3</v>
      </c>
    </row>
    <row r="239" spans="1:3" x14ac:dyDescent="0.25">
      <c r="A239" s="6" t="s">
        <v>1313</v>
      </c>
      <c r="B239" s="7">
        <v>150</v>
      </c>
      <c r="C239" s="7">
        <v>3</v>
      </c>
    </row>
    <row r="240" spans="1:3" x14ac:dyDescent="0.25">
      <c r="A240" s="6" t="s">
        <v>1743</v>
      </c>
      <c r="B240" s="7">
        <v>1050</v>
      </c>
      <c r="C240" s="7">
        <v>3</v>
      </c>
    </row>
    <row r="241" spans="1:3" x14ac:dyDescent="0.25">
      <c r="A241" s="6" t="s">
        <v>1289</v>
      </c>
      <c r="B241" s="7">
        <v>1050</v>
      </c>
      <c r="C241" s="7">
        <v>3</v>
      </c>
    </row>
    <row r="242" spans="1:3" x14ac:dyDescent="0.25">
      <c r="A242" s="6" t="s">
        <v>1566</v>
      </c>
      <c r="B242" s="7">
        <v>150</v>
      </c>
      <c r="C242" s="7">
        <v>3</v>
      </c>
    </row>
    <row r="243" spans="1:3" x14ac:dyDescent="0.25">
      <c r="A243" s="6" t="s">
        <v>1261</v>
      </c>
      <c r="B243" s="7">
        <v>600</v>
      </c>
      <c r="C243" s="7">
        <v>3</v>
      </c>
    </row>
    <row r="244" spans="1:3" x14ac:dyDescent="0.25">
      <c r="A244" s="6" t="s">
        <v>1755</v>
      </c>
      <c r="B244" s="7">
        <v>150</v>
      </c>
      <c r="C244" s="7">
        <v>3</v>
      </c>
    </row>
    <row r="245" spans="1:3" x14ac:dyDescent="0.25">
      <c r="A245" s="6" t="s">
        <v>1644</v>
      </c>
      <c r="B245" s="7">
        <v>1050</v>
      </c>
      <c r="C245" s="7">
        <v>3</v>
      </c>
    </row>
    <row r="246" spans="1:3" x14ac:dyDescent="0.25">
      <c r="A246" s="6" t="s">
        <v>1360</v>
      </c>
      <c r="B246" s="7">
        <v>150</v>
      </c>
      <c r="C246" s="7">
        <v>3</v>
      </c>
    </row>
    <row r="247" spans="1:3" x14ac:dyDescent="0.25">
      <c r="A247" s="6" t="s">
        <v>1669</v>
      </c>
      <c r="B247" s="7">
        <v>600</v>
      </c>
      <c r="C247" s="7">
        <v>3</v>
      </c>
    </row>
    <row r="248" spans="1:3" x14ac:dyDescent="0.25">
      <c r="A248" s="6" t="s">
        <v>1603</v>
      </c>
      <c r="B248" s="7">
        <v>600</v>
      </c>
      <c r="C248" s="7">
        <v>3</v>
      </c>
    </row>
    <row r="249" spans="1:3" x14ac:dyDescent="0.25">
      <c r="A249" s="6" t="s">
        <v>1346</v>
      </c>
      <c r="B249" s="7">
        <v>1500</v>
      </c>
      <c r="C249" s="7">
        <v>3</v>
      </c>
    </row>
    <row r="250" spans="1:3" x14ac:dyDescent="0.25">
      <c r="A250" s="6" t="s">
        <v>1705</v>
      </c>
      <c r="B250" s="7">
        <v>150</v>
      </c>
      <c r="C250" s="7">
        <v>3</v>
      </c>
    </row>
    <row r="251" spans="1:3" x14ac:dyDescent="0.25">
      <c r="A251" s="6" t="s">
        <v>1639</v>
      </c>
      <c r="B251" s="7">
        <v>600</v>
      </c>
      <c r="C251" s="7">
        <v>3</v>
      </c>
    </row>
    <row r="252" spans="1:3" x14ac:dyDescent="0.25">
      <c r="A252" s="6" t="s">
        <v>1347</v>
      </c>
      <c r="B252" s="7">
        <v>1500</v>
      </c>
      <c r="C252" s="7">
        <v>3</v>
      </c>
    </row>
    <row r="253" spans="1:3" x14ac:dyDescent="0.25">
      <c r="A253" s="6" t="s">
        <v>1437</v>
      </c>
      <c r="B253" s="7">
        <v>1500</v>
      </c>
      <c r="C253" s="7">
        <v>3</v>
      </c>
    </row>
    <row r="254" spans="1:3" x14ac:dyDescent="0.25">
      <c r="A254" s="6" t="s">
        <v>1348</v>
      </c>
      <c r="B254" s="7">
        <v>1500</v>
      </c>
      <c r="C254" s="7">
        <v>3</v>
      </c>
    </row>
    <row r="255" spans="1:3" x14ac:dyDescent="0.25">
      <c r="A255" s="6" t="s">
        <v>1749</v>
      </c>
      <c r="B255" s="7">
        <v>150</v>
      </c>
      <c r="C255" s="7">
        <v>3</v>
      </c>
    </row>
    <row r="256" spans="1:3" x14ac:dyDescent="0.25">
      <c r="A256" s="6" t="s">
        <v>1691</v>
      </c>
      <c r="B256" s="7">
        <v>1050</v>
      </c>
      <c r="C256" s="7">
        <v>3</v>
      </c>
    </row>
    <row r="257" spans="1:3" x14ac:dyDescent="0.25">
      <c r="A257" s="6" t="s">
        <v>1446</v>
      </c>
      <c r="B257" s="7">
        <v>600</v>
      </c>
      <c r="C257" s="7">
        <v>3</v>
      </c>
    </row>
    <row r="258" spans="1:3" x14ac:dyDescent="0.25">
      <c r="A258" s="6" t="s">
        <v>1458</v>
      </c>
      <c r="B258" s="7">
        <v>100</v>
      </c>
      <c r="C258" s="7">
        <v>3</v>
      </c>
    </row>
    <row r="259" spans="1:3" x14ac:dyDescent="0.25">
      <c r="A259" s="6" t="s">
        <v>1723</v>
      </c>
      <c r="B259" s="7">
        <v>1050</v>
      </c>
      <c r="C259" s="7">
        <v>3</v>
      </c>
    </row>
    <row r="260" spans="1:3" x14ac:dyDescent="0.25">
      <c r="A260" s="6" t="s">
        <v>1616</v>
      </c>
      <c r="B260" s="7">
        <v>150</v>
      </c>
      <c r="C260" s="7">
        <v>3</v>
      </c>
    </row>
    <row r="261" spans="1:3" x14ac:dyDescent="0.25">
      <c r="A261" s="6" t="s">
        <v>1298</v>
      </c>
      <c r="B261" s="7">
        <v>600</v>
      </c>
      <c r="C261" s="7">
        <v>3</v>
      </c>
    </row>
    <row r="262" spans="1:3" x14ac:dyDescent="0.25">
      <c r="A262" s="6" t="s">
        <v>1594</v>
      </c>
      <c r="B262" s="7">
        <v>600</v>
      </c>
      <c r="C262" s="7">
        <v>3</v>
      </c>
    </row>
    <row r="263" spans="1:3" x14ac:dyDescent="0.25">
      <c r="A263" s="6" t="s">
        <v>1448</v>
      </c>
      <c r="B263" s="7">
        <v>1500</v>
      </c>
      <c r="C263" s="7">
        <v>3</v>
      </c>
    </row>
    <row r="264" spans="1:3" x14ac:dyDescent="0.25">
      <c r="A264" s="6" t="s">
        <v>1606</v>
      </c>
      <c r="B264" s="7">
        <v>600</v>
      </c>
      <c r="C264" s="7">
        <v>3</v>
      </c>
    </row>
    <row r="265" spans="1:3" x14ac:dyDescent="0.25">
      <c r="A265" s="6" t="s">
        <v>1607</v>
      </c>
      <c r="B265" s="7">
        <v>600</v>
      </c>
      <c r="C265" s="7">
        <v>3</v>
      </c>
    </row>
    <row r="266" spans="1:3" x14ac:dyDescent="0.25">
      <c r="A266" s="6" t="s">
        <v>1409</v>
      </c>
      <c r="B266" s="7">
        <v>150</v>
      </c>
      <c r="C266" s="7">
        <v>3</v>
      </c>
    </row>
    <row r="267" spans="1:3" x14ac:dyDescent="0.25">
      <c r="A267" s="6" t="s">
        <v>1725</v>
      </c>
      <c r="B267" s="7">
        <v>150</v>
      </c>
      <c r="C267" s="7">
        <v>3</v>
      </c>
    </row>
    <row r="268" spans="1:3" x14ac:dyDescent="0.25">
      <c r="A268" s="6" t="s">
        <v>1488</v>
      </c>
      <c r="B268" s="7">
        <v>1500</v>
      </c>
      <c r="C268" s="7">
        <v>3</v>
      </c>
    </row>
    <row r="269" spans="1:3" x14ac:dyDescent="0.25">
      <c r="A269" s="6" t="s">
        <v>1580</v>
      </c>
      <c r="B269" s="7">
        <v>5550</v>
      </c>
      <c r="C269" s="7">
        <v>3</v>
      </c>
    </row>
    <row r="270" spans="1:3" x14ac:dyDescent="0.25">
      <c r="A270" s="6" t="s">
        <v>1450</v>
      </c>
      <c r="B270" s="7">
        <v>1500</v>
      </c>
      <c r="C270" s="7">
        <v>3</v>
      </c>
    </row>
    <row r="271" spans="1:3" x14ac:dyDescent="0.25">
      <c r="A271" s="6" t="s">
        <v>1945</v>
      </c>
      <c r="B271" s="7">
        <v>1500</v>
      </c>
      <c r="C271" s="7">
        <v>3</v>
      </c>
    </row>
    <row r="272" spans="1:3" x14ac:dyDescent="0.25">
      <c r="A272" s="6" t="s">
        <v>1694</v>
      </c>
      <c r="B272" s="7">
        <v>600</v>
      </c>
      <c r="C272" s="7">
        <v>3</v>
      </c>
    </row>
    <row r="273" spans="1:3" x14ac:dyDescent="0.25">
      <c r="A273" s="6" t="s">
        <v>1914</v>
      </c>
      <c r="B273" s="7">
        <v>600</v>
      </c>
      <c r="C273" s="7">
        <v>3</v>
      </c>
    </row>
    <row r="274" spans="1:3" x14ac:dyDescent="0.25">
      <c r="A274" s="6" t="s">
        <v>1459</v>
      </c>
      <c r="B274" s="7">
        <v>150</v>
      </c>
      <c r="C274" s="7">
        <v>3</v>
      </c>
    </row>
    <row r="275" spans="1:3" x14ac:dyDescent="0.25">
      <c r="A275" s="6" t="s">
        <v>1257</v>
      </c>
      <c r="B275" s="7">
        <v>1050</v>
      </c>
      <c r="C275" s="7">
        <v>3</v>
      </c>
    </row>
    <row r="276" spans="1:3" x14ac:dyDescent="0.25">
      <c r="A276" s="6" t="s">
        <v>1946</v>
      </c>
      <c r="B276" s="7">
        <v>1500</v>
      </c>
      <c r="C276" s="7">
        <v>3</v>
      </c>
    </row>
    <row r="277" spans="1:3" x14ac:dyDescent="0.25">
      <c r="A277" s="6" t="s">
        <v>1608</v>
      </c>
      <c r="B277" s="7">
        <v>600</v>
      </c>
      <c r="C277" s="7">
        <v>3</v>
      </c>
    </row>
    <row r="278" spans="1:3" x14ac:dyDescent="0.25">
      <c r="A278" s="6" t="s">
        <v>1242</v>
      </c>
      <c r="B278" s="7">
        <v>600</v>
      </c>
      <c r="C278" s="7">
        <v>3</v>
      </c>
    </row>
    <row r="279" spans="1:3" x14ac:dyDescent="0.25">
      <c r="A279" s="6" t="s">
        <v>1701</v>
      </c>
      <c r="B279" s="7">
        <v>1050</v>
      </c>
      <c r="C279" s="7">
        <v>3</v>
      </c>
    </row>
    <row r="280" spans="1:3" x14ac:dyDescent="0.25">
      <c r="A280" s="6" t="s">
        <v>1338</v>
      </c>
      <c r="B280" s="7">
        <v>1050</v>
      </c>
      <c r="C280" s="7">
        <v>3</v>
      </c>
    </row>
    <row r="281" spans="1:3" x14ac:dyDescent="0.25">
      <c r="A281" s="6" t="s">
        <v>1589</v>
      </c>
      <c r="B281" s="7">
        <v>1500</v>
      </c>
      <c r="C281" s="7">
        <v>3</v>
      </c>
    </row>
    <row r="282" spans="1:3" x14ac:dyDescent="0.25">
      <c r="A282" s="6" t="s">
        <v>1301</v>
      </c>
      <c r="B282" s="7">
        <v>5100</v>
      </c>
      <c r="C282" s="7">
        <v>3</v>
      </c>
    </row>
    <row r="283" spans="1:3" x14ac:dyDescent="0.25">
      <c r="A283" s="6" t="s">
        <v>1419</v>
      </c>
      <c r="B283" s="7">
        <v>150</v>
      </c>
      <c r="C283" s="7">
        <v>3</v>
      </c>
    </row>
    <row r="284" spans="1:3" x14ac:dyDescent="0.25">
      <c r="A284" s="6" t="s">
        <v>1243</v>
      </c>
      <c r="B284" s="7">
        <v>600</v>
      </c>
      <c r="C284" s="7">
        <v>3</v>
      </c>
    </row>
    <row r="285" spans="1:3" x14ac:dyDescent="0.25">
      <c r="A285" s="6" t="s">
        <v>1569</v>
      </c>
      <c r="B285" s="7">
        <v>150</v>
      </c>
      <c r="C285" s="7">
        <v>3</v>
      </c>
    </row>
    <row r="286" spans="1:3" x14ac:dyDescent="0.25">
      <c r="A286" s="6" t="s">
        <v>1333</v>
      </c>
      <c r="B286" s="7">
        <v>1500</v>
      </c>
      <c r="C286" s="7">
        <v>3</v>
      </c>
    </row>
    <row r="287" spans="1:3" x14ac:dyDescent="0.25">
      <c r="A287" s="6" t="s">
        <v>1729</v>
      </c>
      <c r="B287" s="7">
        <v>150</v>
      </c>
      <c r="C287" s="7">
        <v>3</v>
      </c>
    </row>
    <row r="288" spans="1:3" x14ac:dyDescent="0.25">
      <c r="A288" s="6" t="s">
        <v>1205</v>
      </c>
      <c r="B288" s="7">
        <v>15000</v>
      </c>
      <c r="C288" s="7">
        <v>3</v>
      </c>
    </row>
    <row r="289" spans="1:3" x14ac:dyDescent="0.25">
      <c r="A289" s="6" t="s">
        <v>1353</v>
      </c>
      <c r="B289" s="7">
        <v>1500</v>
      </c>
      <c r="C289" s="7">
        <v>3</v>
      </c>
    </row>
    <row r="290" spans="1:3" x14ac:dyDescent="0.25">
      <c r="A290" s="6" t="s">
        <v>1502</v>
      </c>
      <c r="B290" s="7">
        <v>50550</v>
      </c>
      <c r="C290" s="7">
        <v>3</v>
      </c>
    </row>
    <row r="291" spans="1:3" x14ac:dyDescent="0.25">
      <c r="A291" s="6" t="s">
        <v>1503</v>
      </c>
      <c r="B291" s="7">
        <v>6000</v>
      </c>
      <c r="C291" s="7">
        <v>3</v>
      </c>
    </row>
    <row r="292" spans="1:3" x14ac:dyDescent="0.25">
      <c r="A292" s="6" t="s">
        <v>1758</v>
      </c>
      <c r="B292" s="7">
        <v>150</v>
      </c>
      <c r="C292" s="7">
        <v>3</v>
      </c>
    </row>
    <row r="293" spans="1:3" x14ac:dyDescent="0.25">
      <c r="A293" s="6" t="s">
        <v>1609</v>
      </c>
      <c r="B293" s="7">
        <v>100</v>
      </c>
      <c r="C293" s="7">
        <v>2</v>
      </c>
    </row>
    <row r="294" spans="1:3" x14ac:dyDescent="0.25">
      <c r="A294" s="6" t="s">
        <v>1340</v>
      </c>
      <c r="B294" s="7">
        <v>1000</v>
      </c>
      <c r="C294" s="7">
        <v>2</v>
      </c>
    </row>
    <row r="295" spans="1:3" x14ac:dyDescent="0.25">
      <c r="A295" s="6" t="s">
        <v>1733</v>
      </c>
      <c r="B295" s="7">
        <v>100</v>
      </c>
      <c r="C295" s="7">
        <v>2</v>
      </c>
    </row>
    <row r="296" spans="1:3" x14ac:dyDescent="0.25">
      <c r="A296" s="6" t="s">
        <v>1511</v>
      </c>
      <c r="B296" s="7">
        <v>100</v>
      </c>
      <c r="C296" s="7">
        <v>2</v>
      </c>
    </row>
    <row r="297" spans="1:3" x14ac:dyDescent="0.25">
      <c r="A297" s="6" t="s">
        <v>1194</v>
      </c>
      <c r="B297" s="7">
        <v>10000</v>
      </c>
      <c r="C297" s="7">
        <v>2</v>
      </c>
    </row>
    <row r="298" spans="1:3" x14ac:dyDescent="0.25">
      <c r="A298" s="6" t="s">
        <v>1462</v>
      </c>
      <c r="B298" s="7">
        <v>550</v>
      </c>
      <c r="C298" s="7">
        <v>2</v>
      </c>
    </row>
    <row r="299" spans="1:3" x14ac:dyDescent="0.25">
      <c r="A299" s="6" t="s">
        <v>1583</v>
      </c>
      <c r="B299" s="7">
        <v>100</v>
      </c>
      <c r="C299" s="7">
        <v>2</v>
      </c>
    </row>
    <row r="300" spans="1:3" x14ac:dyDescent="0.25">
      <c r="A300" s="6" t="s">
        <v>1428</v>
      </c>
      <c r="B300" s="7">
        <v>550</v>
      </c>
      <c r="C300" s="7">
        <v>2</v>
      </c>
    </row>
    <row r="301" spans="1:3" x14ac:dyDescent="0.25">
      <c r="A301" s="6" t="s">
        <v>1371</v>
      </c>
      <c r="B301" s="7">
        <v>100</v>
      </c>
      <c r="C301" s="7">
        <v>2</v>
      </c>
    </row>
    <row r="302" spans="1:3" x14ac:dyDescent="0.25">
      <c r="A302" s="6" t="s">
        <v>1731</v>
      </c>
      <c r="B302" s="7">
        <v>550</v>
      </c>
      <c r="C302" s="7">
        <v>2</v>
      </c>
    </row>
    <row r="303" spans="1:3" x14ac:dyDescent="0.25">
      <c r="A303" s="6" t="s">
        <v>1780</v>
      </c>
      <c r="B303" s="7">
        <v>100</v>
      </c>
      <c r="C303" s="7">
        <v>2</v>
      </c>
    </row>
    <row r="304" spans="1:3" x14ac:dyDescent="0.25">
      <c r="A304" s="6" t="s">
        <v>1781</v>
      </c>
      <c r="B304" s="7">
        <v>550</v>
      </c>
      <c r="C304" s="7">
        <v>2</v>
      </c>
    </row>
    <row r="305" spans="1:3" x14ac:dyDescent="0.25">
      <c r="A305" s="6" t="s">
        <v>1712</v>
      </c>
      <c r="B305" s="7">
        <v>50</v>
      </c>
      <c r="C305" s="7">
        <v>2</v>
      </c>
    </row>
    <row r="306" spans="1:3" x14ac:dyDescent="0.25">
      <c r="A306" s="6" t="s">
        <v>1307</v>
      </c>
      <c r="B306" s="7">
        <v>100</v>
      </c>
      <c r="C306" s="7">
        <v>2</v>
      </c>
    </row>
    <row r="307" spans="1:3" x14ac:dyDescent="0.25">
      <c r="A307" s="6" t="s">
        <v>1740</v>
      </c>
      <c r="B307" s="7">
        <v>1000</v>
      </c>
      <c r="C307" s="7">
        <v>2</v>
      </c>
    </row>
    <row r="308" spans="1:3" x14ac:dyDescent="0.25">
      <c r="A308" s="6" t="s">
        <v>1741</v>
      </c>
      <c r="B308" s="7">
        <v>100</v>
      </c>
      <c r="C308" s="7">
        <v>2</v>
      </c>
    </row>
    <row r="309" spans="1:3" x14ac:dyDescent="0.25">
      <c r="A309" s="6" t="s">
        <v>1328</v>
      </c>
      <c r="B309" s="7">
        <v>550</v>
      </c>
      <c r="C309" s="7">
        <v>2</v>
      </c>
    </row>
    <row r="310" spans="1:3" x14ac:dyDescent="0.25">
      <c r="A310" s="6" t="s">
        <v>1505</v>
      </c>
      <c r="B310" s="7">
        <v>1000</v>
      </c>
      <c r="C310" s="7">
        <v>2</v>
      </c>
    </row>
    <row r="311" spans="1:3" x14ac:dyDescent="0.25">
      <c r="A311" s="6" t="s">
        <v>1663</v>
      </c>
      <c r="B311" s="7">
        <v>550</v>
      </c>
      <c r="C311" s="7">
        <v>2</v>
      </c>
    </row>
    <row r="312" spans="1:3" x14ac:dyDescent="0.25">
      <c r="A312" s="6" t="s">
        <v>1664</v>
      </c>
      <c r="B312" s="7">
        <v>550</v>
      </c>
      <c r="C312" s="7">
        <v>2</v>
      </c>
    </row>
    <row r="313" spans="1:3" x14ac:dyDescent="0.25">
      <c r="A313" s="6" t="s">
        <v>1715</v>
      </c>
      <c r="B313" s="7">
        <v>50</v>
      </c>
      <c r="C313" s="7">
        <v>2</v>
      </c>
    </row>
    <row r="314" spans="1:3" x14ac:dyDescent="0.25">
      <c r="A314" s="6" t="s">
        <v>1429</v>
      </c>
      <c r="B314" s="7">
        <v>1000</v>
      </c>
      <c r="C314" s="7">
        <v>2</v>
      </c>
    </row>
    <row r="315" spans="1:3" x14ac:dyDescent="0.25">
      <c r="A315" s="6" t="s">
        <v>1597</v>
      </c>
      <c r="B315" s="7">
        <v>5050</v>
      </c>
      <c r="C315" s="7">
        <v>2</v>
      </c>
    </row>
    <row r="316" spans="1:3" x14ac:dyDescent="0.25">
      <c r="A316" s="6" t="s">
        <v>1551</v>
      </c>
      <c r="B316" s="7">
        <v>100</v>
      </c>
      <c r="C316" s="7">
        <v>2</v>
      </c>
    </row>
    <row r="317" spans="1:3" x14ac:dyDescent="0.25">
      <c r="A317" s="6" t="s">
        <v>1794</v>
      </c>
      <c r="B317" s="7">
        <v>550</v>
      </c>
      <c r="C317" s="7">
        <v>2</v>
      </c>
    </row>
    <row r="318" spans="1:3" x14ac:dyDescent="0.25">
      <c r="A318" s="6" t="s">
        <v>1633</v>
      </c>
      <c r="B318" s="7">
        <v>100</v>
      </c>
      <c r="C318" s="7">
        <v>2</v>
      </c>
    </row>
    <row r="319" spans="1:3" x14ac:dyDescent="0.25">
      <c r="A319" s="6" t="s">
        <v>1283</v>
      </c>
      <c r="B319" s="7">
        <v>5500</v>
      </c>
      <c r="C319" s="7">
        <v>2</v>
      </c>
    </row>
    <row r="320" spans="1:3" x14ac:dyDescent="0.25">
      <c r="A320" s="6" t="s">
        <v>1553</v>
      </c>
      <c r="B320" s="7">
        <v>100</v>
      </c>
      <c r="C320" s="7">
        <v>2</v>
      </c>
    </row>
    <row r="321" spans="1:3" x14ac:dyDescent="0.25">
      <c r="A321" s="6" t="s">
        <v>1284</v>
      </c>
      <c r="B321" s="7">
        <v>5500</v>
      </c>
      <c r="C321" s="7">
        <v>2</v>
      </c>
    </row>
    <row r="322" spans="1:3" x14ac:dyDescent="0.25">
      <c r="A322" s="6" t="s">
        <v>1638</v>
      </c>
      <c r="B322" s="7">
        <v>1000</v>
      </c>
      <c r="C322" s="7">
        <v>2</v>
      </c>
    </row>
    <row r="323" spans="1:3" x14ac:dyDescent="0.25">
      <c r="A323" s="6" t="s">
        <v>1250</v>
      </c>
      <c r="B323" s="7">
        <v>550</v>
      </c>
      <c r="C323" s="7">
        <v>2</v>
      </c>
    </row>
    <row r="324" spans="1:3" x14ac:dyDescent="0.25">
      <c r="A324" s="6" t="s">
        <v>1587</v>
      </c>
      <c r="B324" s="7">
        <v>100</v>
      </c>
      <c r="C324" s="7">
        <v>2</v>
      </c>
    </row>
    <row r="325" spans="1:3" x14ac:dyDescent="0.25">
      <c r="A325" s="6" t="s">
        <v>1543</v>
      </c>
      <c r="B325" s="7">
        <v>1000</v>
      </c>
      <c r="C325" s="7">
        <v>2</v>
      </c>
    </row>
    <row r="326" spans="1:3" x14ac:dyDescent="0.25">
      <c r="A326" s="6" t="s">
        <v>1651</v>
      </c>
      <c r="B326" s="7">
        <v>100</v>
      </c>
      <c r="C326" s="7">
        <v>2</v>
      </c>
    </row>
    <row r="327" spans="1:3" x14ac:dyDescent="0.25">
      <c r="A327" s="6" t="s">
        <v>1310</v>
      </c>
      <c r="B327" s="7">
        <v>100</v>
      </c>
      <c r="C327" s="7">
        <v>2</v>
      </c>
    </row>
    <row r="328" spans="1:3" x14ac:dyDescent="0.25">
      <c r="A328" s="6" t="s">
        <v>1389</v>
      </c>
      <c r="B328" s="7">
        <v>100</v>
      </c>
      <c r="C328" s="7">
        <v>2</v>
      </c>
    </row>
    <row r="329" spans="1:3" x14ac:dyDescent="0.25">
      <c r="A329" s="6" t="s">
        <v>1198</v>
      </c>
      <c r="B329" s="7">
        <v>10000</v>
      </c>
      <c r="C329" s="7">
        <v>2</v>
      </c>
    </row>
    <row r="330" spans="1:3" x14ac:dyDescent="0.25">
      <c r="A330" s="6" t="s">
        <v>1199</v>
      </c>
      <c r="B330" s="7">
        <v>10000</v>
      </c>
      <c r="C330" s="7">
        <v>2</v>
      </c>
    </row>
    <row r="331" spans="1:3" x14ac:dyDescent="0.25">
      <c r="A331" s="6" t="s">
        <v>1200</v>
      </c>
      <c r="B331" s="7">
        <v>10000</v>
      </c>
      <c r="C331" s="7">
        <v>2</v>
      </c>
    </row>
    <row r="332" spans="1:3" x14ac:dyDescent="0.25">
      <c r="A332" s="6" t="s">
        <v>1364</v>
      </c>
      <c r="B332" s="7">
        <v>100</v>
      </c>
      <c r="C332" s="7">
        <v>2</v>
      </c>
    </row>
    <row r="333" spans="1:3" x14ac:dyDescent="0.25">
      <c r="A333" s="6" t="s">
        <v>1821</v>
      </c>
      <c r="B333" s="7">
        <v>100</v>
      </c>
      <c r="C333" s="7">
        <v>2</v>
      </c>
    </row>
    <row r="334" spans="1:3" x14ac:dyDescent="0.25">
      <c r="A334" s="6" t="s">
        <v>1823</v>
      </c>
      <c r="B334" s="7">
        <v>100</v>
      </c>
      <c r="C334" s="7">
        <v>2</v>
      </c>
    </row>
    <row r="335" spans="1:3" x14ac:dyDescent="0.25">
      <c r="A335" s="6" t="s">
        <v>1472</v>
      </c>
      <c r="B335" s="7">
        <v>550</v>
      </c>
      <c r="C335" s="7">
        <v>2</v>
      </c>
    </row>
    <row r="336" spans="1:3" x14ac:dyDescent="0.25">
      <c r="A336" s="6" t="s">
        <v>1259</v>
      </c>
      <c r="B336" s="7">
        <v>100</v>
      </c>
      <c r="C336" s="7">
        <v>2</v>
      </c>
    </row>
    <row r="337" spans="1:3" x14ac:dyDescent="0.25">
      <c r="A337" s="6" t="s">
        <v>1827</v>
      </c>
      <c r="B337" s="7">
        <v>100</v>
      </c>
      <c r="C337" s="7">
        <v>2</v>
      </c>
    </row>
    <row r="338" spans="1:3" x14ac:dyDescent="0.25">
      <c r="A338" s="6" t="s">
        <v>1407</v>
      </c>
      <c r="B338" s="7">
        <v>100</v>
      </c>
      <c r="C338" s="7">
        <v>2</v>
      </c>
    </row>
    <row r="339" spans="1:3" x14ac:dyDescent="0.25">
      <c r="A339" s="6" t="s">
        <v>1734</v>
      </c>
      <c r="B339" s="7">
        <v>100</v>
      </c>
      <c r="C339" s="7">
        <v>2</v>
      </c>
    </row>
    <row r="340" spans="1:3" x14ac:dyDescent="0.25">
      <c r="A340" s="6" t="s">
        <v>1668</v>
      </c>
      <c r="B340" s="7">
        <v>550</v>
      </c>
      <c r="C340" s="7">
        <v>2</v>
      </c>
    </row>
    <row r="341" spans="1:3" x14ac:dyDescent="0.25">
      <c r="A341" s="6" t="s">
        <v>1563</v>
      </c>
      <c r="B341" s="7">
        <v>100</v>
      </c>
      <c r="C341" s="7">
        <v>2</v>
      </c>
    </row>
    <row r="342" spans="1:3" x14ac:dyDescent="0.25">
      <c r="A342" s="6" t="s">
        <v>1506</v>
      </c>
      <c r="B342" s="7">
        <v>1000</v>
      </c>
      <c r="C342" s="7">
        <v>2</v>
      </c>
    </row>
    <row r="343" spans="1:3" x14ac:dyDescent="0.25">
      <c r="A343" s="6" t="s">
        <v>1414</v>
      </c>
      <c r="B343" s="7">
        <v>100</v>
      </c>
      <c r="C343" s="7">
        <v>2</v>
      </c>
    </row>
    <row r="344" spans="1:3" x14ac:dyDescent="0.25">
      <c r="A344" s="6" t="s">
        <v>1830</v>
      </c>
      <c r="B344" s="7">
        <v>550</v>
      </c>
      <c r="C344" s="7">
        <v>2</v>
      </c>
    </row>
    <row r="345" spans="1:3" x14ac:dyDescent="0.25">
      <c r="A345" s="6" t="s">
        <v>1508</v>
      </c>
      <c r="B345" s="7">
        <v>1000</v>
      </c>
      <c r="C345" s="7">
        <v>2</v>
      </c>
    </row>
    <row r="346" spans="1:3" x14ac:dyDescent="0.25">
      <c r="A346" s="6" t="s">
        <v>1421</v>
      </c>
      <c r="B346" s="7">
        <v>100</v>
      </c>
      <c r="C346" s="7">
        <v>2</v>
      </c>
    </row>
    <row r="347" spans="1:3" x14ac:dyDescent="0.25">
      <c r="A347" s="6" t="s">
        <v>1455</v>
      </c>
      <c r="B347" s="7">
        <v>50</v>
      </c>
      <c r="C347" s="7">
        <v>2</v>
      </c>
    </row>
    <row r="348" spans="1:3" x14ac:dyDescent="0.25">
      <c r="A348" s="6" t="s">
        <v>1260</v>
      </c>
      <c r="B348" s="7">
        <v>100</v>
      </c>
      <c r="C348" s="7">
        <v>2</v>
      </c>
    </row>
    <row r="349" spans="1:3" x14ac:dyDescent="0.25">
      <c r="A349" s="6" t="s">
        <v>1365</v>
      </c>
      <c r="B349" s="7">
        <v>550</v>
      </c>
      <c r="C349" s="7">
        <v>2</v>
      </c>
    </row>
    <row r="350" spans="1:3" x14ac:dyDescent="0.25">
      <c r="A350" s="6" t="s">
        <v>1316</v>
      </c>
      <c r="B350" s="7">
        <v>0</v>
      </c>
      <c r="C350" s="7">
        <v>2</v>
      </c>
    </row>
    <row r="351" spans="1:3" x14ac:dyDescent="0.25">
      <c r="A351" s="6" t="s">
        <v>1754</v>
      </c>
      <c r="B351" s="7">
        <v>100</v>
      </c>
      <c r="C351" s="7">
        <v>2</v>
      </c>
    </row>
    <row r="352" spans="1:3" x14ac:dyDescent="0.25">
      <c r="A352" s="6" t="s">
        <v>1456</v>
      </c>
      <c r="B352" s="7">
        <v>550</v>
      </c>
      <c r="C352" s="7">
        <v>2</v>
      </c>
    </row>
    <row r="353" spans="1:3" x14ac:dyDescent="0.25">
      <c r="A353" s="6" t="s">
        <v>1535</v>
      </c>
      <c r="B353" s="7">
        <v>550</v>
      </c>
      <c r="C353" s="7">
        <v>2</v>
      </c>
    </row>
    <row r="354" spans="1:3" x14ac:dyDescent="0.25">
      <c r="A354" s="6" t="s">
        <v>1735</v>
      </c>
      <c r="B354" s="7">
        <v>100</v>
      </c>
      <c r="C354" s="7">
        <v>2</v>
      </c>
    </row>
    <row r="355" spans="1:3" x14ac:dyDescent="0.25">
      <c r="A355" s="6" t="s">
        <v>1643</v>
      </c>
      <c r="B355" s="7">
        <v>100</v>
      </c>
      <c r="C355" s="7">
        <v>2</v>
      </c>
    </row>
    <row r="356" spans="1:3" x14ac:dyDescent="0.25">
      <c r="A356" s="6" t="s">
        <v>1842</v>
      </c>
      <c r="B356" s="7">
        <v>100</v>
      </c>
      <c r="C356" s="7">
        <v>2</v>
      </c>
    </row>
    <row r="357" spans="1:3" x14ac:dyDescent="0.25">
      <c r="A357" s="6" t="s">
        <v>1843</v>
      </c>
      <c r="B357" s="7">
        <v>100</v>
      </c>
      <c r="C357" s="7">
        <v>2</v>
      </c>
    </row>
    <row r="358" spans="1:3" x14ac:dyDescent="0.25">
      <c r="A358" s="6" t="s">
        <v>1567</v>
      </c>
      <c r="B358" s="7">
        <v>100</v>
      </c>
      <c r="C358" s="7">
        <v>2</v>
      </c>
    </row>
    <row r="359" spans="1:3" x14ac:dyDescent="0.25">
      <c r="A359" s="6" t="s">
        <v>1736</v>
      </c>
      <c r="B359" s="7">
        <v>100</v>
      </c>
      <c r="C359" s="7">
        <v>2</v>
      </c>
    </row>
    <row r="360" spans="1:3" x14ac:dyDescent="0.25">
      <c r="A360" s="6" t="s">
        <v>1345</v>
      </c>
      <c r="B360" s="7">
        <v>1000</v>
      </c>
      <c r="C360" s="7">
        <v>2</v>
      </c>
    </row>
    <row r="361" spans="1:3" x14ac:dyDescent="0.25">
      <c r="A361" s="6" t="s">
        <v>1844</v>
      </c>
      <c r="B361" s="7">
        <v>100</v>
      </c>
      <c r="C361" s="7">
        <v>2</v>
      </c>
    </row>
    <row r="362" spans="1:3" x14ac:dyDescent="0.25">
      <c r="A362" s="6" t="s">
        <v>1756</v>
      </c>
      <c r="B362" s="7">
        <v>100</v>
      </c>
      <c r="C362" s="7">
        <v>2</v>
      </c>
    </row>
    <row r="363" spans="1:3" x14ac:dyDescent="0.25">
      <c r="A363" s="6" t="s">
        <v>1846</v>
      </c>
      <c r="B363" s="7">
        <v>100</v>
      </c>
      <c r="C363" s="7">
        <v>2</v>
      </c>
    </row>
    <row r="364" spans="1:3" x14ac:dyDescent="0.25">
      <c r="A364" s="6" t="s">
        <v>1528</v>
      </c>
      <c r="B364" s="7">
        <v>550</v>
      </c>
      <c r="C364" s="7">
        <v>2</v>
      </c>
    </row>
    <row r="365" spans="1:3" x14ac:dyDescent="0.25">
      <c r="A365" s="6" t="s">
        <v>1233</v>
      </c>
      <c r="B365" s="7">
        <v>100</v>
      </c>
      <c r="C365" s="7">
        <v>2</v>
      </c>
    </row>
    <row r="366" spans="1:3" x14ac:dyDescent="0.25">
      <c r="A366" s="6" t="s">
        <v>1434</v>
      </c>
      <c r="B366" s="7">
        <v>1000</v>
      </c>
      <c r="C366" s="7">
        <v>2</v>
      </c>
    </row>
    <row r="367" spans="1:3" x14ac:dyDescent="0.25">
      <c r="A367" s="6" t="s">
        <v>1443</v>
      </c>
      <c r="B367" s="7">
        <v>1000</v>
      </c>
      <c r="C367" s="7">
        <v>2</v>
      </c>
    </row>
    <row r="368" spans="1:3" x14ac:dyDescent="0.25">
      <c r="A368" s="6" t="s">
        <v>1435</v>
      </c>
      <c r="B368" s="7">
        <v>1000</v>
      </c>
      <c r="C368" s="7">
        <v>2</v>
      </c>
    </row>
    <row r="369" spans="1:3" x14ac:dyDescent="0.25">
      <c r="A369" s="6" t="s">
        <v>1376</v>
      </c>
      <c r="B369" s="7">
        <v>100</v>
      </c>
      <c r="C369" s="7">
        <v>2</v>
      </c>
    </row>
    <row r="370" spans="1:3" x14ac:dyDescent="0.25">
      <c r="A370" s="6" t="s">
        <v>1479</v>
      </c>
      <c r="B370" s="7">
        <v>550</v>
      </c>
      <c r="C370" s="7">
        <v>2</v>
      </c>
    </row>
    <row r="371" spans="1:3" x14ac:dyDescent="0.25">
      <c r="A371" s="6" t="s">
        <v>1546</v>
      </c>
      <c r="B371" s="7">
        <v>1000</v>
      </c>
      <c r="C371" s="7">
        <v>2</v>
      </c>
    </row>
    <row r="372" spans="1:3" x14ac:dyDescent="0.25">
      <c r="A372" s="6" t="s">
        <v>1557</v>
      </c>
      <c r="B372" s="7">
        <v>100</v>
      </c>
      <c r="C372" s="7">
        <v>2</v>
      </c>
    </row>
    <row r="373" spans="1:3" x14ac:dyDescent="0.25">
      <c r="A373" s="6" t="s">
        <v>1869</v>
      </c>
      <c r="B373" s="7">
        <v>100</v>
      </c>
      <c r="C373" s="7">
        <v>2</v>
      </c>
    </row>
    <row r="374" spans="1:3" x14ac:dyDescent="0.25">
      <c r="A374" s="6" t="s">
        <v>1547</v>
      </c>
      <c r="B374" s="7">
        <v>1000</v>
      </c>
      <c r="C374" s="7">
        <v>2</v>
      </c>
    </row>
    <row r="375" spans="1:3" x14ac:dyDescent="0.25">
      <c r="A375" s="6" t="s">
        <v>1366</v>
      </c>
      <c r="B375" s="7">
        <v>100</v>
      </c>
      <c r="C375" s="7">
        <v>2</v>
      </c>
    </row>
    <row r="376" spans="1:3" x14ac:dyDescent="0.25">
      <c r="A376" s="6" t="s">
        <v>1457</v>
      </c>
      <c r="B376" s="7">
        <v>100</v>
      </c>
      <c r="C376" s="7">
        <v>2</v>
      </c>
    </row>
    <row r="377" spans="1:3" x14ac:dyDescent="0.25">
      <c r="A377" s="6" t="s">
        <v>1721</v>
      </c>
      <c r="B377" s="7">
        <v>50</v>
      </c>
      <c r="C377" s="7">
        <v>2</v>
      </c>
    </row>
    <row r="378" spans="1:3" x14ac:dyDescent="0.25">
      <c r="A378" s="6" t="s">
        <v>1483</v>
      </c>
      <c r="B378" s="7">
        <v>50500</v>
      </c>
      <c r="C378" s="7">
        <v>2</v>
      </c>
    </row>
    <row r="379" spans="1:3" x14ac:dyDescent="0.25">
      <c r="A379" s="6" t="s">
        <v>1748</v>
      </c>
      <c r="B379" s="7">
        <v>100</v>
      </c>
      <c r="C379" s="7">
        <v>2</v>
      </c>
    </row>
    <row r="380" spans="1:3" x14ac:dyDescent="0.25">
      <c r="A380" s="6" t="s">
        <v>1484</v>
      </c>
      <c r="B380" s="7">
        <v>50500</v>
      </c>
      <c r="C380" s="7">
        <v>2</v>
      </c>
    </row>
    <row r="381" spans="1:3" x14ac:dyDescent="0.25">
      <c r="A381" s="6" t="s">
        <v>1320</v>
      </c>
      <c r="B381" s="7">
        <v>100</v>
      </c>
      <c r="C381" s="7">
        <v>2</v>
      </c>
    </row>
    <row r="382" spans="1:3" x14ac:dyDescent="0.25">
      <c r="A382" s="6" t="s">
        <v>1614</v>
      </c>
      <c r="B382" s="7">
        <v>100</v>
      </c>
      <c r="C382" s="7">
        <v>2</v>
      </c>
    </row>
    <row r="383" spans="1:3" x14ac:dyDescent="0.25">
      <c r="A383" s="6" t="s">
        <v>1321</v>
      </c>
      <c r="B383" s="7">
        <v>100</v>
      </c>
      <c r="C383" s="7">
        <v>2</v>
      </c>
    </row>
    <row r="384" spans="1:3" x14ac:dyDescent="0.25">
      <c r="A384" s="6" t="s">
        <v>1262</v>
      </c>
      <c r="B384" s="7">
        <v>100</v>
      </c>
      <c r="C384" s="7">
        <v>2</v>
      </c>
    </row>
    <row r="385" spans="1:3" x14ac:dyDescent="0.25">
      <c r="A385" s="6" t="s">
        <v>1617</v>
      </c>
      <c r="B385" s="7">
        <v>100</v>
      </c>
      <c r="C385" s="7">
        <v>2</v>
      </c>
    </row>
    <row r="386" spans="1:3" x14ac:dyDescent="0.25">
      <c r="A386" s="6" t="s">
        <v>1270</v>
      </c>
      <c r="B386" s="7">
        <v>100</v>
      </c>
      <c r="C386" s="7">
        <v>2</v>
      </c>
    </row>
    <row r="387" spans="1:3" x14ac:dyDescent="0.25">
      <c r="A387" s="6" t="s">
        <v>1656</v>
      </c>
      <c r="B387" s="7">
        <v>100</v>
      </c>
      <c r="C387" s="7">
        <v>2</v>
      </c>
    </row>
    <row r="388" spans="1:3" x14ac:dyDescent="0.25">
      <c r="A388" s="6" t="s">
        <v>1487</v>
      </c>
      <c r="B388" s="7">
        <v>5500</v>
      </c>
      <c r="C388" s="7">
        <v>2</v>
      </c>
    </row>
    <row r="389" spans="1:3" x14ac:dyDescent="0.25">
      <c r="A389" s="6" t="s">
        <v>1238</v>
      </c>
      <c r="B389" s="7">
        <v>550</v>
      </c>
      <c r="C389" s="7">
        <v>2</v>
      </c>
    </row>
    <row r="390" spans="1:3" x14ac:dyDescent="0.25">
      <c r="A390" s="6" t="s">
        <v>1588</v>
      </c>
      <c r="B390" s="7">
        <v>100</v>
      </c>
      <c r="C390" s="7">
        <v>2</v>
      </c>
    </row>
    <row r="391" spans="1:3" x14ac:dyDescent="0.25">
      <c r="A391" s="6" t="s">
        <v>1902</v>
      </c>
      <c r="B391" s="7">
        <v>100</v>
      </c>
      <c r="C391" s="7">
        <v>2</v>
      </c>
    </row>
    <row r="392" spans="1:3" x14ac:dyDescent="0.25">
      <c r="A392" s="6" t="s">
        <v>1905</v>
      </c>
      <c r="B392" s="7">
        <v>100</v>
      </c>
      <c r="C392" s="7">
        <v>2</v>
      </c>
    </row>
    <row r="393" spans="1:3" x14ac:dyDescent="0.25">
      <c r="A393" s="6" t="s">
        <v>1906</v>
      </c>
      <c r="B393" s="7">
        <v>100</v>
      </c>
      <c r="C393" s="7">
        <v>2</v>
      </c>
    </row>
    <row r="394" spans="1:3" x14ac:dyDescent="0.25">
      <c r="A394" s="6" t="s">
        <v>1907</v>
      </c>
      <c r="B394" s="7">
        <v>1000</v>
      </c>
      <c r="C394" s="7">
        <v>2</v>
      </c>
    </row>
    <row r="395" spans="1:3" x14ac:dyDescent="0.25">
      <c r="A395" s="6" t="s">
        <v>1416</v>
      </c>
      <c r="B395" s="7">
        <v>100</v>
      </c>
      <c r="C395" s="7">
        <v>2</v>
      </c>
    </row>
    <row r="396" spans="1:3" x14ac:dyDescent="0.25">
      <c r="A396" s="6" t="s">
        <v>1489</v>
      </c>
      <c r="B396" s="7">
        <v>1000</v>
      </c>
      <c r="C396" s="7">
        <v>2</v>
      </c>
    </row>
    <row r="397" spans="1:3" x14ac:dyDescent="0.25">
      <c r="A397" s="6" t="s">
        <v>1912</v>
      </c>
      <c r="B397" s="7">
        <v>100</v>
      </c>
      <c r="C397" s="7">
        <v>2</v>
      </c>
    </row>
    <row r="398" spans="1:3" x14ac:dyDescent="0.25">
      <c r="A398" s="6" t="s">
        <v>1337</v>
      </c>
      <c r="B398" s="7">
        <v>550</v>
      </c>
      <c r="C398" s="7">
        <v>2</v>
      </c>
    </row>
    <row r="399" spans="1:3" x14ac:dyDescent="0.25">
      <c r="A399" s="6" t="s">
        <v>1728</v>
      </c>
      <c r="B399" s="7">
        <v>100</v>
      </c>
      <c r="C399" s="7">
        <v>2</v>
      </c>
    </row>
    <row r="400" spans="1:3" x14ac:dyDescent="0.25">
      <c r="A400" s="6" t="s">
        <v>1619</v>
      </c>
      <c r="B400" s="7">
        <v>100</v>
      </c>
      <c r="C400" s="7">
        <v>2</v>
      </c>
    </row>
    <row r="401" spans="1:3" x14ac:dyDescent="0.25">
      <c r="A401" s="6" t="s">
        <v>1695</v>
      </c>
      <c r="B401" s="7">
        <v>550</v>
      </c>
      <c r="C401" s="7">
        <v>2</v>
      </c>
    </row>
    <row r="402" spans="1:3" x14ac:dyDescent="0.25">
      <c r="A402" s="6" t="s">
        <v>1509</v>
      </c>
      <c r="B402" s="7">
        <v>1000</v>
      </c>
      <c r="C402" s="7">
        <v>2</v>
      </c>
    </row>
    <row r="403" spans="1:3" x14ac:dyDescent="0.25">
      <c r="A403" s="6" t="s">
        <v>1640</v>
      </c>
      <c r="B403" s="7">
        <v>550</v>
      </c>
      <c r="C403" s="7">
        <v>2</v>
      </c>
    </row>
    <row r="404" spans="1:3" x14ac:dyDescent="0.25">
      <c r="A404" s="6" t="s">
        <v>1671</v>
      </c>
      <c r="B404" s="7">
        <v>100</v>
      </c>
      <c r="C404" s="7">
        <v>2</v>
      </c>
    </row>
    <row r="405" spans="1:3" x14ac:dyDescent="0.25">
      <c r="A405" s="6" t="s">
        <v>1708</v>
      </c>
      <c r="B405" s="7">
        <v>550</v>
      </c>
      <c r="C405" s="7">
        <v>2</v>
      </c>
    </row>
    <row r="406" spans="1:3" x14ac:dyDescent="0.25">
      <c r="A406" s="6" t="s">
        <v>1696</v>
      </c>
      <c r="B406" s="7">
        <v>1000</v>
      </c>
      <c r="C406" s="7">
        <v>2</v>
      </c>
    </row>
    <row r="407" spans="1:3" x14ac:dyDescent="0.25">
      <c r="A407" s="6" t="s">
        <v>1637</v>
      </c>
      <c r="B407" s="7">
        <v>100</v>
      </c>
      <c r="C407" s="7">
        <v>2</v>
      </c>
    </row>
    <row r="408" spans="1:3" x14ac:dyDescent="0.25">
      <c r="A408" s="6" t="s">
        <v>1256</v>
      </c>
      <c r="B408" s="7">
        <v>1000</v>
      </c>
      <c r="C408" s="7">
        <v>2</v>
      </c>
    </row>
    <row r="409" spans="1:3" x14ac:dyDescent="0.25">
      <c r="A409" s="6" t="s">
        <v>1263</v>
      </c>
      <c r="B409" s="7">
        <v>100</v>
      </c>
      <c r="C409" s="7">
        <v>2</v>
      </c>
    </row>
    <row r="410" spans="1:3" x14ac:dyDescent="0.25">
      <c r="A410" s="6" t="s">
        <v>1417</v>
      </c>
      <c r="B410" s="7">
        <v>100</v>
      </c>
      <c r="C410" s="7">
        <v>2</v>
      </c>
    </row>
    <row r="411" spans="1:3" x14ac:dyDescent="0.25">
      <c r="A411" s="6" t="s">
        <v>1264</v>
      </c>
      <c r="B411" s="7">
        <v>100</v>
      </c>
      <c r="C411" s="7">
        <v>2</v>
      </c>
    </row>
    <row r="412" spans="1:3" x14ac:dyDescent="0.25">
      <c r="A412" s="6" t="s">
        <v>1922</v>
      </c>
      <c r="B412" s="7">
        <v>550</v>
      </c>
      <c r="C412" s="7">
        <v>2</v>
      </c>
    </row>
    <row r="413" spans="1:3" x14ac:dyDescent="0.25">
      <c r="A413" s="6" t="s">
        <v>1660</v>
      </c>
      <c r="B413" s="7">
        <v>100</v>
      </c>
      <c r="C413" s="7">
        <v>2</v>
      </c>
    </row>
    <row r="414" spans="1:3" x14ac:dyDescent="0.25">
      <c r="A414" s="6" t="s">
        <v>1265</v>
      </c>
      <c r="B414" s="7">
        <v>100</v>
      </c>
      <c r="C414" s="7">
        <v>2</v>
      </c>
    </row>
    <row r="415" spans="1:3" x14ac:dyDescent="0.25">
      <c r="A415" s="6" t="s">
        <v>1926</v>
      </c>
      <c r="B415" s="7">
        <v>100</v>
      </c>
      <c r="C415" s="7">
        <v>2</v>
      </c>
    </row>
    <row r="416" spans="1:3" x14ac:dyDescent="0.25">
      <c r="A416" s="6" t="s">
        <v>1496</v>
      </c>
      <c r="B416" s="7">
        <v>1000</v>
      </c>
      <c r="C416" s="7">
        <v>2</v>
      </c>
    </row>
    <row r="417" spans="1:3" x14ac:dyDescent="0.25">
      <c r="A417" s="6" t="s">
        <v>1380</v>
      </c>
      <c r="B417" s="7">
        <v>100</v>
      </c>
      <c r="C417" s="7">
        <v>2</v>
      </c>
    </row>
    <row r="418" spans="1:3" x14ac:dyDescent="0.25">
      <c r="A418" s="6" t="s">
        <v>1559</v>
      </c>
      <c r="B418" s="7">
        <v>100</v>
      </c>
      <c r="C418" s="7">
        <v>2</v>
      </c>
    </row>
    <row r="419" spans="1:3" x14ac:dyDescent="0.25">
      <c r="A419" s="6" t="s">
        <v>1392</v>
      </c>
      <c r="B419" s="7">
        <v>50</v>
      </c>
      <c r="C419" s="7">
        <v>2</v>
      </c>
    </row>
    <row r="420" spans="1:3" x14ac:dyDescent="0.25">
      <c r="A420" s="6" t="s">
        <v>1325</v>
      </c>
      <c r="B420" s="7">
        <v>50</v>
      </c>
      <c r="C420" s="7">
        <v>2</v>
      </c>
    </row>
    <row r="421" spans="1:3" x14ac:dyDescent="0.25">
      <c r="A421" s="6" t="s">
        <v>1931</v>
      </c>
      <c r="B421" s="7">
        <v>100</v>
      </c>
      <c r="C421" s="7">
        <v>2</v>
      </c>
    </row>
    <row r="422" spans="1:3" x14ac:dyDescent="0.25">
      <c r="A422" s="6" t="s">
        <v>1934</v>
      </c>
      <c r="B422" s="7">
        <v>100</v>
      </c>
      <c r="C422" s="7">
        <v>2</v>
      </c>
    </row>
    <row r="423" spans="1:3" x14ac:dyDescent="0.25">
      <c r="A423" s="6" t="s">
        <v>1206</v>
      </c>
      <c r="B423" s="7">
        <v>10000</v>
      </c>
      <c r="C423" s="7">
        <v>2</v>
      </c>
    </row>
    <row r="424" spans="1:3" x14ac:dyDescent="0.25">
      <c r="A424" s="6" t="s">
        <v>1935</v>
      </c>
      <c r="B424" s="7">
        <v>550</v>
      </c>
      <c r="C424" s="7">
        <v>2</v>
      </c>
    </row>
    <row r="425" spans="1:3" x14ac:dyDescent="0.25">
      <c r="A425" s="6" t="s">
        <v>1540</v>
      </c>
      <c r="B425" s="7">
        <v>550</v>
      </c>
      <c r="C425" s="7">
        <v>2</v>
      </c>
    </row>
    <row r="426" spans="1:3" x14ac:dyDescent="0.25">
      <c r="A426" s="6" t="s">
        <v>1399</v>
      </c>
      <c r="B426" s="7">
        <v>100</v>
      </c>
      <c r="C426" s="7">
        <v>2</v>
      </c>
    </row>
    <row r="427" spans="1:3" x14ac:dyDescent="0.25">
      <c r="A427" s="6" t="s">
        <v>1354</v>
      </c>
      <c r="B427" s="7">
        <v>1000</v>
      </c>
      <c r="C427" s="7">
        <v>2</v>
      </c>
    </row>
    <row r="428" spans="1:3" x14ac:dyDescent="0.25">
      <c r="A428" s="6" t="s">
        <v>1940</v>
      </c>
      <c r="B428" s="7">
        <v>100</v>
      </c>
      <c r="C428" s="7">
        <v>2</v>
      </c>
    </row>
    <row r="429" spans="1:3" x14ac:dyDescent="0.25">
      <c r="A429" s="6" t="s">
        <v>1394</v>
      </c>
      <c r="B429" s="7">
        <v>100</v>
      </c>
      <c r="C429" s="7">
        <v>2</v>
      </c>
    </row>
    <row r="430" spans="1:3" x14ac:dyDescent="0.25">
      <c r="A430" s="6" t="s">
        <v>1570</v>
      </c>
      <c r="B430" s="7">
        <v>550</v>
      </c>
      <c r="C430" s="7">
        <v>2</v>
      </c>
    </row>
    <row r="431" spans="1:3" x14ac:dyDescent="0.25">
      <c r="A431" s="6" t="s">
        <v>1753</v>
      </c>
      <c r="B431" s="7">
        <v>5500</v>
      </c>
      <c r="C431" s="7">
        <v>2</v>
      </c>
    </row>
    <row r="432" spans="1:3" x14ac:dyDescent="0.25">
      <c r="A432" s="6" t="s">
        <v>1425</v>
      </c>
      <c r="B432" s="7">
        <v>1000</v>
      </c>
      <c r="C432" s="7">
        <v>2</v>
      </c>
    </row>
    <row r="433" spans="1:3" x14ac:dyDescent="0.25">
      <c r="A433" s="6" t="s">
        <v>1647</v>
      </c>
      <c r="B433" s="7">
        <v>50</v>
      </c>
      <c r="C433" s="7">
        <v>1</v>
      </c>
    </row>
    <row r="434" spans="1:3" x14ac:dyDescent="0.25">
      <c r="A434" s="6" t="s">
        <v>1339</v>
      </c>
      <c r="B434" s="7">
        <v>500</v>
      </c>
      <c r="C434" s="7">
        <v>1</v>
      </c>
    </row>
    <row r="435" spans="1:3" x14ac:dyDescent="0.25">
      <c r="A435" s="6" t="s">
        <v>1460</v>
      </c>
      <c r="B435" s="7">
        <v>50</v>
      </c>
      <c r="C435" s="7">
        <v>1</v>
      </c>
    </row>
    <row r="436" spans="1:3" x14ac:dyDescent="0.25">
      <c r="A436" s="6" t="s">
        <v>1760</v>
      </c>
      <c r="B436" s="7">
        <v>50</v>
      </c>
      <c r="C436" s="7">
        <v>1</v>
      </c>
    </row>
    <row r="437" spans="1:3" x14ac:dyDescent="0.25">
      <c r="A437" s="6" t="s">
        <v>1207</v>
      </c>
      <c r="B437" s="7">
        <v>500</v>
      </c>
      <c r="C437" s="7">
        <v>1</v>
      </c>
    </row>
    <row r="438" spans="1:3" x14ac:dyDescent="0.25">
      <c r="A438" s="6" t="s">
        <v>1442</v>
      </c>
      <c r="B438" s="7">
        <v>500</v>
      </c>
      <c r="C438" s="7">
        <v>1</v>
      </c>
    </row>
    <row r="439" spans="1:3" x14ac:dyDescent="0.25">
      <c r="A439" s="6" t="s">
        <v>1208</v>
      </c>
      <c r="B439" s="7">
        <v>500</v>
      </c>
      <c r="C439" s="7">
        <v>1</v>
      </c>
    </row>
    <row r="440" spans="1:3" x14ac:dyDescent="0.25">
      <c r="A440" s="6" t="s">
        <v>1709</v>
      </c>
      <c r="B440" s="7">
        <v>500</v>
      </c>
      <c r="C440" s="7">
        <v>1</v>
      </c>
    </row>
    <row r="441" spans="1:3" x14ac:dyDescent="0.25">
      <c r="A441" s="6" t="s">
        <v>1761</v>
      </c>
      <c r="B441" s="7">
        <v>50</v>
      </c>
      <c r="C441" s="7">
        <v>1</v>
      </c>
    </row>
    <row r="442" spans="1:3" x14ac:dyDescent="0.25">
      <c r="A442" s="6" t="s">
        <v>1762</v>
      </c>
      <c r="B442" s="7">
        <v>50</v>
      </c>
      <c r="C442" s="7">
        <v>1</v>
      </c>
    </row>
    <row r="443" spans="1:3" x14ac:dyDescent="0.25">
      <c r="A443" s="6" t="s">
        <v>1763</v>
      </c>
      <c r="B443" s="7">
        <v>50</v>
      </c>
      <c r="C443" s="7">
        <v>1</v>
      </c>
    </row>
    <row r="444" spans="1:3" x14ac:dyDescent="0.25">
      <c r="A444" s="6" t="s">
        <v>1764</v>
      </c>
      <c r="B444" s="7">
        <v>50</v>
      </c>
      <c r="C444" s="7">
        <v>1</v>
      </c>
    </row>
    <row r="445" spans="1:3" x14ac:dyDescent="0.25">
      <c r="A445" s="6" t="s">
        <v>1765</v>
      </c>
      <c r="B445" s="7">
        <v>50</v>
      </c>
      <c r="C445" s="7">
        <v>1</v>
      </c>
    </row>
    <row r="446" spans="1:3" x14ac:dyDescent="0.25">
      <c r="A446" s="6" t="s">
        <v>1520</v>
      </c>
      <c r="B446" s="7">
        <v>500</v>
      </c>
      <c r="C446" s="7">
        <v>1</v>
      </c>
    </row>
    <row r="447" spans="1:3" x14ac:dyDescent="0.25">
      <c r="A447" s="6" t="s">
        <v>1521</v>
      </c>
      <c r="B447" s="7">
        <v>50</v>
      </c>
      <c r="C447" s="7">
        <v>1</v>
      </c>
    </row>
    <row r="448" spans="1:3" x14ac:dyDescent="0.25">
      <c r="A448" s="6" t="s">
        <v>1766</v>
      </c>
      <c r="B448" s="7">
        <v>50</v>
      </c>
      <c r="C448" s="7">
        <v>1</v>
      </c>
    </row>
    <row r="449" spans="1:3" x14ac:dyDescent="0.25">
      <c r="A449" s="6" t="s">
        <v>1452</v>
      </c>
      <c r="B449" s="7">
        <v>0</v>
      </c>
      <c r="C449" s="7">
        <v>1</v>
      </c>
    </row>
    <row r="450" spans="1:3" x14ac:dyDescent="0.25">
      <c r="A450" s="6" t="s">
        <v>1767</v>
      </c>
      <c r="B450" s="7">
        <v>50</v>
      </c>
      <c r="C450" s="7">
        <v>1</v>
      </c>
    </row>
    <row r="451" spans="1:3" x14ac:dyDescent="0.25">
      <c r="A451" s="6" t="s">
        <v>1768</v>
      </c>
      <c r="B451" s="7">
        <v>50</v>
      </c>
      <c r="C451" s="7">
        <v>1</v>
      </c>
    </row>
    <row r="452" spans="1:3" x14ac:dyDescent="0.25">
      <c r="A452" s="6" t="s">
        <v>1769</v>
      </c>
      <c r="B452" s="7">
        <v>50</v>
      </c>
      <c r="C452" s="7">
        <v>1</v>
      </c>
    </row>
    <row r="453" spans="1:3" x14ac:dyDescent="0.25">
      <c r="A453" s="6" t="s">
        <v>1590</v>
      </c>
      <c r="B453" s="7">
        <v>50</v>
      </c>
      <c r="C453" s="7">
        <v>1</v>
      </c>
    </row>
    <row r="454" spans="1:3" x14ac:dyDescent="0.25">
      <c r="A454" s="6" t="s">
        <v>1461</v>
      </c>
      <c r="B454" s="7">
        <v>50</v>
      </c>
      <c r="C454" s="7">
        <v>1</v>
      </c>
    </row>
    <row r="455" spans="1:3" x14ac:dyDescent="0.25">
      <c r="A455" s="6" t="s">
        <v>1770</v>
      </c>
      <c r="B455" s="7">
        <v>50</v>
      </c>
      <c r="C455" s="7">
        <v>1</v>
      </c>
    </row>
    <row r="456" spans="1:3" x14ac:dyDescent="0.25">
      <c r="A456" s="6" t="s">
        <v>1771</v>
      </c>
      <c r="B456" s="7">
        <v>50</v>
      </c>
      <c r="C456" s="7">
        <v>1</v>
      </c>
    </row>
    <row r="457" spans="1:3" x14ac:dyDescent="0.25">
      <c r="A457" s="6" t="s">
        <v>1209</v>
      </c>
      <c r="B457" s="7">
        <v>500</v>
      </c>
      <c r="C457" s="7">
        <v>1</v>
      </c>
    </row>
    <row r="458" spans="1:3" x14ac:dyDescent="0.25">
      <c r="A458" s="6" t="s">
        <v>1772</v>
      </c>
      <c r="B458" s="7">
        <v>50</v>
      </c>
      <c r="C458" s="7">
        <v>1</v>
      </c>
    </row>
    <row r="459" spans="1:3" x14ac:dyDescent="0.25">
      <c r="A459" s="6" t="s">
        <v>1387</v>
      </c>
      <c r="B459" s="7">
        <v>50</v>
      </c>
      <c r="C459" s="7">
        <v>1</v>
      </c>
    </row>
    <row r="460" spans="1:3" x14ac:dyDescent="0.25">
      <c r="A460" s="6" t="s">
        <v>1327</v>
      </c>
      <c r="B460" s="7">
        <v>500</v>
      </c>
      <c r="C460" s="7">
        <v>1</v>
      </c>
    </row>
    <row r="461" spans="1:3" x14ac:dyDescent="0.25">
      <c r="A461" s="6" t="s">
        <v>1737</v>
      </c>
      <c r="B461" s="7">
        <v>50</v>
      </c>
      <c r="C461" s="7">
        <v>1</v>
      </c>
    </row>
    <row r="462" spans="1:3" x14ac:dyDescent="0.25">
      <c r="A462" s="6" t="s">
        <v>1674</v>
      </c>
      <c r="B462" s="7">
        <v>50</v>
      </c>
      <c r="C462" s="7">
        <v>1</v>
      </c>
    </row>
    <row r="463" spans="1:3" x14ac:dyDescent="0.25">
      <c r="A463" s="6" t="s">
        <v>1773</v>
      </c>
      <c r="B463" s="7">
        <v>50</v>
      </c>
      <c r="C463" s="7">
        <v>1</v>
      </c>
    </row>
    <row r="464" spans="1:3" x14ac:dyDescent="0.25">
      <c r="A464" s="6" t="s">
        <v>1575</v>
      </c>
      <c r="B464" s="7">
        <v>50</v>
      </c>
      <c r="C464" s="7">
        <v>1</v>
      </c>
    </row>
    <row r="465" spans="1:3" x14ac:dyDescent="0.25">
      <c r="A465" s="6" t="s">
        <v>1774</v>
      </c>
      <c r="B465" s="7">
        <v>50</v>
      </c>
      <c r="C465" s="7">
        <v>1</v>
      </c>
    </row>
    <row r="466" spans="1:3" x14ac:dyDescent="0.25">
      <c r="A466" s="6" t="s">
        <v>1738</v>
      </c>
      <c r="B466" s="7">
        <v>50</v>
      </c>
      <c r="C466" s="7">
        <v>1</v>
      </c>
    </row>
    <row r="467" spans="1:3" x14ac:dyDescent="0.25">
      <c r="A467" s="6" t="s">
        <v>1739</v>
      </c>
      <c r="B467" s="7">
        <v>500</v>
      </c>
      <c r="C467" s="7">
        <v>1</v>
      </c>
    </row>
    <row r="468" spans="1:3" x14ac:dyDescent="0.25">
      <c r="A468" s="6" t="s">
        <v>1522</v>
      </c>
      <c r="B468" s="7">
        <v>50</v>
      </c>
      <c r="C468" s="7">
        <v>1</v>
      </c>
    </row>
    <row r="469" spans="1:3" x14ac:dyDescent="0.25">
      <c r="A469" s="6" t="s">
        <v>1775</v>
      </c>
      <c r="B469" s="7">
        <v>50</v>
      </c>
      <c r="C469" s="7">
        <v>1</v>
      </c>
    </row>
    <row r="470" spans="1:3" x14ac:dyDescent="0.25">
      <c r="A470" s="6" t="s">
        <v>1610</v>
      </c>
      <c r="B470" s="7">
        <v>50</v>
      </c>
      <c r="C470" s="7">
        <v>1</v>
      </c>
    </row>
    <row r="471" spans="1:3" x14ac:dyDescent="0.25">
      <c r="A471" s="6" t="s">
        <v>1611</v>
      </c>
      <c r="B471" s="7">
        <v>50</v>
      </c>
      <c r="C471" s="7">
        <v>1</v>
      </c>
    </row>
    <row r="472" spans="1:3" x14ac:dyDescent="0.25">
      <c r="A472" s="6" t="s">
        <v>1465</v>
      </c>
      <c r="B472" s="7">
        <v>500</v>
      </c>
      <c r="C472" s="7">
        <v>1</v>
      </c>
    </row>
    <row r="473" spans="1:3" x14ac:dyDescent="0.25">
      <c r="A473" s="6" t="s">
        <v>1776</v>
      </c>
      <c r="B473" s="7">
        <v>50</v>
      </c>
      <c r="C473" s="7">
        <v>1</v>
      </c>
    </row>
    <row r="474" spans="1:3" x14ac:dyDescent="0.25">
      <c r="A474" s="6" t="s">
        <v>1648</v>
      </c>
      <c r="B474" s="7">
        <v>50</v>
      </c>
      <c r="C474" s="7">
        <v>1</v>
      </c>
    </row>
    <row r="475" spans="1:3" x14ac:dyDescent="0.25">
      <c r="A475" s="6" t="s">
        <v>1210</v>
      </c>
      <c r="B475" s="7">
        <v>500</v>
      </c>
      <c r="C475" s="7">
        <v>1</v>
      </c>
    </row>
    <row r="476" spans="1:3" x14ac:dyDescent="0.25">
      <c r="A476" s="6" t="s">
        <v>1649</v>
      </c>
      <c r="B476" s="7">
        <v>50</v>
      </c>
      <c r="C476" s="7">
        <v>1</v>
      </c>
    </row>
    <row r="477" spans="1:3" x14ac:dyDescent="0.25">
      <c r="A477" s="6" t="s">
        <v>1650</v>
      </c>
      <c r="B477" s="7">
        <v>50</v>
      </c>
      <c r="C477" s="7">
        <v>1</v>
      </c>
    </row>
    <row r="478" spans="1:3" x14ac:dyDescent="0.25">
      <c r="A478" s="6" t="s">
        <v>1777</v>
      </c>
      <c r="B478" s="7">
        <v>50</v>
      </c>
      <c r="C478" s="7">
        <v>1</v>
      </c>
    </row>
    <row r="479" spans="1:3" x14ac:dyDescent="0.25">
      <c r="A479" s="6" t="s">
        <v>1778</v>
      </c>
      <c r="B479" s="7">
        <v>50</v>
      </c>
      <c r="C479" s="7">
        <v>1</v>
      </c>
    </row>
    <row r="480" spans="1:3" x14ac:dyDescent="0.25">
      <c r="A480" s="6" t="s">
        <v>1523</v>
      </c>
      <c r="B480" s="7">
        <v>50</v>
      </c>
      <c r="C480" s="7">
        <v>1</v>
      </c>
    </row>
    <row r="481" spans="1:3" x14ac:dyDescent="0.25">
      <c r="A481" s="6" t="s">
        <v>1524</v>
      </c>
      <c r="B481" s="7">
        <v>50</v>
      </c>
      <c r="C481" s="7">
        <v>1</v>
      </c>
    </row>
    <row r="482" spans="1:3" x14ac:dyDescent="0.25">
      <c r="A482" s="6" t="s">
        <v>1466</v>
      </c>
      <c r="B482" s="7">
        <v>50000</v>
      </c>
      <c r="C482" s="7">
        <v>1</v>
      </c>
    </row>
    <row r="483" spans="1:3" x14ac:dyDescent="0.25">
      <c r="A483" s="6" t="s">
        <v>1591</v>
      </c>
      <c r="B483" s="7">
        <v>50</v>
      </c>
      <c r="C483" s="7">
        <v>1</v>
      </c>
    </row>
    <row r="484" spans="1:3" x14ac:dyDescent="0.25">
      <c r="A484" s="6" t="s">
        <v>1571</v>
      </c>
      <c r="B484" s="7">
        <v>50</v>
      </c>
      <c r="C484" s="7">
        <v>1</v>
      </c>
    </row>
    <row r="485" spans="1:3" x14ac:dyDescent="0.25">
      <c r="A485" s="6" t="s">
        <v>1305</v>
      </c>
      <c r="B485" s="7">
        <v>0</v>
      </c>
      <c r="C485" s="7">
        <v>1</v>
      </c>
    </row>
    <row r="486" spans="1:3" x14ac:dyDescent="0.25">
      <c r="A486" s="6" t="s">
        <v>1779</v>
      </c>
      <c r="B486" s="7">
        <v>50</v>
      </c>
      <c r="C486" s="7">
        <v>1</v>
      </c>
    </row>
    <row r="487" spans="1:3" x14ac:dyDescent="0.25">
      <c r="A487" s="6" t="s">
        <v>1467</v>
      </c>
      <c r="B487" s="7">
        <v>500</v>
      </c>
      <c r="C487" s="7">
        <v>1</v>
      </c>
    </row>
    <row r="488" spans="1:3" x14ac:dyDescent="0.25">
      <c r="A488" s="6" t="s">
        <v>1341</v>
      </c>
      <c r="B488" s="7">
        <v>500</v>
      </c>
      <c r="C488" s="7">
        <v>1</v>
      </c>
    </row>
    <row r="489" spans="1:3" x14ac:dyDescent="0.25">
      <c r="A489" s="6" t="s">
        <v>1782</v>
      </c>
      <c r="B489" s="7">
        <v>50</v>
      </c>
      <c r="C489" s="7">
        <v>1</v>
      </c>
    </row>
    <row r="490" spans="1:3" x14ac:dyDescent="0.25">
      <c r="A490" s="6" t="s">
        <v>1542</v>
      </c>
      <c r="B490" s="7">
        <v>500</v>
      </c>
      <c r="C490" s="7">
        <v>1</v>
      </c>
    </row>
    <row r="491" spans="1:3" x14ac:dyDescent="0.25">
      <c r="A491" s="6" t="s">
        <v>1306</v>
      </c>
      <c r="B491" s="7">
        <v>50</v>
      </c>
      <c r="C491" s="7">
        <v>1</v>
      </c>
    </row>
    <row r="492" spans="1:3" x14ac:dyDescent="0.25">
      <c r="A492" s="6" t="s">
        <v>1783</v>
      </c>
      <c r="B492" s="7">
        <v>50</v>
      </c>
      <c r="C492" s="7">
        <v>1</v>
      </c>
    </row>
    <row r="493" spans="1:3" x14ac:dyDescent="0.25">
      <c r="A493" s="6" t="s">
        <v>1561</v>
      </c>
      <c r="B493" s="7">
        <v>50</v>
      </c>
      <c r="C493" s="7">
        <v>1</v>
      </c>
    </row>
    <row r="494" spans="1:3" x14ac:dyDescent="0.25">
      <c r="A494" s="6" t="s">
        <v>1682</v>
      </c>
      <c r="B494" s="7">
        <v>500</v>
      </c>
      <c r="C494" s="7">
        <v>1</v>
      </c>
    </row>
    <row r="495" spans="1:3" x14ac:dyDescent="0.25">
      <c r="A495" s="6" t="s">
        <v>1612</v>
      </c>
      <c r="B495" s="7">
        <v>50</v>
      </c>
      <c r="C495" s="7">
        <v>1</v>
      </c>
    </row>
    <row r="496" spans="1:3" x14ac:dyDescent="0.25">
      <c r="A496" s="6" t="s">
        <v>1308</v>
      </c>
      <c r="B496" s="7">
        <v>50</v>
      </c>
      <c r="C496" s="7">
        <v>1</v>
      </c>
    </row>
    <row r="497" spans="1:3" x14ac:dyDescent="0.25">
      <c r="A497" s="6" t="s">
        <v>1683</v>
      </c>
      <c r="B497" s="7">
        <v>50</v>
      </c>
      <c r="C497" s="7">
        <v>1</v>
      </c>
    </row>
    <row r="498" spans="1:3" x14ac:dyDescent="0.25">
      <c r="A498" s="6" t="s">
        <v>1662</v>
      </c>
      <c r="B498" s="7">
        <v>5000</v>
      </c>
      <c r="C498" s="7">
        <v>1</v>
      </c>
    </row>
    <row r="499" spans="1:3" x14ac:dyDescent="0.25">
      <c r="A499" s="6" t="s">
        <v>1784</v>
      </c>
      <c r="B499" s="7">
        <v>50</v>
      </c>
      <c r="C499" s="7">
        <v>1</v>
      </c>
    </row>
    <row r="500" spans="1:3" x14ac:dyDescent="0.25">
      <c r="A500" s="6" t="s">
        <v>1785</v>
      </c>
      <c r="B500" s="7">
        <v>50</v>
      </c>
      <c r="C500" s="7">
        <v>1</v>
      </c>
    </row>
    <row r="501" spans="1:3" x14ac:dyDescent="0.25">
      <c r="A501" s="6" t="s">
        <v>1592</v>
      </c>
      <c r="B501" s="7">
        <v>50</v>
      </c>
      <c r="C501" s="7">
        <v>1</v>
      </c>
    </row>
    <row r="502" spans="1:3" x14ac:dyDescent="0.25">
      <c r="A502" s="6" t="s">
        <v>1944</v>
      </c>
      <c r="B502" s="7">
        <v>500</v>
      </c>
      <c r="C502" s="7">
        <v>1</v>
      </c>
    </row>
    <row r="503" spans="1:3" x14ac:dyDescent="0.25">
      <c r="A503" s="6" t="s">
        <v>1786</v>
      </c>
      <c r="B503" s="7">
        <v>500</v>
      </c>
      <c r="C503" s="7">
        <v>1</v>
      </c>
    </row>
    <row r="504" spans="1:3" x14ac:dyDescent="0.25">
      <c r="A504" s="6" t="s">
        <v>1787</v>
      </c>
      <c r="B504" s="7">
        <v>50</v>
      </c>
      <c r="C504" s="7">
        <v>1</v>
      </c>
    </row>
    <row r="505" spans="1:3" x14ac:dyDescent="0.25">
      <c r="A505" s="6" t="s">
        <v>1788</v>
      </c>
      <c r="B505" s="7">
        <v>50</v>
      </c>
      <c r="C505" s="7">
        <v>1</v>
      </c>
    </row>
    <row r="506" spans="1:3" x14ac:dyDescent="0.25">
      <c r="A506" s="6" t="s">
        <v>1309</v>
      </c>
      <c r="B506" s="7">
        <v>50</v>
      </c>
      <c r="C506" s="7">
        <v>1</v>
      </c>
    </row>
    <row r="507" spans="1:3" x14ac:dyDescent="0.25">
      <c r="A507" s="6" t="s">
        <v>1342</v>
      </c>
      <c r="B507" s="7">
        <v>500</v>
      </c>
      <c r="C507" s="7">
        <v>1</v>
      </c>
    </row>
    <row r="508" spans="1:3" x14ac:dyDescent="0.25">
      <c r="A508" s="6" t="s">
        <v>1789</v>
      </c>
      <c r="B508" s="7">
        <v>50</v>
      </c>
      <c r="C508" s="7">
        <v>1</v>
      </c>
    </row>
    <row r="509" spans="1:3" x14ac:dyDescent="0.25">
      <c r="A509" s="6" t="s">
        <v>1790</v>
      </c>
      <c r="B509" s="7">
        <v>50</v>
      </c>
      <c r="C509" s="7">
        <v>1</v>
      </c>
    </row>
    <row r="510" spans="1:3" x14ac:dyDescent="0.25">
      <c r="A510" s="6" t="s">
        <v>1791</v>
      </c>
      <c r="B510" s="7">
        <v>50</v>
      </c>
      <c r="C510" s="7">
        <v>1</v>
      </c>
    </row>
    <row r="511" spans="1:3" x14ac:dyDescent="0.25">
      <c r="A511" s="6" t="s">
        <v>1792</v>
      </c>
      <c r="B511" s="7">
        <v>50</v>
      </c>
      <c r="C511" s="7">
        <v>1</v>
      </c>
    </row>
    <row r="512" spans="1:3" x14ac:dyDescent="0.25">
      <c r="A512" s="6" t="s">
        <v>1793</v>
      </c>
      <c r="B512" s="7">
        <v>50</v>
      </c>
      <c r="C512" s="7">
        <v>1</v>
      </c>
    </row>
    <row r="513" spans="1:3" x14ac:dyDescent="0.25">
      <c r="A513" s="6" t="s">
        <v>1582</v>
      </c>
      <c r="B513" s="7">
        <v>50</v>
      </c>
      <c r="C513" s="7">
        <v>1</v>
      </c>
    </row>
    <row r="514" spans="1:3" x14ac:dyDescent="0.25">
      <c r="A514" s="6" t="s">
        <v>1355</v>
      </c>
      <c r="B514" s="7">
        <v>50</v>
      </c>
      <c r="C514" s="7">
        <v>1</v>
      </c>
    </row>
    <row r="515" spans="1:3" x14ac:dyDescent="0.25">
      <c r="A515" s="6" t="s">
        <v>1281</v>
      </c>
      <c r="B515" s="7">
        <v>500</v>
      </c>
      <c r="C515" s="7">
        <v>1</v>
      </c>
    </row>
    <row r="516" spans="1:3" x14ac:dyDescent="0.25">
      <c r="A516" s="6" t="s">
        <v>1795</v>
      </c>
      <c r="B516" s="7">
        <v>50</v>
      </c>
      <c r="C516" s="7">
        <v>1</v>
      </c>
    </row>
    <row r="517" spans="1:3" x14ac:dyDescent="0.25">
      <c r="A517" s="6" t="s">
        <v>1796</v>
      </c>
      <c r="B517" s="7">
        <v>50</v>
      </c>
      <c r="C517" s="7">
        <v>1</v>
      </c>
    </row>
    <row r="518" spans="1:3" x14ac:dyDescent="0.25">
      <c r="A518" s="6" t="s">
        <v>1469</v>
      </c>
      <c r="B518" s="7">
        <v>50000</v>
      </c>
      <c r="C518" s="7">
        <v>1</v>
      </c>
    </row>
    <row r="519" spans="1:3" x14ac:dyDescent="0.25">
      <c r="A519" s="6" t="s">
        <v>1797</v>
      </c>
      <c r="B519" s="7">
        <v>50</v>
      </c>
      <c r="C519" s="7">
        <v>1</v>
      </c>
    </row>
    <row r="520" spans="1:3" x14ac:dyDescent="0.25">
      <c r="A520" s="6" t="s">
        <v>1343</v>
      </c>
      <c r="B520" s="7">
        <v>500</v>
      </c>
      <c r="C520" s="7">
        <v>1</v>
      </c>
    </row>
    <row r="521" spans="1:3" x14ac:dyDescent="0.25">
      <c r="A521" s="6" t="s">
        <v>1470</v>
      </c>
      <c r="B521" s="7">
        <v>50</v>
      </c>
      <c r="C521" s="7">
        <v>1</v>
      </c>
    </row>
    <row r="522" spans="1:3" x14ac:dyDescent="0.25">
      <c r="A522" s="6" t="s">
        <v>1211</v>
      </c>
      <c r="B522" s="7">
        <v>500</v>
      </c>
      <c r="C522" s="7">
        <v>1</v>
      </c>
    </row>
    <row r="523" spans="1:3" x14ac:dyDescent="0.25">
      <c r="A523" s="6" t="s">
        <v>1798</v>
      </c>
      <c r="B523" s="7">
        <v>50</v>
      </c>
      <c r="C523" s="7">
        <v>1</v>
      </c>
    </row>
    <row r="524" spans="1:3" x14ac:dyDescent="0.25">
      <c r="A524" s="6" t="s">
        <v>1799</v>
      </c>
      <c r="B524" s="7">
        <v>50</v>
      </c>
      <c r="C524" s="7">
        <v>1</v>
      </c>
    </row>
    <row r="525" spans="1:3" x14ac:dyDescent="0.25">
      <c r="A525" s="6" t="s">
        <v>1431</v>
      </c>
      <c r="B525" s="7">
        <v>50</v>
      </c>
      <c r="C525" s="7">
        <v>1</v>
      </c>
    </row>
    <row r="526" spans="1:3" x14ac:dyDescent="0.25">
      <c r="A526" s="6" t="s">
        <v>1552</v>
      </c>
      <c r="B526" s="7">
        <v>50</v>
      </c>
      <c r="C526" s="7">
        <v>1</v>
      </c>
    </row>
    <row r="527" spans="1:3" x14ac:dyDescent="0.25">
      <c r="A527" s="6" t="s">
        <v>1576</v>
      </c>
      <c r="B527" s="7">
        <v>50</v>
      </c>
      <c r="C527" s="7">
        <v>1</v>
      </c>
    </row>
    <row r="528" spans="1:3" x14ac:dyDescent="0.25">
      <c r="A528" s="6" t="s">
        <v>1800</v>
      </c>
      <c r="B528" s="7">
        <v>50</v>
      </c>
      <c r="C528" s="7">
        <v>1</v>
      </c>
    </row>
    <row r="529" spans="1:3" x14ac:dyDescent="0.25">
      <c r="A529" s="6" t="s">
        <v>1801</v>
      </c>
      <c r="B529" s="7">
        <v>50</v>
      </c>
      <c r="C529" s="7">
        <v>1</v>
      </c>
    </row>
    <row r="530" spans="1:3" x14ac:dyDescent="0.25">
      <c r="A530" s="6" t="s">
        <v>1802</v>
      </c>
      <c r="B530" s="7">
        <v>50</v>
      </c>
      <c r="C530" s="7">
        <v>1</v>
      </c>
    </row>
    <row r="531" spans="1:3" x14ac:dyDescent="0.25">
      <c r="A531" s="6" t="s">
        <v>1803</v>
      </c>
      <c r="B531" s="7">
        <v>50</v>
      </c>
      <c r="C531" s="7">
        <v>1</v>
      </c>
    </row>
    <row r="532" spans="1:3" x14ac:dyDescent="0.25">
      <c r="A532" s="6" t="s">
        <v>1686</v>
      </c>
      <c r="B532" s="7">
        <v>500</v>
      </c>
      <c r="C532" s="7">
        <v>1</v>
      </c>
    </row>
    <row r="533" spans="1:3" x14ac:dyDescent="0.25">
      <c r="A533" s="6" t="s">
        <v>1613</v>
      </c>
      <c r="B533" s="7">
        <v>50</v>
      </c>
      <c r="C533" s="7">
        <v>1</v>
      </c>
    </row>
    <row r="534" spans="1:3" x14ac:dyDescent="0.25">
      <c r="A534" s="6" t="s">
        <v>1806</v>
      </c>
      <c r="B534" s="7">
        <v>50</v>
      </c>
      <c r="C534" s="7">
        <v>1</v>
      </c>
    </row>
    <row r="535" spans="1:3" x14ac:dyDescent="0.25">
      <c r="A535" s="6" t="s">
        <v>1807</v>
      </c>
      <c r="B535" s="7">
        <v>50</v>
      </c>
      <c r="C535" s="7">
        <v>1</v>
      </c>
    </row>
    <row r="536" spans="1:3" x14ac:dyDescent="0.25">
      <c r="A536" s="6" t="s">
        <v>1665</v>
      </c>
      <c r="B536" s="7">
        <v>500</v>
      </c>
      <c r="C536" s="7">
        <v>1</v>
      </c>
    </row>
    <row r="537" spans="1:3" x14ac:dyDescent="0.25">
      <c r="A537" s="6" t="s">
        <v>1808</v>
      </c>
      <c r="B537" s="7">
        <v>50</v>
      </c>
      <c r="C537" s="7">
        <v>1</v>
      </c>
    </row>
    <row r="538" spans="1:3" x14ac:dyDescent="0.25">
      <c r="A538" s="6" t="s">
        <v>1809</v>
      </c>
      <c r="B538" s="7">
        <v>50</v>
      </c>
      <c r="C538" s="7">
        <v>1</v>
      </c>
    </row>
    <row r="539" spans="1:3" x14ac:dyDescent="0.25">
      <c r="A539" s="6" t="s">
        <v>1372</v>
      </c>
      <c r="B539" s="7">
        <v>50</v>
      </c>
      <c r="C539" s="7">
        <v>1</v>
      </c>
    </row>
    <row r="540" spans="1:3" x14ac:dyDescent="0.25">
      <c r="A540" s="6" t="s">
        <v>1373</v>
      </c>
      <c r="B540" s="7">
        <v>50</v>
      </c>
      <c r="C540" s="7">
        <v>1</v>
      </c>
    </row>
    <row r="541" spans="1:3" x14ac:dyDescent="0.25">
      <c r="A541" s="6" t="s">
        <v>1212</v>
      </c>
      <c r="B541" s="7">
        <v>500</v>
      </c>
      <c r="C541" s="7">
        <v>1</v>
      </c>
    </row>
    <row r="542" spans="1:3" x14ac:dyDescent="0.25">
      <c r="A542" s="6" t="s">
        <v>1810</v>
      </c>
      <c r="B542" s="7">
        <v>50</v>
      </c>
      <c r="C542" s="7">
        <v>1</v>
      </c>
    </row>
    <row r="543" spans="1:3" x14ac:dyDescent="0.25">
      <c r="A543" s="6" t="s">
        <v>1554</v>
      </c>
      <c r="B543" s="7">
        <v>50</v>
      </c>
      <c r="C543" s="7">
        <v>1</v>
      </c>
    </row>
    <row r="544" spans="1:3" x14ac:dyDescent="0.25">
      <c r="A544" s="6" t="s">
        <v>1311</v>
      </c>
      <c r="B544" s="7">
        <v>50</v>
      </c>
      <c r="C544" s="7">
        <v>1</v>
      </c>
    </row>
    <row r="545" spans="1:3" x14ac:dyDescent="0.25">
      <c r="A545" s="6" t="s">
        <v>1598</v>
      </c>
      <c r="B545" s="7">
        <v>50</v>
      </c>
      <c r="C545" s="7">
        <v>1</v>
      </c>
    </row>
    <row r="546" spans="1:3" x14ac:dyDescent="0.25">
      <c r="A546" s="6" t="s">
        <v>1258</v>
      </c>
      <c r="B546" s="7">
        <v>50</v>
      </c>
      <c r="C546" s="7">
        <v>1</v>
      </c>
    </row>
    <row r="547" spans="1:3" x14ac:dyDescent="0.25">
      <c r="A547" s="6" t="s">
        <v>1811</v>
      </c>
      <c r="B547" s="7">
        <v>50</v>
      </c>
      <c r="C547" s="7">
        <v>1</v>
      </c>
    </row>
    <row r="548" spans="1:3" x14ac:dyDescent="0.25">
      <c r="A548" s="6" t="s">
        <v>1667</v>
      </c>
      <c r="B548" s="7">
        <v>500</v>
      </c>
      <c r="C548" s="7">
        <v>1</v>
      </c>
    </row>
    <row r="549" spans="1:3" x14ac:dyDescent="0.25">
      <c r="A549" s="6" t="s">
        <v>1812</v>
      </c>
      <c r="B549" s="7">
        <v>50</v>
      </c>
      <c r="C549" s="7">
        <v>1</v>
      </c>
    </row>
    <row r="550" spans="1:3" x14ac:dyDescent="0.25">
      <c r="A550" s="6" t="s">
        <v>1813</v>
      </c>
      <c r="B550" s="7">
        <v>50</v>
      </c>
      <c r="C550" s="7">
        <v>1</v>
      </c>
    </row>
    <row r="551" spans="1:3" x14ac:dyDescent="0.25">
      <c r="A551" s="6" t="s">
        <v>1814</v>
      </c>
      <c r="B551" s="7">
        <v>50</v>
      </c>
      <c r="C551" s="7">
        <v>1</v>
      </c>
    </row>
    <row r="552" spans="1:3" x14ac:dyDescent="0.25">
      <c r="A552" s="6" t="s">
        <v>1815</v>
      </c>
      <c r="B552" s="7">
        <v>50</v>
      </c>
      <c r="C552" s="7">
        <v>1</v>
      </c>
    </row>
    <row r="553" spans="1:3" x14ac:dyDescent="0.25">
      <c r="A553" s="6" t="s">
        <v>1816</v>
      </c>
      <c r="B553" s="7">
        <v>50</v>
      </c>
      <c r="C553" s="7">
        <v>1</v>
      </c>
    </row>
    <row r="554" spans="1:3" x14ac:dyDescent="0.25">
      <c r="A554" s="6" t="s">
        <v>1817</v>
      </c>
      <c r="B554" s="7">
        <v>50</v>
      </c>
      <c r="C554" s="7">
        <v>1</v>
      </c>
    </row>
    <row r="555" spans="1:3" x14ac:dyDescent="0.25">
      <c r="A555" s="6" t="s">
        <v>1818</v>
      </c>
      <c r="B555" s="7">
        <v>500</v>
      </c>
      <c r="C555" s="7">
        <v>1</v>
      </c>
    </row>
    <row r="556" spans="1:3" x14ac:dyDescent="0.25">
      <c r="A556" s="6" t="s">
        <v>1819</v>
      </c>
      <c r="B556" s="7">
        <v>50</v>
      </c>
      <c r="C556" s="7">
        <v>1</v>
      </c>
    </row>
    <row r="557" spans="1:3" x14ac:dyDescent="0.25">
      <c r="A557" s="6" t="s">
        <v>1525</v>
      </c>
      <c r="B557" s="7">
        <v>5000</v>
      </c>
      <c r="C557" s="7">
        <v>1</v>
      </c>
    </row>
    <row r="558" spans="1:3" x14ac:dyDescent="0.25">
      <c r="A558" s="6" t="s">
        <v>1820</v>
      </c>
      <c r="B558" s="7">
        <v>50</v>
      </c>
      <c r="C558" s="7">
        <v>1</v>
      </c>
    </row>
    <row r="559" spans="1:3" x14ac:dyDescent="0.25">
      <c r="A559" s="6" t="s">
        <v>1822</v>
      </c>
      <c r="B559" s="7">
        <v>50</v>
      </c>
      <c r="C559" s="7">
        <v>1</v>
      </c>
    </row>
    <row r="560" spans="1:3" x14ac:dyDescent="0.25">
      <c r="A560" s="6" t="s">
        <v>1357</v>
      </c>
      <c r="B560" s="7">
        <v>50</v>
      </c>
      <c r="C560" s="7">
        <v>1</v>
      </c>
    </row>
    <row r="561" spans="1:3" x14ac:dyDescent="0.25">
      <c r="A561" s="6" t="s">
        <v>1229</v>
      </c>
      <c r="B561" s="7">
        <v>50</v>
      </c>
      <c r="C561" s="7">
        <v>1</v>
      </c>
    </row>
    <row r="562" spans="1:3" x14ac:dyDescent="0.25">
      <c r="A562" s="6" t="s">
        <v>1252</v>
      </c>
      <c r="B562" s="7">
        <v>500</v>
      </c>
      <c r="C562" s="7">
        <v>1</v>
      </c>
    </row>
    <row r="563" spans="1:3" x14ac:dyDescent="0.25">
      <c r="A563" s="6" t="s">
        <v>1626</v>
      </c>
      <c r="B563" s="7">
        <v>50</v>
      </c>
      <c r="C563" s="7">
        <v>1</v>
      </c>
    </row>
    <row r="564" spans="1:3" x14ac:dyDescent="0.25">
      <c r="A564" s="6" t="s">
        <v>1824</v>
      </c>
      <c r="B564" s="7">
        <v>50</v>
      </c>
      <c r="C564" s="7">
        <v>1</v>
      </c>
    </row>
    <row r="565" spans="1:3" x14ac:dyDescent="0.25">
      <c r="A565" s="6" t="s">
        <v>1825</v>
      </c>
      <c r="B565" s="7">
        <v>50</v>
      </c>
      <c r="C565" s="7">
        <v>1</v>
      </c>
    </row>
    <row r="566" spans="1:3" x14ac:dyDescent="0.25">
      <c r="A566" s="6" t="s">
        <v>1826</v>
      </c>
      <c r="B566" s="7">
        <v>50</v>
      </c>
      <c r="C566" s="7">
        <v>1</v>
      </c>
    </row>
    <row r="567" spans="1:3" x14ac:dyDescent="0.25">
      <c r="A567" s="6" t="s">
        <v>1285</v>
      </c>
      <c r="B567" s="7">
        <v>500</v>
      </c>
      <c r="C567" s="7">
        <v>1</v>
      </c>
    </row>
    <row r="568" spans="1:3" x14ac:dyDescent="0.25">
      <c r="A568" s="6" t="s">
        <v>1533</v>
      </c>
      <c r="B568" s="7">
        <v>50</v>
      </c>
      <c r="C568" s="7">
        <v>1</v>
      </c>
    </row>
    <row r="569" spans="1:3" x14ac:dyDescent="0.25">
      <c r="A569" s="6" t="s">
        <v>1742</v>
      </c>
      <c r="B569" s="7">
        <v>500</v>
      </c>
      <c r="C569" s="7">
        <v>1</v>
      </c>
    </row>
    <row r="570" spans="1:3" x14ac:dyDescent="0.25">
      <c r="A570" s="6" t="s">
        <v>1578</v>
      </c>
      <c r="B570" s="7">
        <v>50</v>
      </c>
      <c r="C570" s="7">
        <v>1</v>
      </c>
    </row>
    <row r="571" spans="1:3" x14ac:dyDescent="0.25">
      <c r="A571" s="6" t="s">
        <v>1828</v>
      </c>
      <c r="B571" s="7">
        <v>50</v>
      </c>
      <c r="C571" s="7">
        <v>1</v>
      </c>
    </row>
    <row r="572" spans="1:3" x14ac:dyDescent="0.25">
      <c r="A572" s="6" t="s">
        <v>1642</v>
      </c>
      <c r="B572" s="7">
        <v>50</v>
      </c>
      <c r="C572" s="7">
        <v>1</v>
      </c>
    </row>
    <row r="573" spans="1:3" x14ac:dyDescent="0.25">
      <c r="A573" s="6" t="s">
        <v>1732</v>
      </c>
      <c r="B573" s="7">
        <v>500</v>
      </c>
      <c r="C573" s="7">
        <v>1</v>
      </c>
    </row>
    <row r="574" spans="1:3" x14ac:dyDescent="0.25">
      <c r="A574" s="6" t="s">
        <v>1676</v>
      </c>
      <c r="B574" s="7">
        <v>50</v>
      </c>
      <c r="C574" s="7">
        <v>1</v>
      </c>
    </row>
    <row r="575" spans="1:3" x14ac:dyDescent="0.25">
      <c r="A575" s="6" t="s">
        <v>1358</v>
      </c>
      <c r="B575" s="7">
        <v>50</v>
      </c>
      <c r="C575" s="7">
        <v>1</v>
      </c>
    </row>
    <row r="576" spans="1:3" x14ac:dyDescent="0.25">
      <c r="A576" s="6" t="s">
        <v>1829</v>
      </c>
      <c r="B576" s="7">
        <v>50</v>
      </c>
      <c r="C576" s="7">
        <v>1</v>
      </c>
    </row>
    <row r="577" spans="1:3" x14ac:dyDescent="0.25">
      <c r="A577" s="6" t="s">
        <v>1507</v>
      </c>
      <c r="B577" s="7">
        <v>500</v>
      </c>
      <c r="C577" s="7">
        <v>1</v>
      </c>
    </row>
    <row r="578" spans="1:3" x14ac:dyDescent="0.25">
      <c r="A578" s="6" t="s">
        <v>1169</v>
      </c>
      <c r="B578" s="7">
        <v>50</v>
      </c>
      <c r="C578" s="7">
        <v>1</v>
      </c>
    </row>
    <row r="579" spans="1:3" x14ac:dyDescent="0.25">
      <c r="A579" s="6" t="s">
        <v>1831</v>
      </c>
      <c r="B579" s="7">
        <v>50</v>
      </c>
      <c r="C579" s="7">
        <v>1</v>
      </c>
    </row>
    <row r="580" spans="1:3" x14ac:dyDescent="0.25">
      <c r="A580" s="6" t="s">
        <v>1474</v>
      </c>
      <c r="B580" s="7">
        <v>50</v>
      </c>
      <c r="C580" s="7">
        <v>1</v>
      </c>
    </row>
    <row r="581" spans="1:3" x14ac:dyDescent="0.25">
      <c r="A581" s="6" t="s">
        <v>1344</v>
      </c>
      <c r="B581" s="7">
        <v>500</v>
      </c>
      <c r="C581" s="7">
        <v>1</v>
      </c>
    </row>
    <row r="582" spans="1:3" x14ac:dyDescent="0.25">
      <c r="A582" s="6" t="s">
        <v>1832</v>
      </c>
      <c r="B582" s="7">
        <v>50</v>
      </c>
      <c r="C582" s="7">
        <v>1</v>
      </c>
    </row>
    <row r="583" spans="1:3" x14ac:dyDescent="0.25">
      <c r="A583" s="6" t="s">
        <v>1833</v>
      </c>
      <c r="B583" s="7">
        <v>50</v>
      </c>
      <c r="C583" s="7">
        <v>1</v>
      </c>
    </row>
    <row r="584" spans="1:3" x14ac:dyDescent="0.25">
      <c r="A584" s="6" t="s">
        <v>1834</v>
      </c>
      <c r="B584" s="7">
        <v>50</v>
      </c>
      <c r="C584" s="7">
        <v>1</v>
      </c>
    </row>
    <row r="585" spans="1:3" x14ac:dyDescent="0.25">
      <c r="A585" s="6" t="s">
        <v>1652</v>
      </c>
      <c r="B585" s="7">
        <v>50</v>
      </c>
      <c r="C585" s="7">
        <v>1</v>
      </c>
    </row>
    <row r="586" spans="1:3" x14ac:dyDescent="0.25">
      <c r="A586" s="6" t="s">
        <v>1835</v>
      </c>
      <c r="B586" s="7">
        <v>50</v>
      </c>
      <c r="C586" s="7">
        <v>1</v>
      </c>
    </row>
    <row r="587" spans="1:3" x14ac:dyDescent="0.25">
      <c r="A587" s="6" t="s">
        <v>1836</v>
      </c>
      <c r="B587" s="7">
        <v>50</v>
      </c>
      <c r="C587" s="7">
        <v>1</v>
      </c>
    </row>
    <row r="588" spans="1:3" x14ac:dyDescent="0.25">
      <c r="A588" s="6" t="s">
        <v>1475</v>
      </c>
      <c r="B588" s="7">
        <v>50</v>
      </c>
      <c r="C588" s="7">
        <v>1</v>
      </c>
    </row>
    <row r="589" spans="1:3" x14ac:dyDescent="0.25">
      <c r="A589" s="6" t="s">
        <v>1374</v>
      </c>
      <c r="B589" s="7">
        <v>50</v>
      </c>
      <c r="C589" s="7">
        <v>1</v>
      </c>
    </row>
    <row r="590" spans="1:3" x14ac:dyDescent="0.25">
      <c r="A590" s="6" t="s">
        <v>1837</v>
      </c>
      <c r="B590" s="7">
        <v>50</v>
      </c>
      <c r="C590" s="7">
        <v>1</v>
      </c>
    </row>
    <row r="591" spans="1:3" x14ac:dyDescent="0.25">
      <c r="A591" s="6" t="s">
        <v>1476</v>
      </c>
      <c r="B591" s="7">
        <v>50000</v>
      </c>
      <c r="C591" s="7">
        <v>1</v>
      </c>
    </row>
    <row r="592" spans="1:3" x14ac:dyDescent="0.25">
      <c r="A592" s="6" t="s">
        <v>1838</v>
      </c>
      <c r="B592" s="7">
        <v>500</v>
      </c>
      <c r="C592" s="7">
        <v>1</v>
      </c>
    </row>
    <row r="593" spans="1:3" x14ac:dyDescent="0.25">
      <c r="A593" s="6" t="s">
        <v>1839</v>
      </c>
      <c r="B593" s="7">
        <v>500</v>
      </c>
      <c r="C593" s="7">
        <v>1</v>
      </c>
    </row>
    <row r="594" spans="1:3" x14ac:dyDescent="0.25">
      <c r="A594" s="6" t="s">
        <v>1512</v>
      </c>
      <c r="B594" s="7">
        <v>50</v>
      </c>
      <c r="C594" s="7">
        <v>1</v>
      </c>
    </row>
    <row r="595" spans="1:3" x14ac:dyDescent="0.25">
      <c r="A595" s="6" t="s">
        <v>1653</v>
      </c>
      <c r="B595" s="7">
        <v>50</v>
      </c>
      <c r="C595" s="7">
        <v>1</v>
      </c>
    </row>
    <row r="596" spans="1:3" x14ac:dyDescent="0.25">
      <c r="A596" s="6" t="s">
        <v>1840</v>
      </c>
      <c r="B596" s="7">
        <v>50</v>
      </c>
      <c r="C596" s="7">
        <v>1</v>
      </c>
    </row>
    <row r="597" spans="1:3" x14ac:dyDescent="0.25">
      <c r="A597" s="6" t="s">
        <v>1654</v>
      </c>
      <c r="B597" s="7">
        <v>50</v>
      </c>
      <c r="C597" s="7">
        <v>1</v>
      </c>
    </row>
    <row r="598" spans="1:3" x14ac:dyDescent="0.25">
      <c r="A598" s="6" t="s">
        <v>1408</v>
      </c>
      <c r="B598" s="7">
        <v>50</v>
      </c>
      <c r="C598" s="7">
        <v>1</v>
      </c>
    </row>
    <row r="599" spans="1:3" x14ac:dyDescent="0.25">
      <c r="A599" s="6" t="s">
        <v>1841</v>
      </c>
      <c r="B599" s="7">
        <v>50</v>
      </c>
      <c r="C599" s="7">
        <v>1</v>
      </c>
    </row>
    <row r="600" spans="1:3" x14ac:dyDescent="0.25">
      <c r="A600" s="6" t="s">
        <v>1744</v>
      </c>
      <c r="B600" s="7">
        <v>50</v>
      </c>
      <c r="C600" s="7">
        <v>1</v>
      </c>
    </row>
    <row r="601" spans="1:3" x14ac:dyDescent="0.25">
      <c r="A601" s="6" t="s">
        <v>1544</v>
      </c>
      <c r="B601" s="7">
        <v>500</v>
      </c>
      <c r="C601" s="7">
        <v>1</v>
      </c>
    </row>
    <row r="602" spans="1:3" x14ac:dyDescent="0.25">
      <c r="A602" s="6" t="s">
        <v>1746</v>
      </c>
      <c r="B602" s="7">
        <v>500</v>
      </c>
      <c r="C602" s="7">
        <v>1</v>
      </c>
    </row>
    <row r="603" spans="1:3" x14ac:dyDescent="0.25">
      <c r="A603" s="6" t="s">
        <v>1555</v>
      </c>
      <c r="B603" s="7">
        <v>50</v>
      </c>
      <c r="C603" s="7">
        <v>1</v>
      </c>
    </row>
    <row r="604" spans="1:3" x14ac:dyDescent="0.25">
      <c r="A604" s="6" t="s">
        <v>1213</v>
      </c>
      <c r="B604" s="7">
        <v>500</v>
      </c>
      <c r="C604" s="7">
        <v>1</v>
      </c>
    </row>
    <row r="605" spans="1:3" x14ac:dyDescent="0.25">
      <c r="A605" s="6" t="s">
        <v>1526</v>
      </c>
      <c r="B605" s="7">
        <v>500</v>
      </c>
      <c r="C605" s="7">
        <v>1</v>
      </c>
    </row>
    <row r="606" spans="1:3" x14ac:dyDescent="0.25">
      <c r="A606" s="6" t="s">
        <v>1375</v>
      </c>
      <c r="B606" s="7">
        <v>50</v>
      </c>
      <c r="C606" s="7">
        <v>1</v>
      </c>
    </row>
    <row r="607" spans="1:3" x14ac:dyDescent="0.25">
      <c r="A607" s="6" t="s">
        <v>1635</v>
      </c>
      <c r="B607" s="7">
        <v>50</v>
      </c>
      <c r="C607" s="7">
        <v>1</v>
      </c>
    </row>
    <row r="608" spans="1:3" x14ac:dyDescent="0.25">
      <c r="A608" s="6" t="s">
        <v>1477</v>
      </c>
      <c r="B608" s="7">
        <v>5000</v>
      </c>
      <c r="C608" s="7">
        <v>1</v>
      </c>
    </row>
    <row r="609" spans="1:3" x14ac:dyDescent="0.25">
      <c r="A609" s="6" t="s">
        <v>1845</v>
      </c>
      <c r="B609" s="7">
        <v>50</v>
      </c>
      <c r="C609" s="7">
        <v>1</v>
      </c>
    </row>
    <row r="610" spans="1:3" x14ac:dyDescent="0.25">
      <c r="A610" s="6" t="s">
        <v>1527</v>
      </c>
      <c r="B610" s="7">
        <v>50</v>
      </c>
      <c r="C610" s="7">
        <v>1</v>
      </c>
    </row>
    <row r="611" spans="1:3" x14ac:dyDescent="0.25">
      <c r="A611" s="6" t="s">
        <v>1847</v>
      </c>
      <c r="B611" s="7">
        <v>50</v>
      </c>
      <c r="C611" s="7">
        <v>1</v>
      </c>
    </row>
    <row r="612" spans="1:3" x14ac:dyDescent="0.25">
      <c r="A612" s="6" t="s">
        <v>1848</v>
      </c>
      <c r="B612" s="7">
        <v>50</v>
      </c>
      <c r="C612" s="7">
        <v>1</v>
      </c>
    </row>
    <row r="613" spans="1:3" x14ac:dyDescent="0.25">
      <c r="A613" s="6" t="s">
        <v>1849</v>
      </c>
      <c r="B613" s="7">
        <v>50</v>
      </c>
      <c r="C613" s="7">
        <v>1</v>
      </c>
    </row>
    <row r="614" spans="1:3" x14ac:dyDescent="0.25">
      <c r="A614" s="6" t="s">
        <v>1850</v>
      </c>
      <c r="B614" s="7">
        <v>50</v>
      </c>
      <c r="C614" s="7">
        <v>1</v>
      </c>
    </row>
    <row r="615" spans="1:3" x14ac:dyDescent="0.25">
      <c r="A615" s="6" t="s">
        <v>1214</v>
      </c>
      <c r="B615" s="7">
        <v>500</v>
      </c>
      <c r="C615" s="7">
        <v>1</v>
      </c>
    </row>
    <row r="616" spans="1:3" x14ac:dyDescent="0.25">
      <c r="A616" s="6" t="s">
        <v>1851</v>
      </c>
      <c r="B616" s="7">
        <v>50</v>
      </c>
      <c r="C616" s="7">
        <v>1</v>
      </c>
    </row>
    <row r="617" spans="1:3" x14ac:dyDescent="0.25">
      <c r="A617" s="6" t="s">
        <v>1593</v>
      </c>
      <c r="B617" s="7">
        <v>50</v>
      </c>
      <c r="C617" s="7">
        <v>1</v>
      </c>
    </row>
    <row r="618" spans="1:3" x14ac:dyDescent="0.25">
      <c r="A618" s="6" t="s">
        <v>647</v>
      </c>
      <c r="B618" s="7">
        <v>50</v>
      </c>
      <c r="C618" s="7">
        <v>1</v>
      </c>
    </row>
    <row r="619" spans="1:3" x14ac:dyDescent="0.25">
      <c r="A619" s="6" t="s">
        <v>1318</v>
      </c>
      <c r="B619" s="7">
        <v>0</v>
      </c>
      <c r="C619" s="7">
        <v>1</v>
      </c>
    </row>
    <row r="620" spans="1:3" x14ac:dyDescent="0.25">
      <c r="A620" s="6" t="s">
        <v>1852</v>
      </c>
      <c r="B620" s="7">
        <v>50</v>
      </c>
      <c r="C620" s="7">
        <v>1</v>
      </c>
    </row>
    <row r="621" spans="1:3" x14ac:dyDescent="0.25">
      <c r="A621" s="6" t="s">
        <v>1529</v>
      </c>
      <c r="B621" s="7">
        <v>50</v>
      </c>
      <c r="C621" s="7">
        <v>1</v>
      </c>
    </row>
    <row r="622" spans="1:3" x14ac:dyDescent="0.25">
      <c r="A622" s="6" t="s">
        <v>1853</v>
      </c>
      <c r="B622" s="7">
        <v>50</v>
      </c>
      <c r="C622" s="7">
        <v>1</v>
      </c>
    </row>
    <row r="623" spans="1:3" x14ac:dyDescent="0.25">
      <c r="A623" s="6" t="s">
        <v>1854</v>
      </c>
      <c r="B623" s="7">
        <v>50</v>
      </c>
      <c r="C623" s="7">
        <v>1</v>
      </c>
    </row>
    <row r="624" spans="1:3" x14ac:dyDescent="0.25">
      <c r="A624" s="6" t="s">
        <v>1855</v>
      </c>
      <c r="B624" s="7">
        <v>50</v>
      </c>
      <c r="C624" s="7">
        <v>1</v>
      </c>
    </row>
    <row r="625" spans="1:3" x14ac:dyDescent="0.25">
      <c r="A625" s="6" t="s">
        <v>1856</v>
      </c>
      <c r="B625" s="7">
        <v>50</v>
      </c>
      <c r="C625" s="7">
        <v>1</v>
      </c>
    </row>
    <row r="626" spans="1:3" x14ac:dyDescent="0.25">
      <c r="A626" s="6" t="s">
        <v>1857</v>
      </c>
      <c r="B626" s="7">
        <v>50</v>
      </c>
      <c r="C626" s="7">
        <v>1</v>
      </c>
    </row>
    <row r="627" spans="1:3" x14ac:dyDescent="0.25">
      <c r="A627" s="6" t="s">
        <v>1858</v>
      </c>
      <c r="B627" s="7">
        <v>50</v>
      </c>
      <c r="C627" s="7">
        <v>1</v>
      </c>
    </row>
    <row r="628" spans="1:3" x14ac:dyDescent="0.25">
      <c r="A628" s="6" t="s">
        <v>1859</v>
      </c>
      <c r="B628" s="7">
        <v>50</v>
      </c>
      <c r="C628" s="7">
        <v>1</v>
      </c>
    </row>
    <row r="629" spans="1:3" x14ac:dyDescent="0.25">
      <c r="A629" s="6" t="s">
        <v>1860</v>
      </c>
      <c r="B629" s="7">
        <v>50</v>
      </c>
      <c r="C629" s="7">
        <v>1</v>
      </c>
    </row>
    <row r="630" spans="1:3" x14ac:dyDescent="0.25">
      <c r="A630" s="6" t="s">
        <v>1861</v>
      </c>
      <c r="B630" s="7">
        <v>50</v>
      </c>
      <c r="C630" s="7">
        <v>1</v>
      </c>
    </row>
    <row r="631" spans="1:3" x14ac:dyDescent="0.25">
      <c r="A631" s="6" t="s">
        <v>1862</v>
      </c>
      <c r="B631" s="7">
        <v>50</v>
      </c>
      <c r="C631" s="7">
        <v>1</v>
      </c>
    </row>
    <row r="632" spans="1:3" x14ac:dyDescent="0.25">
      <c r="A632" s="6" t="s">
        <v>1863</v>
      </c>
      <c r="B632" s="7">
        <v>50</v>
      </c>
      <c r="C632" s="7">
        <v>1</v>
      </c>
    </row>
    <row r="633" spans="1:3" x14ac:dyDescent="0.25">
      <c r="A633" s="6" t="s">
        <v>1294</v>
      </c>
      <c r="B633" s="7">
        <v>500</v>
      </c>
      <c r="C633" s="7">
        <v>1</v>
      </c>
    </row>
    <row r="634" spans="1:3" x14ac:dyDescent="0.25">
      <c r="A634" s="6" t="s">
        <v>1478</v>
      </c>
      <c r="B634" s="7">
        <v>50000</v>
      </c>
      <c r="C634" s="7">
        <v>1</v>
      </c>
    </row>
    <row r="635" spans="1:3" x14ac:dyDescent="0.25">
      <c r="A635" s="6" t="s">
        <v>1604</v>
      </c>
      <c r="B635" s="7">
        <v>500</v>
      </c>
      <c r="C635" s="7">
        <v>1</v>
      </c>
    </row>
    <row r="636" spans="1:3" x14ac:dyDescent="0.25">
      <c r="A636" s="6" t="s">
        <v>1530</v>
      </c>
      <c r="B636" s="7">
        <v>500</v>
      </c>
      <c r="C636" s="7">
        <v>1</v>
      </c>
    </row>
    <row r="637" spans="1:3" x14ac:dyDescent="0.25">
      <c r="A637" s="6" t="s">
        <v>1605</v>
      </c>
      <c r="B637" s="7">
        <v>500</v>
      </c>
      <c r="C637" s="7">
        <v>1</v>
      </c>
    </row>
    <row r="638" spans="1:3" x14ac:dyDescent="0.25">
      <c r="A638" s="6" t="s">
        <v>1864</v>
      </c>
      <c r="B638" s="7">
        <v>50</v>
      </c>
      <c r="C638" s="7">
        <v>1</v>
      </c>
    </row>
    <row r="639" spans="1:3" x14ac:dyDescent="0.25">
      <c r="A639" s="6" t="s">
        <v>1865</v>
      </c>
      <c r="B639" s="7">
        <v>50</v>
      </c>
      <c r="C639" s="7">
        <v>1</v>
      </c>
    </row>
    <row r="640" spans="1:3" x14ac:dyDescent="0.25">
      <c r="A640" s="6" t="s">
        <v>1866</v>
      </c>
      <c r="B640" s="7">
        <v>50</v>
      </c>
      <c r="C640" s="7">
        <v>1</v>
      </c>
    </row>
    <row r="641" spans="1:3" x14ac:dyDescent="0.25">
      <c r="A641" s="6" t="s">
        <v>1867</v>
      </c>
      <c r="B641" s="7">
        <v>50</v>
      </c>
      <c r="C641" s="7">
        <v>1</v>
      </c>
    </row>
    <row r="642" spans="1:3" x14ac:dyDescent="0.25">
      <c r="A642" s="6" t="s">
        <v>1868</v>
      </c>
      <c r="B642" s="7">
        <v>50</v>
      </c>
      <c r="C642" s="7">
        <v>1</v>
      </c>
    </row>
    <row r="643" spans="1:3" x14ac:dyDescent="0.25">
      <c r="A643" s="6" t="s">
        <v>1480</v>
      </c>
      <c r="B643" s="7">
        <v>50</v>
      </c>
      <c r="C643" s="7">
        <v>1</v>
      </c>
    </row>
    <row r="644" spans="1:3" x14ac:dyDescent="0.25">
      <c r="A644" s="6" t="s">
        <v>1870</v>
      </c>
      <c r="B644" s="7">
        <v>50</v>
      </c>
      <c r="C644" s="7">
        <v>1</v>
      </c>
    </row>
    <row r="645" spans="1:3" x14ac:dyDescent="0.25">
      <c r="A645" s="6" t="s">
        <v>1871</v>
      </c>
      <c r="B645" s="7">
        <v>50</v>
      </c>
      <c r="C645" s="7">
        <v>1</v>
      </c>
    </row>
    <row r="646" spans="1:3" x14ac:dyDescent="0.25">
      <c r="A646" s="6" t="s">
        <v>1690</v>
      </c>
      <c r="B646" s="7">
        <v>50</v>
      </c>
      <c r="C646" s="7">
        <v>1</v>
      </c>
    </row>
    <row r="647" spans="1:3" x14ac:dyDescent="0.25">
      <c r="A647" s="6" t="s">
        <v>1481</v>
      </c>
      <c r="B647" s="7">
        <v>500</v>
      </c>
      <c r="C647" s="7">
        <v>1</v>
      </c>
    </row>
    <row r="648" spans="1:3" x14ac:dyDescent="0.25">
      <c r="A648" s="6" t="s">
        <v>1872</v>
      </c>
      <c r="B648" s="7">
        <v>50</v>
      </c>
      <c r="C648" s="7">
        <v>1</v>
      </c>
    </row>
    <row r="649" spans="1:3" x14ac:dyDescent="0.25">
      <c r="A649" s="6" t="s">
        <v>1873</v>
      </c>
      <c r="B649" s="7">
        <v>50</v>
      </c>
      <c r="C649" s="7">
        <v>1</v>
      </c>
    </row>
    <row r="650" spans="1:3" x14ac:dyDescent="0.25">
      <c r="A650" s="6" t="s">
        <v>1706</v>
      </c>
      <c r="B650" s="7">
        <v>50</v>
      </c>
      <c r="C650" s="7">
        <v>1</v>
      </c>
    </row>
    <row r="651" spans="1:3" x14ac:dyDescent="0.25">
      <c r="A651" s="6" t="s">
        <v>1482</v>
      </c>
      <c r="B651" s="7">
        <v>500</v>
      </c>
      <c r="C651" s="7">
        <v>1</v>
      </c>
    </row>
    <row r="652" spans="1:3" x14ac:dyDescent="0.25">
      <c r="A652" s="6" t="s">
        <v>1297</v>
      </c>
      <c r="B652" s="7">
        <v>500</v>
      </c>
      <c r="C652" s="7">
        <v>1</v>
      </c>
    </row>
    <row r="653" spans="1:3" x14ac:dyDescent="0.25">
      <c r="A653" s="6" t="s">
        <v>1874</v>
      </c>
      <c r="B653" s="7">
        <v>50</v>
      </c>
      <c r="C653" s="7">
        <v>1</v>
      </c>
    </row>
    <row r="654" spans="1:3" x14ac:dyDescent="0.25">
      <c r="A654" s="6" t="s">
        <v>1875</v>
      </c>
      <c r="B654" s="7">
        <v>50</v>
      </c>
      <c r="C654" s="7">
        <v>1</v>
      </c>
    </row>
    <row r="655" spans="1:3" x14ac:dyDescent="0.25">
      <c r="A655" s="6" t="s">
        <v>1876</v>
      </c>
      <c r="B655" s="7">
        <v>50</v>
      </c>
      <c r="C655" s="7">
        <v>1</v>
      </c>
    </row>
    <row r="656" spans="1:3" x14ac:dyDescent="0.25">
      <c r="A656" s="6" t="s">
        <v>1444</v>
      </c>
      <c r="B656" s="7">
        <v>500</v>
      </c>
      <c r="C656" s="7">
        <v>1</v>
      </c>
    </row>
    <row r="657" spans="1:3" x14ac:dyDescent="0.25">
      <c r="A657" s="6" t="s">
        <v>1655</v>
      </c>
      <c r="B657" s="7">
        <v>50</v>
      </c>
      <c r="C657" s="7">
        <v>1</v>
      </c>
    </row>
    <row r="658" spans="1:3" x14ac:dyDescent="0.25">
      <c r="A658" s="6" t="s">
        <v>1877</v>
      </c>
      <c r="B658" s="7">
        <v>50</v>
      </c>
      <c r="C658" s="7">
        <v>1</v>
      </c>
    </row>
    <row r="659" spans="1:3" x14ac:dyDescent="0.25">
      <c r="A659" s="6" t="s">
        <v>1878</v>
      </c>
      <c r="B659" s="7">
        <v>50</v>
      </c>
      <c r="C659" s="7">
        <v>1</v>
      </c>
    </row>
    <row r="660" spans="1:3" x14ac:dyDescent="0.25">
      <c r="A660" s="6" t="s">
        <v>1517</v>
      </c>
      <c r="B660" s="7">
        <v>50</v>
      </c>
      <c r="C660" s="7">
        <v>1</v>
      </c>
    </row>
    <row r="661" spans="1:3" x14ac:dyDescent="0.25">
      <c r="A661" s="6" t="s">
        <v>1518</v>
      </c>
      <c r="B661" s="7">
        <v>50</v>
      </c>
      <c r="C661" s="7">
        <v>1</v>
      </c>
    </row>
    <row r="662" spans="1:3" x14ac:dyDescent="0.25">
      <c r="A662" s="6" t="s">
        <v>1879</v>
      </c>
      <c r="B662" s="7">
        <v>50</v>
      </c>
      <c r="C662" s="7">
        <v>1</v>
      </c>
    </row>
    <row r="663" spans="1:3" x14ac:dyDescent="0.25">
      <c r="A663" s="6" t="s">
        <v>1750</v>
      </c>
      <c r="B663" s="7">
        <v>500</v>
      </c>
      <c r="C663" s="7">
        <v>1</v>
      </c>
    </row>
    <row r="664" spans="1:3" x14ac:dyDescent="0.25">
      <c r="A664" s="6" t="s">
        <v>1319</v>
      </c>
      <c r="B664" s="7">
        <v>50</v>
      </c>
      <c r="C664" s="7">
        <v>1</v>
      </c>
    </row>
    <row r="665" spans="1:3" x14ac:dyDescent="0.25">
      <c r="A665" s="6" t="s">
        <v>1880</v>
      </c>
      <c r="B665" s="7">
        <v>50</v>
      </c>
      <c r="C665" s="7">
        <v>1</v>
      </c>
    </row>
    <row r="666" spans="1:3" x14ac:dyDescent="0.25">
      <c r="A666" s="6" t="s">
        <v>1377</v>
      </c>
      <c r="B666" s="7">
        <v>50</v>
      </c>
      <c r="C666" s="7">
        <v>1</v>
      </c>
    </row>
    <row r="667" spans="1:3" x14ac:dyDescent="0.25">
      <c r="A667" s="6" t="s">
        <v>1615</v>
      </c>
      <c r="B667" s="7">
        <v>50</v>
      </c>
      <c r="C667" s="7">
        <v>1</v>
      </c>
    </row>
    <row r="668" spans="1:3" x14ac:dyDescent="0.25">
      <c r="A668" s="6" t="s">
        <v>1677</v>
      </c>
      <c r="B668" s="7">
        <v>50</v>
      </c>
      <c r="C668" s="7">
        <v>1</v>
      </c>
    </row>
    <row r="669" spans="1:3" x14ac:dyDescent="0.25">
      <c r="A669" s="6" t="s">
        <v>1445</v>
      </c>
      <c r="B669" s="7">
        <v>500</v>
      </c>
      <c r="C669" s="7">
        <v>1</v>
      </c>
    </row>
    <row r="670" spans="1:3" x14ac:dyDescent="0.25">
      <c r="A670" s="6" t="s">
        <v>1881</v>
      </c>
      <c r="B670" s="7">
        <v>50</v>
      </c>
      <c r="C670" s="7">
        <v>1</v>
      </c>
    </row>
    <row r="671" spans="1:3" x14ac:dyDescent="0.25">
      <c r="A671" s="6" t="s">
        <v>1486</v>
      </c>
      <c r="B671" s="7">
        <v>50</v>
      </c>
      <c r="C671" s="7">
        <v>1</v>
      </c>
    </row>
    <row r="672" spans="1:3" x14ac:dyDescent="0.25">
      <c r="A672" s="6" t="s">
        <v>1678</v>
      </c>
      <c r="B672" s="7">
        <v>50</v>
      </c>
      <c r="C672" s="7">
        <v>1</v>
      </c>
    </row>
    <row r="673" spans="1:3" x14ac:dyDescent="0.25">
      <c r="A673" s="6" t="s">
        <v>1367</v>
      </c>
      <c r="B673" s="7">
        <v>50</v>
      </c>
      <c r="C673" s="7">
        <v>1</v>
      </c>
    </row>
    <row r="674" spans="1:3" x14ac:dyDescent="0.25">
      <c r="A674" s="6" t="s">
        <v>1447</v>
      </c>
      <c r="B674" s="7">
        <v>500</v>
      </c>
      <c r="C674" s="7">
        <v>1</v>
      </c>
    </row>
    <row r="675" spans="1:3" x14ac:dyDescent="0.25">
      <c r="A675" s="6" t="s">
        <v>1882</v>
      </c>
      <c r="B675" s="7">
        <v>50</v>
      </c>
      <c r="C675" s="7">
        <v>1</v>
      </c>
    </row>
    <row r="676" spans="1:3" x14ac:dyDescent="0.25">
      <c r="A676" s="6" t="s">
        <v>1692</v>
      </c>
      <c r="B676" s="7">
        <v>50</v>
      </c>
      <c r="C676" s="7">
        <v>1</v>
      </c>
    </row>
    <row r="677" spans="1:3" x14ac:dyDescent="0.25">
      <c r="A677" s="6" t="s">
        <v>1883</v>
      </c>
      <c r="B677" s="7">
        <v>50</v>
      </c>
      <c r="C677" s="7">
        <v>1</v>
      </c>
    </row>
    <row r="678" spans="1:3" x14ac:dyDescent="0.25">
      <c r="A678" s="6" t="s">
        <v>1884</v>
      </c>
      <c r="B678" s="7">
        <v>50</v>
      </c>
      <c r="C678" s="7">
        <v>1</v>
      </c>
    </row>
    <row r="679" spans="1:3" x14ac:dyDescent="0.25">
      <c r="A679" s="6" t="s">
        <v>1361</v>
      </c>
      <c r="B679" s="7">
        <v>50</v>
      </c>
      <c r="C679" s="7">
        <v>1</v>
      </c>
    </row>
    <row r="680" spans="1:3" x14ac:dyDescent="0.25">
      <c r="A680" s="6" t="s">
        <v>1395</v>
      </c>
      <c r="B680" s="7">
        <v>5000</v>
      </c>
      <c r="C680" s="7">
        <v>1</v>
      </c>
    </row>
    <row r="681" spans="1:3" x14ac:dyDescent="0.25">
      <c r="A681" s="6" t="s">
        <v>1322</v>
      </c>
      <c r="B681" s="7">
        <v>50</v>
      </c>
      <c r="C681" s="7">
        <v>1</v>
      </c>
    </row>
    <row r="682" spans="1:3" x14ac:dyDescent="0.25">
      <c r="A682" s="6" t="s">
        <v>1324</v>
      </c>
      <c r="B682" s="7">
        <v>50</v>
      </c>
      <c r="C682" s="7">
        <v>1</v>
      </c>
    </row>
    <row r="683" spans="1:3" x14ac:dyDescent="0.25">
      <c r="A683" s="6" t="s">
        <v>1885</v>
      </c>
      <c r="B683" s="7">
        <v>50</v>
      </c>
      <c r="C683" s="7">
        <v>1</v>
      </c>
    </row>
    <row r="684" spans="1:3" x14ac:dyDescent="0.25">
      <c r="A684" s="6" t="s">
        <v>1886</v>
      </c>
      <c r="B684" s="7">
        <v>50</v>
      </c>
      <c r="C684" s="7">
        <v>1</v>
      </c>
    </row>
    <row r="685" spans="1:3" x14ac:dyDescent="0.25">
      <c r="A685" s="6" t="s">
        <v>1887</v>
      </c>
      <c r="B685" s="7">
        <v>50</v>
      </c>
      <c r="C685" s="7">
        <v>1</v>
      </c>
    </row>
    <row r="686" spans="1:3" x14ac:dyDescent="0.25">
      <c r="A686" s="6" t="s">
        <v>1888</v>
      </c>
      <c r="B686" s="7">
        <v>500</v>
      </c>
      <c r="C686" s="7">
        <v>1</v>
      </c>
    </row>
    <row r="687" spans="1:3" x14ac:dyDescent="0.25">
      <c r="A687" s="6" t="s">
        <v>1889</v>
      </c>
      <c r="B687" s="7">
        <v>50</v>
      </c>
      <c r="C687" s="7">
        <v>1</v>
      </c>
    </row>
    <row r="688" spans="1:3" x14ac:dyDescent="0.25">
      <c r="A688" s="6" t="s">
        <v>1890</v>
      </c>
      <c r="B688" s="7">
        <v>50</v>
      </c>
      <c r="C688" s="7">
        <v>1</v>
      </c>
    </row>
    <row r="689" spans="1:3" x14ac:dyDescent="0.25">
      <c r="A689" s="6" t="s">
        <v>1891</v>
      </c>
      <c r="B689" s="7">
        <v>50</v>
      </c>
      <c r="C689" s="7">
        <v>1</v>
      </c>
    </row>
    <row r="690" spans="1:3" x14ac:dyDescent="0.25">
      <c r="A690" s="6" t="s">
        <v>1618</v>
      </c>
      <c r="B690" s="7">
        <v>50</v>
      </c>
      <c r="C690" s="7">
        <v>1</v>
      </c>
    </row>
    <row r="691" spans="1:3" x14ac:dyDescent="0.25">
      <c r="A691" s="6" t="s">
        <v>1693</v>
      </c>
      <c r="B691" s="7">
        <v>50</v>
      </c>
      <c r="C691" s="7">
        <v>1</v>
      </c>
    </row>
    <row r="692" spans="1:3" x14ac:dyDescent="0.25">
      <c r="A692" s="6" t="s">
        <v>1215</v>
      </c>
      <c r="B692" s="7">
        <v>500</v>
      </c>
      <c r="C692" s="7">
        <v>1</v>
      </c>
    </row>
    <row r="693" spans="1:3" x14ac:dyDescent="0.25">
      <c r="A693" s="6" t="s">
        <v>1892</v>
      </c>
      <c r="B693" s="7">
        <v>50</v>
      </c>
      <c r="C693" s="7">
        <v>1</v>
      </c>
    </row>
    <row r="694" spans="1:3" x14ac:dyDescent="0.25">
      <c r="A694" s="6" t="s">
        <v>1893</v>
      </c>
      <c r="B694" s="7">
        <v>50</v>
      </c>
      <c r="C694" s="7">
        <v>1</v>
      </c>
    </row>
    <row r="695" spans="1:3" x14ac:dyDescent="0.25">
      <c r="A695" s="6" t="s">
        <v>1894</v>
      </c>
      <c r="B695" s="7">
        <v>50</v>
      </c>
      <c r="C695" s="7">
        <v>1</v>
      </c>
    </row>
    <row r="696" spans="1:3" x14ac:dyDescent="0.25">
      <c r="A696" s="6" t="s">
        <v>1895</v>
      </c>
      <c r="B696" s="7">
        <v>50</v>
      </c>
      <c r="C696" s="7">
        <v>1</v>
      </c>
    </row>
    <row r="697" spans="1:3" x14ac:dyDescent="0.25">
      <c r="A697" s="6" t="s">
        <v>1007</v>
      </c>
      <c r="B697" s="7">
        <v>50</v>
      </c>
      <c r="C697" s="7">
        <v>1</v>
      </c>
    </row>
    <row r="698" spans="1:3" x14ac:dyDescent="0.25">
      <c r="A698" s="6" t="s">
        <v>1896</v>
      </c>
      <c r="B698" s="7">
        <v>50</v>
      </c>
      <c r="C698" s="7">
        <v>1</v>
      </c>
    </row>
    <row r="699" spans="1:3" x14ac:dyDescent="0.25">
      <c r="A699" s="6" t="s">
        <v>1897</v>
      </c>
      <c r="B699" s="7">
        <v>500</v>
      </c>
      <c r="C699" s="7">
        <v>1</v>
      </c>
    </row>
    <row r="700" spans="1:3" x14ac:dyDescent="0.25">
      <c r="A700" s="6" t="s">
        <v>1898</v>
      </c>
      <c r="B700" s="7">
        <v>50</v>
      </c>
      <c r="C700" s="7">
        <v>1</v>
      </c>
    </row>
    <row r="701" spans="1:3" x14ac:dyDescent="0.25">
      <c r="A701" s="6" t="s">
        <v>1350</v>
      </c>
      <c r="B701" s="7">
        <v>500</v>
      </c>
      <c r="C701" s="7">
        <v>1</v>
      </c>
    </row>
    <row r="702" spans="1:3" x14ac:dyDescent="0.25">
      <c r="A702" s="6" t="s">
        <v>1579</v>
      </c>
      <c r="B702" s="7">
        <v>50</v>
      </c>
      <c r="C702" s="7">
        <v>1</v>
      </c>
    </row>
    <row r="703" spans="1:3" x14ac:dyDescent="0.25">
      <c r="A703" s="6" t="s">
        <v>1449</v>
      </c>
      <c r="B703" s="7">
        <v>500</v>
      </c>
      <c r="C703" s="7">
        <v>1</v>
      </c>
    </row>
    <row r="704" spans="1:3" x14ac:dyDescent="0.25">
      <c r="A704" s="6" t="s">
        <v>1900</v>
      </c>
      <c r="B704" s="7">
        <v>50</v>
      </c>
      <c r="C704" s="7">
        <v>1</v>
      </c>
    </row>
    <row r="705" spans="1:3" x14ac:dyDescent="0.25">
      <c r="A705" s="6" t="s">
        <v>1658</v>
      </c>
      <c r="B705" s="7">
        <v>50</v>
      </c>
      <c r="C705" s="7">
        <v>1</v>
      </c>
    </row>
    <row r="706" spans="1:3" x14ac:dyDescent="0.25">
      <c r="A706" s="6" t="s">
        <v>1901</v>
      </c>
      <c r="B706" s="7">
        <v>50</v>
      </c>
      <c r="C706" s="7">
        <v>1</v>
      </c>
    </row>
    <row r="707" spans="1:3" x14ac:dyDescent="0.25">
      <c r="A707" s="6" t="s">
        <v>1903</v>
      </c>
      <c r="B707" s="7">
        <v>500</v>
      </c>
      <c r="C707" s="7">
        <v>1</v>
      </c>
    </row>
    <row r="708" spans="1:3" x14ac:dyDescent="0.25">
      <c r="A708" s="6" t="s">
        <v>1904</v>
      </c>
      <c r="B708" s="7">
        <v>500</v>
      </c>
      <c r="C708" s="7">
        <v>1</v>
      </c>
    </row>
    <row r="709" spans="1:3" x14ac:dyDescent="0.25">
      <c r="A709" s="6" t="s">
        <v>1255</v>
      </c>
      <c r="B709" s="7">
        <v>50</v>
      </c>
      <c r="C709" s="7">
        <v>1</v>
      </c>
    </row>
    <row r="710" spans="1:3" x14ac:dyDescent="0.25">
      <c r="A710" s="6" t="s">
        <v>1724</v>
      </c>
      <c r="B710" s="7">
        <v>50</v>
      </c>
      <c r="C710" s="7">
        <v>1</v>
      </c>
    </row>
    <row r="711" spans="1:3" x14ac:dyDescent="0.25">
      <c r="A711" s="6" t="s">
        <v>1726</v>
      </c>
      <c r="B711" s="7">
        <v>50</v>
      </c>
      <c r="C711" s="7">
        <v>1</v>
      </c>
    </row>
    <row r="712" spans="1:3" x14ac:dyDescent="0.25">
      <c r="A712" s="6" t="s">
        <v>1908</v>
      </c>
      <c r="B712" s="7">
        <v>50</v>
      </c>
      <c r="C712" s="7">
        <v>1</v>
      </c>
    </row>
    <row r="713" spans="1:3" x14ac:dyDescent="0.25">
      <c r="A713" s="6" t="s">
        <v>1909</v>
      </c>
      <c r="B713" s="7">
        <v>50</v>
      </c>
      <c r="C713" s="7">
        <v>1</v>
      </c>
    </row>
    <row r="714" spans="1:3" x14ac:dyDescent="0.25">
      <c r="A714" s="6" t="s">
        <v>1910</v>
      </c>
      <c r="B714" s="7">
        <v>50</v>
      </c>
      <c r="C714" s="7">
        <v>1</v>
      </c>
    </row>
    <row r="715" spans="1:3" x14ac:dyDescent="0.25">
      <c r="A715" s="6" t="s">
        <v>1911</v>
      </c>
      <c r="B715" s="7">
        <v>50</v>
      </c>
      <c r="C715" s="7">
        <v>1</v>
      </c>
    </row>
    <row r="716" spans="1:3" x14ac:dyDescent="0.25">
      <c r="A716" s="6" t="s">
        <v>1751</v>
      </c>
      <c r="B716" s="7">
        <v>500</v>
      </c>
      <c r="C716" s="7">
        <v>1</v>
      </c>
    </row>
    <row r="717" spans="1:3" x14ac:dyDescent="0.25">
      <c r="A717" s="6" t="s">
        <v>1913</v>
      </c>
      <c r="B717" s="7">
        <v>50</v>
      </c>
      <c r="C717" s="7">
        <v>1</v>
      </c>
    </row>
    <row r="718" spans="1:3" x14ac:dyDescent="0.25">
      <c r="A718" s="6" t="s">
        <v>1752</v>
      </c>
      <c r="B718" s="7">
        <v>500</v>
      </c>
      <c r="C718" s="7">
        <v>1</v>
      </c>
    </row>
    <row r="719" spans="1:3" x14ac:dyDescent="0.25">
      <c r="A719" s="6" t="s">
        <v>1336</v>
      </c>
      <c r="B719" s="7">
        <v>500</v>
      </c>
      <c r="C719" s="7">
        <v>1</v>
      </c>
    </row>
    <row r="720" spans="1:3" x14ac:dyDescent="0.25">
      <c r="A720" s="6" t="s">
        <v>1491</v>
      </c>
      <c r="B720" s="7">
        <v>50000</v>
      </c>
      <c r="C720" s="7">
        <v>1</v>
      </c>
    </row>
    <row r="721" spans="1:3" x14ac:dyDescent="0.25">
      <c r="A721" s="6" t="s">
        <v>1727</v>
      </c>
      <c r="B721" s="7">
        <v>0</v>
      </c>
      <c r="C721" s="7">
        <v>1</v>
      </c>
    </row>
    <row r="722" spans="1:3" x14ac:dyDescent="0.25">
      <c r="A722" s="6" t="s">
        <v>1351</v>
      </c>
      <c r="B722" s="7">
        <v>500</v>
      </c>
      <c r="C722" s="7">
        <v>1</v>
      </c>
    </row>
    <row r="723" spans="1:3" x14ac:dyDescent="0.25">
      <c r="A723" s="6" t="s">
        <v>1631</v>
      </c>
      <c r="B723" s="7">
        <v>500</v>
      </c>
      <c r="C723" s="7">
        <v>1</v>
      </c>
    </row>
    <row r="724" spans="1:3" x14ac:dyDescent="0.25">
      <c r="A724" s="6" t="s">
        <v>1620</v>
      </c>
      <c r="B724" s="7">
        <v>50</v>
      </c>
      <c r="C724" s="7">
        <v>1</v>
      </c>
    </row>
    <row r="725" spans="1:3" x14ac:dyDescent="0.25">
      <c r="A725" s="6" t="s">
        <v>1492</v>
      </c>
      <c r="B725" s="7">
        <v>500</v>
      </c>
      <c r="C725" s="7">
        <v>1</v>
      </c>
    </row>
    <row r="726" spans="1:3" x14ac:dyDescent="0.25">
      <c r="A726" s="6" t="s">
        <v>1494</v>
      </c>
      <c r="B726" s="7">
        <v>50</v>
      </c>
      <c r="C726" s="7">
        <v>1</v>
      </c>
    </row>
    <row r="727" spans="1:3" x14ac:dyDescent="0.25">
      <c r="A727" s="6" t="s">
        <v>1915</v>
      </c>
      <c r="B727" s="7">
        <v>50</v>
      </c>
      <c r="C727" s="7">
        <v>1</v>
      </c>
    </row>
    <row r="728" spans="1:3" x14ac:dyDescent="0.25">
      <c r="A728" s="6" t="s">
        <v>1916</v>
      </c>
      <c r="B728" s="7">
        <v>50</v>
      </c>
      <c r="C728" s="7">
        <v>1</v>
      </c>
    </row>
    <row r="729" spans="1:3" x14ac:dyDescent="0.25">
      <c r="A729" s="6" t="s">
        <v>1917</v>
      </c>
      <c r="B729" s="7">
        <v>50</v>
      </c>
      <c r="C729" s="7">
        <v>1</v>
      </c>
    </row>
    <row r="730" spans="1:3" x14ac:dyDescent="0.25">
      <c r="A730" s="6" t="s">
        <v>1918</v>
      </c>
      <c r="B730" s="7">
        <v>500</v>
      </c>
      <c r="C730" s="7">
        <v>1</v>
      </c>
    </row>
    <row r="731" spans="1:3" x14ac:dyDescent="0.25">
      <c r="A731" s="6" t="s">
        <v>1510</v>
      </c>
      <c r="B731" s="7">
        <v>500</v>
      </c>
      <c r="C731" s="7">
        <v>1</v>
      </c>
    </row>
    <row r="732" spans="1:3" x14ac:dyDescent="0.25">
      <c r="A732" s="6" t="s">
        <v>1919</v>
      </c>
      <c r="B732" s="7">
        <v>50</v>
      </c>
      <c r="C732" s="7">
        <v>1</v>
      </c>
    </row>
    <row r="733" spans="1:3" x14ac:dyDescent="0.25">
      <c r="A733" s="6" t="s">
        <v>1352</v>
      </c>
      <c r="B733" s="7">
        <v>500</v>
      </c>
      <c r="C733" s="7">
        <v>1</v>
      </c>
    </row>
    <row r="734" spans="1:3" x14ac:dyDescent="0.25">
      <c r="A734" s="6" t="s">
        <v>1216</v>
      </c>
      <c r="B734" s="7">
        <v>500</v>
      </c>
      <c r="C734" s="7">
        <v>1</v>
      </c>
    </row>
    <row r="735" spans="1:3" x14ac:dyDescent="0.25">
      <c r="A735" s="6" t="s">
        <v>1659</v>
      </c>
      <c r="B735" s="7">
        <v>50</v>
      </c>
      <c r="C735" s="7">
        <v>1</v>
      </c>
    </row>
    <row r="736" spans="1:3" x14ac:dyDescent="0.25">
      <c r="A736" s="6" t="s">
        <v>1920</v>
      </c>
      <c r="B736" s="7">
        <v>500</v>
      </c>
      <c r="C736" s="7">
        <v>1</v>
      </c>
    </row>
    <row r="737" spans="1:3" x14ac:dyDescent="0.25">
      <c r="A737" s="6" t="s">
        <v>1378</v>
      </c>
      <c r="B737" s="7">
        <v>50</v>
      </c>
      <c r="C737" s="7">
        <v>1</v>
      </c>
    </row>
    <row r="738" spans="1:3" x14ac:dyDescent="0.25">
      <c r="A738" s="6" t="s">
        <v>1757</v>
      </c>
      <c r="B738" s="7">
        <v>50</v>
      </c>
      <c r="C738" s="7">
        <v>1</v>
      </c>
    </row>
    <row r="739" spans="1:3" x14ac:dyDescent="0.25">
      <c r="A739" s="6" t="s">
        <v>1558</v>
      </c>
      <c r="B739" s="7">
        <v>50</v>
      </c>
      <c r="C739" s="7">
        <v>1</v>
      </c>
    </row>
    <row r="740" spans="1:3" x14ac:dyDescent="0.25">
      <c r="A740" s="6" t="s">
        <v>1241</v>
      </c>
      <c r="B740" s="7">
        <v>50</v>
      </c>
      <c r="C740" s="7">
        <v>1</v>
      </c>
    </row>
    <row r="741" spans="1:3" x14ac:dyDescent="0.25">
      <c r="A741" s="6" t="s">
        <v>1921</v>
      </c>
      <c r="B741" s="7">
        <v>50</v>
      </c>
      <c r="C741" s="7">
        <v>1</v>
      </c>
    </row>
    <row r="742" spans="1:3" x14ac:dyDescent="0.25">
      <c r="A742" s="6" t="s">
        <v>1923</v>
      </c>
      <c r="B742" s="7">
        <v>50</v>
      </c>
      <c r="C742" s="7">
        <v>1</v>
      </c>
    </row>
    <row r="743" spans="1:3" x14ac:dyDescent="0.25">
      <c r="A743" s="6" t="s">
        <v>1531</v>
      </c>
      <c r="B743" s="7">
        <v>5000</v>
      </c>
      <c r="C743" s="7">
        <v>1</v>
      </c>
    </row>
    <row r="744" spans="1:3" x14ac:dyDescent="0.25">
      <c r="A744" s="6" t="s">
        <v>1924</v>
      </c>
      <c r="B744" s="7">
        <v>50</v>
      </c>
      <c r="C744" s="7">
        <v>1</v>
      </c>
    </row>
    <row r="745" spans="1:3" x14ac:dyDescent="0.25">
      <c r="A745" s="6" t="s">
        <v>1925</v>
      </c>
      <c r="B745" s="7">
        <v>50</v>
      </c>
      <c r="C745" s="7">
        <v>1</v>
      </c>
    </row>
    <row r="746" spans="1:3" x14ac:dyDescent="0.25">
      <c r="A746" s="6" t="s">
        <v>1927</v>
      </c>
      <c r="B746" s="7">
        <v>50</v>
      </c>
      <c r="C746" s="7">
        <v>1</v>
      </c>
    </row>
    <row r="747" spans="1:3" x14ac:dyDescent="0.25">
      <c r="A747" s="6" t="s">
        <v>1379</v>
      </c>
      <c r="B747" s="7">
        <v>50</v>
      </c>
      <c r="C747" s="7">
        <v>1</v>
      </c>
    </row>
    <row r="748" spans="1:3" x14ac:dyDescent="0.25">
      <c r="A748" s="6" t="s">
        <v>1581</v>
      </c>
      <c r="B748" s="7">
        <v>50</v>
      </c>
      <c r="C748" s="7">
        <v>1</v>
      </c>
    </row>
    <row r="749" spans="1:3" x14ac:dyDescent="0.25">
      <c r="A749" s="6" t="s">
        <v>1928</v>
      </c>
      <c r="B749" s="7">
        <v>50</v>
      </c>
      <c r="C749" s="7">
        <v>1</v>
      </c>
    </row>
    <row r="750" spans="1:3" x14ac:dyDescent="0.25">
      <c r="A750" s="6" t="s">
        <v>1498</v>
      </c>
      <c r="B750" s="7">
        <v>500</v>
      </c>
      <c r="C750" s="7">
        <v>1</v>
      </c>
    </row>
    <row r="751" spans="1:3" x14ac:dyDescent="0.25">
      <c r="A751" s="6" t="s">
        <v>1622</v>
      </c>
      <c r="B751" s="7">
        <v>500</v>
      </c>
      <c r="C751" s="7">
        <v>1</v>
      </c>
    </row>
    <row r="752" spans="1:3" x14ac:dyDescent="0.25">
      <c r="A752" s="6" t="s">
        <v>1595</v>
      </c>
      <c r="B752" s="7">
        <v>50</v>
      </c>
      <c r="C752" s="7">
        <v>1</v>
      </c>
    </row>
    <row r="753" spans="1:3" x14ac:dyDescent="0.25">
      <c r="A753" s="6" t="s">
        <v>1929</v>
      </c>
      <c r="B753" s="7">
        <v>500</v>
      </c>
      <c r="C753" s="7">
        <v>1</v>
      </c>
    </row>
    <row r="754" spans="1:3" x14ac:dyDescent="0.25">
      <c r="A754" s="6" t="s">
        <v>1930</v>
      </c>
      <c r="B754" s="7">
        <v>50</v>
      </c>
      <c r="C754" s="7">
        <v>1</v>
      </c>
    </row>
    <row r="755" spans="1:3" x14ac:dyDescent="0.25">
      <c r="A755" s="6" t="s">
        <v>1398</v>
      </c>
      <c r="B755" s="7">
        <v>50</v>
      </c>
      <c r="C755" s="7">
        <v>1</v>
      </c>
    </row>
    <row r="756" spans="1:3" x14ac:dyDescent="0.25">
      <c r="A756" s="6" t="s">
        <v>1245</v>
      </c>
      <c r="B756" s="7">
        <v>50</v>
      </c>
      <c r="C756" s="7">
        <v>1</v>
      </c>
    </row>
    <row r="757" spans="1:3" x14ac:dyDescent="0.25">
      <c r="A757" s="6" t="s">
        <v>1932</v>
      </c>
      <c r="B757" s="7">
        <v>50</v>
      </c>
      <c r="C757" s="7">
        <v>1</v>
      </c>
    </row>
    <row r="758" spans="1:3" x14ac:dyDescent="0.25">
      <c r="A758" s="6" t="s">
        <v>1302</v>
      </c>
      <c r="B758" s="7">
        <v>5000</v>
      </c>
      <c r="C758" s="7">
        <v>1</v>
      </c>
    </row>
    <row r="759" spans="1:3" x14ac:dyDescent="0.25">
      <c r="A759" s="6" t="s">
        <v>1933</v>
      </c>
      <c r="B759" s="7">
        <v>50</v>
      </c>
      <c r="C759" s="7">
        <v>1</v>
      </c>
    </row>
    <row r="760" spans="1:3" x14ac:dyDescent="0.25">
      <c r="A760" s="6" t="s">
        <v>1246</v>
      </c>
      <c r="B760" s="7">
        <v>50</v>
      </c>
      <c r="C760" s="7">
        <v>1</v>
      </c>
    </row>
    <row r="761" spans="1:3" x14ac:dyDescent="0.25">
      <c r="A761" s="6" t="s">
        <v>1572</v>
      </c>
      <c r="B761" s="7">
        <v>50</v>
      </c>
      <c r="C761" s="7">
        <v>1</v>
      </c>
    </row>
    <row r="762" spans="1:3" x14ac:dyDescent="0.25">
      <c r="A762" s="6" t="s">
        <v>1247</v>
      </c>
      <c r="B762" s="7">
        <v>50</v>
      </c>
      <c r="C762" s="7">
        <v>1</v>
      </c>
    </row>
    <row r="763" spans="1:3" x14ac:dyDescent="0.25">
      <c r="A763" s="6" t="s">
        <v>1573</v>
      </c>
      <c r="B763" s="7">
        <v>50</v>
      </c>
      <c r="C763" s="7">
        <v>1</v>
      </c>
    </row>
    <row r="764" spans="1:3" x14ac:dyDescent="0.25">
      <c r="A764" s="6" t="s">
        <v>1266</v>
      </c>
      <c r="B764" s="7">
        <v>50</v>
      </c>
      <c r="C764" s="7">
        <v>1</v>
      </c>
    </row>
    <row r="765" spans="1:3" x14ac:dyDescent="0.25">
      <c r="A765" s="6" t="s">
        <v>1936</v>
      </c>
      <c r="B765" s="7">
        <v>50</v>
      </c>
      <c r="C765" s="7">
        <v>1</v>
      </c>
    </row>
    <row r="766" spans="1:3" x14ac:dyDescent="0.25">
      <c r="A766" s="6" t="s">
        <v>1499</v>
      </c>
      <c r="B766" s="7">
        <v>50</v>
      </c>
      <c r="C766" s="7">
        <v>1</v>
      </c>
    </row>
    <row r="767" spans="1:3" x14ac:dyDescent="0.25">
      <c r="A767" s="6" t="s">
        <v>1937</v>
      </c>
      <c r="B767" s="7">
        <v>50</v>
      </c>
      <c r="C767" s="7">
        <v>1</v>
      </c>
    </row>
    <row r="768" spans="1:3" x14ac:dyDescent="0.25">
      <c r="A768" s="6" t="s">
        <v>1938</v>
      </c>
      <c r="B768" s="7">
        <v>50</v>
      </c>
      <c r="C768" s="7">
        <v>1</v>
      </c>
    </row>
    <row r="769" spans="1:3" x14ac:dyDescent="0.25">
      <c r="A769" s="6" t="s">
        <v>1500</v>
      </c>
      <c r="B769" s="7">
        <v>500</v>
      </c>
      <c r="C769" s="7">
        <v>1</v>
      </c>
    </row>
    <row r="770" spans="1:3" x14ac:dyDescent="0.25">
      <c r="A770" s="6" t="s">
        <v>1501</v>
      </c>
      <c r="B770" s="7">
        <v>50000</v>
      </c>
      <c r="C770" s="7">
        <v>1</v>
      </c>
    </row>
    <row r="771" spans="1:3" x14ac:dyDescent="0.25">
      <c r="A771" s="6" t="s">
        <v>1541</v>
      </c>
      <c r="B771" s="7">
        <v>50</v>
      </c>
      <c r="C771" s="7">
        <v>1</v>
      </c>
    </row>
    <row r="772" spans="1:3" x14ac:dyDescent="0.25">
      <c r="A772" s="6" t="s">
        <v>1673</v>
      </c>
      <c r="B772" s="7">
        <v>500</v>
      </c>
      <c r="C772" s="7">
        <v>1</v>
      </c>
    </row>
    <row r="773" spans="1:3" x14ac:dyDescent="0.25">
      <c r="A773" s="6" t="s">
        <v>1939</v>
      </c>
      <c r="B773" s="7">
        <v>50</v>
      </c>
      <c r="C773" s="7">
        <v>1</v>
      </c>
    </row>
    <row r="774" spans="1:3" x14ac:dyDescent="0.25">
      <c r="A774" s="6" t="s">
        <v>1560</v>
      </c>
      <c r="B774" s="7">
        <v>50</v>
      </c>
      <c r="C774" s="7">
        <v>1</v>
      </c>
    </row>
    <row r="775" spans="1:3" x14ac:dyDescent="0.25">
      <c r="A775" s="6" t="s">
        <v>1574</v>
      </c>
      <c r="B775" s="7">
        <v>500</v>
      </c>
      <c r="C775" s="7">
        <v>1</v>
      </c>
    </row>
    <row r="776" spans="1:3" x14ac:dyDescent="0.25">
      <c r="A776" s="6" t="s">
        <v>1519</v>
      </c>
      <c r="B776" s="7">
        <v>50</v>
      </c>
      <c r="C776" s="7">
        <v>1</v>
      </c>
    </row>
    <row r="777" spans="1:3" x14ac:dyDescent="0.25">
      <c r="A777" s="6" t="s">
        <v>1504</v>
      </c>
      <c r="B777" s="7">
        <v>500</v>
      </c>
      <c r="C777" s="7">
        <v>1</v>
      </c>
    </row>
    <row r="778" spans="1:3" x14ac:dyDescent="0.25">
      <c r="A778" s="6" t="s">
        <v>1698</v>
      </c>
      <c r="B778" s="7">
        <v>50</v>
      </c>
      <c r="C778" s="7">
        <v>1</v>
      </c>
    </row>
    <row r="779" spans="1:3" x14ac:dyDescent="0.25">
      <c r="A779" s="6" t="s">
        <v>1363</v>
      </c>
      <c r="B779" s="7">
        <v>50</v>
      </c>
      <c r="C779" s="7">
        <v>1</v>
      </c>
    </row>
    <row r="780" spans="1:3" x14ac:dyDescent="0.25">
      <c r="A780" s="6" t="s">
        <v>1759</v>
      </c>
      <c r="B780" s="7">
        <v>50</v>
      </c>
      <c r="C780" s="7">
        <v>1</v>
      </c>
    </row>
    <row r="781" spans="1:3" x14ac:dyDescent="0.25">
      <c r="A781" s="6" t="s">
        <v>1941</v>
      </c>
      <c r="B781" s="7">
        <v>50</v>
      </c>
      <c r="C781" s="7">
        <v>1</v>
      </c>
    </row>
    <row r="782" spans="1:3" x14ac:dyDescent="0.25">
      <c r="A782" s="6" t="s">
        <v>1942</v>
      </c>
      <c r="B782" s="7">
        <v>50</v>
      </c>
      <c r="C782" s="7">
        <v>1</v>
      </c>
    </row>
    <row r="783" spans="1:3" x14ac:dyDescent="0.25">
      <c r="A783" s="6" t="s">
        <v>1532</v>
      </c>
      <c r="B783" s="7">
        <v>50</v>
      </c>
      <c r="C783" s="7">
        <v>1</v>
      </c>
    </row>
    <row r="784" spans="1:3" x14ac:dyDescent="0.25">
      <c r="A784" s="6" t="s">
        <v>1621</v>
      </c>
      <c r="B784" s="7">
        <v>50</v>
      </c>
      <c r="C784" s="7">
        <v>1</v>
      </c>
    </row>
    <row r="785" spans="1:3" x14ac:dyDescent="0.25">
      <c r="A785" s="6" t="s">
        <v>1381</v>
      </c>
      <c r="B785" s="7">
        <v>50</v>
      </c>
      <c r="C785" s="7">
        <v>1</v>
      </c>
    </row>
    <row r="786" spans="1:3" x14ac:dyDescent="0.25">
      <c r="A786" s="6" t="s">
        <v>1382</v>
      </c>
      <c r="B786" s="7">
        <v>50</v>
      </c>
      <c r="C786" s="7">
        <v>1</v>
      </c>
    </row>
    <row r="787" spans="1:3" x14ac:dyDescent="0.25">
      <c r="A787" s="6" t="s">
        <v>1383</v>
      </c>
      <c r="B787" s="7">
        <v>50</v>
      </c>
      <c r="C787" s="7">
        <v>1</v>
      </c>
    </row>
    <row r="788" spans="1:3" x14ac:dyDescent="0.25">
      <c r="A788" s="6" t="s">
        <v>1679</v>
      </c>
      <c r="B788" s="7">
        <v>50</v>
      </c>
      <c r="C788" s="7">
        <v>1</v>
      </c>
    </row>
    <row r="789" spans="1:3" x14ac:dyDescent="0.25">
      <c r="A789" s="6" t="s">
        <v>1943</v>
      </c>
      <c r="B789" s="7">
        <v>50</v>
      </c>
      <c r="C789" s="7">
        <v>1</v>
      </c>
    </row>
    <row r="790" spans="1:3" x14ac:dyDescent="0.25">
      <c r="B790">
        <f>SUM(B2:B789)</f>
        <v>2904900</v>
      </c>
      <c r="C790">
        <f>SUM(C2:C789)</f>
        <v>3618</v>
      </c>
    </row>
  </sheetData>
  <autoFilter ref="A1:E790" xr:uid="{F05896B0-880D-4877-8121-75E6938F9298}">
    <sortState xmlns:xlrd2="http://schemas.microsoft.com/office/spreadsheetml/2017/richdata2" ref="A2:E790">
      <sortCondition descending="1" ref="D1:D790"/>
    </sortState>
  </autoFilter>
  <conditionalFormatting sqref="B2:B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1" r:id="rId1" xr:uid="{BB67B5C7-9D53-498E-A374-6FA48010ACE7}"/>
    <hyperlink ref="A2" r:id="rId2" xr:uid="{906EC9AC-9317-4A20-94E7-C1A19169EC55}"/>
    <hyperlink ref="A5" r:id="rId3" xr:uid="{CCBD16FC-EDA9-4A21-82E7-1D3B1DC9DE32}"/>
    <hyperlink ref="A6" r:id="rId4" xr:uid="{44237B90-458A-4C1F-A1F9-23E19497A012}"/>
    <hyperlink ref="A8" r:id="rId5" xr:uid="{631D11C3-756E-48C0-95E2-6F0DA59679CB}"/>
    <hyperlink ref="A12" r:id="rId6" xr:uid="{4377F65D-4DC4-4229-9590-2AB47521D7B7}"/>
    <hyperlink ref="A13" r:id="rId7" xr:uid="{4E2C6189-A3EB-444B-99B4-B30AF7B13B05}"/>
    <hyperlink ref="A3" r:id="rId8" xr:uid="{9D8C1A57-7363-46F2-B756-2EA042A9462E}"/>
    <hyperlink ref="A14" r:id="rId9" xr:uid="{83587D83-14AE-42B3-814E-AE17EF6F0BC0}"/>
    <hyperlink ref="A15" r:id="rId10" xr:uid="{3B26E2B3-4494-447F-A760-65A718549EF3}"/>
    <hyperlink ref="A18" r:id="rId11" xr:uid="{9EDA9500-BAC4-4AD7-B2F1-60389EB590BC}"/>
    <hyperlink ref="A16" r:id="rId12" xr:uid="{BE72E774-DDE8-4336-909F-A6A881F3F645}"/>
    <hyperlink ref="A4" r:id="rId13" xr:uid="{37353BF2-10D1-4620-B4F2-F49EDEC6AE46}"/>
    <hyperlink ref="A19" r:id="rId14" xr:uid="{04CF409F-DA11-4065-9E10-056ABD5B5F85}"/>
    <hyperlink ref="A7" r:id="rId15" xr:uid="{4E91D372-FC9A-402E-A291-E4475B84B68D}"/>
    <hyperlink ref="A20" r:id="rId16" xr:uid="{8713336B-C696-4B3C-BCEA-F086927CB7AB}"/>
    <hyperlink ref="A9" r:id="rId17" xr:uid="{4CB43017-61A6-4720-9BA0-6779645C3189}"/>
    <hyperlink ref="A22" r:id="rId18" xr:uid="{FB267059-564C-4BEA-A078-B4F31010C313}"/>
    <hyperlink ref="A10" r:id="rId19" xr:uid="{676E293F-FF92-4DB7-9306-F58136517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2193-4994-4993-B8B3-16FE4015BE58}">
  <dimension ref="A3:C1193"/>
  <sheetViews>
    <sheetView topLeftCell="A772" workbookViewId="0">
      <selection activeCell="A1192" sqref="A1192:XFD1192"/>
    </sheetView>
  </sheetViews>
  <sheetFormatPr defaultRowHeight="15" x14ac:dyDescent="0.25"/>
  <cols>
    <col min="1" max="1" width="58.7109375" bestFit="1" customWidth="1"/>
    <col min="2" max="2" width="19.5703125" bestFit="1" customWidth="1"/>
    <col min="3" max="3" width="28.7109375" bestFit="1" customWidth="1"/>
  </cols>
  <sheetData>
    <row r="3" spans="1:3" x14ac:dyDescent="0.25">
      <c r="A3" s="5" t="s">
        <v>1159</v>
      </c>
      <c r="B3" t="s">
        <v>1947</v>
      </c>
      <c r="C3" t="s">
        <v>1948</v>
      </c>
    </row>
    <row r="4" spans="1:3" x14ac:dyDescent="0.25">
      <c r="A4" s="6" t="s">
        <v>206</v>
      </c>
      <c r="B4" s="7">
        <v>50</v>
      </c>
      <c r="C4" s="7">
        <v>106000</v>
      </c>
    </row>
    <row r="5" spans="1:3" x14ac:dyDescent="0.25">
      <c r="A5" s="13" t="s">
        <v>206</v>
      </c>
      <c r="B5" s="7">
        <v>10</v>
      </c>
      <c r="C5" s="7">
        <v>500</v>
      </c>
    </row>
    <row r="6" spans="1:3" x14ac:dyDescent="0.25">
      <c r="A6" s="13" t="s">
        <v>722</v>
      </c>
      <c r="B6" s="7">
        <v>10</v>
      </c>
      <c r="C6" s="7">
        <v>50000</v>
      </c>
    </row>
    <row r="7" spans="1:3" x14ac:dyDescent="0.25">
      <c r="A7" s="13" t="s">
        <v>33</v>
      </c>
      <c r="B7" s="7">
        <v>10</v>
      </c>
      <c r="C7" s="7">
        <v>50000</v>
      </c>
    </row>
    <row r="8" spans="1:3" x14ac:dyDescent="0.25">
      <c r="A8" s="13" t="s">
        <v>590</v>
      </c>
      <c r="B8" s="7">
        <v>10</v>
      </c>
      <c r="C8" s="7">
        <v>5000</v>
      </c>
    </row>
    <row r="9" spans="1:3" x14ac:dyDescent="0.25">
      <c r="A9" s="13" t="s">
        <v>519</v>
      </c>
      <c r="B9" s="7">
        <v>10</v>
      </c>
      <c r="C9" s="7">
        <v>500</v>
      </c>
    </row>
    <row r="10" spans="1:3" x14ac:dyDescent="0.25">
      <c r="A10" s="6" t="s">
        <v>422</v>
      </c>
      <c r="B10" s="7">
        <v>20</v>
      </c>
      <c r="C10" s="7">
        <v>5500</v>
      </c>
    </row>
    <row r="11" spans="1:3" x14ac:dyDescent="0.25">
      <c r="A11" s="13" t="s">
        <v>447</v>
      </c>
      <c r="B11" s="7">
        <v>10</v>
      </c>
      <c r="C11" s="7">
        <v>5000</v>
      </c>
    </row>
    <row r="12" spans="1:3" x14ac:dyDescent="0.25">
      <c r="A12" s="13" t="s">
        <v>422</v>
      </c>
      <c r="B12" s="7">
        <v>10</v>
      </c>
      <c r="C12" s="7">
        <v>500</v>
      </c>
    </row>
    <row r="13" spans="1:3" x14ac:dyDescent="0.25">
      <c r="A13" s="6" t="s">
        <v>874</v>
      </c>
      <c r="B13" s="7">
        <v>60</v>
      </c>
      <c r="C13" s="7">
        <v>300000</v>
      </c>
    </row>
    <row r="14" spans="1:3" x14ac:dyDescent="0.25">
      <c r="A14" s="13" t="s">
        <v>823</v>
      </c>
      <c r="B14" s="7">
        <v>10</v>
      </c>
      <c r="C14" s="7">
        <v>50000</v>
      </c>
    </row>
    <row r="15" spans="1:3" x14ac:dyDescent="0.25">
      <c r="A15" s="13" t="s">
        <v>990</v>
      </c>
      <c r="B15" s="7">
        <v>10</v>
      </c>
      <c r="C15" s="7">
        <v>50000</v>
      </c>
    </row>
    <row r="16" spans="1:3" x14ac:dyDescent="0.25">
      <c r="A16" s="13" t="s">
        <v>1030</v>
      </c>
      <c r="B16" s="7">
        <v>10</v>
      </c>
      <c r="C16" s="7">
        <v>50000</v>
      </c>
    </row>
    <row r="17" spans="1:3" x14ac:dyDescent="0.25">
      <c r="A17" s="13" t="s">
        <v>127</v>
      </c>
      <c r="B17" s="7">
        <v>10</v>
      </c>
      <c r="C17" s="7">
        <v>50000</v>
      </c>
    </row>
    <row r="18" spans="1:3" x14ac:dyDescent="0.25">
      <c r="A18" s="13" t="s">
        <v>798</v>
      </c>
      <c r="B18" s="7">
        <v>10</v>
      </c>
      <c r="C18" s="7">
        <v>50000</v>
      </c>
    </row>
    <row r="19" spans="1:3" x14ac:dyDescent="0.25">
      <c r="A19" s="13" t="s">
        <v>581</v>
      </c>
      <c r="B19" s="7">
        <v>10</v>
      </c>
      <c r="C19" s="7">
        <v>50000</v>
      </c>
    </row>
    <row r="20" spans="1:3" x14ac:dyDescent="0.25">
      <c r="A20" s="6" t="s">
        <v>234</v>
      </c>
      <c r="B20" s="7">
        <v>10</v>
      </c>
      <c r="C20" s="7">
        <v>5000</v>
      </c>
    </row>
    <row r="21" spans="1:3" x14ac:dyDescent="0.25">
      <c r="A21" s="13" t="s">
        <v>290</v>
      </c>
      <c r="B21" s="7">
        <v>10</v>
      </c>
      <c r="C21" s="7">
        <v>5000</v>
      </c>
    </row>
    <row r="22" spans="1:3" x14ac:dyDescent="0.25">
      <c r="A22" s="6" t="s">
        <v>109</v>
      </c>
      <c r="B22" s="7">
        <v>20</v>
      </c>
      <c r="C22" s="7">
        <v>5500</v>
      </c>
    </row>
    <row r="23" spans="1:3" x14ac:dyDescent="0.25">
      <c r="A23" s="13" t="s">
        <v>682</v>
      </c>
      <c r="B23" s="7">
        <v>10</v>
      </c>
      <c r="C23" s="7">
        <v>5000</v>
      </c>
    </row>
    <row r="24" spans="1:3" x14ac:dyDescent="0.25">
      <c r="A24" s="13" t="s">
        <v>109</v>
      </c>
      <c r="B24" s="7">
        <v>10</v>
      </c>
      <c r="C24" s="7">
        <v>500</v>
      </c>
    </row>
    <row r="25" spans="1:3" x14ac:dyDescent="0.25">
      <c r="A25" s="6" t="s">
        <v>224</v>
      </c>
      <c r="B25" s="7">
        <v>60</v>
      </c>
      <c r="C25" s="7">
        <v>12000</v>
      </c>
    </row>
    <row r="26" spans="1:3" x14ac:dyDescent="0.25">
      <c r="A26" s="13" t="s">
        <v>750</v>
      </c>
      <c r="B26" s="7">
        <v>10</v>
      </c>
      <c r="C26" s="7">
        <v>500</v>
      </c>
    </row>
    <row r="27" spans="1:3" x14ac:dyDescent="0.25">
      <c r="A27" s="13" t="s">
        <v>224</v>
      </c>
      <c r="B27" s="7">
        <v>10</v>
      </c>
      <c r="C27" s="7">
        <v>5000</v>
      </c>
    </row>
    <row r="28" spans="1:3" x14ac:dyDescent="0.25">
      <c r="A28" s="13" t="s">
        <v>105</v>
      </c>
      <c r="B28" s="7">
        <v>10</v>
      </c>
      <c r="C28" s="7">
        <v>5000</v>
      </c>
    </row>
    <row r="29" spans="1:3" x14ac:dyDescent="0.25">
      <c r="A29" s="13" t="s">
        <v>140</v>
      </c>
      <c r="B29" s="7">
        <v>10</v>
      </c>
      <c r="C29" s="7">
        <v>500</v>
      </c>
    </row>
    <row r="30" spans="1:3" x14ac:dyDescent="0.25">
      <c r="A30" s="13" t="s">
        <v>272</v>
      </c>
      <c r="B30" s="7">
        <v>10</v>
      </c>
      <c r="C30" s="7">
        <v>500</v>
      </c>
    </row>
    <row r="31" spans="1:3" x14ac:dyDescent="0.25">
      <c r="A31" s="13" t="s">
        <v>25</v>
      </c>
      <c r="B31" s="7">
        <v>10</v>
      </c>
      <c r="C31" s="7">
        <v>500</v>
      </c>
    </row>
    <row r="32" spans="1:3" x14ac:dyDescent="0.25">
      <c r="A32" s="6" t="s">
        <v>319</v>
      </c>
      <c r="B32" s="7">
        <v>30</v>
      </c>
      <c r="C32" s="7">
        <v>10500</v>
      </c>
    </row>
    <row r="33" spans="1:3" x14ac:dyDescent="0.25">
      <c r="A33" s="13" t="s">
        <v>319</v>
      </c>
      <c r="B33" s="7">
        <v>10</v>
      </c>
      <c r="C33" s="7">
        <v>5000</v>
      </c>
    </row>
    <row r="34" spans="1:3" x14ac:dyDescent="0.25">
      <c r="A34" s="13" t="s">
        <v>500</v>
      </c>
      <c r="B34" s="7">
        <v>10</v>
      </c>
      <c r="C34" s="7">
        <v>5000</v>
      </c>
    </row>
    <row r="35" spans="1:3" x14ac:dyDescent="0.25">
      <c r="A35" s="13" t="s">
        <v>1150</v>
      </c>
      <c r="B35" s="7">
        <v>10</v>
      </c>
      <c r="C35" s="7">
        <v>500</v>
      </c>
    </row>
    <row r="36" spans="1:3" x14ac:dyDescent="0.25">
      <c r="A36" s="6" t="s">
        <v>158</v>
      </c>
      <c r="B36" s="7">
        <v>20</v>
      </c>
      <c r="C36" s="7">
        <v>1000</v>
      </c>
    </row>
    <row r="37" spans="1:3" x14ac:dyDescent="0.25">
      <c r="A37" s="13" t="s">
        <v>397</v>
      </c>
      <c r="B37" s="7">
        <v>10</v>
      </c>
      <c r="C37" s="7">
        <v>500</v>
      </c>
    </row>
    <row r="38" spans="1:3" x14ac:dyDescent="0.25">
      <c r="A38" s="13" t="s">
        <v>862</v>
      </c>
      <c r="B38" s="7">
        <v>10</v>
      </c>
      <c r="C38" s="7">
        <v>500</v>
      </c>
    </row>
    <row r="39" spans="1:3" x14ac:dyDescent="0.25">
      <c r="A39" s="6" t="s">
        <v>157</v>
      </c>
      <c r="B39" s="7">
        <v>20</v>
      </c>
      <c r="C39" s="7">
        <v>1000</v>
      </c>
    </row>
    <row r="40" spans="1:3" x14ac:dyDescent="0.25">
      <c r="A40" s="13" t="s">
        <v>157</v>
      </c>
      <c r="B40" s="7">
        <v>10</v>
      </c>
      <c r="C40" s="7">
        <v>500</v>
      </c>
    </row>
    <row r="41" spans="1:3" x14ac:dyDescent="0.25">
      <c r="A41" s="13" t="s">
        <v>294</v>
      </c>
      <c r="B41" s="7">
        <v>10</v>
      </c>
      <c r="C41" s="7">
        <v>500</v>
      </c>
    </row>
    <row r="42" spans="1:3" x14ac:dyDescent="0.25">
      <c r="A42" s="6" t="s">
        <v>652</v>
      </c>
      <c r="B42" s="7">
        <v>20</v>
      </c>
      <c r="C42" s="7">
        <v>50500</v>
      </c>
    </row>
    <row r="43" spans="1:3" x14ac:dyDescent="0.25">
      <c r="A43" s="13" t="s">
        <v>652</v>
      </c>
      <c r="B43" s="7">
        <v>10</v>
      </c>
      <c r="C43" s="7">
        <v>500</v>
      </c>
    </row>
    <row r="44" spans="1:3" x14ac:dyDescent="0.25">
      <c r="A44" s="13" t="s">
        <v>739</v>
      </c>
      <c r="B44" s="7">
        <v>10</v>
      </c>
      <c r="C44" s="7">
        <v>50000</v>
      </c>
    </row>
    <row r="45" spans="1:3" x14ac:dyDescent="0.25">
      <c r="A45" s="6" t="s">
        <v>428</v>
      </c>
      <c r="B45" s="7">
        <v>100</v>
      </c>
      <c r="C45" s="7">
        <v>77000</v>
      </c>
    </row>
    <row r="46" spans="1:3" x14ac:dyDescent="0.25">
      <c r="A46" s="13" t="s">
        <v>759</v>
      </c>
      <c r="B46" s="7">
        <v>10</v>
      </c>
      <c r="C46" s="7">
        <v>5000</v>
      </c>
    </row>
    <row r="47" spans="1:3" x14ac:dyDescent="0.25">
      <c r="A47" s="13" t="s">
        <v>428</v>
      </c>
      <c r="B47" s="7">
        <v>10</v>
      </c>
      <c r="C47" s="7">
        <v>5000</v>
      </c>
    </row>
    <row r="48" spans="1:3" x14ac:dyDescent="0.25">
      <c r="A48" s="13" t="s">
        <v>671</v>
      </c>
      <c r="B48" s="7">
        <v>10</v>
      </c>
      <c r="C48" s="7">
        <v>50000</v>
      </c>
    </row>
    <row r="49" spans="1:3" x14ac:dyDescent="0.25">
      <c r="A49" s="13" t="s">
        <v>499</v>
      </c>
      <c r="B49" s="7">
        <v>10</v>
      </c>
      <c r="C49" s="7">
        <v>500</v>
      </c>
    </row>
    <row r="50" spans="1:3" x14ac:dyDescent="0.25">
      <c r="A50" s="13" t="s">
        <v>24</v>
      </c>
      <c r="B50" s="7">
        <v>10</v>
      </c>
      <c r="C50" s="7">
        <v>5000</v>
      </c>
    </row>
    <row r="51" spans="1:3" x14ac:dyDescent="0.25">
      <c r="A51" s="13" t="s">
        <v>1138</v>
      </c>
      <c r="B51" s="7">
        <v>10</v>
      </c>
      <c r="C51" s="7">
        <v>5000</v>
      </c>
    </row>
    <row r="52" spans="1:3" x14ac:dyDescent="0.25">
      <c r="A52" s="13" t="s">
        <v>777</v>
      </c>
      <c r="B52" s="7">
        <v>10</v>
      </c>
      <c r="C52" s="7">
        <v>5000</v>
      </c>
    </row>
    <row r="53" spans="1:3" x14ac:dyDescent="0.25">
      <c r="A53" s="13" t="s">
        <v>1034</v>
      </c>
      <c r="B53" s="7">
        <v>10</v>
      </c>
      <c r="C53" s="7">
        <v>500</v>
      </c>
    </row>
    <row r="54" spans="1:3" x14ac:dyDescent="0.25">
      <c r="A54" s="13" t="s">
        <v>700</v>
      </c>
      <c r="B54" s="7">
        <v>10</v>
      </c>
      <c r="C54" s="7">
        <v>500</v>
      </c>
    </row>
    <row r="55" spans="1:3" x14ac:dyDescent="0.25">
      <c r="A55" s="13" t="s">
        <v>1112</v>
      </c>
      <c r="B55" s="7">
        <v>10</v>
      </c>
      <c r="C55" s="7">
        <v>500</v>
      </c>
    </row>
    <row r="56" spans="1:3" x14ac:dyDescent="0.25">
      <c r="A56" s="6" t="s">
        <v>799</v>
      </c>
      <c r="B56" s="7">
        <v>40</v>
      </c>
      <c r="C56" s="7">
        <v>1000</v>
      </c>
    </row>
    <row r="57" spans="1:3" x14ac:dyDescent="0.25">
      <c r="A57" s="13" t="s">
        <v>836</v>
      </c>
      <c r="B57" s="7">
        <v>10</v>
      </c>
      <c r="C57" s="7">
        <v>500</v>
      </c>
    </row>
    <row r="58" spans="1:3" x14ac:dyDescent="0.25">
      <c r="A58" s="13" t="s">
        <v>268</v>
      </c>
      <c r="B58" s="7">
        <v>10</v>
      </c>
      <c r="C58" s="7">
        <v>0</v>
      </c>
    </row>
    <row r="59" spans="1:3" x14ac:dyDescent="0.25">
      <c r="A59" s="13" t="s">
        <v>351</v>
      </c>
      <c r="B59" s="7">
        <v>10</v>
      </c>
      <c r="C59" s="7">
        <v>0</v>
      </c>
    </row>
    <row r="60" spans="1:3" x14ac:dyDescent="0.25">
      <c r="A60" s="13" t="s">
        <v>872</v>
      </c>
      <c r="B60" s="7">
        <v>10</v>
      </c>
      <c r="C60" s="7">
        <v>500</v>
      </c>
    </row>
    <row r="61" spans="1:3" x14ac:dyDescent="0.25">
      <c r="A61" s="6" t="s">
        <v>1092</v>
      </c>
      <c r="B61" s="7">
        <v>20</v>
      </c>
      <c r="C61" s="7">
        <v>5500</v>
      </c>
    </row>
    <row r="62" spans="1:3" x14ac:dyDescent="0.25">
      <c r="A62" s="13" t="s">
        <v>1092</v>
      </c>
      <c r="B62" s="7">
        <v>10</v>
      </c>
      <c r="C62" s="7">
        <v>500</v>
      </c>
    </row>
    <row r="63" spans="1:3" x14ac:dyDescent="0.25">
      <c r="A63" s="13" t="s">
        <v>41</v>
      </c>
      <c r="B63" s="7">
        <v>10</v>
      </c>
      <c r="C63" s="7">
        <v>5000</v>
      </c>
    </row>
    <row r="64" spans="1:3" x14ac:dyDescent="0.25">
      <c r="A64" s="6" t="s">
        <v>555</v>
      </c>
      <c r="B64" s="7">
        <v>20</v>
      </c>
      <c r="C64" s="7">
        <v>5500</v>
      </c>
    </row>
    <row r="65" spans="1:3" x14ac:dyDescent="0.25">
      <c r="A65" s="13" t="s">
        <v>555</v>
      </c>
      <c r="B65" s="7">
        <v>10</v>
      </c>
      <c r="C65" s="7">
        <v>500</v>
      </c>
    </row>
    <row r="66" spans="1:3" x14ac:dyDescent="0.25">
      <c r="A66" s="13" t="s">
        <v>453</v>
      </c>
      <c r="B66" s="7">
        <v>10</v>
      </c>
      <c r="C66" s="7">
        <v>5000</v>
      </c>
    </row>
    <row r="67" spans="1:3" x14ac:dyDescent="0.25">
      <c r="A67" s="6" t="s">
        <v>693</v>
      </c>
      <c r="B67" s="7">
        <v>30</v>
      </c>
      <c r="C67" s="7">
        <v>15000</v>
      </c>
    </row>
    <row r="68" spans="1:3" x14ac:dyDescent="0.25">
      <c r="A68" s="13" t="s">
        <v>693</v>
      </c>
      <c r="B68" s="7">
        <v>10</v>
      </c>
      <c r="C68" s="7">
        <v>5000</v>
      </c>
    </row>
    <row r="69" spans="1:3" x14ac:dyDescent="0.25">
      <c r="A69" s="13" t="s">
        <v>859</v>
      </c>
      <c r="B69" s="7">
        <v>10</v>
      </c>
      <c r="C69" s="7">
        <v>5000</v>
      </c>
    </row>
    <row r="70" spans="1:3" x14ac:dyDescent="0.25">
      <c r="A70" s="13" t="s">
        <v>379</v>
      </c>
      <c r="B70" s="7">
        <v>10</v>
      </c>
      <c r="C70" s="7">
        <v>5000</v>
      </c>
    </row>
    <row r="71" spans="1:3" x14ac:dyDescent="0.25">
      <c r="A71" s="6" t="s">
        <v>337</v>
      </c>
      <c r="B71" s="7">
        <v>20</v>
      </c>
      <c r="C71" s="7">
        <v>1000</v>
      </c>
    </row>
    <row r="72" spans="1:3" x14ac:dyDescent="0.25">
      <c r="A72" s="13" t="s">
        <v>337</v>
      </c>
      <c r="B72" s="7">
        <v>10</v>
      </c>
      <c r="C72" s="7">
        <v>500</v>
      </c>
    </row>
    <row r="73" spans="1:3" x14ac:dyDescent="0.25">
      <c r="A73" s="13" t="s">
        <v>32</v>
      </c>
      <c r="B73" s="7">
        <v>10</v>
      </c>
      <c r="C73" s="7">
        <v>500</v>
      </c>
    </row>
    <row r="74" spans="1:3" x14ac:dyDescent="0.25">
      <c r="A74" s="6" t="s">
        <v>870</v>
      </c>
      <c r="B74" s="7">
        <v>50</v>
      </c>
      <c r="C74" s="7">
        <v>11500</v>
      </c>
    </row>
    <row r="75" spans="1:3" x14ac:dyDescent="0.25">
      <c r="A75" s="13" t="s">
        <v>1058</v>
      </c>
      <c r="B75" s="7">
        <v>10</v>
      </c>
      <c r="C75" s="7">
        <v>5000</v>
      </c>
    </row>
    <row r="76" spans="1:3" x14ac:dyDescent="0.25">
      <c r="A76" s="13" t="s">
        <v>1035</v>
      </c>
      <c r="B76" s="7">
        <v>10</v>
      </c>
      <c r="C76" s="7">
        <v>500</v>
      </c>
    </row>
    <row r="77" spans="1:3" x14ac:dyDescent="0.25">
      <c r="A77" s="13" t="s">
        <v>870</v>
      </c>
      <c r="B77" s="7">
        <v>10</v>
      </c>
      <c r="C77" s="7">
        <v>5000</v>
      </c>
    </row>
    <row r="78" spans="1:3" x14ac:dyDescent="0.25">
      <c r="A78" s="13" t="s">
        <v>661</v>
      </c>
      <c r="B78" s="7">
        <v>10</v>
      </c>
      <c r="C78" s="7">
        <v>500</v>
      </c>
    </row>
    <row r="79" spans="1:3" x14ac:dyDescent="0.25">
      <c r="A79" s="13" t="s">
        <v>28</v>
      </c>
      <c r="B79" s="7">
        <v>10</v>
      </c>
      <c r="C79" s="7">
        <v>500</v>
      </c>
    </row>
    <row r="80" spans="1:3" x14ac:dyDescent="0.25">
      <c r="A80" s="6" t="s">
        <v>96</v>
      </c>
      <c r="B80" s="7">
        <v>20</v>
      </c>
      <c r="C80" s="7">
        <v>1000</v>
      </c>
    </row>
    <row r="81" spans="1:3" x14ac:dyDescent="0.25">
      <c r="A81" s="13" t="s">
        <v>708</v>
      </c>
      <c r="B81" s="7">
        <v>10</v>
      </c>
      <c r="C81" s="7">
        <v>500</v>
      </c>
    </row>
    <row r="82" spans="1:3" x14ac:dyDescent="0.25">
      <c r="A82" s="13" t="s">
        <v>96</v>
      </c>
      <c r="B82" s="7">
        <v>10</v>
      </c>
      <c r="C82" s="7">
        <v>500</v>
      </c>
    </row>
    <row r="83" spans="1:3" x14ac:dyDescent="0.25">
      <c r="A83" s="6" t="s">
        <v>788</v>
      </c>
      <c r="B83" s="7">
        <v>30</v>
      </c>
      <c r="C83" s="7">
        <v>10500</v>
      </c>
    </row>
    <row r="84" spans="1:3" x14ac:dyDescent="0.25">
      <c r="A84" s="13" t="s">
        <v>788</v>
      </c>
      <c r="B84" s="7">
        <v>10</v>
      </c>
      <c r="C84" s="7">
        <v>5000</v>
      </c>
    </row>
    <row r="85" spans="1:3" x14ac:dyDescent="0.25">
      <c r="A85" s="13" t="s">
        <v>558</v>
      </c>
      <c r="B85" s="7">
        <v>10</v>
      </c>
      <c r="C85" s="7">
        <v>5000</v>
      </c>
    </row>
    <row r="86" spans="1:3" x14ac:dyDescent="0.25">
      <c r="A86" s="13" t="s">
        <v>200</v>
      </c>
      <c r="B86" s="7">
        <v>10</v>
      </c>
      <c r="C86" s="7">
        <v>500</v>
      </c>
    </row>
    <row r="87" spans="1:3" x14ac:dyDescent="0.25">
      <c r="A87" s="6" t="s">
        <v>103</v>
      </c>
      <c r="B87" s="7">
        <v>40</v>
      </c>
      <c r="C87" s="7">
        <v>1500</v>
      </c>
    </row>
    <row r="88" spans="1:3" x14ac:dyDescent="0.25">
      <c r="A88" s="13" t="s">
        <v>103</v>
      </c>
      <c r="B88" s="7">
        <v>10</v>
      </c>
      <c r="C88" s="7">
        <v>0</v>
      </c>
    </row>
    <row r="89" spans="1:3" x14ac:dyDescent="0.25">
      <c r="A89" s="13" t="s">
        <v>472</v>
      </c>
      <c r="B89" s="7">
        <v>10</v>
      </c>
      <c r="C89" s="7">
        <v>500</v>
      </c>
    </row>
    <row r="90" spans="1:3" x14ac:dyDescent="0.25">
      <c r="A90" s="13" t="s">
        <v>27</v>
      </c>
      <c r="B90" s="7">
        <v>10</v>
      </c>
      <c r="C90" s="7">
        <v>500</v>
      </c>
    </row>
    <row r="91" spans="1:3" x14ac:dyDescent="0.25">
      <c r="A91" s="13" t="s">
        <v>594</v>
      </c>
      <c r="B91" s="7">
        <v>10</v>
      </c>
      <c r="C91" s="7">
        <v>500</v>
      </c>
    </row>
    <row r="92" spans="1:3" x14ac:dyDescent="0.25">
      <c r="A92" s="6" t="s">
        <v>311</v>
      </c>
      <c r="B92" s="7">
        <v>130</v>
      </c>
      <c r="C92" s="7">
        <v>137000</v>
      </c>
    </row>
    <row r="93" spans="1:3" x14ac:dyDescent="0.25">
      <c r="A93" s="13" t="s">
        <v>1105</v>
      </c>
      <c r="B93" s="7">
        <v>10</v>
      </c>
      <c r="C93" s="7">
        <v>500</v>
      </c>
    </row>
    <row r="94" spans="1:3" x14ac:dyDescent="0.25">
      <c r="A94" s="13" t="s">
        <v>419</v>
      </c>
      <c r="B94" s="7">
        <v>10</v>
      </c>
      <c r="C94" s="7">
        <v>500</v>
      </c>
    </row>
    <row r="95" spans="1:3" x14ac:dyDescent="0.25">
      <c r="A95" s="13" t="s">
        <v>67</v>
      </c>
      <c r="B95" s="7">
        <v>10</v>
      </c>
      <c r="C95" s="7">
        <v>500</v>
      </c>
    </row>
    <row r="96" spans="1:3" x14ac:dyDescent="0.25">
      <c r="A96" s="13" t="s">
        <v>3</v>
      </c>
      <c r="B96" s="7">
        <v>10</v>
      </c>
      <c r="C96" s="7">
        <v>50000</v>
      </c>
    </row>
    <row r="97" spans="1:3" x14ac:dyDescent="0.25">
      <c r="A97" s="13" t="s">
        <v>336</v>
      </c>
      <c r="B97" s="7">
        <v>10</v>
      </c>
      <c r="C97" s="7">
        <v>5000</v>
      </c>
    </row>
    <row r="98" spans="1:3" x14ac:dyDescent="0.25">
      <c r="A98" s="13" t="s">
        <v>570</v>
      </c>
      <c r="B98" s="7">
        <v>10</v>
      </c>
      <c r="C98" s="7">
        <v>5000</v>
      </c>
    </row>
    <row r="99" spans="1:3" x14ac:dyDescent="0.25">
      <c r="A99" s="13" t="s">
        <v>119</v>
      </c>
      <c r="B99" s="7">
        <v>10</v>
      </c>
      <c r="C99" s="7">
        <v>5000</v>
      </c>
    </row>
    <row r="100" spans="1:3" x14ac:dyDescent="0.25">
      <c r="A100" s="13" t="s">
        <v>311</v>
      </c>
      <c r="B100" s="7">
        <v>10</v>
      </c>
      <c r="C100" s="7">
        <v>5000</v>
      </c>
    </row>
    <row r="101" spans="1:3" x14ac:dyDescent="0.25">
      <c r="A101" s="13" t="s">
        <v>101</v>
      </c>
      <c r="B101" s="7">
        <v>10</v>
      </c>
      <c r="C101" s="7">
        <v>5000</v>
      </c>
    </row>
    <row r="102" spans="1:3" x14ac:dyDescent="0.25">
      <c r="A102" s="13" t="s">
        <v>44</v>
      </c>
      <c r="B102" s="7">
        <v>10</v>
      </c>
      <c r="C102" s="7">
        <v>500</v>
      </c>
    </row>
    <row r="103" spans="1:3" x14ac:dyDescent="0.25">
      <c r="A103" s="13" t="s">
        <v>442</v>
      </c>
      <c r="B103" s="7">
        <v>10</v>
      </c>
      <c r="C103" s="7">
        <v>50000</v>
      </c>
    </row>
    <row r="104" spans="1:3" x14ac:dyDescent="0.25">
      <c r="A104" s="13" t="s">
        <v>1004</v>
      </c>
      <c r="B104" s="7">
        <v>10</v>
      </c>
      <c r="C104" s="7">
        <v>5000</v>
      </c>
    </row>
    <row r="105" spans="1:3" x14ac:dyDescent="0.25">
      <c r="A105" s="13" t="s">
        <v>701</v>
      </c>
      <c r="B105" s="7">
        <v>10</v>
      </c>
      <c r="C105" s="7">
        <v>5000</v>
      </c>
    </row>
    <row r="106" spans="1:3" x14ac:dyDescent="0.25">
      <c r="A106" s="6" t="s">
        <v>611</v>
      </c>
      <c r="B106" s="7">
        <v>50</v>
      </c>
      <c r="C106" s="7">
        <v>11500</v>
      </c>
    </row>
    <row r="107" spans="1:3" x14ac:dyDescent="0.25">
      <c r="A107" s="13" t="s">
        <v>844</v>
      </c>
      <c r="B107" s="7">
        <v>10</v>
      </c>
      <c r="C107" s="7">
        <v>500</v>
      </c>
    </row>
    <row r="108" spans="1:3" x14ac:dyDescent="0.25">
      <c r="A108" s="13" t="s">
        <v>440</v>
      </c>
      <c r="B108" s="7">
        <v>10</v>
      </c>
      <c r="C108" s="7">
        <v>5000</v>
      </c>
    </row>
    <row r="109" spans="1:3" x14ac:dyDescent="0.25">
      <c r="A109" s="13" t="s">
        <v>840</v>
      </c>
      <c r="B109" s="7">
        <v>10</v>
      </c>
      <c r="C109" s="7">
        <v>500</v>
      </c>
    </row>
    <row r="110" spans="1:3" x14ac:dyDescent="0.25">
      <c r="A110" s="13" t="s">
        <v>611</v>
      </c>
      <c r="B110" s="7">
        <v>10</v>
      </c>
      <c r="C110" s="7">
        <v>500</v>
      </c>
    </row>
    <row r="111" spans="1:3" x14ac:dyDescent="0.25">
      <c r="A111" s="13" t="s">
        <v>897</v>
      </c>
      <c r="B111" s="7">
        <v>10</v>
      </c>
      <c r="C111" s="7">
        <v>5000</v>
      </c>
    </row>
    <row r="112" spans="1:3" x14ac:dyDescent="0.25">
      <c r="A112" s="6" t="s">
        <v>1120</v>
      </c>
      <c r="B112" s="7">
        <v>20</v>
      </c>
      <c r="C112" s="7">
        <v>1000</v>
      </c>
    </row>
    <row r="113" spans="1:3" x14ac:dyDescent="0.25">
      <c r="A113" s="13" t="s">
        <v>399</v>
      </c>
      <c r="B113" s="7">
        <v>10</v>
      </c>
      <c r="C113" s="7">
        <v>500</v>
      </c>
    </row>
    <row r="114" spans="1:3" x14ac:dyDescent="0.25">
      <c r="A114" s="13" t="s">
        <v>1120</v>
      </c>
      <c r="B114" s="7">
        <v>10</v>
      </c>
      <c r="C114" s="7">
        <v>500</v>
      </c>
    </row>
    <row r="115" spans="1:3" x14ac:dyDescent="0.25">
      <c r="A115" s="6" t="s">
        <v>346</v>
      </c>
      <c r="B115" s="7">
        <v>20</v>
      </c>
      <c r="C115" s="7">
        <v>1000</v>
      </c>
    </row>
    <row r="116" spans="1:3" x14ac:dyDescent="0.25">
      <c r="A116" s="13" t="s">
        <v>459</v>
      </c>
      <c r="B116" s="7">
        <v>10</v>
      </c>
      <c r="C116" s="7">
        <v>500</v>
      </c>
    </row>
    <row r="117" spans="1:3" x14ac:dyDescent="0.25">
      <c r="A117" s="13" t="s">
        <v>346</v>
      </c>
      <c r="B117" s="7">
        <v>10</v>
      </c>
      <c r="C117" s="7">
        <v>500</v>
      </c>
    </row>
    <row r="118" spans="1:3" x14ac:dyDescent="0.25">
      <c r="A118" s="6" t="s">
        <v>1082</v>
      </c>
      <c r="B118" s="7">
        <v>30</v>
      </c>
      <c r="C118" s="7">
        <v>10500</v>
      </c>
    </row>
    <row r="119" spans="1:3" x14ac:dyDescent="0.25">
      <c r="A119" s="13" t="s">
        <v>339</v>
      </c>
      <c r="B119" s="7">
        <v>10</v>
      </c>
      <c r="C119" s="7">
        <v>500</v>
      </c>
    </row>
    <row r="120" spans="1:3" x14ac:dyDescent="0.25">
      <c r="A120" s="13" t="s">
        <v>478</v>
      </c>
      <c r="B120" s="7">
        <v>10</v>
      </c>
      <c r="C120" s="7">
        <v>5000</v>
      </c>
    </row>
    <row r="121" spans="1:3" x14ac:dyDescent="0.25">
      <c r="A121" s="13" t="s">
        <v>838</v>
      </c>
      <c r="B121" s="7">
        <v>10</v>
      </c>
      <c r="C121" s="7">
        <v>5000</v>
      </c>
    </row>
    <row r="122" spans="1:3" x14ac:dyDescent="0.25">
      <c r="A122" s="6" t="s">
        <v>1140</v>
      </c>
      <c r="B122" s="7">
        <v>20</v>
      </c>
      <c r="C122" s="7">
        <v>1000</v>
      </c>
    </row>
    <row r="123" spans="1:3" x14ac:dyDescent="0.25">
      <c r="A123" s="13" t="s">
        <v>1140</v>
      </c>
      <c r="B123" s="7">
        <v>10</v>
      </c>
      <c r="C123" s="7">
        <v>500</v>
      </c>
    </row>
    <row r="124" spans="1:3" x14ac:dyDescent="0.25">
      <c r="A124" s="13" t="s">
        <v>901</v>
      </c>
      <c r="B124" s="7">
        <v>10</v>
      </c>
      <c r="C124" s="7">
        <v>500</v>
      </c>
    </row>
    <row r="125" spans="1:3" x14ac:dyDescent="0.25">
      <c r="A125" s="6" t="s">
        <v>429</v>
      </c>
      <c r="B125" s="7">
        <v>20</v>
      </c>
      <c r="C125" s="7">
        <v>10000</v>
      </c>
    </row>
    <row r="126" spans="1:3" x14ac:dyDescent="0.25">
      <c r="A126" s="13" t="s">
        <v>429</v>
      </c>
      <c r="B126" s="7">
        <v>10</v>
      </c>
      <c r="C126" s="7">
        <v>5000</v>
      </c>
    </row>
    <row r="127" spans="1:3" x14ac:dyDescent="0.25">
      <c r="A127" s="13" t="s">
        <v>649</v>
      </c>
      <c r="B127" s="7">
        <v>10</v>
      </c>
      <c r="C127" s="7">
        <v>5000</v>
      </c>
    </row>
    <row r="128" spans="1:3" x14ac:dyDescent="0.25">
      <c r="A128" s="6" t="s">
        <v>803</v>
      </c>
      <c r="B128" s="7">
        <v>30</v>
      </c>
      <c r="C128" s="7">
        <v>51000</v>
      </c>
    </row>
    <row r="129" spans="1:3" x14ac:dyDescent="0.25">
      <c r="A129" s="13" t="s">
        <v>803</v>
      </c>
      <c r="B129" s="7">
        <v>10</v>
      </c>
      <c r="C129" s="7">
        <v>500</v>
      </c>
    </row>
    <row r="130" spans="1:3" x14ac:dyDescent="0.25">
      <c r="A130" s="13" t="s">
        <v>576</v>
      </c>
      <c r="B130" s="7">
        <v>10</v>
      </c>
      <c r="C130" s="7">
        <v>500</v>
      </c>
    </row>
    <row r="131" spans="1:3" x14ac:dyDescent="0.25">
      <c r="A131" s="13" t="s">
        <v>1124</v>
      </c>
      <c r="B131" s="7">
        <v>10</v>
      </c>
      <c r="C131" s="7">
        <v>50000</v>
      </c>
    </row>
    <row r="132" spans="1:3" x14ac:dyDescent="0.25">
      <c r="A132" s="6" t="s">
        <v>404</v>
      </c>
      <c r="B132" s="7">
        <v>60</v>
      </c>
      <c r="C132" s="7">
        <v>25500</v>
      </c>
    </row>
    <row r="133" spans="1:3" x14ac:dyDescent="0.25">
      <c r="A133" s="13" t="s">
        <v>1113</v>
      </c>
      <c r="B133" s="7">
        <v>10</v>
      </c>
      <c r="C133" s="7">
        <v>5000</v>
      </c>
    </row>
    <row r="134" spans="1:3" x14ac:dyDescent="0.25">
      <c r="A134" s="13" t="s">
        <v>474</v>
      </c>
      <c r="B134" s="7">
        <v>10</v>
      </c>
      <c r="C134" s="7">
        <v>5000</v>
      </c>
    </row>
    <row r="135" spans="1:3" x14ac:dyDescent="0.25">
      <c r="A135" s="13" t="s">
        <v>288</v>
      </c>
      <c r="B135" s="7">
        <v>10</v>
      </c>
      <c r="C135" s="7">
        <v>500</v>
      </c>
    </row>
    <row r="136" spans="1:3" x14ac:dyDescent="0.25">
      <c r="A136" s="13" t="s">
        <v>1054</v>
      </c>
      <c r="B136" s="7">
        <v>10</v>
      </c>
      <c r="C136" s="7">
        <v>5000</v>
      </c>
    </row>
    <row r="137" spans="1:3" x14ac:dyDescent="0.25">
      <c r="A137" s="13" t="s">
        <v>431</v>
      </c>
      <c r="B137" s="7">
        <v>10</v>
      </c>
      <c r="C137" s="7">
        <v>5000</v>
      </c>
    </row>
    <row r="138" spans="1:3" x14ac:dyDescent="0.25">
      <c r="A138" s="13" t="s">
        <v>233</v>
      </c>
      <c r="B138" s="7">
        <v>10</v>
      </c>
      <c r="C138" s="7">
        <v>5000</v>
      </c>
    </row>
    <row r="139" spans="1:3" x14ac:dyDescent="0.25">
      <c r="A139" s="6" t="s">
        <v>129</v>
      </c>
      <c r="B139" s="7">
        <v>40</v>
      </c>
      <c r="C139" s="7">
        <v>15500</v>
      </c>
    </row>
    <row r="140" spans="1:3" x14ac:dyDescent="0.25">
      <c r="A140" s="13" t="s">
        <v>705</v>
      </c>
      <c r="B140" s="7">
        <v>10</v>
      </c>
      <c r="C140" s="7">
        <v>500</v>
      </c>
    </row>
    <row r="141" spans="1:3" x14ac:dyDescent="0.25">
      <c r="A141" s="13" t="s">
        <v>129</v>
      </c>
      <c r="B141" s="7">
        <v>10</v>
      </c>
      <c r="C141" s="7">
        <v>5000</v>
      </c>
    </row>
    <row r="142" spans="1:3" x14ac:dyDescent="0.25">
      <c r="A142" s="13" t="s">
        <v>302</v>
      </c>
      <c r="B142" s="7">
        <v>10</v>
      </c>
      <c r="C142" s="7">
        <v>5000</v>
      </c>
    </row>
    <row r="143" spans="1:3" x14ac:dyDescent="0.25">
      <c r="A143" s="13" t="s">
        <v>208</v>
      </c>
      <c r="B143" s="7">
        <v>10</v>
      </c>
      <c r="C143" s="7">
        <v>5000</v>
      </c>
    </row>
    <row r="144" spans="1:3" x14ac:dyDescent="0.25">
      <c r="A144" s="6" t="s">
        <v>861</v>
      </c>
      <c r="B144" s="7">
        <v>30</v>
      </c>
      <c r="C144" s="7">
        <v>1000</v>
      </c>
    </row>
    <row r="145" spans="1:3" x14ac:dyDescent="0.25">
      <c r="A145" s="13" t="s">
        <v>382</v>
      </c>
      <c r="B145" s="7">
        <v>10</v>
      </c>
      <c r="C145" s="7">
        <v>500</v>
      </c>
    </row>
    <row r="146" spans="1:3" x14ac:dyDescent="0.25">
      <c r="A146" s="13" t="s">
        <v>518</v>
      </c>
      <c r="B146" s="7">
        <v>10</v>
      </c>
      <c r="C146" s="7">
        <v>0</v>
      </c>
    </row>
    <row r="147" spans="1:3" x14ac:dyDescent="0.25">
      <c r="A147" s="13" t="s">
        <v>861</v>
      </c>
      <c r="B147" s="7">
        <v>10</v>
      </c>
      <c r="C147" s="7">
        <v>500</v>
      </c>
    </row>
    <row r="148" spans="1:3" x14ac:dyDescent="0.25">
      <c r="A148" s="6" t="s">
        <v>512</v>
      </c>
      <c r="B148" s="7">
        <v>150</v>
      </c>
      <c r="C148" s="7">
        <v>1096500</v>
      </c>
    </row>
    <row r="149" spans="1:3" x14ac:dyDescent="0.25">
      <c r="A149" s="13" t="s">
        <v>1016</v>
      </c>
      <c r="B149" s="7">
        <v>10</v>
      </c>
      <c r="C149" s="7">
        <v>500</v>
      </c>
    </row>
    <row r="150" spans="1:3" x14ac:dyDescent="0.25">
      <c r="A150" s="13" t="s">
        <v>605</v>
      </c>
      <c r="B150" s="7">
        <v>10</v>
      </c>
      <c r="C150" s="7">
        <v>5000</v>
      </c>
    </row>
    <row r="151" spans="1:3" x14ac:dyDescent="0.25">
      <c r="A151" s="13" t="s">
        <v>1084</v>
      </c>
      <c r="B151" s="7">
        <v>10</v>
      </c>
      <c r="C151" s="7">
        <v>5000</v>
      </c>
    </row>
    <row r="152" spans="1:3" x14ac:dyDescent="0.25">
      <c r="A152" s="13" t="s">
        <v>903</v>
      </c>
      <c r="B152" s="7">
        <v>10</v>
      </c>
      <c r="C152" s="7">
        <v>500000</v>
      </c>
    </row>
    <row r="153" spans="1:3" x14ac:dyDescent="0.25">
      <c r="A153" s="13" t="s">
        <v>388</v>
      </c>
      <c r="B153" s="7">
        <v>10</v>
      </c>
      <c r="C153" s="7">
        <v>5000</v>
      </c>
    </row>
    <row r="154" spans="1:3" x14ac:dyDescent="0.25">
      <c r="A154" s="13" t="s">
        <v>632</v>
      </c>
      <c r="B154" s="7">
        <v>10</v>
      </c>
      <c r="C154" s="7">
        <v>5000</v>
      </c>
    </row>
    <row r="155" spans="1:3" x14ac:dyDescent="0.25">
      <c r="A155" s="13" t="s">
        <v>818</v>
      </c>
      <c r="B155" s="7">
        <v>10</v>
      </c>
      <c r="C155" s="7">
        <v>5000</v>
      </c>
    </row>
    <row r="156" spans="1:3" x14ac:dyDescent="0.25">
      <c r="A156" s="13" t="s">
        <v>123</v>
      </c>
      <c r="B156" s="7">
        <v>10</v>
      </c>
      <c r="C156" s="7">
        <v>5000</v>
      </c>
    </row>
    <row r="157" spans="1:3" x14ac:dyDescent="0.25">
      <c r="A157" s="13" t="s">
        <v>754</v>
      </c>
      <c r="B157" s="7">
        <v>10</v>
      </c>
      <c r="C157" s="7">
        <v>5000</v>
      </c>
    </row>
    <row r="158" spans="1:3" x14ac:dyDescent="0.25">
      <c r="A158" s="13" t="s">
        <v>91</v>
      </c>
      <c r="B158" s="7">
        <v>10</v>
      </c>
      <c r="C158" s="7">
        <v>500</v>
      </c>
    </row>
    <row r="159" spans="1:3" x14ac:dyDescent="0.25">
      <c r="A159" s="13" t="s">
        <v>145</v>
      </c>
      <c r="B159" s="7">
        <v>10</v>
      </c>
      <c r="C159" s="7">
        <v>5000</v>
      </c>
    </row>
    <row r="160" spans="1:3" x14ac:dyDescent="0.25">
      <c r="A160" s="13" t="s">
        <v>955</v>
      </c>
      <c r="B160" s="7">
        <v>10</v>
      </c>
      <c r="C160" s="7">
        <v>50000</v>
      </c>
    </row>
    <row r="161" spans="1:3" x14ac:dyDescent="0.25">
      <c r="A161" s="13" t="s">
        <v>745</v>
      </c>
      <c r="B161" s="7">
        <v>10</v>
      </c>
      <c r="C161" s="7">
        <v>500</v>
      </c>
    </row>
    <row r="162" spans="1:3" x14ac:dyDescent="0.25">
      <c r="A162" s="13" t="s">
        <v>135</v>
      </c>
      <c r="B162" s="7">
        <v>10</v>
      </c>
      <c r="C162" s="7">
        <v>5000</v>
      </c>
    </row>
    <row r="163" spans="1:3" x14ac:dyDescent="0.25">
      <c r="A163" s="13" t="s">
        <v>785</v>
      </c>
      <c r="B163" s="7">
        <v>10</v>
      </c>
      <c r="C163" s="7">
        <v>500000</v>
      </c>
    </row>
    <row r="164" spans="1:3" x14ac:dyDescent="0.25">
      <c r="A164" s="6" t="s">
        <v>143</v>
      </c>
      <c r="B164" s="7">
        <v>20</v>
      </c>
      <c r="C164" s="7">
        <v>10000</v>
      </c>
    </row>
    <row r="165" spans="1:3" x14ac:dyDescent="0.25">
      <c r="A165" s="13" t="s">
        <v>143</v>
      </c>
      <c r="B165" s="7">
        <v>10</v>
      </c>
      <c r="C165" s="7">
        <v>5000</v>
      </c>
    </row>
    <row r="166" spans="1:3" x14ac:dyDescent="0.25">
      <c r="A166" s="13" t="s">
        <v>94</v>
      </c>
      <c r="B166" s="7">
        <v>10</v>
      </c>
      <c r="C166" s="7">
        <v>5000</v>
      </c>
    </row>
    <row r="167" spans="1:3" x14ac:dyDescent="0.25">
      <c r="A167" s="6" t="s">
        <v>114</v>
      </c>
      <c r="B167" s="7">
        <v>20</v>
      </c>
      <c r="C167" s="7">
        <v>1000</v>
      </c>
    </row>
    <row r="168" spans="1:3" x14ac:dyDescent="0.25">
      <c r="A168" s="13" t="s">
        <v>114</v>
      </c>
      <c r="B168" s="7">
        <v>10</v>
      </c>
      <c r="C168" s="7">
        <v>500</v>
      </c>
    </row>
    <row r="169" spans="1:3" x14ac:dyDescent="0.25">
      <c r="A169" s="13" t="s">
        <v>1057</v>
      </c>
      <c r="B169" s="7">
        <v>10</v>
      </c>
      <c r="C169" s="7">
        <v>500</v>
      </c>
    </row>
    <row r="170" spans="1:3" x14ac:dyDescent="0.25">
      <c r="A170" s="6" t="s">
        <v>80</v>
      </c>
      <c r="B170" s="7">
        <v>50</v>
      </c>
      <c r="C170" s="7">
        <v>61000</v>
      </c>
    </row>
    <row r="171" spans="1:3" x14ac:dyDescent="0.25">
      <c r="A171" s="13" t="s">
        <v>858</v>
      </c>
      <c r="B171" s="7">
        <v>10</v>
      </c>
      <c r="C171" s="7">
        <v>500</v>
      </c>
    </row>
    <row r="172" spans="1:3" x14ac:dyDescent="0.25">
      <c r="A172" s="13" t="s">
        <v>396</v>
      </c>
      <c r="B172" s="7">
        <v>10</v>
      </c>
      <c r="C172" s="7">
        <v>500</v>
      </c>
    </row>
    <row r="173" spans="1:3" x14ac:dyDescent="0.25">
      <c r="A173" s="13" t="s">
        <v>80</v>
      </c>
      <c r="B173" s="7">
        <v>10</v>
      </c>
      <c r="C173" s="7">
        <v>5000</v>
      </c>
    </row>
    <row r="174" spans="1:3" x14ac:dyDescent="0.25">
      <c r="A174" s="13" t="s">
        <v>772</v>
      </c>
      <c r="B174" s="7">
        <v>10</v>
      </c>
      <c r="C174" s="7">
        <v>5000</v>
      </c>
    </row>
    <row r="175" spans="1:3" x14ac:dyDescent="0.25">
      <c r="A175" s="13" t="s">
        <v>714</v>
      </c>
      <c r="B175" s="7">
        <v>10</v>
      </c>
      <c r="C175" s="7">
        <v>50000</v>
      </c>
    </row>
    <row r="176" spans="1:3" x14ac:dyDescent="0.25">
      <c r="A176" s="6" t="s">
        <v>415</v>
      </c>
      <c r="B176" s="7">
        <v>190</v>
      </c>
      <c r="C176" s="7">
        <v>333500</v>
      </c>
    </row>
    <row r="177" spans="1:3" x14ac:dyDescent="0.25">
      <c r="A177" s="13" t="s">
        <v>1037</v>
      </c>
      <c r="B177" s="7">
        <v>10</v>
      </c>
      <c r="C177" s="7">
        <v>500</v>
      </c>
    </row>
    <row r="178" spans="1:3" x14ac:dyDescent="0.25">
      <c r="A178" s="13" t="s">
        <v>665</v>
      </c>
      <c r="B178" s="7">
        <v>10</v>
      </c>
      <c r="C178" s="7">
        <v>500</v>
      </c>
    </row>
    <row r="179" spans="1:3" x14ac:dyDescent="0.25">
      <c r="A179" s="13" t="s">
        <v>740</v>
      </c>
      <c r="B179" s="7">
        <v>10</v>
      </c>
      <c r="C179" s="7">
        <v>5000</v>
      </c>
    </row>
    <row r="180" spans="1:3" x14ac:dyDescent="0.25">
      <c r="A180" s="13" t="s">
        <v>896</v>
      </c>
      <c r="B180" s="7">
        <v>10</v>
      </c>
      <c r="C180" s="7">
        <v>500</v>
      </c>
    </row>
    <row r="181" spans="1:3" x14ac:dyDescent="0.25">
      <c r="A181" s="13" t="s">
        <v>441</v>
      </c>
      <c r="B181" s="7">
        <v>10</v>
      </c>
      <c r="C181" s="7">
        <v>5000</v>
      </c>
    </row>
    <row r="182" spans="1:3" x14ac:dyDescent="0.25">
      <c r="A182" s="13" t="s">
        <v>592</v>
      </c>
      <c r="B182" s="7">
        <v>10</v>
      </c>
      <c r="C182" s="7">
        <v>50000</v>
      </c>
    </row>
    <row r="183" spans="1:3" x14ac:dyDescent="0.25">
      <c r="A183" s="13" t="s">
        <v>735</v>
      </c>
      <c r="B183" s="7">
        <v>10</v>
      </c>
      <c r="C183" s="7">
        <v>50000</v>
      </c>
    </row>
    <row r="184" spans="1:3" x14ac:dyDescent="0.25">
      <c r="A184" s="13" t="s">
        <v>997</v>
      </c>
      <c r="B184" s="7">
        <v>10</v>
      </c>
      <c r="C184" s="7">
        <v>5000</v>
      </c>
    </row>
    <row r="185" spans="1:3" x14ac:dyDescent="0.25">
      <c r="A185" s="13" t="s">
        <v>125</v>
      </c>
      <c r="B185" s="7">
        <v>10</v>
      </c>
      <c r="C185" s="7">
        <v>500</v>
      </c>
    </row>
    <row r="186" spans="1:3" x14ac:dyDescent="0.25">
      <c r="A186" s="13" t="s">
        <v>176</v>
      </c>
      <c r="B186" s="7">
        <v>10</v>
      </c>
      <c r="C186" s="7">
        <v>500</v>
      </c>
    </row>
    <row r="187" spans="1:3" x14ac:dyDescent="0.25">
      <c r="A187" s="13" t="s">
        <v>84</v>
      </c>
      <c r="B187" s="7">
        <v>10</v>
      </c>
      <c r="C187" s="7">
        <v>50000</v>
      </c>
    </row>
    <row r="188" spans="1:3" x14ac:dyDescent="0.25">
      <c r="A188" s="13" t="s">
        <v>854</v>
      </c>
      <c r="B188" s="7">
        <v>10</v>
      </c>
      <c r="C188" s="7">
        <v>50000</v>
      </c>
    </row>
    <row r="189" spans="1:3" x14ac:dyDescent="0.25">
      <c r="A189" s="13" t="s">
        <v>325</v>
      </c>
      <c r="B189" s="7">
        <v>10</v>
      </c>
      <c r="C189" s="7">
        <v>500</v>
      </c>
    </row>
    <row r="190" spans="1:3" x14ac:dyDescent="0.25">
      <c r="A190" s="13" t="s">
        <v>411</v>
      </c>
      <c r="B190" s="7">
        <v>10</v>
      </c>
      <c r="C190" s="7">
        <v>500</v>
      </c>
    </row>
    <row r="191" spans="1:3" x14ac:dyDescent="0.25">
      <c r="A191" s="13" t="s">
        <v>285</v>
      </c>
      <c r="B191" s="7">
        <v>10</v>
      </c>
      <c r="C191" s="7">
        <v>5000</v>
      </c>
    </row>
    <row r="192" spans="1:3" x14ac:dyDescent="0.25">
      <c r="A192" s="13" t="s">
        <v>968</v>
      </c>
      <c r="B192" s="7">
        <v>10</v>
      </c>
      <c r="C192" s="7">
        <v>5000</v>
      </c>
    </row>
    <row r="193" spans="1:3" x14ac:dyDescent="0.25">
      <c r="A193" s="13" t="s">
        <v>458</v>
      </c>
      <c r="B193" s="7">
        <v>10</v>
      </c>
      <c r="C193" s="7">
        <v>5000</v>
      </c>
    </row>
    <row r="194" spans="1:3" x14ac:dyDescent="0.25">
      <c r="A194" s="13" t="s">
        <v>188</v>
      </c>
      <c r="B194" s="7">
        <v>10</v>
      </c>
      <c r="C194" s="7">
        <v>50000</v>
      </c>
    </row>
    <row r="195" spans="1:3" x14ac:dyDescent="0.25">
      <c r="A195" s="13" t="s">
        <v>1136</v>
      </c>
      <c r="B195" s="7">
        <v>10</v>
      </c>
      <c r="C195" s="7">
        <v>50000</v>
      </c>
    </row>
    <row r="196" spans="1:3" x14ac:dyDescent="0.25">
      <c r="A196" s="6" t="s">
        <v>677</v>
      </c>
      <c r="B196" s="7">
        <v>20</v>
      </c>
      <c r="C196" s="7">
        <v>10000</v>
      </c>
    </row>
    <row r="197" spans="1:3" x14ac:dyDescent="0.25">
      <c r="A197" s="13" t="s">
        <v>1147</v>
      </c>
      <c r="B197" s="7">
        <v>10</v>
      </c>
      <c r="C197" s="7">
        <v>5000</v>
      </c>
    </row>
    <row r="198" spans="1:3" x14ac:dyDescent="0.25">
      <c r="A198" s="13" t="s">
        <v>10</v>
      </c>
      <c r="B198" s="7">
        <v>10</v>
      </c>
      <c r="C198" s="7">
        <v>5000</v>
      </c>
    </row>
    <row r="199" spans="1:3" x14ac:dyDescent="0.25">
      <c r="A199" s="6" t="s">
        <v>197</v>
      </c>
      <c r="B199" s="7">
        <v>90</v>
      </c>
      <c r="C199" s="7">
        <v>4500</v>
      </c>
    </row>
    <row r="200" spans="1:3" x14ac:dyDescent="0.25">
      <c r="A200" s="13" t="s">
        <v>232</v>
      </c>
      <c r="B200" s="7">
        <v>10</v>
      </c>
      <c r="C200" s="7">
        <v>500</v>
      </c>
    </row>
    <row r="201" spans="1:3" x14ac:dyDescent="0.25">
      <c r="A201" s="13" t="s">
        <v>333</v>
      </c>
      <c r="B201" s="7">
        <v>10</v>
      </c>
      <c r="C201" s="7">
        <v>500</v>
      </c>
    </row>
    <row r="202" spans="1:3" x14ac:dyDescent="0.25">
      <c r="A202" s="13" t="s">
        <v>418</v>
      </c>
      <c r="B202" s="7">
        <v>10</v>
      </c>
      <c r="C202" s="7">
        <v>500</v>
      </c>
    </row>
    <row r="203" spans="1:3" x14ac:dyDescent="0.25">
      <c r="A203" s="13" t="s">
        <v>551</v>
      </c>
      <c r="B203" s="7">
        <v>10</v>
      </c>
      <c r="C203" s="7">
        <v>500</v>
      </c>
    </row>
    <row r="204" spans="1:3" x14ac:dyDescent="0.25">
      <c r="A204" s="13" t="s">
        <v>342</v>
      </c>
      <c r="B204" s="7">
        <v>10</v>
      </c>
      <c r="C204" s="7">
        <v>500</v>
      </c>
    </row>
    <row r="205" spans="1:3" x14ac:dyDescent="0.25">
      <c r="A205" s="13" t="s">
        <v>273</v>
      </c>
      <c r="B205" s="7">
        <v>10</v>
      </c>
      <c r="C205" s="7">
        <v>500</v>
      </c>
    </row>
    <row r="206" spans="1:3" x14ac:dyDescent="0.25">
      <c r="A206" s="13" t="s">
        <v>1127</v>
      </c>
      <c r="B206" s="7">
        <v>10</v>
      </c>
      <c r="C206" s="7">
        <v>500</v>
      </c>
    </row>
    <row r="207" spans="1:3" x14ac:dyDescent="0.25">
      <c r="A207" s="13" t="s">
        <v>195</v>
      </c>
      <c r="B207" s="7">
        <v>10</v>
      </c>
      <c r="C207" s="7">
        <v>500</v>
      </c>
    </row>
    <row r="208" spans="1:3" x14ac:dyDescent="0.25">
      <c r="A208" s="13" t="s">
        <v>409</v>
      </c>
      <c r="B208" s="7">
        <v>10</v>
      </c>
      <c r="C208" s="7">
        <v>500</v>
      </c>
    </row>
    <row r="209" spans="1:3" x14ac:dyDescent="0.25">
      <c r="A209" s="6" t="s">
        <v>879</v>
      </c>
      <c r="B209" s="7">
        <v>20</v>
      </c>
      <c r="C209" s="7">
        <v>1000</v>
      </c>
    </row>
    <row r="210" spans="1:3" x14ac:dyDescent="0.25">
      <c r="A210" s="13" t="s">
        <v>993</v>
      </c>
      <c r="B210" s="7">
        <v>10</v>
      </c>
      <c r="C210" s="7">
        <v>500</v>
      </c>
    </row>
    <row r="211" spans="1:3" x14ac:dyDescent="0.25">
      <c r="A211" s="13" t="s">
        <v>393</v>
      </c>
      <c r="B211" s="7">
        <v>10</v>
      </c>
      <c r="C211" s="7">
        <v>500</v>
      </c>
    </row>
    <row r="212" spans="1:3" x14ac:dyDescent="0.25">
      <c r="A212" s="6" t="s">
        <v>801</v>
      </c>
      <c r="B212" s="7">
        <v>40</v>
      </c>
      <c r="C212" s="7">
        <v>11000</v>
      </c>
    </row>
    <row r="213" spans="1:3" x14ac:dyDescent="0.25">
      <c r="A213" s="13" t="s">
        <v>922</v>
      </c>
      <c r="B213" s="7">
        <v>10</v>
      </c>
      <c r="C213" s="7">
        <v>5000</v>
      </c>
    </row>
    <row r="214" spans="1:3" x14ac:dyDescent="0.25">
      <c r="A214" s="13" t="s">
        <v>736</v>
      </c>
      <c r="B214" s="7">
        <v>10</v>
      </c>
      <c r="C214" s="7">
        <v>500</v>
      </c>
    </row>
    <row r="215" spans="1:3" x14ac:dyDescent="0.25">
      <c r="A215" s="13" t="s">
        <v>953</v>
      </c>
      <c r="B215" s="7">
        <v>10</v>
      </c>
      <c r="C215" s="7">
        <v>500</v>
      </c>
    </row>
    <row r="216" spans="1:3" x14ac:dyDescent="0.25">
      <c r="A216" s="13" t="s">
        <v>801</v>
      </c>
      <c r="B216" s="7">
        <v>10</v>
      </c>
      <c r="C216" s="7">
        <v>5000</v>
      </c>
    </row>
    <row r="217" spans="1:3" x14ac:dyDescent="0.25">
      <c r="A217" s="6" t="s">
        <v>973</v>
      </c>
      <c r="B217" s="7">
        <v>150</v>
      </c>
      <c r="C217" s="7">
        <v>61500</v>
      </c>
    </row>
    <row r="218" spans="1:3" x14ac:dyDescent="0.25">
      <c r="A218" s="13" t="s">
        <v>331</v>
      </c>
      <c r="B218" s="7">
        <v>10</v>
      </c>
      <c r="C218" s="7">
        <v>500</v>
      </c>
    </row>
    <row r="219" spans="1:3" x14ac:dyDescent="0.25">
      <c r="A219" s="13" t="s">
        <v>121</v>
      </c>
      <c r="B219" s="7">
        <v>10</v>
      </c>
      <c r="C219" s="7">
        <v>500</v>
      </c>
    </row>
    <row r="220" spans="1:3" x14ac:dyDescent="0.25">
      <c r="A220" s="13" t="s">
        <v>1061</v>
      </c>
      <c r="B220" s="7">
        <v>10</v>
      </c>
      <c r="C220" s="7">
        <v>500</v>
      </c>
    </row>
    <row r="221" spans="1:3" x14ac:dyDescent="0.25">
      <c r="A221" s="13" t="s">
        <v>45</v>
      </c>
      <c r="B221" s="7">
        <v>10</v>
      </c>
      <c r="C221" s="7">
        <v>500</v>
      </c>
    </row>
    <row r="222" spans="1:3" x14ac:dyDescent="0.25">
      <c r="A222" s="13" t="s">
        <v>291</v>
      </c>
      <c r="B222" s="7">
        <v>10</v>
      </c>
      <c r="C222" s="7">
        <v>500</v>
      </c>
    </row>
    <row r="223" spans="1:3" x14ac:dyDescent="0.25">
      <c r="A223" s="13" t="s">
        <v>1123</v>
      </c>
      <c r="B223" s="7">
        <v>10</v>
      </c>
      <c r="C223" s="7">
        <v>500</v>
      </c>
    </row>
    <row r="224" spans="1:3" x14ac:dyDescent="0.25">
      <c r="A224" s="13" t="s">
        <v>869</v>
      </c>
      <c r="B224" s="7">
        <v>10</v>
      </c>
      <c r="C224" s="7">
        <v>500</v>
      </c>
    </row>
    <row r="225" spans="1:3" x14ac:dyDescent="0.25">
      <c r="A225" s="13" t="s">
        <v>92</v>
      </c>
      <c r="B225" s="7">
        <v>10</v>
      </c>
      <c r="C225" s="7">
        <v>500</v>
      </c>
    </row>
    <row r="226" spans="1:3" x14ac:dyDescent="0.25">
      <c r="A226" s="13" t="s">
        <v>691</v>
      </c>
      <c r="B226" s="7">
        <v>10</v>
      </c>
      <c r="C226" s="7">
        <v>500</v>
      </c>
    </row>
    <row r="227" spans="1:3" x14ac:dyDescent="0.25">
      <c r="A227" s="13" t="s">
        <v>1038</v>
      </c>
      <c r="B227" s="7">
        <v>10</v>
      </c>
      <c r="C227" s="7">
        <v>500</v>
      </c>
    </row>
    <row r="228" spans="1:3" x14ac:dyDescent="0.25">
      <c r="A228" s="13" t="s">
        <v>973</v>
      </c>
      <c r="B228" s="7">
        <v>10</v>
      </c>
      <c r="C228" s="7">
        <v>50000</v>
      </c>
    </row>
    <row r="229" spans="1:3" x14ac:dyDescent="0.25">
      <c r="A229" s="13" t="s">
        <v>932</v>
      </c>
      <c r="B229" s="7">
        <v>10</v>
      </c>
      <c r="C229" s="7">
        <v>500</v>
      </c>
    </row>
    <row r="230" spans="1:3" x14ac:dyDescent="0.25">
      <c r="A230" s="13" t="s">
        <v>942</v>
      </c>
      <c r="B230" s="7">
        <v>10</v>
      </c>
      <c r="C230" s="7">
        <v>500</v>
      </c>
    </row>
    <row r="231" spans="1:3" x14ac:dyDescent="0.25">
      <c r="A231" s="13" t="s">
        <v>469</v>
      </c>
      <c r="B231" s="7">
        <v>10</v>
      </c>
      <c r="C231" s="7">
        <v>5000</v>
      </c>
    </row>
    <row r="232" spans="1:3" x14ac:dyDescent="0.25">
      <c r="A232" s="13" t="s">
        <v>108</v>
      </c>
      <c r="B232" s="7">
        <v>10</v>
      </c>
      <c r="C232" s="7">
        <v>500</v>
      </c>
    </row>
    <row r="233" spans="1:3" x14ac:dyDescent="0.25">
      <c r="A233" s="6" t="s">
        <v>760</v>
      </c>
      <c r="B233" s="7">
        <v>50</v>
      </c>
      <c r="C233" s="7">
        <v>11500</v>
      </c>
    </row>
    <row r="234" spans="1:3" x14ac:dyDescent="0.25">
      <c r="A234" s="13" t="s">
        <v>231</v>
      </c>
      <c r="B234" s="7">
        <v>10</v>
      </c>
      <c r="C234" s="7">
        <v>500</v>
      </c>
    </row>
    <row r="235" spans="1:3" x14ac:dyDescent="0.25">
      <c r="A235" s="13" t="s">
        <v>760</v>
      </c>
      <c r="B235" s="7">
        <v>10</v>
      </c>
      <c r="C235" s="7">
        <v>500</v>
      </c>
    </row>
    <row r="236" spans="1:3" x14ac:dyDescent="0.25">
      <c r="A236" s="13" t="s">
        <v>1141</v>
      </c>
      <c r="B236" s="7">
        <v>10</v>
      </c>
      <c r="C236" s="7">
        <v>5000</v>
      </c>
    </row>
    <row r="237" spans="1:3" x14ac:dyDescent="0.25">
      <c r="A237" s="13" t="s">
        <v>523</v>
      </c>
      <c r="B237" s="7">
        <v>10</v>
      </c>
      <c r="C237" s="7">
        <v>500</v>
      </c>
    </row>
    <row r="238" spans="1:3" x14ac:dyDescent="0.25">
      <c r="A238" s="13" t="s">
        <v>753</v>
      </c>
      <c r="B238" s="7">
        <v>10</v>
      </c>
      <c r="C238" s="7">
        <v>5000</v>
      </c>
    </row>
    <row r="239" spans="1:3" x14ac:dyDescent="0.25">
      <c r="A239" s="6" t="s">
        <v>612</v>
      </c>
      <c r="B239" s="7">
        <v>20</v>
      </c>
      <c r="C239" s="7">
        <v>1000</v>
      </c>
    </row>
    <row r="240" spans="1:3" x14ac:dyDescent="0.25">
      <c r="A240" s="13" t="s">
        <v>504</v>
      </c>
      <c r="B240" s="7">
        <v>10</v>
      </c>
      <c r="C240" s="7">
        <v>500</v>
      </c>
    </row>
    <row r="241" spans="1:3" x14ac:dyDescent="0.25">
      <c r="A241" s="13" t="s">
        <v>810</v>
      </c>
      <c r="B241" s="7">
        <v>10</v>
      </c>
      <c r="C241" s="7">
        <v>500</v>
      </c>
    </row>
    <row r="242" spans="1:3" x14ac:dyDescent="0.25">
      <c r="A242" s="6" t="s">
        <v>201</v>
      </c>
      <c r="B242" s="7">
        <v>40</v>
      </c>
      <c r="C242" s="7">
        <v>11000</v>
      </c>
    </row>
    <row r="243" spans="1:3" x14ac:dyDescent="0.25">
      <c r="A243" s="13" t="s">
        <v>468</v>
      </c>
      <c r="B243" s="7">
        <v>10</v>
      </c>
      <c r="C243" s="7">
        <v>500</v>
      </c>
    </row>
    <row r="244" spans="1:3" x14ac:dyDescent="0.25">
      <c r="A244" s="13" t="s">
        <v>201</v>
      </c>
      <c r="B244" s="7">
        <v>10</v>
      </c>
      <c r="C244" s="7">
        <v>5000</v>
      </c>
    </row>
    <row r="245" spans="1:3" x14ac:dyDescent="0.25">
      <c r="A245" s="13" t="s">
        <v>809</v>
      </c>
      <c r="B245" s="7">
        <v>10</v>
      </c>
      <c r="C245" s="7">
        <v>5000</v>
      </c>
    </row>
    <row r="246" spans="1:3" x14ac:dyDescent="0.25">
      <c r="A246" s="13" t="s">
        <v>831</v>
      </c>
      <c r="B246" s="7">
        <v>10</v>
      </c>
      <c r="C246" s="7">
        <v>500</v>
      </c>
    </row>
    <row r="247" spans="1:3" x14ac:dyDescent="0.25">
      <c r="A247" s="6" t="s">
        <v>130</v>
      </c>
      <c r="B247" s="7">
        <v>70</v>
      </c>
      <c r="C247" s="7">
        <v>21500</v>
      </c>
    </row>
    <row r="248" spans="1:3" x14ac:dyDescent="0.25">
      <c r="A248" s="13" t="s">
        <v>85</v>
      </c>
      <c r="B248" s="7">
        <v>10</v>
      </c>
      <c r="C248" s="7">
        <v>500</v>
      </c>
    </row>
    <row r="249" spans="1:3" x14ac:dyDescent="0.25">
      <c r="A249" s="13" t="s">
        <v>730</v>
      </c>
      <c r="B249" s="7">
        <v>10</v>
      </c>
      <c r="C249" s="7">
        <v>5000</v>
      </c>
    </row>
    <row r="250" spans="1:3" x14ac:dyDescent="0.25">
      <c r="A250" s="13" t="s">
        <v>274</v>
      </c>
      <c r="B250" s="7">
        <v>10</v>
      </c>
      <c r="C250" s="7">
        <v>5000</v>
      </c>
    </row>
    <row r="251" spans="1:3" x14ac:dyDescent="0.25">
      <c r="A251" s="13" t="s">
        <v>130</v>
      </c>
      <c r="B251" s="7">
        <v>10</v>
      </c>
      <c r="C251" s="7">
        <v>5000</v>
      </c>
    </row>
    <row r="252" spans="1:3" x14ac:dyDescent="0.25">
      <c r="A252" s="13" t="s">
        <v>1002</v>
      </c>
      <c r="B252" s="7">
        <v>10</v>
      </c>
      <c r="C252" s="7">
        <v>500</v>
      </c>
    </row>
    <row r="253" spans="1:3" x14ac:dyDescent="0.25">
      <c r="A253" s="13" t="s">
        <v>57</v>
      </c>
      <c r="B253" s="7">
        <v>10</v>
      </c>
      <c r="C253" s="7">
        <v>500</v>
      </c>
    </row>
    <row r="254" spans="1:3" x14ac:dyDescent="0.25">
      <c r="A254" s="13" t="s">
        <v>856</v>
      </c>
      <c r="B254" s="7">
        <v>10</v>
      </c>
      <c r="C254" s="7">
        <v>5000</v>
      </c>
    </row>
    <row r="255" spans="1:3" x14ac:dyDescent="0.25">
      <c r="A255" s="6" t="s">
        <v>23</v>
      </c>
      <c r="B255" s="7">
        <v>30</v>
      </c>
      <c r="C255" s="7">
        <v>6000</v>
      </c>
    </row>
    <row r="256" spans="1:3" x14ac:dyDescent="0.25">
      <c r="A256" s="13" t="s">
        <v>578</v>
      </c>
      <c r="B256" s="7">
        <v>10</v>
      </c>
      <c r="C256" s="7">
        <v>5000</v>
      </c>
    </row>
    <row r="257" spans="1:3" x14ac:dyDescent="0.25">
      <c r="A257" s="13" t="s">
        <v>884</v>
      </c>
      <c r="B257" s="7">
        <v>10</v>
      </c>
      <c r="C257" s="7">
        <v>500</v>
      </c>
    </row>
    <row r="258" spans="1:3" x14ac:dyDescent="0.25">
      <c r="A258" s="13" t="s">
        <v>1043</v>
      </c>
      <c r="B258" s="7">
        <v>10</v>
      </c>
      <c r="C258" s="7">
        <v>500</v>
      </c>
    </row>
    <row r="259" spans="1:3" x14ac:dyDescent="0.25">
      <c r="A259" s="6" t="s">
        <v>1142</v>
      </c>
      <c r="B259" s="7">
        <v>20</v>
      </c>
      <c r="C259" s="7">
        <v>1000</v>
      </c>
    </row>
    <row r="260" spans="1:3" x14ac:dyDescent="0.25">
      <c r="A260" s="13" t="s">
        <v>179</v>
      </c>
      <c r="B260" s="7">
        <v>10</v>
      </c>
      <c r="C260" s="7">
        <v>500</v>
      </c>
    </row>
    <row r="261" spans="1:3" x14ac:dyDescent="0.25">
      <c r="A261" s="13" t="s">
        <v>1142</v>
      </c>
      <c r="B261" s="7">
        <v>10</v>
      </c>
      <c r="C261" s="7">
        <v>500</v>
      </c>
    </row>
    <row r="262" spans="1:3" x14ac:dyDescent="0.25">
      <c r="A262" s="6" t="s">
        <v>384</v>
      </c>
      <c r="B262" s="7">
        <v>20</v>
      </c>
      <c r="C262" s="7">
        <v>5500</v>
      </c>
    </row>
    <row r="263" spans="1:3" x14ac:dyDescent="0.25">
      <c r="A263" s="13" t="s">
        <v>244</v>
      </c>
      <c r="B263" s="7">
        <v>10</v>
      </c>
      <c r="C263" s="7">
        <v>500</v>
      </c>
    </row>
    <row r="264" spans="1:3" x14ac:dyDescent="0.25">
      <c r="A264" s="13" t="s">
        <v>406</v>
      </c>
      <c r="B264" s="7">
        <v>10</v>
      </c>
      <c r="C264" s="7">
        <v>5000</v>
      </c>
    </row>
    <row r="265" spans="1:3" x14ac:dyDescent="0.25">
      <c r="A265" s="6" t="s">
        <v>603</v>
      </c>
      <c r="B265" s="7">
        <v>70</v>
      </c>
      <c r="C265" s="7">
        <v>12500</v>
      </c>
    </row>
    <row r="266" spans="1:3" x14ac:dyDescent="0.25">
      <c r="A266" s="13" t="s">
        <v>729</v>
      </c>
      <c r="B266" s="7">
        <v>10</v>
      </c>
      <c r="C266" s="7">
        <v>500</v>
      </c>
    </row>
    <row r="267" spans="1:3" x14ac:dyDescent="0.25">
      <c r="A267" s="13" t="s">
        <v>151</v>
      </c>
      <c r="B267" s="7">
        <v>10</v>
      </c>
      <c r="C267" s="7">
        <v>500</v>
      </c>
    </row>
    <row r="268" spans="1:3" x14ac:dyDescent="0.25">
      <c r="A268" s="13" t="s">
        <v>49</v>
      </c>
      <c r="B268" s="7">
        <v>10</v>
      </c>
      <c r="C268" s="7">
        <v>5000</v>
      </c>
    </row>
    <row r="269" spans="1:3" x14ac:dyDescent="0.25">
      <c r="A269" s="13" t="s">
        <v>804</v>
      </c>
      <c r="B269" s="7">
        <v>10</v>
      </c>
      <c r="C269" s="7">
        <v>500</v>
      </c>
    </row>
    <row r="270" spans="1:3" x14ac:dyDescent="0.25">
      <c r="A270" s="13" t="s">
        <v>557</v>
      </c>
      <c r="B270" s="7">
        <v>10</v>
      </c>
      <c r="C270" s="7">
        <v>500</v>
      </c>
    </row>
    <row r="271" spans="1:3" x14ac:dyDescent="0.25">
      <c r="A271" s="13" t="s">
        <v>1081</v>
      </c>
      <c r="B271" s="7">
        <v>10</v>
      </c>
      <c r="C271" s="7">
        <v>5000</v>
      </c>
    </row>
    <row r="272" spans="1:3" x14ac:dyDescent="0.25">
      <c r="A272" s="13" t="s">
        <v>541</v>
      </c>
      <c r="B272" s="7">
        <v>10</v>
      </c>
      <c r="C272" s="7">
        <v>500</v>
      </c>
    </row>
    <row r="273" spans="1:3" x14ac:dyDescent="0.25">
      <c r="A273" s="6" t="s">
        <v>180</v>
      </c>
      <c r="B273" s="7">
        <v>20</v>
      </c>
      <c r="C273" s="7">
        <v>1000</v>
      </c>
    </row>
    <row r="274" spans="1:3" x14ac:dyDescent="0.25">
      <c r="A274" s="13" t="s">
        <v>360</v>
      </c>
      <c r="B274" s="7">
        <v>10</v>
      </c>
      <c r="C274" s="7">
        <v>500</v>
      </c>
    </row>
    <row r="275" spans="1:3" x14ac:dyDescent="0.25">
      <c r="A275" s="13" t="s">
        <v>174</v>
      </c>
      <c r="B275" s="7">
        <v>10</v>
      </c>
      <c r="C275" s="7">
        <v>500</v>
      </c>
    </row>
    <row r="276" spans="1:3" x14ac:dyDescent="0.25">
      <c r="A276" s="6" t="s">
        <v>439</v>
      </c>
      <c r="B276" s="7">
        <v>30</v>
      </c>
      <c r="C276" s="7">
        <v>10500</v>
      </c>
    </row>
    <row r="277" spans="1:3" x14ac:dyDescent="0.25">
      <c r="A277" s="13" t="s">
        <v>639</v>
      </c>
      <c r="B277" s="7">
        <v>10</v>
      </c>
      <c r="C277" s="7">
        <v>500</v>
      </c>
    </row>
    <row r="278" spans="1:3" x14ac:dyDescent="0.25">
      <c r="A278" s="13" t="s">
        <v>992</v>
      </c>
      <c r="B278" s="7">
        <v>10</v>
      </c>
      <c r="C278" s="7">
        <v>5000</v>
      </c>
    </row>
    <row r="279" spans="1:3" x14ac:dyDescent="0.25">
      <c r="A279" s="13" t="s">
        <v>77</v>
      </c>
      <c r="B279" s="7">
        <v>10</v>
      </c>
      <c r="C279" s="7">
        <v>5000</v>
      </c>
    </row>
    <row r="280" spans="1:3" x14ac:dyDescent="0.25">
      <c r="A280" s="6" t="s">
        <v>866</v>
      </c>
      <c r="B280" s="7">
        <v>40</v>
      </c>
      <c r="C280" s="7">
        <v>11000</v>
      </c>
    </row>
    <row r="281" spans="1:3" x14ac:dyDescent="0.25">
      <c r="A281" s="13" t="s">
        <v>299</v>
      </c>
      <c r="B281" s="7">
        <v>10</v>
      </c>
      <c r="C281" s="7">
        <v>500</v>
      </c>
    </row>
    <row r="282" spans="1:3" x14ac:dyDescent="0.25">
      <c r="A282" s="13" t="s">
        <v>686</v>
      </c>
      <c r="B282" s="7">
        <v>10</v>
      </c>
      <c r="C282" s="7">
        <v>500</v>
      </c>
    </row>
    <row r="283" spans="1:3" x14ac:dyDescent="0.25">
      <c r="A283" s="13" t="s">
        <v>486</v>
      </c>
      <c r="B283" s="7">
        <v>10</v>
      </c>
      <c r="C283" s="7">
        <v>5000</v>
      </c>
    </row>
    <row r="284" spans="1:3" x14ac:dyDescent="0.25">
      <c r="A284" s="13" t="s">
        <v>485</v>
      </c>
      <c r="B284" s="7">
        <v>10</v>
      </c>
      <c r="C284" s="7">
        <v>5000</v>
      </c>
    </row>
    <row r="285" spans="1:3" x14ac:dyDescent="0.25">
      <c r="A285" s="6" t="s">
        <v>358</v>
      </c>
      <c r="B285" s="7">
        <v>20</v>
      </c>
      <c r="C285" s="7">
        <v>1000</v>
      </c>
    </row>
    <row r="286" spans="1:3" x14ac:dyDescent="0.25">
      <c r="A286" s="13" t="s">
        <v>98</v>
      </c>
      <c r="B286" s="7">
        <v>10</v>
      </c>
      <c r="C286" s="7">
        <v>500</v>
      </c>
    </row>
    <row r="287" spans="1:3" x14ac:dyDescent="0.25">
      <c r="A287" s="13" t="s">
        <v>358</v>
      </c>
      <c r="B287" s="7">
        <v>10</v>
      </c>
      <c r="C287" s="7">
        <v>500</v>
      </c>
    </row>
    <row r="288" spans="1:3" x14ac:dyDescent="0.25">
      <c r="A288" s="6" t="s">
        <v>832</v>
      </c>
      <c r="B288" s="7">
        <v>80</v>
      </c>
      <c r="C288" s="7">
        <v>71500</v>
      </c>
    </row>
    <row r="289" spans="1:3" x14ac:dyDescent="0.25">
      <c r="A289" s="13" t="s">
        <v>514</v>
      </c>
      <c r="B289" s="7">
        <v>10</v>
      </c>
      <c r="C289" s="7">
        <v>500</v>
      </c>
    </row>
    <row r="290" spans="1:3" x14ac:dyDescent="0.25">
      <c r="A290" s="13" t="s">
        <v>841</v>
      </c>
      <c r="B290" s="7">
        <v>10</v>
      </c>
      <c r="C290" s="7">
        <v>5000</v>
      </c>
    </row>
    <row r="291" spans="1:3" x14ac:dyDescent="0.25">
      <c r="A291" s="13" t="s">
        <v>354</v>
      </c>
      <c r="B291" s="7">
        <v>10</v>
      </c>
      <c r="C291" s="7">
        <v>500</v>
      </c>
    </row>
    <row r="292" spans="1:3" x14ac:dyDescent="0.25">
      <c r="A292" s="13" t="s">
        <v>811</v>
      </c>
      <c r="B292" s="7">
        <v>10</v>
      </c>
      <c r="C292" s="7">
        <v>500</v>
      </c>
    </row>
    <row r="293" spans="1:3" x14ac:dyDescent="0.25">
      <c r="A293" s="13" t="s">
        <v>758</v>
      </c>
      <c r="B293" s="7">
        <v>10</v>
      </c>
      <c r="C293" s="7">
        <v>50000</v>
      </c>
    </row>
    <row r="294" spans="1:3" x14ac:dyDescent="0.25">
      <c r="A294" s="13" t="s">
        <v>113</v>
      </c>
      <c r="B294" s="7">
        <v>10</v>
      </c>
      <c r="C294" s="7">
        <v>5000</v>
      </c>
    </row>
    <row r="295" spans="1:3" x14ac:dyDescent="0.25">
      <c r="A295" s="13" t="s">
        <v>1126</v>
      </c>
      <c r="B295" s="7">
        <v>10</v>
      </c>
      <c r="C295" s="7">
        <v>5000</v>
      </c>
    </row>
    <row r="296" spans="1:3" x14ac:dyDescent="0.25">
      <c r="A296" s="13" t="s">
        <v>1040</v>
      </c>
      <c r="B296" s="7">
        <v>10</v>
      </c>
      <c r="C296" s="7">
        <v>5000</v>
      </c>
    </row>
    <row r="297" spans="1:3" x14ac:dyDescent="0.25">
      <c r="A297" s="6" t="s">
        <v>916</v>
      </c>
      <c r="B297" s="7">
        <v>30</v>
      </c>
      <c r="C297" s="7">
        <v>1500</v>
      </c>
    </row>
    <row r="298" spans="1:3" x14ac:dyDescent="0.25">
      <c r="A298" s="13" t="s">
        <v>1116</v>
      </c>
      <c r="B298" s="7">
        <v>10</v>
      </c>
      <c r="C298" s="7">
        <v>500</v>
      </c>
    </row>
    <row r="299" spans="1:3" x14ac:dyDescent="0.25">
      <c r="A299" s="13" t="s">
        <v>205</v>
      </c>
      <c r="B299" s="7">
        <v>10</v>
      </c>
      <c r="C299" s="7">
        <v>500</v>
      </c>
    </row>
    <row r="300" spans="1:3" x14ac:dyDescent="0.25">
      <c r="A300" s="13" t="s">
        <v>991</v>
      </c>
      <c r="B300" s="7">
        <v>10</v>
      </c>
      <c r="C300" s="7">
        <v>500</v>
      </c>
    </row>
    <row r="301" spans="1:3" x14ac:dyDescent="0.25">
      <c r="A301" s="6" t="s">
        <v>1042</v>
      </c>
      <c r="B301" s="7">
        <v>110</v>
      </c>
      <c r="C301" s="7">
        <v>23500</v>
      </c>
    </row>
    <row r="302" spans="1:3" x14ac:dyDescent="0.25">
      <c r="A302" s="13" t="s">
        <v>138</v>
      </c>
      <c r="B302" s="7">
        <v>10</v>
      </c>
      <c r="C302" s="7">
        <v>500</v>
      </c>
    </row>
    <row r="303" spans="1:3" x14ac:dyDescent="0.25">
      <c r="A303" s="13" t="s">
        <v>64</v>
      </c>
      <c r="B303" s="7">
        <v>10</v>
      </c>
      <c r="C303" s="7">
        <v>5000</v>
      </c>
    </row>
    <row r="304" spans="1:3" x14ac:dyDescent="0.25">
      <c r="A304" s="13" t="s">
        <v>1121</v>
      </c>
      <c r="B304" s="7">
        <v>10</v>
      </c>
      <c r="C304" s="7">
        <v>500</v>
      </c>
    </row>
    <row r="305" spans="1:3" x14ac:dyDescent="0.25">
      <c r="A305" s="13" t="s">
        <v>646</v>
      </c>
      <c r="B305" s="7">
        <v>10</v>
      </c>
      <c r="C305" s="7">
        <v>500</v>
      </c>
    </row>
    <row r="306" spans="1:3" x14ac:dyDescent="0.25">
      <c r="A306" s="13" t="s">
        <v>22</v>
      </c>
      <c r="B306" s="7">
        <v>10</v>
      </c>
      <c r="C306" s="7">
        <v>5000</v>
      </c>
    </row>
    <row r="307" spans="1:3" x14ac:dyDescent="0.25">
      <c r="A307" s="13" t="s">
        <v>619</v>
      </c>
      <c r="B307" s="7">
        <v>10</v>
      </c>
      <c r="C307" s="7">
        <v>500</v>
      </c>
    </row>
    <row r="308" spans="1:3" x14ac:dyDescent="0.25">
      <c r="A308" s="13" t="s">
        <v>371</v>
      </c>
      <c r="B308" s="7">
        <v>10</v>
      </c>
      <c r="C308" s="7">
        <v>5000</v>
      </c>
    </row>
    <row r="309" spans="1:3" x14ac:dyDescent="0.25">
      <c r="A309" s="13" t="s">
        <v>1046</v>
      </c>
      <c r="B309" s="7">
        <v>10</v>
      </c>
      <c r="C309" s="7">
        <v>500</v>
      </c>
    </row>
    <row r="310" spans="1:3" x14ac:dyDescent="0.25">
      <c r="A310" s="13" t="s">
        <v>76</v>
      </c>
      <c r="B310" s="7">
        <v>10</v>
      </c>
      <c r="C310" s="7">
        <v>5000</v>
      </c>
    </row>
    <row r="311" spans="1:3" x14ac:dyDescent="0.25">
      <c r="A311" s="13" t="s">
        <v>720</v>
      </c>
      <c r="B311" s="7">
        <v>10</v>
      </c>
      <c r="C311" s="7">
        <v>500</v>
      </c>
    </row>
    <row r="312" spans="1:3" x14ac:dyDescent="0.25">
      <c r="A312" s="13" t="s">
        <v>690</v>
      </c>
      <c r="B312" s="7">
        <v>10</v>
      </c>
      <c r="C312" s="7">
        <v>500</v>
      </c>
    </row>
    <row r="313" spans="1:3" x14ac:dyDescent="0.25">
      <c r="A313" s="6" t="s">
        <v>296</v>
      </c>
      <c r="B313" s="7">
        <v>20</v>
      </c>
      <c r="C313" s="7">
        <v>10000</v>
      </c>
    </row>
    <row r="314" spans="1:3" x14ac:dyDescent="0.25">
      <c r="A314" s="13" t="s">
        <v>781</v>
      </c>
      <c r="B314" s="7">
        <v>10</v>
      </c>
      <c r="C314" s="7">
        <v>5000</v>
      </c>
    </row>
    <row r="315" spans="1:3" x14ac:dyDescent="0.25">
      <c r="A315" s="13" t="s">
        <v>296</v>
      </c>
      <c r="B315" s="7">
        <v>10</v>
      </c>
      <c r="C315" s="7">
        <v>5000</v>
      </c>
    </row>
    <row r="316" spans="1:3" x14ac:dyDescent="0.25">
      <c r="A316" s="6" t="s">
        <v>1020</v>
      </c>
      <c r="B316" s="7">
        <v>50</v>
      </c>
      <c r="C316" s="7">
        <v>2500</v>
      </c>
    </row>
    <row r="317" spans="1:3" x14ac:dyDescent="0.25">
      <c r="A317" s="13" t="s">
        <v>1083</v>
      </c>
      <c r="B317" s="7">
        <v>10</v>
      </c>
      <c r="C317" s="7">
        <v>500</v>
      </c>
    </row>
    <row r="318" spans="1:3" x14ac:dyDescent="0.25">
      <c r="A318" s="13" t="s">
        <v>949</v>
      </c>
      <c r="B318" s="7">
        <v>10</v>
      </c>
      <c r="C318" s="7">
        <v>500</v>
      </c>
    </row>
    <row r="319" spans="1:3" x14ac:dyDescent="0.25">
      <c r="A319" s="13" t="s">
        <v>1111</v>
      </c>
      <c r="B319" s="7">
        <v>10</v>
      </c>
      <c r="C319" s="7">
        <v>500</v>
      </c>
    </row>
    <row r="320" spans="1:3" x14ac:dyDescent="0.25">
      <c r="A320" s="13" t="s">
        <v>621</v>
      </c>
      <c r="B320" s="7">
        <v>10</v>
      </c>
      <c r="C320" s="7">
        <v>500</v>
      </c>
    </row>
    <row r="321" spans="1:3" x14ac:dyDescent="0.25">
      <c r="A321" s="13" t="s">
        <v>829</v>
      </c>
      <c r="B321" s="7">
        <v>10</v>
      </c>
      <c r="C321" s="7">
        <v>500</v>
      </c>
    </row>
    <row r="322" spans="1:3" x14ac:dyDescent="0.25">
      <c r="A322" s="6" t="s">
        <v>981</v>
      </c>
      <c r="B322" s="7">
        <v>20</v>
      </c>
      <c r="C322" s="7">
        <v>5500</v>
      </c>
    </row>
    <row r="323" spans="1:3" x14ac:dyDescent="0.25">
      <c r="A323" s="13" t="s">
        <v>996</v>
      </c>
      <c r="B323" s="7">
        <v>10</v>
      </c>
      <c r="C323" s="7">
        <v>5000</v>
      </c>
    </row>
    <row r="324" spans="1:3" x14ac:dyDescent="0.25">
      <c r="A324" s="13" t="s">
        <v>214</v>
      </c>
      <c r="B324" s="7">
        <v>10</v>
      </c>
      <c r="C324" s="7">
        <v>500</v>
      </c>
    </row>
    <row r="325" spans="1:3" x14ac:dyDescent="0.25">
      <c r="A325" s="6" t="s">
        <v>830</v>
      </c>
      <c r="B325" s="7">
        <v>110</v>
      </c>
      <c r="C325" s="7">
        <v>18500</v>
      </c>
    </row>
    <row r="326" spans="1:3" x14ac:dyDescent="0.25">
      <c r="A326" s="13" t="s">
        <v>767</v>
      </c>
      <c r="B326" s="7">
        <v>10</v>
      </c>
      <c r="C326" s="7">
        <v>5000</v>
      </c>
    </row>
    <row r="327" spans="1:3" x14ac:dyDescent="0.25">
      <c r="A327" s="13" t="s">
        <v>1053</v>
      </c>
      <c r="B327" s="7">
        <v>10</v>
      </c>
      <c r="C327" s="7">
        <v>0</v>
      </c>
    </row>
    <row r="328" spans="1:3" x14ac:dyDescent="0.25">
      <c r="A328" s="13" t="s">
        <v>313</v>
      </c>
      <c r="B328" s="7">
        <v>10</v>
      </c>
      <c r="C328" s="7">
        <v>500</v>
      </c>
    </row>
    <row r="329" spans="1:3" x14ac:dyDescent="0.25">
      <c r="A329" s="13" t="s">
        <v>978</v>
      </c>
      <c r="B329" s="7">
        <v>10</v>
      </c>
      <c r="C329" s="7">
        <v>500</v>
      </c>
    </row>
    <row r="330" spans="1:3" x14ac:dyDescent="0.25">
      <c r="A330" s="13" t="s">
        <v>115</v>
      </c>
      <c r="B330" s="7">
        <v>10</v>
      </c>
      <c r="C330" s="7">
        <v>500</v>
      </c>
    </row>
    <row r="331" spans="1:3" x14ac:dyDescent="0.25">
      <c r="A331" s="13" t="s">
        <v>148</v>
      </c>
      <c r="B331" s="7">
        <v>10</v>
      </c>
      <c r="C331" s="7">
        <v>500</v>
      </c>
    </row>
    <row r="332" spans="1:3" x14ac:dyDescent="0.25">
      <c r="A332" s="13" t="s">
        <v>1048</v>
      </c>
      <c r="B332" s="7">
        <v>10</v>
      </c>
      <c r="C332" s="7">
        <v>5000</v>
      </c>
    </row>
    <row r="333" spans="1:3" x14ac:dyDescent="0.25">
      <c r="A333" s="13" t="s">
        <v>728</v>
      </c>
      <c r="B333" s="7">
        <v>10</v>
      </c>
      <c r="C333" s="7">
        <v>5000</v>
      </c>
    </row>
    <row r="334" spans="1:3" x14ac:dyDescent="0.25">
      <c r="A334" s="13" t="s">
        <v>562</v>
      </c>
      <c r="B334" s="7">
        <v>10</v>
      </c>
      <c r="C334" s="7">
        <v>500</v>
      </c>
    </row>
    <row r="335" spans="1:3" x14ac:dyDescent="0.25">
      <c r="A335" s="13" t="s">
        <v>318</v>
      </c>
      <c r="B335" s="7">
        <v>10</v>
      </c>
      <c r="C335" s="7">
        <v>500</v>
      </c>
    </row>
    <row r="336" spans="1:3" x14ac:dyDescent="0.25">
      <c r="A336" s="13" t="s">
        <v>696</v>
      </c>
      <c r="B336" s="7">
        <v>10</v>
      </c>
      <c r="C336" s="7">
        <v>500</v>
      </c>
    </row>
    <row r="337" spans="1:3" x14ac:dyDescent="0.25">
      <c r="A337" s="6" t="s">
        <v>251</v>
      </c>
      <c r="B337" s="7">
        <v>80</v>
      </c>
      <c r="C337" s="7">
        <v>26500</v>
      </c>
    </row>
    <row r="338" spans="1:3" x14ac:dyDescent="0.25">
      <c r="A338" s="13" t="s">
        <v>473</v>
      </c>
      <c r="B338" s="7">
        <v>10</v>
      </c>
      <c r="C338" s="7">
        <v>5000</v>
      </c>
    </row>
    <row r="339" spans="1:3" x14ac:dyDescent="0.25">
      <c r="A339" s="13" t="s">
        <v>763</v>
      </c>
      <c r="B339" s="7">
        <v>10</v>
      </c>
      <c r="C339" s="7">
        <v>5000</v>
      </c>
    </row>
    <row r="340" spans="1:3" x14ac:dyDescent="0.25">
      <c r="A340" s="13" t="s">
        <v>689</v>
      </c>
      <c r="B340" s="7">
        <v>10</v>
      </c>
      <c r="C340" s="7">
        <v>5000</v>
      </c>
    </row>
    <row r="341" spans="1:3" x14ac:dyDescent="0.25">
      <c r="A341" s="13" t="s">
        <v>800</v>
      </c>
      <c r="B341" s="7">
        <v>10</v>
      </c>
      <c r="C341" s="7">
        <v>500</v>
      </c>
    </row>
    <row r="342" spans="1:3" x14ac:dyDescent="0.25">
      <c r="A342" s="13" t="s">
        <v>391</v>
      </c>
      <c r="B342" s="7">
        <v>10</v>
      </c>
      <c r="C342" s="7">
        <v>5000</v>
      </c>
    </row>
    <row r="343" spans="1:3" x14ac:dyDescent="0.25">
      <c r="A343" s="13" t="s">
        <v>1100</v>
      </c>
      <c r="B343" s="7">
        <v>10</v>
      </c>
      <c r="C343" s="7">
        <v>500</v>
      </c>
    </row>
    <row r="344" spans="1:3" x14ac:dyDescent="0.25">
      <c r="A344" s="13" t="s">
        <v>1076</v>
      </c>
      <c r="B344" s="7">
        <v>10</v>
      </c>
      <c r="C344" s="7">
        <v>500</v>
      </c>
    </row>
    <row r="345" spans="1:3" x14ac:dyDescent="0.25">
      <c r="A345" s="13" t="s">
        <v>1039</v>
      </c>
      <c r="B345" s="7">
        <v>10</v>
      </c>
      <c r="C345" s="7">
        <v>5000</v>
      </c>
    </row>
    <row r="346" spans="1:3" x14ac:dyDescent="0.25">
      <c r="A346" s="6" t="s">
        <v>78</v>
      </c>
      <c r="B346" s="7">
        <v>20</v>
      </c>
      <c r="C346" s="7">
        <v>5500</v>
      </c>
    </row>
    <row r="347" spans="1:3" x14ac:dyDescent="0.25">
      <c r="A347" s="13" t="s">
        <v>414</v>
      </c>
      <c r="B347" s="7">
        <v>10</v>
      </c>
      <c r="C347" s="7">
        <v>5000</v>
      </c>
    </row>
    <row r="348" spans="1:3" x14ac:dyDescent="0.25">
      <c r="A348" s="13" t="s">
        <v>78</v>
      </c>
      <c r="B348" s="7">
        <v>10</v>
      </c>
      <c r="C348" s="7">
        <v>500</v>
      </c>
    </row>
    <row r="349" spans="1:3" x14ac:dyDescent="0.25">
      <c r="A349" s="6" t="s">
        <v>1099</v>
      </c>
      <c r="B349" s="7">
        <v>20</v>
      </c>
      <c r="C349" s="7">
        <v>1000</v>
      </c>
    </row>
    <row r="350" spans="1:3" x14ac:dyDescent="0.25">
      <c r="A350" s="13" t="s">
        <v>321</v>
      </c>
      <c r="B350" s="7">
        <v>10</v>
      </c>
      <c r="C350" s="7">
        <v>500</v>
      </c>
    </row>
    <row r="351" spans="1:3" x14ac:dyDescent="0.25">
      <c r="A351" s="13" t="s">
        <v>1099</v>
      </c>
      <c r="B351" s="7">
        <v>10</v>
      </c>
      <c r="C351" s="7">
        <v>500</v>
      </c>
    </row>
    <row r="352" spans="1:3" x14ac:dyDescent="0.25">
      <c r="A352" s="6" t="s">
        <v>295</v>
      </c>
      <c r="B352" s="7">
        <v>1077</v>
      </c>
      <c r="C352" s="7">
        <v>178800</v>
      </c>
    </row>
    <row r="353" spans="1:3" x14ac:dyDescent="0.25">
      <c r="A353" s="13" t="s">
        <v>1129</v>
      </c>
      <c r="B353" s="7">
        <v>1</v>
      </c>
      <c r="C353" s="7">
        <v>0</v>
      </c>
    </row>
    <row r="354" spans="1:3" x14ac:dyDescent="0.25">
      <c r="A354" s="13" t="s">
        <v>1071</v>
      </c>
      <c r="B354" s="7">
        <v>1</v>
      </c>
      <c r="C354" s="7">
        <v>50</v>
      </c>
    </row>
    <row r="355" spans="1:3" x14ac:dyDescent="0.25">
      <c r="A355" s="13" t="s">
        <v>269</v>
      </c>
      <c r="B355" s="7">
        <v>1</v>
      </c>
      <c r="C355" s="7">
        <v>50</v>
      </c>
    </row>
    <row r="356" spans="1:3" x14ac:dyDescent="0.25">
      <c r="A356" s="13" t="s">
        <v>230</v>
      </c>
      <c r="B356" s="7">
        <v>1</v>
      </c>
      <c r="C356" s="7">
        <v>50</v>
      </c>
    </row>
    <row r="357" spans="1:3" x14ac:dyDescent="0.25">
      <c r="A357" s="13" t="s">
        <v>786</v>
      </c>
      <c r="B357" s="7">
        <v>1</v>
      </c>
      <c r="C357" s="7">
        <v>50</v>
      </c>
    </row>
    <row r="358" spans="1:3" x14ac:dyDescent="0.25">
      <c r="A358" s="13" t="s">
        <v>16</v>
      </c>
      <c r="B358" s="7">
        <v>1</v>
      </c>
      <c r="C358" s="7">
        <v>500</v>
      </c>
    </row>
    <row r="359" spans="1:3" x14ac:dyDescent="0.25">
      <c r="A359" s="13" t="s">
        <v>737</v>
      </c>
      <c r="B359" s="7">
        <v>1</v>
      </c>
      <c r="C359" s="7">
        <v>500</v>
      </c>
    </row>
    <row r="360" spans="1:3" x14ac:dyDescent="0.25">
      <c r="A360" s="13" t="s">
        <v>549</v>
      </c>
      <c r="B360" s="7">
        <v>1</v>
      </c>
      <c r="C360" s="7">
        <v>50</v>
      </c>
    </row>
    <row r="361" spans="1:3" x14ac:dyDescent="0.25">
      <c r="A361" s="13" t="s">
        <v>606</v>
      </c>
      <c r="B361" s="7">
        <v>1</v>
      </c>
      <c r="C361" s="7">
        <v>500</v>
      </c>
    </row>
    <row r="362" spans="1:3" x14ac:dyDescent="0.25">
      <c r="A362" s="13" t="s">
        <v>156</v>
      </c>
      <c r="B362" s="7">
        <v>1</v>
      </c>
      <c r="C362" s="7">
        <v>50</v>
      </c>
    </row>
    <row r="363" spans="1:3" x14ac:dyDescent="0.25">
      <c r="A363" s="13" t="s">
        <v>960</v>
      </c>
      <c r="B363" s="7">
        <v>1</v>
      </c>
      <c r="C363" s="7">
        <v>50</v>
      </c>
    </row>
    <row r="364" spans="1:3" x14ac:dyDescent="0.25">
      <c r="A364" s="13" t="s">
        <v>789</v>
      </c>
      <c r="B364" s="7">
        <v>1</v>
      </c>
      <c r="C364" s="7">
        <v>50</v>
      </c>
    </row>
    <row r="365" spans="1:3" x14ac:dyDescent="0.25">
      <c r="A365" s="13" t="s">
        <v>977</v>
      </c>
      <c r="B365" s="7">
        <v>1</v>
      </c>
      <c r="C365" s="7">
        <v>50</v>
      </c>
    </row>
    <row r="366" spans="1:3" x14ac:dyDescent="0.25">
      <c r="A366" s="13" t="s">
        <v>1052</v>
      </c>
      <c r="B366" s="7">
        <v>1</v>
      </c>
      <c r="C366" s="7">
        <v>50</v>
      </c>
    </row>
    <row r="367" spans="1:3" x14ac:dyDescent="0.25">
      <c r="A367" s="13" t="s">
        <v>660</v>
      </c>
      <c r="B367" s="7">
        <v>1</v>
      </c>
      <c r="C367" s="7">
        <v>50</v>
      </c>
    </row>
    <row r="368" spans="1:3" x14ac:dyDescent="0.25">
      <c r="A368" s="13" t="s">
        <v>721</v>
      </c>
      <c r="B368" s="7">
        <v>1</v>
      </c>
      <c r="C368" s="7">
        <v>50</v>
      </c>
    </row>
    <row r="369" spans="1:3" x14ac:dyDescent="0.25">
      <c r="A369" s="13" t="s">
        <v>392</v>
      </c>
      <c r="B369" s="7">
        <v>1</v>
      </c>
      <c r="C369" s="7">
        <v>50</v>
      </c>
    </row>
    <row r="370" spans="1:3" x14ac:dyDescent="0.25">
      <c r="A370" s="13" t="s">
        <v>481</v>
      </c>
      <c r="B370" s="7">
        <v>1</v>
      </c>
      <c r="C370" s="7">
        <v>50</v>
      </c>
    </row>
    <row r="371" spans="1:3" x14ac:dyDescent="0.25">
      <c r="A371" s="13" t="s">
        <v>1001</v>
      </c>
      <c r="B371" s="7">
        <v>1</v>
      </c>
      <c r="C371" s="7">
        <v>50</v>
      </c>
    </row>
    <row r="372" spans="1:3" x14ac:dyDescent="0.25">
      <c r="A372" s="13" t="s">
        <v>1153</v>
      </c>
      <c r="B372" s="7">
        <v>1</v>
      </c>
      <c r="C372" s="7">
        <v>50</v>
      </c>
    </row>
    <row r="373" spans="1:3" x14ac:dyDescent="0.25">
      <c r="A373" s="13" t="s">
        <v>238</v>
      </c>
      <c r="B373" s="7">
        <v>1</v>
      </c>
      <c r="C373" s="7">
        <v>50</v>
      </c>
    </row>
    <row r="374" spans="1:3" x14ac:dyDescent="0.25">
      <c r="A374" s="13" t="s">
        <v>796</v>
      </c>
      <c r="B374" s="7">
        <v>1</v>
      </c>
      <c r="C374" s="7">
        <v>50</v>
      </c>
    </row>
    <row r="375" spans="1:3" x14ac:dyDescent="0.25">
      <c r="A375" s="13" t="s">
        <v>715</v>
      </c>
      <c r="B375" s="7">
        <v>1</v>
      </c>
      <c r="C375" s="7">
        <v>50</v>
      </c>
    </row>
    <row r="376" spans="1:3" x14ac:dyDescent="0.25">
      <c r="A376" s="13" t="s">
        <v>738</v>
      </c>
      <c r="B376" s="7">
        <v>1</v>
      </c>
      <c r="C376" s="7">
        <v>50</v>
      </c>
    </row>
    <row r="377" spans="1:3" x14ac:dyDescent="0.25">
      <c r="A377" s="13" t="s">
        <v>1069</v>
      </c>
      <c r="B377" s="7">
        <v>1</v>
      </c>
      <c r="C377" s="7">
        <v>50</v>
      </c>
    </row>
    <row r="378" spans="1:3" x14ac:dyDescent="0.25">
      <c r="A378" s="13" t="s">
        <v>852</v>
      </c>
      <c r="B378" s="7">
        <v>1</v>
      </c>
      <c r="C378" s="7">
        <v>0</v>
      </c>
    </row>
    <row r="379" spans="1:3" x14ac:dyDescent="0.25">
      <c r="A379" s="13" t="s">
        <v>491</v>
      </c>
      <c r="B379" s="7">
        <v>1</v>
      </c>
      <c r="C379" s="7">
        <v>0</v>
      </c>
    </row>
    <row r="380" spans="1:3" x14ac:dyDescent="0.25">
      <c r="A380" s="13" t="s">
        <v>1108</v>
      </c>
      <c r="B380" s="7">
        <v>1</v>
      </c>
      <c r="C380" s="7">
        <v>500</v>
      </c>
    </row>
    <row r="381" spans="1:3" x14ac:dyDescent="0.25">
      <c r="A381" s="13" t="s">
        <v>107</v>
      </c>
      <c r="B381" s="7">
        <v>1</v>
      </c>
      <c r="C381" s="7">
        <v>50</v>
      </c>
    </row>
    <row r="382" spans="1:3" x14ac:dyDescent="0.25">
      <c r="A382" s="13" t="s">
        <v>300</v>
      </c>
      <c r="B382" s="7">
        <v>1</v>
      </c>
      <c r="C382" s="7">
        <v>500</v>
      </c>
    </row>
    <row r="383" spans="1:3" x14ac:dyDescent="0.25">
      <c r="A383" s="13" t="s">
        <v>900</v>
      </c>
      <c r="B383" s="7">
        <v>1</v>
      </c>
      <c r="C383" s="7">
        <v>50</v>
      </c>
    </row>
    <row r="384" spans="1:3" x14ac:dyDescent="0.25">
      <c r="A384" s="13" t="s">
        <v>281</v>
      </c>
      <c r="B384" s="7">
        <v>1</v>
      </c>
      <c r="C384" s="7">
        <v>50</v>
      </c>
    </row>
    <row r="385" spans="1:3" x14ac:dyDescent="0.25">
      <c r="A385" s="13" t="s">
        <v>126</v>
      </c>
      <c r="B385" s="7">
        <v>1</v>
      </c>
      <c r="C385" s="7">
        <v>50</v>
      </c>
    </row>
    <row r="386" spans="1:3" x14ac:dyDescent="0.25">
      <c r="A386" s="13" t="s">
        <v>65</v>
      </c>
      <c r="B386" s="7">
        <v>1</v>
      </c>
      <c r="C386" s="7">
        <v>50</v>
      </c>
    </row>
    <row r="387" spans="1:3" x14ac:dyDescent="0.25">
      <c r="A387" s="13" t="s">
        <v>749</v>
      </c>
      <c r="B387" s="7">
        <v>1</v>
      </c>
      <c r="C387" s="7">
        <v>50</v>
      </c>
    </row>
    <row r="388" spans="1:3" x14ac:dyDescent="0.25">
      <c r="A388" s="13" t="s">
        <v>956</v>
      </c>
      <c r="B388" s="7">
        <v>1</v>
      </c>
      <c r="C388" s="7">
        <v>50</v>
      </c>
    </row>
    <row r="389" spans="1:3" x14ac:dyDescent="0.25">
      <c r="A389" s="13" t="s">
        <v>52</v>
      </c>
      <c r="B389" s="7">
        <v>1</v>
      </c>
      <c r="C389" s="7">
        <v>50</v>
      </c>
    </row>
    <row r="390" spans="1:3" x14ac:dyDescent="0.25">
      <c r="A390" s="13" t="s">
        <v>1006</v>
      </c>
      <c r="B390" s="7">
        <v>1</v>
      </c>
      <c r="C390" s="7">
        <v>0</v>
      </c>
    </row>
    <row r="391" spans="1:3" x14ac:dyDescent="0.25">
      <c r="A391" s="13" t="s">
        <v>976</v>
      </c>
      <c r="B391" s="7">
        <v>1</v>
      </c>
      <c r="C391" s="7">
        <v>50</v>
      </c>
    </row>
    <row r="392" spans="1:3" x14ac:dyDescent="0.25">
      <c r="A392" s="13" t="s">
        <v>940</v>
      </c>
      <c r="B392" s="7">
        <v>1</v>
      </c>
      <c r="C392" s="7">
        <v>50</v>
      </c>
    </row>
    <row r="393" spans="1:3" x14ac:dyDescent="0.25">
      <c r="A393" s="13" t="s">
        <v>650</v>
      </c>
      <c r="B393" s="7">
        <v>1</v>
      </c>
      <c r="C393" s="7">
        <v>50</v>
      </c>
    </row>
    <row r="394" spans="1:3" x14ac:dyDescent="0.25">
      <c r="A394" s="13" t="s">
        <v>345</v>
      </c>
      <c r="B394" s="7">
        <v>1</v>
      </c>
      <c r="C394" s="7">
        <v>50</v>
      </c>
    </row>
    <row r="395" spans="1:3" x14ac:dyDescent="0.25">
      <c r="A395" s="13" t="s">
        <v>316</v>
      </c>
      <c r="B395" s="7">
        <v>1</v>
      </c>
      <c r="C395" s="7">
        <v>50</v>
      </c>
    </row>
    <row r="396" spans="1:3" x14ac:dyDescent="0.25">
      <c r="A396" s="13" t="s">
        <v>257</v>
      </c>
      <c r="B396" s="7">
        <v>1</v>
      </c>
      <c r="C396" s="7">
        <v>50</v>
      </c>
    </row>
    <row r="397" spans="1:3" x14ac:dyDescent="0.25">
      <c r="A397" s="13" t="s">
        <v>839</v>
      </c>
      <c r="B397" s="7">
        <v>1</v>
      </c>
      <c r="C397" s="7">
        <v>50</v>
      </c>
    </row>
    <row r="398" spans="1:3" x14ac:dyDescent="0.25">
      <c r="A398" s="13" t="s">
        <v>1154</v>
      </c>
      <c r="B398" s="7">
        <v>1</v>
      </c>
      <c r="C398" s="7">
        <v>50</v>
      </c>
    </row>
    <row r="399" spans="1:3" x14ac:dyDescent="0.25">
      <c r="A399" s="13" t="s">
        <v>985</v>
      </c>
      <c r="B399" s="7">
        <v>1</v>
      </c>
      <c r="C399" s="7">
        <v>50</v>
      </c>
    </row>
    <row r="400" spans="1:3" x14ac:dyDescent="0.25">
      <c r="A400" s="13" t="s">
        <v>918</v>
      </c>
      <c r="B400" s="7">
        <v>1</v>
      </c>
      <c r="C400" s="7">
        <v>0</v>
      </c>
    </row>
    <row r="401" spans="1:3" x14ac:dyDescent="0.25">
      <c r="A401" s="13" t="s">
        <v>734</v>
      </c>
      <c r="B401" s="7">
        <v>1</v>
      </c>
      <c r="C401" s="7">
        <v>0</v>
      </c>
    </row>
    <row r="402" spans="1:3" x14ac:dyDescent="0.25">
      <c r="A402" s="13" t="s">
        <v>607</v>
      </c>
      <c r="B402" s="7">
        <v>1</v>
      </c>
      <c r="C402" s="7">
        <v>50</v>
      </c>
    </row>
    <row r="403" spans="1:3" x14ac:dyDescent="0.25">
      <c r="A403" s="13" t="s">
        <v>1078</v>
      </c>
      <c r="B403" s="7">
        <v>1</v>
      </c>
      <c r="C403" s="7">
        <v>50</v>
      </c>
    </row>
    <row r="404" spans="1:3" x14ac:dyDescent="0.25">
      <c r="A404" s="13" t="s">
        <v>309</v>
      </c>
      <c r="B404" s="7">
        <v>1</v>
      </c>
      <c r="C404" s="7">
        <v>50</v>
      </c>
    </row>
    <row r="405" spans="1:3" x14ac:dyDescent="0.25">
      <c r="A405" s="13" t="s">
        <v>911</v>
      </c>
      <c r="B405" s="7">
        <v>1</v>
      </c>
      <c r="C405" s="7">
        <v>50</v>
      </c>
    </row>
    <row r="406" spans="1:3" x14ac:dyDescent="0.25">
      <c r="A406" s="13" t="s">
        <v>95</v>
      </c>
      <c r="B406" s="7">
        <v>1</v>
      </c>
      <c r="C406" s="7">
        <v>50</v>
      </c>
    </row>
    <row r="407" spans="1:3" x14ac:dyDescent="0.25">
      <c r="A407" s="13" t="s">
        <v>1087</v>
      </c>
      <c r="B407" s="7">
        <v>1</v>
      </c>
      <c r="C407" s="7">
        <v>50</v>
      </c>
    </row>
    <row r="408" spans="1:3" x14ac:dyDescent="0.25">
      <c r="A408" s="13" t="s">
        <v>588</v>
      </c>
      <c r="B408" s="7">
        <v>1</v>
      </c>
      <c r="C408" s="7">
        <v>50</v>
      </c>
    </row>
    <row r="409" spans="1:3" x14ac:dyDescent="0.25">
      <c r="A409" s="13" t="s">
        <v>1118</v>
      </c>
      <c r="B409" s="7">
        <v>1</v>
      </c>
      <c r="C409" s="7">
        <v>0</v>
      </c>
    </row>
    <row r="410" spans="1:3" x14ac:dyDescent="0.25">
      <c r="A410" s="13" t="s">
        <v>669</v>
      </c>
      <c r="B410" s="7">
        <v>1</v>
      </c>
      <c r="C410" s="7">
        <v>0</v>
      </c>
    </row>
    <row r="411" spans="1:3" x14ac:dyDescent="0.25">
      <c r="A411" s="13" t="s">
        <v>627</v>
      </c>
      <c r="B411" s="7">
        <v>1</v>
      </c>
      <c r="C411" s="7">
        <v>50</v>
      </c>
    </row>
    <row r="412" spans="1:3" x14ac:dyDescent="0.25">
      <c r="A412" s="13" t="s">
        <v>905</v>
      </c>
      <c r="B412" s="7">
        <v>1</v>
      </c>
      <c r="C412" s="7">
        <v>500</v>
      </c>
    </row>
    <row r="413" spans="1:3" x14ac:dyDescent="0.25">
      <c r="A413" s="13" t="s">
        <v>467</v>
      </c>
      <c r="B413" s="7">
        <v>1</v>
      </c>
      <c r="C413" s="7">
        <v>50</v>
      </c>
    </row>
    <row r="414" spans="1:3" x14ac:dyDescent="0.25">
      <c r="A414" s="13" t="s">
        <v>298</v>
      </c>
      <c r="B414" s="7">
        <v>1</v>
      </c>
      <c r="C414" s="7">
        <v>500</v>
      </c>
    </row>
    <row r="415" spans="1:3" x14ac:dyDescent="0.25">
      <c r="A415" s="13" t="s">
        <v>383</v>
      </c>
      <c r="B415" s="7">
        <v>1</v>
      </c>
      <c r="C415" s="7">
        <v>50</v>
      </c>
    </row>
    <row r="416" spans="1:3" x14ac:dyDescent="0.25">
      <c r="A416" s="13" t="s">
        <v>821</v>
      </c>
      <c r="B416" s="7">
        <v>1</v>
      </c>
      <c r="C416" s="7">
        <v>50</v>
      </c>
    </row>
    <row r="417" spans="1:3" x14ac:dyDescent="0.25">
      <c r="A417" s="13" t="s">
        <v>252</v>
      </c>
      <c r="B417" s="7">
        <v>1</v>
      </c>
      <c r="C417" s="7">
        <v>50</v>
      </c>
    </row>
    <row r="418" spans="1:3" x14ac:dyDescent="0.25">
      <c r="A418" s="13" t="s">
        <v>167</v>
      </c>
      <c r="B418" s="7">
        <v>1</v>
      </c>
      <c r="C418" s="7">
        <v>50</v>
      </c>
    </row>
    <row r="419" spans="1:3" x14ac:dyDescent="0.25">
      <c r="A419" s="13" t="s">
        <v>727</v>
      </c>
      <c r="B419" s="7">
        <v>1</v>
      </c>
      <c r="C419" s="7">
        <v>50</v>
      </c>
    </row>
    <row r="420" spans="1:3" x14ac:dyDescent="0.25">
      <c r="A420" s="13" t="s">
        <v>848</v>
      </c>
      <c r="B420" s="7">
        <v>1</v>
      </c>
      <c r="C420" s="7">
        <v>50</v>
      </c>
    </row>
    <row r="421" spans="1:3" x14ac:dyDescent="0.25">
      <c r="A421" s="13" t="s">
        <v>1064</v>
      </c>
      <c r="B421" s="7">
        <v>1</v>
      </c>
      <c r="C421" s="7">
        <v>50</v>
      </c>
    </row>
    <row r="422" spans="1:3" x14ac:dyDescent="0.25">
      <c r="A422" s="13" t="s">
        <v>599</v>
      </c>
      <c r="B422" s="7">
        <v>1</v>
      </c>
      <c r="C422" s="7">
        <v>50</v>
      </c>
    </row>
    <row r="423" spans="1:3" x14ac:dyDescent="0.25">
      <c r="A423" s="13" t="s">
        <v>4</v>
      </c>
      <c r="B423" s="7">
        <v>1</v>
      </c>
      <c r="C423" s="7">
        <v>50</v>
      </c>
    </row>
    <row r="424" spans="1:3" x14ac:dyDescent="0.25">
      <c r="A424" s="13" t="s">
        <v>1090</v>
      </c>
      <c r="B424" s="7">
        <v>1</v>
      </c>
      <c r="C424" s="7">
        <v>50</v>
      </c>
    </row>
    <row r="425" spans="1:3" x14ac:dyDescent="0.25">
      <c r="A425" s="13" t="s">
        <v>770</v>
      </c>
      <c r="B425" s="7">
        <v>1</v>
      </c>
      <c r="C425" s="7">
        <v>50</v>
      </c>
    </row>
    <row r="426" spans="1:3" x14ac:dyDescent="0.25">
      <c r="A426" s="13" t="s">
        <v>221</v>
      </c>
      <c r="B426" s="7">
        <v>1</v>
      </c>
      <c r="C426" s="7">
        <v>50</v>
      </c>
    </row>
    <row r="427" spans="1:3" x14ac:dyDescent="0.25">
      <c r="A427" s="13" t="s">
        <v>1096</v>
      </c>
      <c r="B427" s="7">
        <v>1</v>
      </c>
      <c r="C427" s="7">
        <v>50</v>
      </c>
    </row>
    <row r="428" spans="1:3" x14ac:dyDescent="0.25">
      <c r="A428" s="13" t="s">
        <v>865</v>
      </c>
      <c r="B428" s="7">
        <v>1</v>
      </c>
      <c r="C428" s="7">
        <v>0</v>
      </c>
    </row>
    <row r="429" spans="1:3" x14ac:dyDescent="0.25">
      <c r="A429" s="13" t="s">
        <v>939</v>
      </c>
      <c r="B429" s="7">
        <v>1</v>
      </c>
      <c r="C429" s="7">
        <v>50</v>
      </c>
    </row>
    <row r="430" spans="1:3" x14ac:dyDescent="0.25">
      <c r="A430" s="13" t="s">
        <v>287</v>
      </c>
      <c r="B430" s="7">
        <v>1</v>
      </c>
      <c r="C430" s="7">
        <v>500</v>
      </c>
    </row>
    <row r="431" spans="1:3" x14ac:dyDescent="0.25">
      <c r="A431" s="13" t="s">
        <v>1091</v>
      </c>
      <c r="B431" s="7">
        <v>1</v>
      </c>
      <c r="C431" s="7">
        <v>50</v>
      </c>
    </row>
    <row r="432" spans="1:3" x14ac:dyDescent="0.25">
      <c r="A432" s="13" t="s">
        <v>935</v>
      </c>
      <c r="B432" s="7">
        <v>1</v>
      </c>
      <c r="C432" s="7">
        <v>50</v>
      </c>
    </row>
    <row r="433" spans="1:3" x14ac:dyDescent="0.25">
      <c r="A433" s="13" t="s">
        <v>908</v>
      </c>
      <c r="B433" s="7">
        <v>1</v>
      </c>
      <c r="C433" s="7">
        <v>0</v>
      </c>
    </row>
    <row r="434" spans="1:3" x14ac:dyDescent="0.25">
      <c r="A434" s="13" t="s">
        <v>544</v>
      </c>
      <c r="B434" s="7">
        <v>1</v>
      </c>
      <c r="C434" s="7">
        <v>50</v>
      </c>
    </row>
    <row r="435" spans="1:3" x14ac:dyDescent="0.25">
      <c r="A435" s="13" t="s">
        <v>517</v>
      </c>
      <c r="B435" s="7">
        <v>1</v>
      </c>
      <c r="C435" s="7">
        <v>50</v>
      </c>
    </row>
    <row r="436" spans="1:3" x14ac:dyDescent="0.25">
      <c r="A436" s="13" t="s">
        <v>899</v>
      </c>
      <c r="B436" s="7">
        <v>1</v>
      </c>
      <c r="C436" s="7">
        <v>50</v>
      </c>
    </row>
    <row r="437" spans="1:3" x14ac:dyDescent="0.25">
      <c r="A437" s="13" t="s">
        <v>1097</v>
      </c>
      <c r="B437" s="7">
        <v>1</v>
      </c>
      <c r="C437" s="7">
        <v>50</v>
      </c>
    </row>
    <row r="438" spans="1:3" x14ac:dyDescent="0.25">
      <c r="A438" s="13" t="s">
        <v>326</v>
      </c>
      <c r="B438" s="7">
        <v>1</v>
      </c>
      <c r="C438" s="7">
        <v>500</v>
      </c>
    </row>
    <row r="439" spans="1:3" x14ac:dyDescent="0.25">
      <c r="A439" s="13" t="s">
        <v>410</v>
      </c>
      <c r="B439" s="7">
        <v>1</v>
      </c>
      <c r="C439" s="7">
        <v>50</v>
      </c>
    </row>
    <row r="440" spans="1:3" x14ac:dyDescent="0.25">
      <c r="A440" s="13" t="s">
        <v>847</v>
      </c>
      <c r="B440" s="7">
        <v>1</v>
      </c>
      <c r="C440" s="7">
        <v>50</v>
      </c>
    </row>
    <row r="441" spans="1:3" x14ac:dyDescent="0.25">
      <c r="A441" s="13" t="s">
        <v>178</v>
      </c>
      <c r="B441" s="7">
        <v>1</v>
      </c>
      <c r="C441" s="7">
        <v>50</v>
      </c>
    </row>
    <row r="442" spans="1:3" x14ac:dyDescent="0.25">
      <c r="A442" s="13" t="s">
        <v>917</v>
      </c>
      <c r="B442" s="7">
        <v>1</v>
      </c>
      <c r="C442" s="7">
        <v>500</v>
      </c>
    </row>
    <row r="443" spans="1:3" x14ac:dyDescent="0.25">
      <c r="A443" s="13" t="s">
        <v>20</v>
      </c>
      <c r="B443" s="7">
        <v>1</v>
      </c>
      <c r="C443" s="7">
        <v>50</v>
      </c>
    </row>
    <row r="444" spans="1:3" x14ac:dyDescent="0.25">
      <c r="A444" s="13" t="s">
        <v>733</v>
      </c>
      <c r="B444" s="7">
        <v>1</v>
      </c>
      <c r="C444" s="7">
        <v>50</v>
      </c>
    </row>
    <row r="445" spans="1:3" x14ac:dyDescent="0.25">
      <c r="A445" s="13" t="s">
        <v>1133</v>
      </c>
      <c r="B445" s="7">
        <v>1</v>
      </c>
      <c r="C445" s="7">
        <v>50</v>
      </c>
    </row>
    <row r="446" spans="1:3" x14ac:dyDescent="0.25">
      <c r="A446" s="13" t="s">
        <v>662</v>
      </c>
      <c r="B446" s="7">
        <v>1</v>
      </c>
      <c r="C446" s="7">
        <v>50</v>
      </c>
    </row>
    <row r="447" spans="1:3" x14ac:dyDescent="0.25">
      <c r="A447" s="13" t="s">
        <v>375</v>
      </c>
      <c r="B447" s="7">
        <v>1</v>
      </c>
      <c r="C447" s="7">
        <v>50</v>
      </c>
    </row>
    <row r="448" spans="1:3" x14ac:dyDescent="0.25">
      <c r="A448" s="13" t="s">
        <v>1115</v>
      </c>
      <c r="B448" s="7">
        <v>1</v>
      </c>
      <c r="C448" s="7">
        <v>50</v>
      </c>
    </row>
    <row r="449" spans="1:3" x14ac:dyDescent="0.25">
      <c r="A449" s="13" t="s">
        <v>927</v>
      </c>
      <c r="B449" s="7">
        <v>1</v>
      </c>
      <c r="C449" s="7">
        <v>50</v>
      </c>
    </row>
    <row r="450" spans="1:3" x14ac:dyDescent="0.25">
      <c r="A450" s="13" t="s">
        <v>887</v>
      </c>
      <c r="B450" s="7">
        <v>1</v>
      </c>
      <c r="C450" s="7">
        <v>50</v>
      </c>
    </row>
    <row r="451" spans="1:3" x14ac:dyDescent="0.25">
      <c r="A451" s="13" t="s">
        <v>1012</v>
      </c>
      <c r="B451" s="7">
        <v>1</v>
      </c>
      <c r="C451" s="7">
        <v>50</v>
      </c>
    </row>
    <row r="452" spans="1:3" x14ac:dyDescent="0.25">
      <c r="A452" s="13" t="s">
        <v>744</v>
      </c>
      <c r="B452" s="7">
        <v>1</v>
      </c>
      <c r="C452" s="7">
        <v>50</v>
      </c>
    </row>
    <row r="453" spans="1:3" x14ac:dyDescent="0.25">
      <c r="A453" s="13" t="s">
        <v>644</v>
      </c>
      <c r="B453" s="7">
        <v>1</v>
      </c>
      <c r="C453" s="7">
        <v>50</v>
      </c>
    </row>
    <row r="454" spans="1:3" x14ac:dyDescent="0.25">
      <c r="A454" s="13" t="s">
        <v>565</v>
      </c>
      <c r="B454" s="7">
        <v>1</v>
      </c>
      <c r="C454" s="7">
        <v>50</v>
      </c>
    </row>
    <row r="455" spans="1:3" x14ac:dyDescent="0.25">
      <c r="A455" s="13" t="s">
        <v>761</v>
      </c>
      <c r="B455" s="7">
        <v>1</v>
      </c>
      <c r="C455" s="7">
        <v>50</v>
      </c>
    </row>
    <row r="456" spans="1:3" x14ac:dyDescent="0.25">
      <c r="A456" s="13" t="s">
        <v>9</v>
      </c>
      <c r="B456" s="7">
        <v>1</v>
      </c>
      <c r="C456" s="7">
        <v>50</v>
      </c>
    </row>
    <row r="457" spans="1:3" x14ac:dyDescent="0.25">
      <c r="A457" s="13" t="s">
        <v>961</v>
      </c>
      <c r="B457" s="7">
        <v>1</v>
      </c>
      <c r="C457" s="7">
        <v>50</v>
      </c>
    </row>
    <row r="458" spans="1:3" x14ac:dyDescent="0.25">
      <c r="A458" s="13" t="s">
        <v>433</v>
      </c>
      <c r="B458" s="7">
        <v>1</v>
      </c>
      <c r="C458" s="7">
        <v>50</v>
      </c>
    </row>
    <row r="459" spans="1:3" x14ac:dyDescent="0.25">
      <c r="A459" s="13" t="s">
        <v>405</v>
      </c>
      <c r="B459" s="7">
        <v>1</v>
      </c>
      <c r="C459" s="7">
        <v>50</v>
      </c>
    </row>
    <row r="460" spans="1:3" x14ac:dyDescent="0.25">
      <c r="A460" s="13" t="s">
        <v>253</v>
      </c>
      <c r="B460" s="7">
        <v>1</v>
      </c>
      <c r="C460" s="7">
        <v>50</v>
      </c>
    </row>
    <row r="461" spans="1:3" x14ac:dyDescent="0.25">
      <c r="A461" s="13" t="s">
        <v>895</v>
      </c>
      <c r="B461" s="7">
        <v>1</v>
      </c>
      <c r="C461" s="7">
        <v>0</v>
      </c>
    </row>
    <row r="462" spans="1:3" x14ac:dyDescent="0.25">
      <c r="A462" s="13" t="s">
        <v>139</v>
      </c>
      <c r="B462" s="7">
        <v>1</v>
      </c>
      <c r="C462" s="7">
        <v>50</v>
      </c>
    </row>
    <row r="463" spans="1:3" x14ac:dyDescent="0.25">
      <c r="A463" s="13" t="s">
        <v>699</v>
      </c>
      <c r="B463" s="7">
        <v>1</v>
      </c>
      <c r="C463" s="7">
        <v>0</v>
      </c>
    </row>
    <row r="464" spans="1:3" x14ac:dyDescent="0.25">
      <c r="A464" s="13" t="s">
        <v>51</v>
      </c>
      <c r="B464" s="7">
        <v>1</v>
      </c>
      <c r="C464" s="7">
        <v>0</v>
      </c>
    </row>
    <row r="465" spans="1:3" x14ac:dyDescent="0.25">
      <c r="A465" s="13" t="s">
        <v>784</v>
      </c>
      <c r="B465" s="7">
        <v>1</v>
      </c>
      <c r="C465" s="7">
        <v>0</v>
      </c>
    </row>
    <row r="466" spans="1:3" x14ac:dyDescent="0.25">
      <c r="A466" s="13" t="s">
        <v>1102</v>
      </c>
      <c r="B466" s="7">
        <v>1</v>
      </c>
      <c r="C466" s="7">
        <v>0</v>
      </c>
    </row>
    <row r="467" spans="1:3" x14ac:dyDescent="0.25">
      <c r="A467" s="13" t="s">
        <v>376</v>
      </c>
      <c r="B467" s="7">
        <v>1</v>
      </c>
      <c r="C467" s="7">
        <v>50</v>
      </c>
    </row>
    <row r="468" spans="1:3" x14ac:dyDescent="0.25">
      <c r="A468" s="13" t="s">
        <v>787</v>
      </c>
      <c r="B468" s="7">
        <v>1</v>
      </c>
      <c r="C468" s="7">
        <v>50</v>
      </c>
    </row>
    <row r="469" spans="1:3" x14ac:dyDescent="0.25">
      <c r="A469" s="13" t="s">
        <v>531</v>
      </c>
      <c r="B469" s="7">
        <v>1</v>
      </c>
      <c r="C469" s="7">
        <v>500</v>
      </c>
    </row>
    <row r="470" spans="1:3" x14ac:dyDescent="0.25">
      <c r="A470" s="13" t="s">
        <v>154</v>
      </c>
      <c r="B470" s="7">
        <v>1</v>
      </c>
      <c r="C470" s="7">
        <v>500</v>
      </c>
    </row>
    <row r="471" spans="1:3" x14ac:dyDescent="0.25">
      <c r="A471" s="13" t="s">
        <v>875</v>
      </c>
      <c r="B471" s="7">
        <v>1</v>
      </c>
      <c r="C471" s="7">
        <v>50</v>
      </c>
    </row>
    <row r="472" spans="1:3" x14ac:dyDescent="0.25">
      <c r="A472" s="13" t="s">
        <v>860</v>
      </c>
      <c r="B472" s="7">
        <v>1</v>
      </c>
      <c r="C472" s="7">
        <v>50</v>
      </c>
    </row>
    <row r="473" spans="1:3" x14ac:dyDescent="0.25">
      <c r="A473" s="13" t="s">
        <v>30</v>
      </c>
      <c r="B473" s="7">
        <v>1</v>
      </c>
      <c r="C473" s="7">
        <v>50</v>
      </c>
    </row>
    <row r="474" spans="1:3" x14ac:dyDescent="0.25">
      <c r="A474" s="13" t="s">
        <v>70</v>
      </c>
      <c r="B474" s="7">
        <v>1</v>
      </c>
      <c r="C474" s="7">
        <v>50</v>
      </c>
    </row>
    <row r="475" spans="1:3" x14ac:dyDescent="0.25">
      <c r="A475" s="13" t="s">
        <v>242</v>
      </c>
      <c r="B475" s="7">
        <v>1</v>
      </c>
      <c r="C475" s="7">
        <v>50</v>
      </c>
    </row>
    <row r="476" spans="1:3" x14ac:dyDescent="0.25">
      <c r="A476" s="13" t="s">
        <v>909</v>
      </c>
      <c r="B476" s="7">
        <v>1</v>
      </c>
      <c r="C476" s="7">
        <v>50</v>
      </c>
    </row>
    <row r="477" spans="1:3" x14ac:dyDescent="0.25">
      <c r="A477" s="13" t="s">
        <v>726</v>
      </c>
      <c r="B477" s="7">
        <v>1</v>
      </c>
      <c r="C477" s="7">
        <v>50</v>
      </c>
    </row>
    <row r="478" spans="1:3" x14ac:dyDescent="0.25">
      <c r="A478" s="13" t="s">
        <v>683</v>
      </c>
      <c r="B478" s="7">
        <v>1</v>
      </c>
      <c r="C478" s="7">
        <v>50</v>
      </c>
    </row>
    <row r="479" spans="1:3" x14ac:dyDescent="0.25">
      <c r="A479" s="13" t="s">
        <v>657</v>
      </c>
      <c r="B479" s="7">
        <v>1</v>
      </c>
      <c r="C479" s="7">
        <v>50</v>
      </c>
    </row>
    <row r="480" spans="1:3" x14ac:dyDescent="0.25">
      <c r="A480" s="13" t="s">
        <v>694</v>
      </c>
      <c r="B480" s="7">
        <v>1</v>
      </c>
      <c r="C480" s="7">
        <v>50</v>
      </c>
    </row>
    <row r="481" spans="1:3" x14ac:dyDescent="0.25">
      <c r="A481" s="13" t="s">
        <v>807</v>
      </c>
      <c r="B481" s="7">
        <v>1</v>
      </c>
      <c r="C481" s="7">
        <v>50</v>
      </c>
    </row>
    <row r="482" spans="1:3" x14ac:dyDescent="0.25">
      <c r="A482" s="13" t="s">
        <v>706</v>
      </c>
      <c r="B482" s="7">
        <v>1</v>
      </c>
      <c r="C482" s="7">
        <v>0</v>
      </c>
    </row>
    <row r="483" spans="1:3" x14ac:dyDescent="0.25">
      <c r="A483" s="13" t="s">
        <v>998</v>
      </c>
      <c r="B483" s="7">
        <v>1</v>
      </c>
      <c r="C483" s="7">
        <v>0</v>
      </c>
    </row>
    <row r="484" spans="1:3" x14ac:dyDescent="0.25">
      <c r="A484" s="13" t="s">
        <v>513</v>
      </c>
      <c r="B484" s="7">
        <v>1</v>
      </c>
      <c r="C484" s="7">
        <v>0</v>
      </c>
    </row>
    <row r="485" spans="1:3" x14ac:dyDescent="0.25">
      <c r="A485" s="13" t="s">
        <v>466</v>
      </c>
      <c r="B485" s="7">
        <v>1</v>
      </c>
      <c r="C485" s="7">
        <v>50</v>
      </c>
    </row>
    <row r="486" spans="1:3" x14ac:dyDescent="0.25">
      <c r="A486" s="13" t="s">
        <v>539</v>
      </c>
      <c r="B486" s="7">
        <v>1</v>
      </c>
      <c r="C486" s="7">
        <v>0</v>
      </c>
    </row>
    <row r="487" spans="1:3" x14ac:dyDescent="0.25">
      <c r="A487" s="13" t="s">
        <v>936</v>
      </c>
      <c r="B487" s="7">
        <v>1</v>
      </c>
      <c r="C487" s="7">
        <v>50</v>
      </c>
    </row>
    <row r="488" spans="1:3" x14ac:dyDescent="0.25">
      <c r="A488" s="13" t="s">
        <v>166</v>
      </c>
      <c r="B488" s="7">
        <v>1</v>
      </c>
      <c r="C488" s="7">
        <v>500</v>
      </c>
    </row>
    <row r="489" spans="1:3" x14ac:dyDescent="0.25">
      <c r="A489" s="13" t="s">
        <v>29</v>
      </c>
      <c r="B489" s="7">
        <v>1</v>
      </c>
      <c r="C489" s="7">
        <v>50</v>
      </c>
    </row>
    <row r="490" spans="1:3" x14ac:dyDescent="0.25">
      <c r="A490" s="13" t="s">
        <v>941</v>
      </c>
      <c r="B490" s="7">
        <v>10</v>
      </c>
      <c r="C490" s="7">
        <v>500</v>
      </c>
    </row>
    <row r="491" spans="1:3" x14ac:dyDescent="0.25">
      <c r="A491" s="13" t="s">
        <v>427</v>
      </c>
      <c r="B491" s="7">
        <v>1</v>
      </c>
      <c r="C491" s="7">
        <v>500</v>
      </c>
    </row>
    <row r="492" spans="1:3" x14ac:dyDescent="0.25">
      <c r="A492" s="13" t="s">
        <v>168</v>
      </c>
      <c r="B492" s="7">
        <v>1</v>
      </c>
      <c r="C492" s="7">
        <v>50</v>
      </c>
    </row>
    <row r="493" spans="1:3" x14ac:dyDescent="0.25">
      <c r="A493" s="13" t="s">
        <v>266</v>
      </c>
      <c r="B493" s="7">
        <v>1</v>
      </c>
      <c r="C493" s="7">
        <v>50</v>
      </c>
    </row>
    <row r="494" spans="1:3" x14ac:dyDescent="0.25">
      <c r="A494" s="13" t="s">
        <v>56</v>
      </c>
      <c r="B494" s="7">
        <v>1</v>
      </c>
      <c r="C494" s="7">
        <v>50</v>
      </c>
    </row>
    <row r="495" spans="1:3" x14ac:dyDescent="0.25">
      <c r="A495" s="13" t="s">
        <v>193</v>
      </c>
      <c r="B495" s="7">
        <v>1</v>
      </c>
      <c r="C495" s="7">
        <v>50</v>
      </c>
    </row>
    <row r="496" spans="1:3" x14ac:dyDescent="0.25">
      <c r="A496" s="13" t="s">
        <v>301</v>
      </c>
      <c r="B496" s="7">
        <v>1</v>
      </c>
      <c r="C496" s="7">
        <v>50</v>
      </c>
    </row>
    <row r="497" spans="1:3" x14ac:dyDescent="0.25">
      <c r="A497" s="13" t="s">
        <v>260</v>
      </c>
      <c r="B497" s="7">
        <v>1</v>
      </c>
      <c r="C497" s="7">
        <v>50</v>
      </c>
    </row>
    <row r="498" spans="1:3" x14ac:dyDescent="0.25">
      <c r="A498" s="13" t="s">
        <v>1070</v>
      </c>
      <c r="B498" s="7">
        <v>1</v>
      </c>
      <c r="C498" s="7">
        <v>50</v>
      </c>
    </row>
    <row r="499" spans="1:3" x14ac:dyDescent="0.25">
      <c r="A499" s="13" t="s">
        <v>1044</v>
      </c>
      <c r="B499" s="7">
        <v>1</v>
      </c>
      <c r="C499" s="7">
        <v>0</v>
      </c>
    </row>
    <row r="500" spans="1:3" x14ac:dyDescent="0.25">
      <c r="A500" s="13" t="s">
        <v>589</v>
      </c>
      <c r="B500" s="7">
        <v>10</v>
      </c>
      <c r="C500" s="7">
        <v>5000</v>
      </c>
    </row>
    <row r="501" spans="1:3" x14ac:dyDescent="0.25">
      <c r="A501" s="13" t="s">
        <v>225</v>
      </c>
      <c r="B501" s="7">
        <v>1</v>
      </c>
      <c r="C501" s="7">
        <v>50</v>
      </c>
    </row>
    <row r="502" spans="1:3" x14ac:dyDescent="0.25">
      <c r="A502" s="13" t="s">
        <v>1026</v>
      </c>
      <c r="B502" s="7">
        <v>1</v>
      </c>
      <c r="C502" s="7">
        <v>500</v>
      </c>
    </row>
    <row r="503" spans="1:3" x14ac:dyDescent="0.25">
      <c r="A503" s="13" t="s">
        <v>1085</v>
      </c>
      <c r="B503" s="7">
        <v>1</v>
      </c>
      <c r="C503" s="7">
        <v>50</v>
      </c>
    </row>
    <row r="504" spans="1:3" x14ac:dyDescent="0.25">
      <c r="A504" s="13" t="s">
        <v>423</v>
      </c>
      <c r="B504" s="7">
        <v>1</v>
      </c>
      <c r="C504" s="7">
        <v>0</v>
      </c>
    </row>
    <row r="505" spans="1:3" x14ac:dyDescent="0.25">
      <c r="A505" s="13" t="s">
        <v>934</v>
      </c>
      <c r="B505" s="7">
        <v>1</v>
      </c>
      <c r="C505" s="7">
        <v>50</v>
      </c>
    </row>
    <row r="506" spans="1:3" x14ac:dyDescent="0.25">
      <c r="A506" s="13" t="s">
        <v>219</v>
      </c>
      <c r="B506" s="7">
        <v>1</v>
      </c>
      <c r="C506" s="7">
        <v>0</v>
      </c>
    </row>
    <row r="507" spans="1:3" x14ac:dyDescent="0.25">
      <c r="A507" s="13" t="s">
        <v>170</v>
      </c>
      <c r="B507" s="7">
        <v>1</v>
      </c>
      <c r="C507" s="7">
        <v>50</v>
      </c>
    </row>
    <row r="508" spans="1:3" x14ac:dyDescent="0.25">
      <c r="A508" s="13" t="s">
        <v>68</v>
      </c>
      <c r="B508" s="7">
        <v>1</v>
      </c>
      <c r="C508" s="7">
        <v>50</v>
      </c>
    </row>
    <row r="509" spans="1:3" x14ac:dyDescent="0.25">
      <c r="A509" s="13" t="s">
        <v>74</v>
      </c>
      <c r="B509" s="7">
        <v>1</v>
      </c>
      <c r="C509" s="7">
        <v>0</v>
      </c>
    </row>
    <row r="510" spans="1:3" x14ac:dyDescent="0.25">
      <c r="A510" s="13" t="s">
        <v>112</v>
      </c>
      <c r="B510" s="7">
        <v>1</v>
      </c>
      <c r="C510" s="7">
        <v>50</v>
      </c>
    </row>
    <row r="511" spans="1:3" x14ac:dyDescent="0.25">
      <c r="A511" s="13" t="s">
        <v>987</v>
      </c>
      <c r="B511" s="7">
        <v>1</v>
      </c>
      <c r="C511" s="7">
        <v>500</v>
      </c>
    </row>
    <row r="512" spans="1:3" x14ac:dyDescent="0.25">
      <c r="A512" s="13" t="s">
        <v>1073</v>
      </c>
      <c r="B512" s="7">
        <v>1</v>
      </c>
      <c r="C512" s="7">
        <v>50</v>
      </c>
    </row>
    <row r="513" spans="1:3" x14ac:dyDescent="0.25">
      <c r="A513" s="13" t="s">
        <v>642</v>
      </c>
      <c r="B513" s="7">
        <v>1</v>
      </c>
      <c r="C513" s="7">
        <v>50</v>
      </c>
    </row>
    <row r="514" spans="1:3" x14ac:dyDescent="0.25">
      <c r="A514" s="13" t="s">
        <v>963</v>
      </c>
      <c r="B514" s="7">
        <v>1</v>
      </c>
      <c r="C514" s="7">
        <v>50</v>
      </c>
    </row>
    <row r="515" spans="1:3" x14ac:dyDescent="0.25">
      <c r="A515" s="13" t="s">
        <v>1093</v>
      </c>
      <c r="B515" s="7">
        <v>1</v>
      </c>
      <c r="C515" s="7">
        <v>50</v>
      </c>
    </row>
    <row r="516" spans="1:3" x14ac:dyDescent="0.25">
      <c r="A516" s="13" t="s">
        <v>100</v>
      </c>
      <c r="B516" s="7">
        <v>1</v>
      </c>
      <c r="C516" s="7">
        <v>50</v>
      </c>
    </row>
    <row r="517" spans="1:3" x14ac:dyDescent="0.25">
      <c r="A517" s="13" t="s">
        <v>817</v>
      </c>
      <c r="B517" s="7">
        <v>1</v>
      </c>
      <c r="C517" s="7">
        <v>50</v>
      </c>
    </row>
    <row r="518" spans="1:3" x14ac:dyDescent="0.25">
      <c r="A518" s="13" t="s">
        <v>43</v>
      </c>
      <c r="B518" s="7">
        <v>1</v>
      </c>
      <c r="C518" s="7">
        <v>50</v>
      </c>
    </row>
    <row r="519" spans="1:3" x14ac:dyDescent="0.25">
      <c r="A519" s="13" t="s">
        <v>21</v>
      </c>
      <c r="B519" s="7">
        <v>1</v>
      </c>
      <c r="C519" s="7">
        <v>0</v>
      </c>
    </row>
    <row r="520" spans="1:3" x14ac:dyDescent="0.25">
      <c r="A520" s="13" t="s">
        <v>475</v>
      </c>
      <c r="B520" s="7">
        <v>1</v>
      </c>
      <c r="C520" s="7">
        <v>0</v>
      </c>
    </row>
    <row r="521" spans="1:3" x14ac:dyDescent="0.25">
      <c r="A521" s="13" t="s">
        <v>688</v>
      </c>
      <c r="B521" s="7">
        <v>1</v>
      </c>
      <c r="C521" s="7">
        <v>50</v>
      </c>
    </row>
    <row r="522" spans="1:3" x14ac:dyDescent="0.25">
      <c r="A522" s="13" t="s">
        <v>857</v>
      </c>
      <c r="B522" s="7">
        <v>1</v>
      </c>
      <c r="C522" s="7">
        <v>50</v>
      </c>
    </row>
    <row r="523" spans="1:3" x14ac:dyDescent="0.25">
      <c r="A523" s="13" t="s">
        <v>1086</v>
      </c>
      <c r="B523" s="7">
        <v>1</v>
      </c>
      <c r="C523" s="7">
        <v>50</v>
      </c>
    </row>
    <row r="524" spans="1:3" x14ac:dyDescent="0.25">
      <c r="A524" s="13" t="s">
        <v>0</v>
      </c>
      <c r="B524" s="7">
        <v>1</v>
      </c>
      <c r="C524" s="7">
        <v>50</v>
      </c>
    </row>
    <row r="525" spans="1:3" x14ac:dyDescent="0.25">
      <c r="A525" s="13" t="s">
        <v>672</v>
      </c>
      <c r="B525" s="7">
        <v>1</v>
      </c>
      <c r="C525" s="7">
        <v>50</v>
      </c>
    </row>
    <row r="526" spans="1:3" x14ac:dyDescent="0.25">
      <c r="A526" s="13" t="s">
        <v>310</v>
      </c>
      <c r="B526" s="7">
        <v>1</v>
      </c>
      <c r="C526" s="7">
        <v>50</v>
      </c>
    </row>
    <row r="527" spans="1:3" x14ac:dyDescent="0.25">
      <c r="A527" s="13" t="s">
        <v>381</v>
      </c>
      <c r="B527" s="7">
        <v>1</v>
      </c>
      <c r="C527" s="7">
        <v>50</v>
      </c>
    </row>
    <row r="528" spans="1:3" x14ac:dyDescent="0.25">
      <c r="A528" s="13" t="s">
        <v>967</v>
      </c>
      <c r="B528" s="7">
        <v>1</v>
      </c>
      <c r="C528" s="7">
        <v>50</v>
      </c>
    </row>
    <row r="529" spans="1:3" x14ac:dyDescent="0.25">
      <c r="A529" s="13" t="s">
        <v>488</v>
      </c>
      <c r="B529" s="7">
        <v>1</v>
      </c>
      <c r="C529" s="7">
        <v>50</v>
      </c>
    </row>
    <row r="530" spans="1:3" x14ac:dyDescent="0.25">
      <c r="A530" s="13" t="s">
        <v>725</v>
      </c>
      <c r="B530" s="7">
        <v>1</v>
      </c>
      <c r="C530" s="7">
        <v>500</v>
      </c>
    </row>
    <row r="531" spans="1:3" x14ac:dyDescent="0.25">
      <c r="A531" s="13" t="s">
        <v>971</v>
      </c>
      <c r="B531" s="7">
        <v>1</v>
      </c>
      <c r="C531" s="7">
        <v>50</v>
      </c>
    </row>
    <row r="532" spans="1:3" x14ac:dyDescent="0.25">
      <c r="A532" s="13" t="s">
        <v>516</v>
      </c>
      <c r="B532" s="7">
        <v>1</v>
      </c>
      <c r="C532" s="7">
        <v>50</v>
      </c>
    </row>
    <row r="533" spans="1:3" x14ac:dyDescent="0.25">
      <c r="A533" s="13" t="s">
        <v>258</v>
      </c>
      <c r="B533" s="7">
        <v>1</v>
      </c>
      <c r="C533" s="7">
        <v>500</v>
      </c>
    </row>
    <row r="534" spans="1:3" x14ac:dyDescent="0.25">
      <c r="A534" s="13" t="s">
        <v>432</v>
      </c>
      <c r="B534" s="7">
        <v>1</v>
      </c>
      <c r="C534" s="7">
        <v>50</v>
      </c>
    </row>
    <row r="535" spans="1:3" x14ac:dyDescent="0.25">
      <c r="A535" s="13" t="s">
        <v>950</v>
      </c>
      <c r="B535" s="7">
        <v>1</v>
      </c>
      <c r="C535" s="7">
        <v>50</v>
      </c>
    </row>
    <row r="536" spans="1:3" x14ac:dyDescent="0.25">
      <c r="A536" s="13" t="s">
        <v>600</v>
      </c>
      <c r="B536" s="7">
        <v>1</v>
      </c>
      <c r="C536" s="7">
        <v>50</v>
      </c>
    </row>
    <row r="537" spans="1:3" x14ac:dyDescent="0.25">
      <c r="A537" s="13" t="s">
        <v>1089</v>
      </c>
      <c r="B537" s="7">
        <v>1</v>
      </c>
      <c r="C537" s="7">
        <v>50</v>
      </c>
    </row>
    <row r="538" spans="1:3" x14ac:dyDescent="0.25">
      <c r="A538" s="13" t="s">
        <v>426</v>
      </c>
      <c r="B538" s="7">
        <v>1</v>
      </c>
      <c r="C538" s="7">
        <v>50</v>
      </c>
    </row>
    <row r="539" spans="1:3" x14ac:dyDescent="0.25">
      <c r="A539" s="13" t="s">
        <v>779</v>
      </c>
      <c r="B539" s="7">
        <v>1</v>
      </c>
      <c r="C539" s="7">
        <v>50</v>
      </c>
    </row>
    <row r="540" spans="1:3" x14ac:dyDescent="0.25">
      <c r="A540" s="13" t="s">
        <v>144</v>
      </c>
      <c r="B540" s="7">
        <v>1</v>
      </c>
      <c r="C540" s="7">
        <v>0</v>
      </c>
    </row>
    <row r="541" spans="1:3" x14ac:dyDescent="0.25">
      <c r="A541" s="13" t="s">
        <v>774</v>
      </c>
      <c r="B541" s="7">
        <v>1</v>
      </c>
      <c r="C541" s="7">
        <v>50</v>
      </c>
    </row>
    <row r="542" spans="1:3" x14ac:dyDescent="0.25">
      <c r="A542" s="13" t="s">
        <v>719</v>
      </c>
      <c r="B542" s="7">
        <v>1</v>
      </c>
      <c r="C542" s="7">
        <v>50</v>
      </c>
    </row>
    <row r="543" spans="1:3" x14ac:dyDescent="0.25">
      <c r="A543" s="13" t="s">
        <v>223</v>
      </c>
      <c r="B543" s="7">
        <v>1</v>
      </c>
      <c r="C543" s="7">
        <v>0</v>
      </c>
    </row>
    <row r="544" spans="1:3" x14ac:dyDescent="0.25">
      <c r="A544" s="13" t="s">
        <v>989</v>
      </c>
      <c r="B544" s="7">
        <v>1</v>
      </c>
      <c r="C544" s="7">
        <v>500</v>
      </c>
    </row>
    <row r="545" spans="1:3" x14ac:dyDescent="0.25">
      <c r="A545" s="13" t="s">
        <v>477</v>
      </c>
      <c r="B545" s="7">
        <v>1</v>
      </c>
      <c r="C545" s="7">
        <v>50</v>
      </c>
    </row>
    <row r="546" spans="1:3" x14ac:dyDescent="0.25">
      <c r="A546" s="13" t="s">
        <v>450</v>
      </c>
      <c r="B546" s="7">
        <v>1</v>
      </c>
      <c r="C546" s="7">
        <v>50</v>
      </c>
    </row>
    <row r="547" spans="1:3" x14ac:dyDescent="0.25">
      <c r="A547" s="13" t="s">
        <v>748</v>
      </c>
      <c r="B547" s="7">
        <v>1</v>
      </c>
      <c r="C547" s="7">
        <v>50</v>
      </c>
    </row>
    <row r="548" spans="1:3" x14ac:dyDescent="0.25">
      <c r="A548" s="13" t="s">
        <v>923</v>
      </c>
      <c r="B548" s="7">
        <v>1</v>
      </c>
      <c r="C548" s="7">
        <v>500</v>
      </c>
    </row>
    <row r="549" spans="1:3" x14ac:dyDescent="0.25">
      <c r="A549" s="13" t="s">
        <v>132</v>
      </c>
      <c r="B549" s="7">
        <v>1</v>
      </c>
      <c r="C549" s="7">
        <v>0</v>
      </c>
    </row>
    <row r="550" spans="1:3" x14ac:dyDescent="0.25">
      <c r="A550" s="13" t="s">
        <v>560</v>
      </c>
      <c r="B550" s="7">
        <v>1</v>
      </c>
      <c r="C550" s="7">
        <v>50</v>
      </c>
    </row>
    <row r="551" spans="1:3" x14ac:dyDescent="0.25">
      <c r="A551" s="13" t="s">
        <v>1062</v>
      </c>
      <c r="B551" s="7">
        <v>1</v>
      </c>
      <c r="C551" s="7">
        <v>50</v>
      </c>
    </row>
    <row r="552" spans="1:3" x14ac:dyDescent="0.25">
      <c r="A552" s="13" t="s">
        <v>159</v>
      </c>
      <c r="B552" s="7">
        <v>1</v>
      </c>
      <c r="C552" s="7">
        <v>50</v>
      </c>
    </row>
    <row r="553" spans="1:3" x14ac:dyDescent="0.25">
      <c r="A553" s="13" t="s">
        <v>1110</v>
      </c>
      <c r="B553" s="7">
        <v>1</v>
      </c>
      <c r="C553" s="7">
        <v>50</v>
      </c>
    </row>
    <row r="554" spans="1:3" x14ac:dyDescent="0.25">
      <c r="A554" s="13" t="s">
        <v>1019</v>
      </c>
      <c r="B554" s="7">
        <v>1</v>
      </c>
      <c r="C554" s="7">
        <v>50</v>
      </c>
    </row>
    <row r="555" spans="1:3" x14ac:dyDescent="0.25">
      <c r="A555" s="13" t="s">
        <v>175</v>
      </c>
      <c r="B555" s="7">
        <v>1</v>
      </c>
      <c r="C555" s="7">
        <v>50</v>
      </c>
    </row>
    <row r="556" spans="1:3" x14ac:dyDescent="0.25">
      <c r="A556" s="13" t="s">
        <v>995</v>
      </c>
      <c r="B556" s="7">
        <v>1</v>
      </c>
      <c r="C556" s="7">
        <v>50</v>
      </c>
    </row>
    <row r="557" spans="1:3" x14ac:dyDescent="0.25">
      <c r="A557" s="13" t="s">
        <v>797</v>
      </c>
      <c r="B557" s="7">
        <v>1</v>
      </c>
      <c r="C557" s="7">
        <v>50</v>
      </c>
    </row>
    <row r="558" spans="1:3" x14ac:dyDescent="0.25">
      <c r="A558" s="13" t="s">
        <v>952</v>
      </c>
      <c r="B558" s="7">
        <v>1</v>
      </c>
      <c r="C558" s="7">
        <v>50</v>
      </c>
    </row>
    <row r="559" spans="1:3" x14ac:dyDescent="0.25">
      <c r="A559" s="13" t="s">
        <v>532</v>
      </c>
      <c r="B559" s="7">
        <v>1</v>
      </c>
      <c r="C559" s="7">
        <v>50</v>
      </c>
    </row>
    <row r="560" spans="1:3" x14ac:dyDescent="0.25">
      <c r="A560" s="13" t="s">
        <v>912</v>
      </c>
      <c r="B560" s="7">
        <v>1</v>
      </c>
      <c r="C560" s="7">
        <v>0</v>
      </c>
    </row>
    <row r="561" spans="1:3" x14ac:dyDescent="0.25">
      <c r="A561" s="13" t="s">
        <v>712</v>
      </c>
      <c r="B561" s="7">
        <v>1</v>
      </c>
      <c r="C561" s="7">
        <v>0</v>
      </c>
    </row>
    <row r="562" spans="1:3" x14ac:dyDescent="0.25">
      <c r="A562" s="13" t="s">
        <v>54</v>
      </c>
      <c r="B562" s="7">
        <v>1</v>
      </c>
      <c r="C562" s="7">
        <v>50</v>
      </c>
    </row>
    <row r="563" spans="1:3" x14ac:dyDescent="0.25">
      <c r="A563" s="13" t="s">
        <v>308</v>
      </c>
      <c r="B563" s="7">
        <v>1</v>
      </c>
      <c r="C563" s="7">
        <v>50</v>
      </c>
    </row>
    <row r="564" spans="1:3" x14ac:dyDescent="0.25">
      <c r="A564" s="13" t="s">
        <v>204</v>
      </c>
      <c r="B564" s="7">
        <v>1</v>
      </c>
      <c r="C564" s="7">
        <v>50</v>
      </c>
    </row>
    <row r="565" spans="1:3" x14ac:dyDescent="0.25">
      <c r="A565" s="13" t="s">
        <v>572</v>
      </c>
      <c r="B565" s="7">
        <v>1</v>
      </c>
      <c r="C565" s="7">
        <v>50</v>
      </c>
    </row>
    <row r="566" spans="1:3" x14ac:dyDescent="0.25">
      <c r="A566" s="13" t="s">
        <v>357</v>
      </c>
      <c r="B566" s="7">
        <v>1</v>
      </c>
      <c r="C566" s="7">
        <v>0</v>
      </c>
    </row>
    <row r="567" spans="1:3" x14ac:dyDescent="0.25">
      <c r="A567" s="13" t="s">
        <v>368</v>
      </c>
      <c r="B567" s="7">
        <v>1</v>
      </c>
      <c r="C567" s="7">
        <v>50</v>
      </c>
    </row>
    <row r="568" spans="1:3" x14ac:dyDescent="0.25">
      <c r="A568" s="13" t="s">
        <v>561</v>
      </c>
      <c r="B568" s="7">
        <v>1</v>
      </c>
      <c r="C568" s="7">
        <v>500</v>
      </c>
    </row>
    <row r="569" spans="1:3" x14ac:dyDescent="0.25">
      <c r="A569" s="13" t="s">
        <v>117</v>
      </c>
      <c r="B569" s="7">
        <v>1</v>
      </c>
      <c r="C569" s="7">
        <v>0</v>
      </c>
    </row>
    <row r="570" spans="1:3" x14ac:dyDescent="0.25">
      <c r="A570" s="13" t="s">
        <v>724</v>
      </c>
      <c r="B570" s="7">
        <v>1</v>
      </c>
      <c r="C570" s="7">
        <v>50</v>
      </c>
    </row>
    <row r="571" spans="1:3" x14ac:dyDescent="0.25">
      <c r="A571" s="13" t="s">
        <v>494</v>
      </c>
      <c r="B571" s="7">
        <v>1</v>
      </c>
      <c r="C571" s="7">
        <v>50</v>
      </c>
    </row>
    <row r="572" spans="1:3" x14ac:dyDescent="0.25">
      <c r="A572" s="13" t="s">
        <v>372</v>
      </c>
      <c r="B572" s="7">
        <v>1</v>
      </c>
      <c r="C572" s="7">
        <v>0</v>
      </c>
    </row>
    <row r="573" spans="1:3" x14ac:dyDescent="0.25">
      <c r="A573" s="13" t="s">
        <v>120</v>
      </c>
      <c r="B573" s="7">
        <v>1</v>
      </c>
      <c r="C573" s="7">
        <v>50</v>
      </c>
    </row>
    <row r="574" spans="1:3" x14ac:dyDescent="0.25">
      <c r="A574" s="13" t="s">
        <v>448</v>
      </c>
      <c r="B574" s="7">
        <v>1</v>
      </c>
      <c r="C574" s="7">
        <v>50</v>
      </c>
    </row>
    <row r="575" spans="1:3" x14ac:dyDescent="0.25">
      <c r="A575" s="13" t="s">
        <v>1025</v>
      </c>
      <c r="B575" s="7">
        <v>1</v>
      </c>
      <c r="C575" s="7">
        <v>500</v>
      </c>
    </row>
    <row r="576" spans="1:3" x14ac:dyDescent="0.25">
      <c r="A576" s="13" t="s">
        <v>306</v>
      </c>
      <c r="B576" s="7">
        <v>1</v>
      </c>
      <c r="C576" s="7">
        <v>50</v>
      </c>
    </row>
    <row r="577" spans="1:3" x14ac:dyDescent="0.25">
      <c r="A577" s="13" t="s">
        <v>654</v>
      </c>
      <c r="B577" s="7">
        <v>1</v>
      </c>
      <c r="C577" s="7">
        <v>500</v>
      </c>
    </row>
    <row r="578" spans="1:3" x14ac:dyDescent="0.25">
      <c r="A578" s="13" t="s">
        <v>492</v>
      </c>
      <c r="B578" s="7">
        <v>1</v>
      </c>
      <c r="C578" s="7">
        <v>50</v>
      </c>
    </row>
    <row r="579" spans="1:3" x14ac:dyDescent="0.25">
      <c r="A579" s="13" t="s">
        <v>828</v>
      </c>
      <c r="B579" s="7">
        <v>1</v>
      </c>
      <c r="C579" s="7">
        <v>50</v>
      </c>
    </row>
    <row r="580" spans="1:3" x14ac:dyDescent="0.25">
      <c r="A580" s="13" t="s">
        <v>456</v>
      </c>
      <c r="B580" s="7">
        <v>1</v>
      </c>
      <c r="C580" s="7">
        <v>50</v>
      </c>
    </row>
    <row r="581" spans="1:3" x14ac:dyDescent="0.25">
      <c r="A581" s="13" t="s">
        <v>535</v>
      </c>
      <c r="B581" s="7">
        <v>1</v>
      </c>
      <c r="C581" s="7">
        <v>500</v>
      </c>
    </row>
    <row r="582" spans="1:3" x14ac:dyDescent="0.25">
      <c r="A582" s="13" t="s">
        <v>526</v>
      </c>
      <c r="B582" s="7">
        <v>1</v>
      </c>
      <c r="C582" s="7">
        <v>50</v>
      </c>
    </row>
    <row r="583" spans="1:3" x14ac:dyDescent="0.25">
      <c r="A583" s="13" t="s">
        <v>277</v>
      </c>
      <c r="B583" s="7">
        <v>1</v>
      </c>
      <c r="C583" s="7">
        <v>500</v>
      </c>
    </row>
    <row r="584" spans="1:3" x14ac:dyDescent="0.25">
      <c r="A584" s="13" t="s">
        <v>420</v>
      </c>
      <c r="B584" s="7">
        <v>1</v>
      </c>
      <c r="C584" s="7">
        <v>50</v>
      </c>
    </row>
    <row r="585" spans="1:3" x14ac:dyDescent="0.25">
      <c r="A585" s="13" t="s">
        <v>710</v>
      </c>
      <c r="B585" s="7">
        <v>1</v>
      </c>
      <c r="C585" s="7">
        <v>50</v>
      </c>
    </row>
    <row r="586" spans="1:3" x14ac:dyDescent="0.25">
      <c r="A586" s="13" t="s">
        <v>329</v>
      </c>
      <c r="B586" s="7">
        <v>10</v>
      </c>
      <c r="C586" s="7">
        <v>5000</v>
      </c>
    </row>
    <row r="587" spans="1:3" x14ac:dyDescent="0.25">
      <c r="A587" s="13" t="s">
        <v>556</v>
      </c>
      <c r="B587" s="7">
        <v>1</v>
      </c>
      <c r="C587" s="7">
        <v>50</v>
      </c>
    </row>
    <row r="588" spans="1:3" x14ac:dyDescent="0.25">
      <c r="A588" s="13" t="s">
        <v>147</v>
      </c>
      <c r="B588" s="7">
        <v>1</v>
      </c>
      <c r="C588" s="7">
        <v>50</v>
      </c>
    </row>
    <row r="589" spans="1:3" x14ac:dyDescent="0.25">
      <c r="A589" s="13" t="s">
        <v>522</v>
      </c>
      <c r="B589" s="7">
        <v>1</v>
      </c>
      <c r="C589" s="7">
        <v>50</v>
      </c>
    </row>
    <row r="590" spans="1:3" x14ac:dyDescent="0.25">
      <c r="A590" s="13" t="s">
        <v>149</v>
      </c>
      <c r="B590" s="7">
        <v>1</v>
      </c>
      <c r="C590" s="7">
        <v>50</v>
      </c>
    </row>
    <row r="591" spans="1:3" x14ac:dyDescent="0.25">
      <c r="A591" s="13" t="s">
        <v>99</v>
      </c>
      <c r="B591" s="7">
        <v>1</v>
      </c>
      <c r="C591" s="7">
        <v>50</v>
      </c>
    </row>
    <row r="592" spans="1:3" x14ac:dyDescent="0.25">
      <c r="A592" s="13" t="s">
        <v>577</v>
      </c>
      <c r="B592" s="7">
        <v>1</v>
      </c>
      <c r="C592" s="7">
        <v>500</v>
      </c>
    </row>
    <row r="593" spans="1:3" x14ac:dyDescent="0.25">
      <c r="A593" s="13" t="s">
        <v>1013</v>
      </c>
      <c r="B593" s="7">
        <v>1</v>
      </c>
      <c r="C593" s="7">
        <v>50</v>
      </c>
    </row>
    <row r="594" spans="1:3" x14ac:dyDescent="0.25">
      <c r="A594" s="13" t="s">
        <v>189</v>
      </c>
      <c r="B594" s="7">
        <v>1</v>
      </c>
      <c r="C594" s="7">
        <v>50</v>
      </c>
    </row>
    <row r="595" spans="1:3" x14ac:dyDescent="0.25">
      <c r="A595" s="13" t="s">
        <v>192</v>
      </c>
      <c r="B595" s="7">
        <v>1</v>
      </c>
      <c r="C595" s="7">
        <v>50</v>
      </c>
    </row>
    <row r="596" spans="1:3" x14ac:dyDescent="0.25">
      <c r="A596" s="13" t="s">
        <v>538</v>
      </c>
      <c r="B596" s="7">
        <v>1</v>
      </c>
      <c r="C596" s="7">
        <v>50</v>
      </c>
    </row>
    <row r="597" spans="1:3" x14ac:dyDescent="0.25">
      <c r="A597" s="13" t="s">
        <v>50</v>
      </c>
      <c r="B597" s="7">
        <v>1</v>
      </c>
      <c r="C597" s="7">
        <v>50</v>
      </c>
    </row>
    <row r="598" spans="1:3" x14ac:dyDescent="0.25">
      <c r="A598" s="13" t="s">
        <v>315</v>
      </c>
      <c r="B598" s="7">
        <v>1</v>
      </c>
      <c r="C598" s="7">
        <v>50</v>
      </c>
    </row>
    <row r="599" spans="1:3" x14ac:dyDescent="0.25">
      <c r="A599" s="13" t="s">
        <v>906</v>
      </c>
      <c r="B599" s="7">
        <v>1</v>
      </c>
      <c r="C599" s="7">
        <v>50</v>
      </c>
    </row>
    <row r="600" spans="1:3" x14ac:dyDescent="0.25">
      <c r="A600" s="13" t="s">
        <v>915</v>
      </c>
      <c r="B600" s="7">
        <v>1</v>
      </c>
      <c r="C600" s="7">
        <v>50</v>
      </c>
    </row>
    <row r="601" spans="1:3" x14ac:dyDescent="0.25">
      <c r="A601" s="13" t="s">
        <v>851</v>
      </c>
      <c r="B601" s="7">
        <v>1</v>
      </c>
      <c r="C601" s="7">
        <v>50</v>
      </c>
    </row>
    <row r="602" spans="1:3" x14ac:dyDescent="0.25">
      <c r="A602" s="13" t="s">
        <v>155</v>
      </c>
      <c r="B602" s="7">
        <v>1</v>
      </c>
      <c r="C602" s="7">
        <v>50</v>
      </c>
    </row>
    <row r="603" spans="1:3" x14ac:dyDescent="0.25">
      <c r="A603" s="13" t="s">
        <v>60</v>
      </c>
      <c r="B603" s="7">
        <v>1</v>
      </c>
      <c r="C603" s="7">
        <v>50</v>
      </c>
    </row>
    <row r="604" spans="1:3" x14ac:dyDescent="0.25">
      <c r="A604" s="13" t="s">
        <v>802</v>
      </c>
      <c r="B604" s="7">
        <v>1</v>
      </c>
      <c r="C604" s="7">
        <v>0</v>
      </c>
    </row>
    <row r="605" spans="1:3" x14ac:dyDescent="0.25">
      <c r="A605" s="13" t="s">
        <v>559</v>
      </c>
      <c r="B605" s="7">
        <v>1</v>
      </c>
      <c r="C605" s="7">
        <v>0</v>
      </c>
    </row>
    <row r="606" spans="1:3" x14ac:dyDescent="0.25">
      <c r="A606" s="13" t="s">
        <v>479</v>
      </c>
      <c r="B606" s="7">
        <v>1</v>
      </c>
      <c r="C606" s="7">
        <v>50</v>
      </c>
    </row>
    <row r="607" spans="1:3" x14ac:dyDescent="0.25">
      <c r="A607" s="13" t="s">
        <v>1132</v>
      </c>
      <c r="B607" s="7">
        <v>1</v>
      </c>
      <c r="C607" s="7">
        <v>50</v>
      </c>
    </row>
    <row r="608" spans="1:3" x14ac:dyDescent="0.25">
      <c r="A608" s="13" t="s">
        <v>692</v>
      </c>
      <c r="B608" s="7">
        <v>1</v>
      </c>
      <c r="C608" s="7">
        <v>50</v>
      </c>
    </row>
    <row r="609" spans="1:3" x14ac:dyDescent="0.25">
      <c r="A609" s="13" t="s">
        <v>679</v>
      </c>
      <c r="B609" s="7">
        <v>1</v>
      </c>
      <c r="C609" s="7">
        <v>0</v>
      </c>
    </row>
    <row r="610" spans="1:3" x14ac:dyDescent="0.25">
      <c r="A610" s="13" t="s">
        <v>853</v>
      </c>
      <c r="B610" s="7">
        <v>1</v>
      </c>
      <c r="C610" s="7">
        <v>50</v>
      </c>
    </row>
    <row r="611" spans="1:3" x14ac:dyDescent="0.25">
      <c r="A611" s="13" t="s">
        <v>279</v>
      </c>
      <c r="B611" s="7">
        <v>10</v>
      </c>
      <c r="C611" s="7">
        <v>0</v>
      </c>
    </row>
    <row r="612" spans="1:3" x14ac:dyDescent="0.25">
      <c r="A612" s="13" t="s">
        <v>944</v>
      </c>
      <c r="B612" s="7">
        <v>1</v>
      </c>
      <c r="C612" s="7">
        <v>50</v>
      </c>
    </row>
    <row r="613" spans="1:3" x14ac:dyDescent="0.25">
      <c r="A613" s="13" t="s">
        <v>618</v>
      </c>
      <c r="B613" s="7">
        <v>1</v>
      </c>
      <c r="C613" s="7">
        <v>0</v>
      </c>
    </row>
    <row r="614" spans="1:3" x14ac:dyDescent="0.25">
      <c r="A614" s="13" t="s">
        <v>1049</v>
      </c>
      <c r="B614" s="7">
        <v>1</v>
      </c>
      <c r="C614" s="7">
        <v>50</v>
      </c>
    </row>
    <row r="615" spans="1:3" x14ac:dyDescent="0.25">
      <c r="A615" s="13" t="s">
        <v>591</v>
      </c>
      <c r="B615" s="7">
        <v>1</v>
      </c>
      <c r="C615" s="7">
        <v>50</v>
      </c>
    </row>
    <row r="616" spans="1:3" x14ac:dyDescent="0.25">
      <c r="A616" s="13" t="s">
        <v>503</v>
      </c>
      <c r="B616" s="7">
        <v>1</v>
      </c>
      <c r="C616" s="7">
        <v>50</v>
      </c>
    </row>
    <row r="617" spans="1:3" x14ac:dyDescent="0.25">
      <c r="A617" s="13" t="s">
        <v>920</v>
      </c>
      <c r="B617" s="7">
        <v>1</v>
      </c>
      <c r="C617" s="7">
        <v>50</v>
      </c>
    </row>
    <row r="618" spans="1:3" x14ac:dyDescent="0.25">
      <c r="A618" s="13" t="s">
        <v>460</v>
      </c>
      <c r="B618" s="7">
        <v>1</v>
      </c>
      <c r="C618" s="7">
        <v>50</v>
      </c>
    </row>
    <row r="619" spans="1:3" x14ac:dyDescent="0.25">
      <c r="A619" s="13" t="s">
        <v>1088</v>
      </c>
      <c r="B619" s="7">
        <v>1</v>
      </c>
      <c r="C619" s="7">
        <v>50</v>
      </c>
    </row>
    <row r="620" spans="1:3" x14ac:dyDescent="0.25">
      <c r="A620" s="13" t="s">
        <v>293</v>
      </c>
      <c r="B620" s="7">
        <v>1</v>
      </c>
      <c r="C620" s="7">
        <v>50</v>
      </c>
    </row>
    <row r="621" spans="1:3" x14ac:dyDescent="0.25">
      <c r="A621" s="13" t="s">
        <v>711</v>
      </c>
      <c r="B621" s="7">
        <v>1</v>
      </c>
      <c r="C621" s="7">
        <v>50</v>
      </c>
    </row>
    <row r="622" spans="1:3" x14ac:dyDescent="0.25">
      <c r="A622" s="13" t="s">
        <v>815</v>
      </c>
      <c r="B622" s="7">
        <v>1</v>
      </c>
      <c r="C622" s="7">
        <v>0</v>
      </c>
    </row>
    <row r="623" spans="1:3" x14ac:dyDescent="0.25">
      <c r="A623" s="13" t="s">
        <v>304</v>
      </c>
      <c r="B623" s="7">
        <v>1</v>
      </c>
      <c r="C623" s="7">
        <v>50</v>
      </c>
    </row>
    <row r="624" spans="1:3" x14ac:dyDescent="0.25">
      <c r="A624" s="13" t="s">
        <v>717</v>
      </c>
      <c r="B624" s="7">
        <v>1</v>
      </c>
      <c r="C624" s="7">
        <v>50</v>
      </c>
    </row>
    <row r="625" spans="1:3" x14ac:dyDescent="0.25">
      <c r="A625" s="13" t="s">
        <v>609</v>
      </c>
      <c r="B625" s="7">
        <v>1</v>
      </c>
      <c r="C625" s="7">
        <v>50</v>
      </c>
    </row>
    <row r="626" spans="1:3" x14ac:dyDescent="0.25">
      <c r="A626" s="13" t="s">
        <v>240</v>
      </c>
      <c r="B626" s="7">
        <v>1</v>
      </c>
      <c r="C626" s="7">
        <v>50</v>
      </c>
    </row>
    <row r="627" spans="1:3" x14ac:dyDescent="0.25">
      <c r="A627" s="13" t="s">
        <v>675</v>
      </c>
      <c r="B627" s="7">
        <v>1</v>
      </c>
      <c r="C627" s="7">
        <v>50</v>
      </c>
    </row>
    <row r="628" spans="1:3" x14ac:dyDescent="0.25">
      <c r="A628" s="13" t="s">
        <v>264</v>
      </c>
      <c r="B628" s="7">
        <v>1</v>
      </c>
      <c r="C628" s="7">
        <v>50</v>
      </c>
    </row>
    <row r="629" spans="1:3" x14ac:dyDescent="0.25">
      <c r="A629" s="13" t="s">
        <v>765</v>
      </c>
      <c r="B629" s="7">
        <v>1</v>
      </c>
      <c r="C629" s="7">
        <v>50</v>
      </c>
    </row>
    <row r="630" spans="1:3" x14ac:dyDescent="0.25">
      <c r="A630" s="13" t="s">
        <v>1047</v>
      </c>
      <c r="B630" s="7">
        <v>1</v>
      </c>
      <c r="C630" s="7">
        <v>50</v>
      </c>
    </row>
    <row r="631" spans="1:3" x14ac:dyDescent="0.25">
      <c r="A631" s="13" t="s">
        <v>1000</v>
      </c>
      <c r="B631" s="7">
        <v>1</v>
      </c>
      <c r="C631" s="7">
        <v>50</v>
      </c>
    </row>
    <row r="632" spans="1:3" x14ac:dyDescent="0.25">
      <c r="A632" s="13" t="s">
        <v>209</v>
      </c>
      <c r="B632" s="7">
        <v>1</v>
      </c>
      <c r="C632" s="7">
        <v>50</v>
      </c>
    </row>
    <row r="633" spans="1:3" x14ac:dyDescent="0.25">
      <c r="A633" s="13" t="s">
        <v>871</v>
      </c>
      <c r="B633" s="7">
        <v>1</v>
      </c>
      <c r="C633" s="7">
        <v>50</v>
      </c>
    </row>
    <row r="634" spans="1:3" x14ac:dyDescent="0.25">
      <c r="A634" s="13" t="s">
        <v>297</v>
      </c>
      <c r="B634" s="7">
        <v>1</v>
      </c>
      <c r="C634" s="7">
        <v>50</v>
      </c>
    </row>
    <row r="635" spans="1:3" x14ac:dyDescent="0.25">
      <c r="A635" s="13" t="s">
        <v>898</v>
      </c>
      <c r="B635" s="7">
        <v>1</v>
      </c>
      <c r="C635" s="7">
        <v>50</v>
      </c>
    </row>
    <row r="636" spans="1:3" x14ac:dyDescent="0.25">
      <c r="A636" s="13" t="s">
        <v>412</v>
      </c>
      <c r="B636" s="7">
        <v>1</v>
      </c>
      <c r="C636" s="7">
        <v>50</v>
      </c>
    </row>
    <row r="637" spans="1:3" x14ac:dyDescent="0.25">
      <c r="A637" s="13" t="s">
        <v>1041</v>
      </c>
      <c r="B637" s="7">
        <v>1</v>
      </c>
      <c r="C637" s="7">
        <v>50</v>
      </c>
    </row>
    <row r="638" spans="1:3" x14ac:dyDescent="0.25">
      <c r="A638" s="13" t="s">
        <v>1065</v>
      </c>
      <c r="B638" s="7">
        <v>1</v>
      </c>
      <c r="C638" s="7">
        <v>50</v>
      </c>
    </row>
    <row r="639" spans="1:3" x14ac:dyDescent="0.25">
      <c r="A639" s="13" t="s">
        <v>482</v>
      </c>
      <c r="B639" s="7">
        <v>1</v>
      </c>
      <c r="C639" s="7">
        <v>50</v>
      </c>
    </row>
    <row r="640" spans="1:3" x14ac:dyDescent="0.25">
      <c r="A640" s="13" t="s">
        <v>723</v>
      </c>
      <c r="B640" s="7">
        <v>1</v>
      </c>
      <c r="C640" s="7">
        <v>50</v>
      </c>
    </row>
    <row r="641" spans="1:3" x14ac:dyDescent="0.25">
      <c r="A641" s="13" t="s">
        <v>464</v>
      </c>
      <c r="B641" s="7">
        <v>1</v>
      </c>
      <c r="C641" s="7">
        <v>50</v>
      </c>
    </row>
    <row r="642" spans="1:3" x14ac:dyDescent="0.25">
      <c r="A642" s="13" t="s">
        <v>305</v>
      </c>
      <c r="B642" s="7">
        <v>1</v>
      </c>
      <c r="C642" s="7">
        <v>50</v>
      </c>
    </row>
    <row r="643" spans="1:3" x14ac:dyDescent="0.25">
      <c r="A643" s="13" t="s">
        <v>367</v>
      </c>
      <c r="B643" s="7">
        <v>1</v>
      </c>
      <c r="C643" s="7">
        <v>50</v>
      </c>
    </row>
    <row r="644" spans="1:3" x14ac:dyDescent="0.25">
      <c r="A644" s="13" t="s">
        <v>110</v>
      </c>
      <c r="B644" s="7">
        <v>1</v>
      </c>
      <c r="C644" s="7">
        <v>50</v>
      </c>
    </row>
    <row r="645" spans="1:3" x14ac:dyDescent="0.25">
      <c r="A645" s="13" t="s">
        <v>622</v>
      </c>
      <c r="B645" s="7">
        <v>1</v>
      </c>
      <c r="C645" s="7">
        <v>50</v>
      </c>
    </row>
    <row r="646" spans="1:3" x14ac:dyDescent="0.25">
      <c r="A646" s="13" t="s">
        <v>398</v>
      </c>
      <c r="B646" s="7">
        <v>1</v>
      </c>
      <c r="C646" s="7">
        <v>50</v>
      </c>
    </row>
    <row r="647" spans="1:3" x14ac:dyDescent="0.25">
      <c r="A647" s="13" t="s">
        <v>1114</v>
      </c>
      <c r="B647" s="7">
        <v>1</v>
      </c>
      <c r="C647" s="7">
        <v>50</v>
      </c>
    </row>
    <row r="648" spans="1:3" x14ac:dyDescent="0.25">
      <c r="A648" s="13" t="s">
        <v>235</v>
      </c>
      <c r="B648" s="7">
        <v>1</v>
      </c>
      <c r="C648" s="7">
        <v>50</v>
      </c>
    </row>
    <row r="649" spans="1:3" x14ac:dyDescent="0.25">
      <c r="A649" s="13" t="s">
        <v>850</v>
      </c>
      <c r="B649" s="7">
        <v>1</v>
      </c>
      <c r="C649" s="7">
        <v>50</v>
      </c>
    </row>
    <row r="650" spans="1:3" x14ac:dyDescent="0.25">
      <c r="A650" s="13" t="s">
        <v>263</v>
      </c>
      <c r="B650" s="7">
        <v>1</v>
      </c>
      <c r="C650" s="7">
        <v>50</v>
      </c>
    </row>
    <row r="651" spans="1:3" x14ac:dyDescent="0.25">
      <c r="A651" s="13" t="s">
        <v>984</v>
      </c>
      <c r="B651" s="7">
        <v>1</v>
      </c>
      <c r="C651" s="7">
        <v>50</v>
      </c>
    </row>
    <row r="652" spans="1:3" x14ac:dyDescent="0.25">
      <c r="A652" s="13" t="s">
        <v>1143</v>
      </c>
      <c r="B652" s="7">
        <v>1</v>
      </c>
      <c r="C652" s="7">
        <v>50</v>
      </c>
    </row>
    <row r="653" spans="1:3" x14ac:dyDescent="0.25">
      <c r="A653" s="13" t="s">
        <v>1117</v>
      </c>
      <c r="B653" s="7">
        <v>1</v>
      </c>
      <c r="C653" s="7">
        <v>50</v>
      </c>
    </row>
    <row r="654" spans="1:3" x14ac:dyDescent="0.25">
      <c r="A654" s="13" t="s">
        <v>755</v>
      </c>
      <c r="B654" s="7">
        <v>1</v>
      </c>
      <c r="C654" s="7">
        <v>50</v>
      </c>
    </row>
    <row r="655" spans="1:3" x14ac:dyDescent="0.25">
      <c r="A655" s="13" t="s">
        <v>220</v>
      </c>
      <c r="B655" s="7">
        <v>1</v>
      </c>
      <c r="C655" s="7">
        <v>50</v>
      </c>
    </row>
    <row r="656" spans="1:3" x14ac:dyDescent="0.25">
      <c r="A656" s="13" t="s">
        <v>476</v>
      </c>
      <c r="B656" s="7">
        <v>1</v>
      </c>
      <c r="C656" s="7">
        <v>50</v>
      </c>
    </row>
    <row r="657" spans="1:3" x14ac:dyDescent="0.25">
      <c r="A657" s="13" t="s">
        <v>902</v>
      </c>
      <c r="B657" s="7">
        <v>1</v>
      </c>
      <c r="C657" s="7">
        <v>50</v>
      </c>
    </row>
    <row r="658" spans="1:3" x14ac:dyDescent="0.25">
      <c r="A658" s="13" t="s">
        <v>542</v>
      </c>
      <c r="B658" s="7">
        <v>1</v>
      </c>
      <c r="C658" s="7">
        <v>50</v>
      </c>
    </row>
    <row r="659" spans="1:3" x14ac:dyDescent="0.25">
      <c r="A659" s="13" t="s">
        <v>202</v>
      </c>
      <c r="B659" s="7">
        <v>1</v>
      </c>
      <c r="C659" s="7">
        <v>50</v>
      </c>
    </row>
    <row r="660" spans="1:3" x14ac:dyDescent="0.25">
      <c r="A660" s="13" t="s">
        <v>965</v>
      </c>
      <c r="B660" s="7">
        <v>1</v>
      </c>
      <c r="C660" s="7">
        <v>50</v>
      </c>
    </row>
    <row r="661" spans="1:3" x14ac:dyDescent="0.25">
      <c r="A661" s="13" t="s">
        <v>487</v>
      </c>
      <c r="B661" s="7">
        <v>1</v>
      </c>
      <c r="C661" s="7">
        <v>50</v>
      </c>
    </row>
    <row r="662" spans="1:3" x14ac:dyDescent="0.25">
      <c r="A662" s="13" t="s">
        <v>194</v>
      </c>
      <c r="B662" s="7">
        <v>1</v>
      </c>
      <c r="C662" s="7">
        <v>500</v>
      </c>
    </row>
    <row r="663" spans="1:3" x14ac:dyDescent="0.25">
      <c r="A663" s="13" t="s">
        <v>265</v>
      </c>
      <c r="B663" s="7">
        <v>1</v>
      </c>
      <c r="C663" s="7">
        <v>50</v>
      </c>
    </row>
    <row r="664" spans="1:3" x14ac:dyDescent="0.25">
      <c r="A664" s="13" t="s">
        <v>317</v>
      </c>
      <c r="B664" s="7">
        <v>1</v>
      </c>
      <c r="C664" s="7">
        <v>50</v>
      </c>
    </row>
    <row r="665" spans="1:3" x14ac:dyDescent="0.25">
      <c r="A665" s="13" t="s">
        <v>1072</v>
      </c>
      <c r="B665" s="7">
        <v>1</v>
      </c>
      <c r="C665" s="7">
        <v>50</v>
      </c>
    </row>
    <row r="666" spans="1:3" x14ac:dyDescent="0.25">
      <c r="A666" s="13" t="s">
        <v>656</v>
      </c>
      <c r="B666" s="7">
        <v>1</v>
      </c>
      <c r="C666" s="7">
        <v>50</v>
      </c>
    </row>
    <row r="667" spans="1:3" x14ac:dyDescent="0.25">
      <c r="A667" s="13" t="s">
        <v>794</v>
      </c>
      <c r="B667" s="7">
        <v>1</v>
      </c>
      <c r="C667" s="7">
        <v>50</v>
      </c>
    </row>
    <row r="668" spans="1:3" x14ac:dyDescent="0.25">
      <c r="A668" s="13" t="s">
        <v>210</v>
      </c>
      <c r="B668" s="7">
        <v>1</v>
      </c>
      <c r="C668" s="7">
        <v>50</v>
      </c>
    </row>
    <row r="669" spans="1:3" x14ac:dyDescent="0.25">
      <c r="A669" s="13" t="s">
        <v>1036</v>
      </c>
      <c r="B669" s="7">
        <v>1</v>
      </c>
      <c r="C669" s="7">
        <v>50</v>
      </c>
    </row>
    <row r="670" spans="1:3" x14ac:dyDescent="0.25">
      <c r="A670" s="13" t="s">
        <v>907</v>
      </c>
      <c r="B670" s="7">
        <v>1</v>
      </c>
      <c r="C670" s="7">
        <v>50</v>
      </c>
    </row>
    <row r="671" spans="1:3" x14ac:dyDescent="0.25">
      <c r="A671" s="13" t="s">
        <v>931</v>
      </c>
      <c r="B671" s="7">
        <v>1</v>
      </c>
      <c r="C671" s="7">
        <v>50</v>
      </c>
    </row>
    <row r="672" spans="1:3" x14ac:dyDescent="0.25">
      <c r="A672" s="13" t="s">
        <v>352</v>
      </c>
      <c r="B672" s="7">
        <v>1</v>
      </c>
      <c r="C672" s="7">
        <v>50</v>
      </c>
    </row>
    <row r="673" spans="1:3" x14ac:dyDescent="0.25">
      <c r="A673" s="13" t="s">
        <v>1027</v>
      </c>
      <c r="B673" s="7">
        <v>1</v>
      </c>
      <c r="C673" s="7">
        <v>50</v>
      </c>
    </row>
    <row r="674" spans="1:3" x14ac:dyDescent="0.25">
      <c r="A674" s="13" t="s">
        <v>66</v>
      </c>
      <c r="B674" s="7">
        <v>1</v>
      </c>
      <c r="C674" s="7">
        <v>50</v>
      </c>
    </row>
    <row r="675" spans="1:3" x14ac:dyDescent="0.25">
      <c r="A675" s="13" t="s">
        <v>389</v>
      </c>
      <c r="B675" s="7">
        <v>1</v>
      </c>
      <c r="C675" s="7">
        <v>50</v>
      </c>
    </row>
    <row r="676" spans="1:3" x14ac:dyDescent="0.25">
      <c r="A676" s="13" t="s">
        <v>150</v>
      </c>
      <c r="B676" s="7">
        <v>1</v>
      </c>
      <c r="C676" s="7">
        <v>50</v>
      </c>
    </row>
    <row r="677" spans="1:3" x14ac:dyDescent="0.25">
      <c r="A677" s="13" t="s">
        <v>1003</v>
      </c>
      <c r="B677" s="7">
        <v>1</v>
      </c>
      <c r="C677" s="7">
        <v>50</v>
      </c>
    </row>
    <row r="678" spans="1:3" x14ac:dyDescent="0.25">
      <c r="A678" s="13" t="s">
        <v>979</v>
      </c>
      <c r="B678" s="7">
        <v>1</v>
      </c>
      <c r="C678" s="7">
        <v>50</v>
      </c>
    </row>
    <row r="679" spans="1:3" x14ac:dyDescent="0.25">
      <c r="A679" s="13" t="s">
        <v>212</v>
      </c>
      <c r="B679" s="7">
        <v>1</v>
      </c>
      <c r="C679" s="7">
        <v>500</v>
      </c>
    </row>
    <row r="680" spans="1:3" x14ac:dyDescent="0.25">
      <c r="A680" s="13" t="s">
        <v>731</v>
      </c>
      <c r="B680" s="7">
        <v>1</v>
      </c>
      <c r="C680" s="7">
        <v>50</v>
      </c>
    </row>
    <row r="681" spans="1:3" x14ac:dyDescent="0.25">
      <c r="A681" s="13" t="s">
        <v>885</v>
      </c>
      <c r="B681" s="7">
        <v>1</v>
      </c>
      <c r="C681" s="7">
        <v>50</v>
      </c>
    </row>
    <row r="682" spans="1:3" x14ac:dyDescent="0.25">
      <c r="A682" s="13" t="s">
        <v>75</v>
      </c>
      <c r="B682" s="7">
        <v>1</v>
      </c>
      <c r="C682" s="7">
        <v>50</v>
      </c>
    </row>
    <row r="683" spans="1:3" x14ac:dyDescent="0.25">
      <c r="A683" s="13" t="s">
        <v>843</v>
      </c>
      <c r="B683" s="7">
        <v>1</v>
      </c>
      <c r="C683" s="7">
        <v>50</v>
      </c>
    </row>
    <row r="684" spans="1:3" x14ac:dyDescent="0.25">
      <c r="A684" s="13" t="s">
        <v>743</v>
      </c>
      <c r="B684" s="7">
        <v>1</v>
      </c>
      <c r="C684" s="7">
        <v>50</v>
      </c>
    </row>
    <row r="685" spans="1:3" x14ac:dyDescent="0.25">
      <c r="A685" s="13" t="s">
        <v>243</v>
      </c>
      <c r="B685" s="7">
        <v>1</v>
      </c>
      <c r="C685" s="7">
        <v>50</v>
      </c>
    </row>
    <row r="686" spans="1:3" x14ac:dyDescent="0.25">
      <c r="A686" s="13" t="s">
        <v>425</v>
      </c>
      <c r="B686" s="7">
        <v>1</v>
      </c>
      <c r="C686" s="7">
        <v>50</v>
      </c>
    </row>
    <row r="687" spans="1:3" x14ac:dyDescent="0.25">
      <c r="A687" s="13" t="s">
        <v>400</v>
      </c>
      <c r="B687" s="7">
        <v>1</v>
      </c>
      <c r="C687" s="7">
        <v>50</v>
      </c>
    </row>
    <row r="688" spans="1:3" x14ac:dyDescent="0.25">
      <c r="A688" s="13" t="s">
        <v>634</v>
      </c>
      <c r="B688" s="7">
        <v>1</v>
      </c>
      <c r="C688" s="7">
        <v>50</v>
      </c>
    </row>
    <row r="689" spans="1:3" x14ac:dyDescent="0.25">
      <c r="A689" s="13" t="s">
        <v>72</v>
      </c>
      <c r="B689" s="7">
        <v>1</v>
      </c>
      <c r="C689" s="7">
        <v>50</v>
      </c>
    </row>
    <row r="690" spans="1:3" x14ac:dyDescent="0.25">
      <c r="A690" s="13" t="s">
        <v>826</v>
      </c>
      <c r="B690" s="7">
        <v>1</v>
      </c>
      <c r="C690" s="7">
        <v>50</v>
      </c>
    </row>
    <row r="691" spans="1:3" x14ac:dyDescent="0.25">
      <c r="A691" s="13" t="s">
        <v>276</v>
      </c>
      <c r="B691" s="7">
        <v>1</v>
      </c>
      <c r="C691" s="7">
        <v>50</v>
      </c>
    </row>
    <row r="692" spans="1:3" x14ac:dyDescent="0.25">
      <c r="A692" s="13" t="s">
        <v>597</v>
      </c>
      <c r="B692" s="7">
        <v>1</v>
      </c>
      <c r="C692" s="7">
        <v>500</v>
      </c>
    </row>
    <row r="693" spans="1:3" x14ac:dyDescent="0.25">
      <c r="A693" s="13" t="s">
        <v>480</v>
      </c>
      <c r="B693" s="7">
        <v>1</v>
      </c>
      <c r="C693" s="7">
        <v>0</v>
      </c>
    </row>
    <row r="694" spans="1:3" x14ac:dyDescent="0.25">
      <c r="A694" s="13" t="s">
        <v>1080</v>
      </c>
      <c r="B694" s="7">
        <v>1</v>
      </c>
      <c r="C694" s="7">
        <v>50</v>
      </c>
    </row>
    <row r="695" spans="1:3" x14ac:dyDescent="0.25">
      <c r="A695" s="13" t="s">
        <v>136</v>
      </c>
      <c r="B695" s="7">
        <v>1</v>
      </c>
      <c r="C695" s="7">
        <v>50</v>
      </c>
    </row>
    <row r="696" spans="1:3" x14ac:dyDescent="0.25">
      <c r="A696" s="13" t="s">
        <v>982</v>
      </c>
      <c r="B696" s="7">
        <v>1</v>
      </c>
      <c r="C696" s="7">
        <v>50</v>
      </c>
    </row>
    <row r="697" spans="1:3" x14ac:dyDescent="0.25">
      <c r="A697" s="13" t="s">
        <v>8</v>
      </c>
      <c r="B697" s="7">
        <v>1</v>
      </c>
      <c r="C697" s="7">
        <v>50</v>
      </c>
    </row>
    <row r="698" spans="1:3" x14ac:dyDescent="0.25">
      <c r="A698" s="13" t="s">
        <v>93</v>
      </c>
      <c r="B698" s="7">
        <v>1</v>
      </c>
      <c r="C698" s="7">
        <v>50</v>
      </c>
    </row>
    <row r="699" spans="1:3" x14ac:dyDescent="0.25">
      <c r="A699" s="13" t="s">
        <v>69</v>
      </c>
      <c r="B699" s="7">
        <v>1</v>
      </c>
      <c r="C699" s="7">
        <v>50</v>
      </c>
    </row>
    <row r="700" spans="1:3" x14ac:dyDescent="0.25">
      <c r="A700" s="13" t="s">
        <v>527</v>
      </c>
      <c r="B700" s="7">
        <v>1</v>
      </c>
      <c r="C700" s="7">
        <v>50</v>
      </c>
    </row>
    <row r="701" spans="1:3" x14ac:dyDescent="0.25">
      <c r="A701" s="13" t="s">
        <v>402</v>
      </c>
      <c r="B701" s="7">
        <v>1</v>
      </c>
      <c r="C701" s="7">
        <v>50</v>
      </c>
    </row>
    <row r="702" spans="1:3" x14ac:dyDescent="0.25">
      <c r="A702" s="13" t="s">
        <v>462</v>
      </c>
      <c r="B702" s="7">
        <v>1</v>
      </c>
      <c r="C702" s="7">
        <v>50</v>
      </c>
    </row>
    <row r="703" spans="1:3" x14ac:dyDescent="0.25">
      <c r="A703" s="13" t="s">
        <v>820</v>
      </c>
      <c r="B703" s="7">
        <v>1</v>
      </c>
      <c r="C703" s="7">
        <v>50</v>
      </c>
    </row>
    <row r="704" spans="1:3" x14ac:dyDescent="0.25">
      <c r="A704" s="13" t="s">
        <v>610</v>
      </c>
      <c r="B704" s="7">
        <v>1</v>
      </c>
      <c r="C704" s="7">
        <v>50</v>
      </c>
    </row>
    <row r="705" spans="1:3" x14ac:dyDescent="0.25">
      <c r="A705" s="13" t="s">
        <v>289</v>
      </c>
      <c r="B705" s="7">
        <v>1</v>
      </c>
      <c r="C705" s="7">
        <v>500</v>
      </c>
    </row>
    <row r="706" spans="1:3" x14ac:dyDescent="0.25">
      <c r="A706" s="13" t="s">
        <v>1017</v>
      </c>
      <c r="B706" s="7">
        <v>10</v>
      </c>
      <c r="C706" s="7">
        <v>5000</v>
      </c>
    </row>
    <row r="707" spans="1:3" x14ac:dyDescent="0.25">
      <c r="A707" s="13" t="s">
        <v>752</v>
      </c>
      <c r="B707" s="7">
        <v>1</v>
      </c>
      <c r="C707" s="7">
        <v>0</v>
      </c>
    </row>
    <row r="708" spans="1:3" x14ac:dyDescent="0.25">
      <c r="A708" s="13" t="s">
        <v>877</v>
      </c>
      <c r="B708" s="7">
        <v>1</v>
      </c>
      <c r="C708" s="7">
        <v>50</v>
      </c>
    </row>
    <row r="709" spans="1:3" x14ac:dyDescent="0.25">
      <c r="A709" s="13" t="s">
        <v>356</v>
      </c>
      <c r="B709" s="7">
        <v>1</v>
      </c>
      <c r="C709" s="7">
        <v>50</v>
      </c>
    </row>
    <row r="710" spans="1:3" x14ac:dyDescent="0.25">
      <c r="A710" s="13" t="s">
        <v>648</v>
      </c>
      <c r="B710" s="7">
        <v>1</v>
      </c>
      <c r="C710" s="7">
        <v>50</v>
      </c>
    </row>
    <row r="711" spans="1:3" x14ac:dyDescent="0.25">
      <c r="A711" s="13" t="s">
        <v>286</v>
      </c>
      <c r="B711" s="7">
        <v>1</v>
      </c>
      <c r="C711" s="7">
        <v>500</v>
      </c>
    </row>
    <row r="712" spans="1:3" x14ac:dyDescent="0.25">
      <c r="A712" s="13" t="s">
        <v>1051</v>
      </c>
      <c r="B712" s="7">
        <v>1</v>
      </c>
      <c r="C712" s="7">
        <v>0</v>
      </c>
    </row>
    <row r="713" spans="1:3" x14ac:dyDescent="0.25">
      <c r="A713" s="13" t="s">
        <v>574</v>
      </c>
      <c r="B713" s="7">
        <v>1</v>
      </c>
      <c r="C713" s="7">
        <v>50</v>
      </c>
    </row>
    <row r="714" spans="1:3" x14ac:dyDescent="0.25">
      <c r="A714" s="13" t="s">
        <v>608</v>
      </c>
      <c r="B714" s="7">
        <v>10</v>
      </c>
      <c r="C714" s="7">
        <v>5000</v>
      </c>
    </row>
    <row r="715" spans="1:3" x14ac:dyDescent="0.25">
      <c r="A715" s="13" t="s">
        <v>1075</v>
      </c>
      <c r="B715" s="7">
        <v>1</v>
      </c>
      <c r="C715" s="7">
        <v>500</v>
      </c>
    </row>
    <row r="716" spans="1:3" x14ac:dyDescent="0.25">
      <c r="A716" s="13" t="s">
        <v>543</v>
      </c>
      <c r="B716" s="7">
        <v>1</v>
      </c>
      <c r="C716" s="7">
        <v>50</v>
      </c>
    </row>
    <row r="717" spans="1:3" x14ac:dyDescent="0.25">
      <c r="A717" s="13" t="s">
        <v>756</v>
      </c>
      <c r="B717" s="7">
        <v>1</v>
      </c>
      <c r="C717" s="7">
        <v>50</v>
      </c>
    </row>
    <row r="718" spans="1:3" x14ac:dyDescent="0.25">
      <c r="A718" s="13" t="s">
        <v>501</v>
      </c>
      <c r="B718" s="7">
        <v>1</v>
      </c>
      <c r="C718" s="7">
        <v>50</v>
      </c>
    </row>
    <row r="719" spans="1:3" x14ac:dyDescent="0.25">
      <c r="A719" s="13" t="s">
        <v>614</v>
      </c>
      <c r="B719" s="7">
        <v>1</v>
      </c>
      <c r="C719" s="7">
        <v>50</v>
      </c>
    </row>
    <row r="720" spans="1:3" x14ac:dyDescent="0.25">
      <c r="A720" s="13" t="s">
        <v>457</v>
      </c>
      <c r="B720" s="7">
        <v>1</v>
      </c>
      <c r="C720" s="7">
        <v>0</v>
      </c>
    </row>
    <row r="721" spans="1:3" x14ac:dyDescent="0.25">
      <c r="A721" s="13" t="s">
        <v>213</v>
      </c>
      <c r="B721" s="7">
        <v>1</v>
      </c>
      <c r="C721" s="7">
        <v>50</v>
      </c>
    </row>
    <row r="722" spans="1:3" x14ac:dyDescent="0.25">
      <c r="A722" s="13" t="s">
        <v>812</v>
      </c>
      <c r="B722" s="7">
        <v>1</v>
      </c>
      <c r="C722" s="7">
        <v>50</v>
      </c>
    </row>
    <row r="723" spans="1:3" x14ac:dyDescent="0.25">
      <c r="A723" s="13" t="s">
        <v>1109</v>
      </c>
      <c r="B723" s="7">
        <v>1</v>
      </c>
      <c r="C723" s="7">
        <v>50</v>
      </c>
    </row>
    <row r="724" spans="1:3" x14ac:dyDescent="0.25">
      <c r="A724" s="13" t="s">
        <v>893</v>
      </c>
      <c r="B724" s="7">
        <v>1</v>
      </c>
      <c r="C724" s="7">
        <v>50</v>
      </c>
    </row>
    <row r="725" spans="1:3" x14ac:dyDescent="0.25">
      <c r="A725" s="13" t="s">
        <v>435</v>
      </c>
      <c r="B725" s="7">
        <v>1</v>
      </c>
      <c r="C725" s="7">
        <v>0</v>
      </c>
    </row>
    <row r="726" spans="1:3" x14ac:dyDescent="0.25">
      <c r="A726" s="13" t="s">
        <v>698</v>
      </c>
      <c r="B726" s="7">
        <v>1</v>
      </c>
      <c r="C726" s="7">
        <v>50</v>
      </c>
    </row>
    <row r="727" spans="1:3" x14ac:dyDescent="0.25">
      <c r="A727" s="13" t="s">
        <v>988</v>
      </c>
      <c r="B727" s="7">
        <v>1</v>
      </c>
      <c r="C727" s="7">
        <v>50</v>
      </c>
    </row>
    <row r="728" spans="1:3" x14ac:dyDescent="0.25">
      <c r="A728" s="13" t="s">
        <v>583</v>
      </c>
      <c r="B728" s="7">
        <v>1</v>
      </c>
      <c r="C728" s="7">
        <v>0</v>
      </c>
    </row>
    <row r="729" spans="1:3" x14ac:dyDescent="0.25">
      <c r="A729" s="13" t="s">
        <v>190</v>
      </c>
      <c r="B729" s="7">
        <v>1</v>
      </c>
      <c r="C729" s="7">
        <v>0</v>
      </c>
    </row>
    <row r="730" spans="1:3" x14ac:dyDescent="0.25">
      <c r="A730" s="13" t="s">
        <v>819</v>
      </c>
      <c r="B730" s="7">
        <v>1</v>
      </c>
      <c r="C730" s="7">
        <v>50</v>
      </c>
    </row>
    <row r="731" spans="1:3" x14ac:dyDescent="0.25">
      <c r="A731" s="13" t="s">
        <v>271</v>
      </c>
      <c r="B731" s="7">
        <v>1</v>
      </c>
      <c r="C731" s="7">
        <v>0</v>
      </c>
    </row>
    <row r="732" spans="1:3" x14ac:dyDescent="0.25">
      <c r="A732" s="13" t="s">
        <v>373</v>
      </c>
      <c r="B732" s="7">
        <v>1</v>
      </c>
      <c r="C732" s="7">
        <v>50</v>
      </c>
    </row>
    <row r="733" spans="1:3" x14ac:dyDescent="0.25">
      <c r="A733" s="13" t="s">
        <v>62</v>
      </c>
      <c r="B733" s="7">
        <v>1</v>
      </c>
      <c r="C733" s="7">
        <v>50</v>
      </c>
    </row>
    <row r="734" spans="1:3" x14ac:dyDescent="0.25">
      <c r="A734" s="13" t="s">
        <v>394</v>
      </c>
      <c r="B734" s="7">
        <v>1</v>
      </c>
      <c r="C734" s="7">
        <v>50</v>
      </c>
    </row>
    <row r="735" spans="1:3" x14ac:dyDescent="0.25">
      <c r="A735" s="13" t="s">
        <v>966</v>
      </c>
      <c r="B735" s="7">
        <v>1</v>
      </c>
      <c r="C735" s="7">
        <v>0</v>
      </c>
    </row>
    <row r="736" spans="1:3" x14ac:dyDescent="0.25">
      <c r="A736" s="13" t="s">
        <v>106</v>
      </c>
      <c r="B736" s="7">
        <v>1</v>
      </c>
      <c r="C736" s="7">
        <v>50</v>
      </c>
    </row>
    <row r="737" spans="1:3" x14ac:dyDescent="0.25">
      <c r="A737" s="13" t="s">
        <v>378</v>
      </c>
      <c r="B737" s="7">
        <v>10</v>
      </c>
      <c r="C737" s="7">
        <v>500</v>
      </c>
    </row>
    <row r="738" spans="1:3" x14ac:dyDescent="0.25">
      <c r="A738" s="13" t="s">
        <v>203</v>
      </c>
      <c r="B738" s="7">
        <v>10</v>
      </c>
      <c r="C738" s="7">
        <v>500</v>
      </c>
    </row>
    <row r="739" spans="1:3" x14ac:dyDescent="0.25">
      <c r="A739" s="13" t="s">
        <v>914</v>
      </c>
      <c r="B739" s="7">
        <v>10</v>
      </c>
      <c r="C739" s="7">
        <v>500</v>
      </c>
    </row>
    <row r="740" spans="1:3" x14ac:dyDescent="0.25">
      <c r="A740" s="13" t="s">
        <v>256</v>
      </c>
      <c r="B740" s="7">
        <v>1</v>
      </c>
      <c r="C740" s="7">
        <v>50</v>
      </c>
    </row>
    <row r="741" spans="1:3" x14ac:dyDescent="0.25">
      <c r="A741" s="13" t="s">
        <v>1029</v>
      </c>
      <c r="B741" s="7">
        <v>10</v>
      </c>
      <c r="C741" s="7">
        <v>500</v>
      </c>
    </row>
    <row r="742" spans="1:3" x14ac:dyDescent="0.25">
      <c r="A742" s="13" t="s">
        <v>362</v>
      </c>
      <c r="B742" s="7">
        <v>10</v>
      </c>
      <c r="C742" s="7">
        <v>500</v>
      </c>
    </row>
    <row r="743" spans="1:3" x14ac:dyDescent="0.25">
      <c r="A743" s="13" t="s">
        <v>615</v>
      </c>
      <c r="B743" s="7">
        <v>1</v>
      </c>
      <c r="C743" s="7">
        <v>50</v>
      </c>
    </row>
    <row r="744" spans="1:3" x14ac:dyDescent="0.25">
      <c r="A744" s="13" t="s">
        <v>1021</v>
      </c>
      <c r="B744" s="7">
        <v>1</v>
      </c>
      <c r="C744" s="7">
        <v>50</v>
      </c>
    </row>
    <row r="745" spans="1:3" x14ac:dyDescent="0.25">
      <c r="A745" s="13" t="s">
        <v>704</v>
      </c>
      <c r="B745" s="7">
        <v>10</v>
      </c>
      <c r="C745" s="7">
        <v>500</v>
      </c>
    </row>
    <row r="746" spans="1:3" x14ac:dyDescent="0.25">
      <c r="A746" s="13" t="s">
        <v>957</v>
      </c>
      <c r="B746" s="7">
        <v>10</v>
      </c>
      <c r="C746" s="7">
        <v>500</v>
      </c>
    </row>
    <row r="747" spans="1:3" x14ac:dyDescent="0.25">
      <c r="A747" s="13" t="s">
        <v>81</v>
      </c>
      <c r="B747" s="7">
        <v>10</v>
      </c>
      <c r="C747" s="7">
        <v>500</v>
      </c>
    </row>
    <row r="748" spans="1:3" x14ac:dyDescent="0.25">
      <c r="A748" s="13" t="s">
        <v>685</v>
      </c>
      <c r="B748" s="7">
        <v>10</v>
      </c>
      <c r="C748" s="7">
        <v>500</v>
      </c>
    </row>
    <row r="749" spans="1:3" x14ac:dyDescent="0.25">
      <c r="A749" s="13" t="s">
        <v>443</v>
      </c>
      <c r="B749" s="7">
        <v>10</v>
      </c>
      <c r="C749" s="7">
        <v>500</v>
      </c>
    </row>
    <row r="750" spans="1:3" x14ac:dyDescent="0.25">
      <c r="A750" s="13" t="s">
        <v>655</v>
      </c>
      <c r="B750" s="7">
        <v>10</v>
      </c>
      <c r="C750" s="7">
        <v>500</v>
      </c>
    </row>
    <row r="751" spans="1:3" x14ac:dyDescent="0.25">
      <c r="A751" s="13" t="s">
        <v>933</v>
      </c>
      <c r="B751" s="7">
        <v>1</v>
      </c>
      <c r="C751" s="7">
        <v>50</v>
      </c>
    </row>
    <row r="752" spans="1:3" x14ac:dyDescent="0.25">
      <c r="A752" s="13" t="s">
        <v>845</v>
      </c>
      <c r="B752" s="7">
        <v>10</v>
      </c>
      <c r="C752" s="7">
        <v>500</v>
      </c>
    </row>
    <row r="753" spans="1:3" x14ac:dyDescent="0.25">
      <c r="A753" s="13" t="s">
        <v>1059</v>
      </c>
      <c r="B753" s="7">
        <v>1</v>
      </c>
      <c r="C753" s="7">
        <v>0</v>
      </c>
    </row>
    <row r="754" spans="1:3" x14ac:dyDescent="0.25">
      <c r="A754" s="13" t="s">
        <v>471</v>
      </c>
      <c r="B754" s="7">
        <v>1</v>
      </c>
      <c r="C754" s="7">
        <v>0</v>
      </c>
    </row>
    <row r="755" spans="1:3" x14ac:dyDescent="0.25">
      <c r="A755" s="13" t="s">
        <v>623</v>
      </c>
      <c r="B755" s="7">
        <v>1</v>
      </c>
      <c r="C755" s="7">
        <v>50</v>
      </c>
    </row>
    <row r="756" spans="1:3" x14ac:dyDescent="0.25">
      <c r="A756" s="13" t="s">
        <v>90</v>
      </c>
      <c r="B756" s="7">
        <v>1</v>
      </c>
      <c r="C756" s="7">
        <v>0</v>
      </c>
    </row>
    <row r="757" spans="1:3" x14ac:dyDescent="0.25">
      <c r="A757" s="13" t="s">
        <v>493</v>
      </c>
      <c r="B757" s="7">
        <v>1</v>
      </c>
      <c r="C757" s="7">
        <v>50</v>
      </c>
    </row>
    <row r="758" spans="1:3" x14ac:dyDescent="0.25">
      <c r="A758" s="13" t="s">
        <v>128</v>
      </c>
      <c r="B758" s="7">
        <v>1</v>
      </c>
      <c r="C758" s="7">
        <v>50</v>
      </c>
    </row>
    <row r="759" spans="1:3" x14ac:dyDescent="0.25">
      <c r="A759" s="13" t="s">
        <v>1122</v>
      </c>
      <c r="B759" s="7">
        <v>1</v>
      </c>
      <c r="C759" s="7">
        <v>50</v>
      </c>
    </row>
    <row r="760" spans="1:3" x14ac:dyDescent="0.25">
      <c r="A760" s="13" t="s">
        <v>1119</v>
      </c>
      <c r="B760" s="7">
        <v>1</v>
      </c>
      <c r="C760" s="7">
        <v>50</v>
      </c>
    </row>
    <row r="761" spans="1:3" x14ac:dyDescent="0.25">
      <c r="A761" s="13" t="s">
        <v>573</v>
      </c>
      <c r="B761" s="7">
        <v>1</v>
      </c>
      <c r="C761" s="7">
        <v>50</v>
      </c>
    </row>
    <row r="762" spans="1:3" x14ac:dyDescent="0.25">
      <c r="A762" s="13" t="s">
        <v>131</v>
      </c>
      <c r="B762" s="7">
        <v>1</v>
      </c>
      <c r="C762" s="7">
        <v>50</v>
      </c>
    </row>
    <row r="763" spans="1:3" x14ac:dyDescent="0.25">
      <c r="A763" s="13" t="s">
        <v>964</v>
      </c>
      <c r="B763" s="7">
        <v>1</v>
      </c>
      <c r="C763" s="7">
        <v>50</v>
      </c>
    </row>
    <row r="764" spans="1:3" x14ac:dyDescent="0.25">
      <c r="A764" s="13" t="s">
        <v>604</v>
      </c>
      <c r="B764" s="7">
        <v>1</v>
      </c>
      <c r="C764" s="7">
        <v>50</v>
      </c>
    </row>
    <row r="765" spans="1:3" x14ac:dyDescent="0.25">
      <c r="A765" s="13" t="s">
        <v>732</v>
      </c>
      <c r="B765" s="7">
        <v>1</v>
      </c>
      <c r="C765" s="7">
        <v>0</v>
      </c>
    </row>
    <row r="766" spans="1:3" x14ac:dyDescent="0.25">
      <c r="A766" s="13" t="s">
        <v>553</v>
      </c>
      <c r="B766" s="7">
        <v>1</v>
      </c>
      <c r="C766" s="7">
        <v>0</v>
      </c>
    </row>
    <row r="767" spans="1:3" x14ac:dyDescent="0.25">
      <c r="A767" s="13" t="s">
        <v>962</v>
      </c>
      <c r="B767" s="7">
        <v>1</v>
      </c>
      <c r="C767" s="7">
        <v>500</v>
      </c>
    </row>
    <row r="768" spans="1:3" x14ac:dyDescent="0.25">
      <c r="A768" s="13" t="s">
        <v>635</v>
      </c>
      <c r="B768" s="7">
        <v>1</v>
      </c>
      <c r="C768" s="7">
        <v>500</v>
      </c>
    </row>
    <row r="769" spans="1:3" x14ac:dyDescent="0.25">
      <c r="A769" s="13" t="s">
        <v>894</v>
      </c>
      <c r="B769" s="7">
        <v>1</v>
      </c>
      <c r="C769" s="7">
        <v>50</v>
      </c>
    </row>
    <row r="770" spans="1:3" x14ac:dyDescent="0.25">
      <c r="A770" s="13" t="s">
        <v>886</v>
      </c>
      <c r="B770" s="7">
        <v>1</v>
      </c>
      <c r="C770" s="7">
        <v>50</v>
      </c>
    </row>
    <row r="771" spans="1:3" x14ac:dyDescent="0.25">
      <c r="A771" s="13" t="s">
        <v>707</v>
      </c>
      <c r="B771" s="7">
        <v>1</v>
      </c>
      <c r="C771" s="7">
        <v>50</v>
      </c>
    </row>
    <row r="772" spans="1:3" x14ac:dyDescent="0.25">
      <c r="A772" s="13" t="s">
        <v>928</v>
      </c>
      <c r="B772" s="7">
        <v>1</v>
      </c>
      <c r="C772" s="7">
        <v>50</v>
      </c>
    </row>
    <row r="773" spans="1:3" x14ac:dyDescent="0.25">
      <c r="A773" s="13" t="s">
        <v>1063</v>
      </c>
      <c r="B773" s="7">
        <v>1</v>
      </c>
      <c r="C773" s="7">
        <v>0</v>
      </c>
    </row>
    <row r="774" spans="1:3" x14ac:dyDescent="0.25">
      <c r="A774" s="13" t="s">
        <v>137</v>
      </c>
      <c r="B774" s="7">
        <v>1</v>
      </c>
      <c r="C774" s="7">
        <v>0</v>
      </c>
    </row>
    <row r="775" spans="1:3" x14ac:dyDescent="0.25">
      <c r="A775" s="13" t="s">
        <v>814</v>
      </c>
      <c r="B775" s="7">
        <v>1</v>
      </c>
      <c r="C775" s="7">
        <v>0</v>
      </c>
    </row>
    <row r="776" spans="1:3" x14ac:dyDescent="0.25">
      <c r="A776" s="13" t="s">
        <v>1018</v>
      </c>
      <c r="B776" s="7">
        <v>1</v>
      </c>
      <c r="C776" s="7">
        <v>0</v>
      </c>
    </row>
    <row r="777" spans="1:3" x14ac:dyDescent="0.25">
      <c r="A777" s="13" t="s">
        <v>1139</v>
      </c>
      <c r="B777" s="7">
        <v>1</v>
      </c>
      <c r="C777" s="7">
        <v>50</v>
      </c>
    </row>
    <row r="778" spans="1:3" x14ac:dyDescent="0.25">
      <c r="A778" s="13" t="s">
        <v>328</v>
      </c>
      <c r="B778" s="7">
        <v>1</v>
      </c>
      <c r="C778" s="7">
        <v>50</v>
      </c>
    </row>
    <row r="779" spans="1:3" x14ac:dyDescent="0.25">
      <c r="A779" s="13" t="s">
        <v>184</v>
      </c>
      <c r="B779" s="7">
        <v>1</v>
      </c>
      <c r="C779" s="7">
        <v>50</v>
      </c>
    </row>
    <row r="780" spans="1:3" x14ac:dyDescent="0.25">
      <c r="A780" s="13" t="s">
        <v>250</v>
      </c>
      <c r="B780" s="7">
        <v>1</v>
      </c>
      <c r="C780" s="7">
        <v>50</v>
      </c>
    </row>
    <row r="781" spans="1:3" x14ac:dyDescent="0.25">
      <c r="A781" s="13" t="s">
        <v>82</v>
      </c>
      <c r="B781" s="7">
        <v>1</v>
      </c>
      <c r="C781" s="7">
        <v>500</v>
      </c>
    </row>
    <row r="782" spans="1:3" x14ac:dyDescent="0.25">
      <c r="A782" s="13" t="s">
        <v>280</v>
      </c>
      <c r="B782" s="7">
        <v>1</v>
      </c>
      <c r="C782" s="7">
        <v>50</v>
      </c>
    </row>
    <row r="783" spans="1:3" x14ac:dyDescent="0.25">
      <c r="A783" s="13" t="s">
        <v>718</v>
      </c>
      <c r="B783" s="7">
        <v>1</v>
      </c>
      <c r="C783" s="7">
        <v>50</v>
      </c>
    </row>
    <row r="784" spans="1:3" x14ac:dyDescent="0.25">
      <c r="A784" s="13" t="s">
        <v>598</v>
      </c>
      <c r="B784" s="7">
        <v>1</v>
      </c>
      <c r="C784" s="7">
        <v>50</v>
      </c>
    </row>
    <row r="785" spans="1:3" x14ac:dyDescent="0.25">
      <c r="A785" s="13" t="s">
        <v>825</v>
      </c>
      <c r="B785" s="7">
        <v>1</v>
      </c>
      <c r="C785" s="7">
        <v>50</v>
      </c>
    </row>
    <row r="786" spans="1:3" x14ac:dyDescent="0.25">
      <c r="A786" s="13" t="s">
        <v>408</v>
      </c>
      <c r="B786" s="7">
        <v>1</v>
      </c>
      <c r="C786" s="7">
        <v>0</v>
      </c>
    </row>
    <row r="787" spans="1:3" x14ac:dyDescent="0.25">
      <c r="A787" s="13" t="s">
        <v>262</v>
      </c>
      <c r="B787" s="7">
        <v>1</v>
      </c>
      <c r="C787" s="7">
        <v>50</v>
      </c>
    </row>
    <row r="788" spans="1:3" x14ac:dyDescent="0.25">
      <c r="A788" s="13" t="s">
        <v>540</v>
      </c>
      <c r="B788" s="7">
        <v>1</v>
      </c>
      <c r="C788" s="7">
        <v>0</v>
      </c>
    </row>
    <row r="789" spans="1:3" x14ac:dyDescent="0.25">
      <c r="A789" s="13" t="s">
        <v>246</v>
      </c>
      <c r="B789" s="7">
        <v>1</v>
      </c>
      <c r="C789" s="7">
        <v>50</v>
      </c>
    </row>
    <row r="790" spans="1:3" x14ac:dyDescent="0.25">
      <c r="A790" s="13" t="s">
        <v>1155</v>
      </c>
      <c r="B790" s="7">
        <v>1</v>
      </c>
      <c r="C790" s="7">
        <v>50</v>
      </c>
    </row>
    <row r="791" spans="1:3" x14ac:dyDescent="0.25">
      <c r="A791" s="13" t="s">
        <v>768</v>
      </c>
      <c r="B791" s="7">
        <v>1</v>
      </c>
      <c r="C791" s="7">
        <v>50</v>
      </c>
    </row>
    <row r="792" spans="1:3" x14ac:dyDescent="0.25">
      <c r="A792" s="13" t="s">
        <v>247</v>
      </c>
      <c r="B792" s="7">
        <v>1</v>
      </c>
      <c r="C792" s="7">
        <v>50</v>
      </c>
    </row>
    <row r="793" spans="1:3" x14ac:dyDescent="0.25">
      <c r="A793" s="13" t="s">
        <v>361</v>
      </c>
      <c r="B793" s="7">
        <v>1</v>
      </c>
      <c r="C793" s="7">
        <v>50</v>
      </c>
    </row>
    <row r="794" spans="1:3" x14ac:dyDescent="0.25">
      <c r="A794" s="13" t="s">
        <v>283</v>
      </c>
      <c r="B794" s="7">
        <v>1</v>
      </c>
      <c r="C794" s="7">
        <v>50</v>
      </c>
    </row>
    <row r="795" spans="1:3" x14ac:dyDescent="0.25">
      <c r="A795" s="13" t="s">
        <v>833</v>
      </c>
      <c r="B795" s="7">
        <v>1</v>
      </c>
      <c r="C795" s="7">
        <v>0</v>
      </c>
    </row>
    <row r="796" spans="1:3" x14ac:dyDescent="0.25">
      <c r="A796" s="13" t="s">
        <v>35</v>
      </c>
      <c r="B796" s="7">
        <v>1</v>
      </c>
      <c r="C796" s="7">
        <v>500</v>
      </c>
    </row>
    <row r="797" spans="1:3" x14ac:dyDescent="0.25">
      <c r="A797" s="13" t="s">
        <v>207</v>
      </c>
      <c r="B797" s="7">
        <v>1</v>
      </c>
      <c r="C797" s="7">
        <v>50</v>
      </c>
    </row>
    <row r="798" spans="1:3" x14ac:dyDescent="0.25">
      <c r="A798" s="13" t="s">
        <v>437</v>
      </c>
      <c r="B798" s="7">
        <v>1</v>
      </c>
      <c r="C798" s="7">
        <v>500</v>
      </c>
    </row>
    <row r="799" spans="1:3" x14ac:dyDescent="0.25">
      <c r="A799" s="13" t="s">
        <v>495</v>
      </c>
      <c r="B799" s="7">
        <v>1</v>
      </c>
      <c r="C799" s="7">
        <v>0</v>
      </c>
    </row>
    <row r="800" spans="1:3" x14ac:dyDescent="0.25">
      <c r="A800" s="13" t="s">
        <v>348</v>
      </c>
      <c r="B800" s="7">
        <v>1</v>
      </c>
      <c r="C800" s="7">
        <v>50</v>
      </c>
    </row>
    <row r="801" spans="1:3" x14ac:dyDescent="0.25">
      <c r="A801" s="13" t="s">
        <v>762</v>
      </c>
      <c r="B801" s="7">
        <v>1</v>
      </c>
      <c r="C801" s="7">
        <v>50</v>
      </c>
    </row>
    <row r="802" spans="1:3" x14ac:dyDescent="0.25">
      <c r="A802" s="13" t="s">
        <v>1149</v>
      </c>
      <c r="B802" s="7">
        <v>1</v>
      </c>
      <c r="C802" s="7">
        <v>0</v>
      </c>
    </row>
    <row r="803" spans="1:3" x14ac:dyDescent="0.25">
      <c r="A803" s="13" t="s">
        <v>868</v>
      </c>
      <c r="B803" s="7">
        <v>1</v>
      </c>
      <c r="C803" s="7">
        <v>50</v>
      </c>
    </row>
    <row r="804" spans="1:3" x14ac:dyDescent="0.25">
      <c r="A804" s="13" t="s">
        <v>187</v>
      </c>
      <c r="B804" s="7">
        <v>1</v>
      </c>
      <c r="C804" s="7">
        <v>0</v>
      </c>
    </row>
    <row r="805" spans="1:3" x14ac:dyDescent="0.25">
      <c r="A805" s="13" t="s">
        <v>171</v>
      </c>
      <c r="B805" s="7">
        <v>1</v>
      </c>
      <c r="C805" s="7">
        <v>0</v>
      </c>
    </row>
    <row r="806" spans="1:3" x14ac:dyDescent="0.25">
      <c r="A806" s="13" t="s">
        <v>483</v>
      </c>
      <c r="B806" s="7">
        <v>1</v>
      </c>
      <c r="C806" s="7">
        <v>0</v>
      </c>
    </row>
    <row r="807" spans="1:3" x14ac:dyDescent="0.25">
      <c r="A807" s="13" t="s">
        <v>13</v>
      </c>
      <c r="B807" s="7">
        <v>1</v>
      </c>
      <c r="C807" s="7">
        <v>50</v>
      </c>
    </row>
    <row r="808" spans="1:3" x14ac:dyDescent="0.25">
      <c r="A808" s="13" t="s">
        <v>1152</v>
      </c>
      <c r="B808" s="7">
        <v>1</v>
      </c>
      <c r="C808" s="7">
        <v>0</v>
      </c>
    </row>
    <row r="809" spans="1:3" x14ac:dyDescent="0.25">
      <c r="A809" s="13" t="s">
        <v>806</v>
      </c>
      <c r="B809" s="7">
        <v>1</v>
      </c>
      <c r="C809" s="7">
        <v>0</v>
      </c>
    </row>
    <row r="810" spans="1:3" x14ac:dyDescent="0.25">
      <c r="A810" s="13" t="s">
        <v>1106</v>
      </c>
      <c r="B810" s="7">
        <v>1</v>
      </c>
      <c r="C810" s="7">
        <v>50</v>
      </c>
    </row>
    <row r="811" spans="1:3" x14ac:dyDescent="0.25">
      <c r="A811" s="13" t="s">
        <v>1033</v>
      </c>
      <c r="B811" s="7">
        <v>1</v>
      </c>
      <c r="C811" s="7">
        <v>500</v>
      </c>
    </row>
    <row r="812" spans="1:3" x14ac:dyDescent="0.25">
      <c r="A812" s="13" t="s">
        <v>947</v>
      </c>
      <c r="B812" s="7">
        <v>1</v>
      </c>
      <c r="C812" s="7">
        <v>50</v>
      </c>
    </row>
    <row r="813" spans="1:3" x14ac:dyDescent="0.25">
      <c r="A813" s="13" t="s">
        <v>813</v>
      </c>
      <c r="B813" s="7">
        <v>1</v>
      </c>
      <c r="C813" s="7">
        <v>500</v>
      </c>
    </row>
    <row r="814" spans="1:3" x14ac:dyDescent="0.25">
      <c r="A814" s="13" t="s">
        <v>259</v>
      </c>
      <c r="B814" s="7">
        <v>1</v>
      </c>
      <c r="C814" s="7">
        <v>0</v>
      </c>
    </row>
    <row r="815" spans="1:3" x14ac:dyDescent="0.25">
      <c r="A815" s="13" t="s">
        <v>436</v>
      </c>
      <c r="B815" s="7">
        <v>1</v>
      </c>
      <c r="C815" s="7">
        <v>50</v>
      </c>
    </row>
    <row r="816" spans="1:3" x14ac:dyDescent="0.25">
      <c r="A816" s="13" t="s">
        <v>637</v>
      </c>
      <c r="B816" s="7">
        <v>1</v>
      </c>
      <c r="C816" s="7">
        <v>0</v>
      </c>
    </row>
    <row r="817" spans="1:3" x14ac:dyDescent="0.25">
      <c r="A817" s="13" t="s">
        <v>525</v>
      </c>
      <c r="B817" s="7">
        <v>1</v>
      </c>
      <c r="C817" s="7">
        <v>50</v>
      </c>
    </row>
    <row r="818" spans="1:3" x14ac:dyDescent="0.25">
      <c r="A818" s="13" t="s">
        <v>19</v>
      </c>
      <c r="B818" s="7">
        <v>1</v>
      </c>
      <c r="C818" s="7">
        <v>50</v>
      </c>
    </row>
    <row r="819" spans="1:3" x14ac:dyDescent="0.25">
      <c r="A819" s="13" t="s">
        <v>1045</v>
      </c>
      <c r="B819" s="7">
        <v>1</v>
      </c>
      <c r="C819" s="7">
        <v>50</v>
      </c>
    </row>
    <row r="820" spans="1:3" x14ac:dyDescent="0.25">
      <c r="A820" s="13" t="s">
        <v>338</v>
      </c>
      <c r="B820" s="7">
        <v>1</v>
      </c>
      <c r="C820" s="7">
        <v>50</v>
      </c>
    </row>
    <row r="821" spans="1:3" x14ac:dyDescent="0.25">
      <c r="A821" s="13" t="s">
        <v>716</v>
      </c>
      <c r="B821" s="7">
        <v>1</v>
      </c>
      <c r="C821" s="7">
        <v>50</v>
      </c>
    </row>
    <row r="822" spans="1:3" x14ac:dyDescent="0.25">
      <c r="A822" s="13" t="s">
        <v>948</v>
      </c>
      <c r="B822" s="7">
        <v>1</v>
      </c>
      <c r="C822" s="7">
        <v>50</v>
      </c>
    </row>
    <row r="823" spans="1:3" x14ac:dyDescent="0.25">
      <c r="A823" s="13" t="s">
        <v>943</v>
      </c>
      <c r="B823" s="7">
        <v>1</v>
      </c>
      <c r="C823" s="7">
        <v>500</v>
      </c>
    </row>
    <row r="824" spans="1:3" x14ac:dyDescent="0.25">
      <c r="A824" s="13" t="s">
        <v>18</v>
      </c>
      <c r="B824" s="7">
        <v>1</v>
      </c>
      <c r="C824" s="7">
        <v>0</v>
      </c>
    </row>
    <row r="825" spans="1:3" x14ac:dyDescent="0.25">
      <c r="A825" s="13" t="s">
        <v>1023</v>
      </c>
      <c r="B825" s="7">
        <v>1</v>
      </c>
      <c r="C825" s="7">
        <v>50</v>
      </c>
    </row>
    <row r="826" spans="1:3" x14ac:dyDescent="0.25">
      <c r="A826" s="13" t="s">
        <v>587</v>
      </c>
      <c r="B826" s="7">
        <v>1</v>
      </c>
      <c r="C826" s="7">
        <v>50</v>
      </c>
    </row>
    <row r="827" spans="1:3" x14ac:dyDescent="0.25">
      <c r="A827" s="13" t="s">
        <v>617</v>
      </c>
      <c r="B827" s="7">
        <v>1</v>
      </c>
      <c r="C827" s="7">
        <v>50</v>
      </c>
    </row>
    <row r="828" spans="1:3" x14ac:dyDescent="0.25">
      <c r="A828" s="13" t="s">
        <v>666</v>
      </c>
      <c r="B828" s="7">
        <v>1</v>
      </c>
      <c r="C828" s="7">
        <v>50</v>
      </c>
    </row>
    <row r="829" spans="1:3" x14ac:dyDescent="0.25">
      <c r="A829" s="13" t="s">
        <v>169</v>
      </c>
      <c r="B829" s="7">
        <v>1</v>
      </c>
      <c r="C829" s="7">
        <v>50</v>
      </c>
    </row>
    <row r="830" spans="1:3" x14ac:dyDescent="0.25">
      <c r="A830" s="13" t="s">
        <v>664</v>
      </c>
      <c r="B830" s="7">
        <v>1</v>
      </c>
      <c r="C830" s="7">
        <v>50</v>
      </c>
    </row>
    <row r="831" spans="1:3" x14ac:dyDescent="0.25">
      <c r="A831" s="13" t="s">
        <v>930</v>
      </c>
      <c r="B831" s="7">
        <v>1</v>
      </c>
      <c r="C831" s="7">
        <v>0</v>
      </c>
    </row>
    <row r="832" spans="1:3" x14ac:dyDescent="0.25">
      <c r="A832" s="13" t="s">
        <v>323</v>
      </c>
      <c r="B832" s="7">
        <v>1</v>
      </c>
      <c r="C832" s="7">
        <v>50</v>
      </c>
    </row>
    <row r="833" spans="1:3" x14ac:dyDescent="0.25">
      <c r="A833" s="13" t="s">
        <v>278</v>
      </c>
      <c r="B833" s="7">
        <v>1</v>
      </c>
      <c r="C833" s="7">
        <v>50</v>
      </c>
    </row>
    <row r="834" spans="1:3" x14ac:dyDescent="0.25">
      <c r="A834" s="13" t="s">
        <v>1156</v>
      </c>
      <c r="B834" s="7">
        <v>1</v>
      </c>
      <c r="C834" s="7">
        <v>50</v>
      </c>
    </row>
    <row r="835" spans="1:3" x14ac:dyDescent="0.25">
      <c r="A835" s="13" t="s">
        <v>643</v>
      </c>
      <c r="B835" s="7">
        <v>1</v>
      </c>
      <c r="C835" s="7">
        <v>50</v>
      </c>
    </row>
    <row r="836" spans="1:3" x14ac:dyDescent="0.25">
      <c r="A836" s="13" t="s">
        <v>1022</v>
      </c>
      <c r="B836" s="7">
        <v>1</v>
      </c>
      <c r="C836" s="7">
        <v>50</v>
      </c>
    </row>
    <row r="837" spans="1:3" x14ac:dyDescent="0.25">
      <c r="A837" s="13" t="s">
        <v>564</v>
      </c>
      <c r="B837" s="7">
        <v>1</v>
      </c>
      <c r="C837" s="7">
        <v>50</v>
      </c>
    </row>
    <row r="838" spans="1:3" x14ac:dyDescent="0.25">
      <c r="A838" s="13" t="s">
        <v>461</v>
      </c>
      <c r="B838" s="7">
        <v>1</v>
      </c>
      <c r="C838" s="7">
        <v>50</v>
      </c>
    </row>
    <row r="839" spans="1:3" x14ac:dyDescent="0.25">
      <c r="A839" s="13" t="s">
        <v>369</v>
      </c>
      <c r="B839" s="7">
        <v>1</v>
      </c>
      <c r="C839" s="7">
        <v>50</v>
      </c>
    </row>
    <row r="840" spans="1:3" x14ac:dyDescent="0.25">
      <c r="A840" s="13" t="s">
        <v>742</v>
      </c>
      <c r="B840" s="7">
        <v>1</v>
      </c>
      <c r="C840" s="7">
        <v>50</v>
      </c>
    </row>
    <row r="841" spans="1:3" x14ac:dyDescent="0.25">
      <c r="A841" s="13" t="s">
        <v>350</v>
      </c>
      <c r="B841" s="7">
        <v>1</v>
      </c>
      <c r="C841" s="7">
        <v>50</v>
      </c>
    </row>
    <row r="842" spans="1:3" x14ac:dyDescent="0.25">
      <c r="A842" s="13" t="s">
        <v>1125</v>
      </c>
      <c r="B842" s="7">
        <v>1</v>
      </c>
      <c r="C842" s="7">
        <v>50</v>
      </c>
    </row>
    <row r="843" spans="1:3" x14ac:dyDescent="0.25">
      <c r="A843" s="13" t="s">
        <v>218</v>
      </c>
      <c r="B843" s="7">
        <v>1</v>
      </c>
      <c r="C843" s="7">
        <v>50</v>
      </c>
    </row>
    <row r="844" spans="1:3" x14ac:dyDescent="0.25">
      <c r="A844" s="13" t="s">
        <v>160</v>
      </c>
      <c r="B844" s="7">
        <v>1</v>
      </c>
      <c r="C844" s="7">
        <v>50</v>
      </c>
    </row>
    <row r="845" spans="1:3" x14ac:dyDescent="0.25">
      <c r="A845" s="13" t="s">
        <v>855</v>
      </c>
      <c r="B845" s="7">
        <v>1</v>
      </c>
      <c r="C845" s="7">
        <v>50</v>
      </c>
    </row>
    <row r="846" spans="1:3" x14ac:dyDescent="0.25">
      <c r="A846" s="13" t="s">
        <v>215</v>
      </c>
      <c r="B846" s="7">
        <v>1</v>
      </c>
      <c r="C846" s="7">
        <v>50</v>
      </c>
    </row>
    <row r="847" spans="1:3" x14ac:dyDescent="0.25">
      <c r="A847" s="13" t="s">
        <v>73</v>
      </c>
      <c r="B847" s="7">
        <v>1</v>
      </c>
      <c r="C847" s="7">
        <v>50</v>
      </c>
    </row>
    <row r="848" spans="1:3" x14ac:dyDescent="0.25">
      <c r="A848" s="13" t="s">
        <v>550</v>
      </c>
      <c r="B848" s="7">
        <v>1</v>
      </c>
      <c r="C848" s="7">
        <v>50</v>
      </c>
    </row>
    <row r="849" spans="1:3" x14ac:dyDescent="0.25">
      <c r="A849" s="13" t="s">
        <v>455</v>
      </c>
      <c r="B849" s="7">
        <v>1</v>
      </c>
      <c r="C849" s="7">
        <v>50</v>
      </c>
    </row>
    <row r="850" spans="1:3" x14ac:dyDescent="0.25">
      <c r="A850" s="13" t="s">
        <v>1157</v>
      </c>
      <c r="B850" s="7">
        <v>1</v>
      </c>
      <c r="C850" s="7">
        <v>50</v>
      </c>
    </row>
    <row r="851" spans="1:3" x14ac:dyDescent="0.25">
      <c r="A851" s="13" t="s">
        <v>616</v>
      </c>
      <c r="B851" s="7">
        <v>1</v>
      </c>
      <c r="C851" s="7">
        <v>50</v>
      </c>
    </row>
    <row r="852" spans="1:3" x14ac:dyDescent="0.25">
      <c r="A852" s="13" t="s">
        <v>239</v>
      </c>
      <c r="B852" s="7">
        <v>1</v>
      </c>
      <c r="C852" s="7">
        <v>50</v>
      </c>
    </row>
    <row r="853" spans="1:3" x14ac:dyDescent="0.25">
      <c r="A853" s="13" t="s">
        <v>651</v>
      </c>
      <c r="B853" s="7">
        <v>1</v>
      </c>
      <c r="C853" s="7">
        <v>50</v>
      </c>
    </row>
    <row r="854" spans="1:3" x14ac:dyDescent="0.25">
      <c r="A854" s="13" t="s">
        <v>1103</v>
      </c>
      <c r="B854" s="7">
        <v>1</v>
      </c>
      <c r="C854" s="7">
        <v>50</v>
      </c>
    </row>
    <row r="855" spans="1:3" x14ac:dyDescent="0.25">
      <c r="A855" s="13" t="s">
        <v>776</v>
      </c>
      <c r="B855" s="7">
        <v>1</v>
      </c>
      <c r="C855" s="7">
        <v>50</v>
      </c>
    </row>
    <row r="856" spans="1:3" x14ac:dyDescent="0.25">
      <c r="A856" s="13" t="s">
        <v>769</v>
      </c>
      <c r="B856" s="7">
        <v>1</v>
      </c>
      <c r="C856" s="7">
        <v>50</v>
      </c>
    </row>
    <row r="857" spans="1:3" x14ac:dyDescent="0.25">
      <c r="A857" s="13" t="s">
        <v>434</v>
      </c>
      <c r="B857" s="7">
        <v>1</v>
      </c>
      <c r="C857" s="7">
        <v>50</v>
      </c>
    </row>
    <row r="858" spans="1:3" x14ac:dyDescent="0.25">
      <c r="A858" s="13" t="s">
        <v>569</v>
      </c>
      <c r="B858" s="7">
        <v>1</v>
      </c>
      <c r="C858" s="7">
        <v>0</v>
      </c>
    </row>
    <row r="859" spans="1:3" x14ac:dyDescent="0.25">
      <c r="A859" s="13" t="s">
        <v>676</v>
      </c>
      <c r="B859" s="7">
        <v>1</v>
      </c>
      <c r="C859" s="7">
        <v>50</v>
      </c>
    </row>
    <row r="860" spans="1:3" x14ac:dyDescent="0.25">
      <c r="A860" s="13" t="s">
        <v>534</v>
      </c>
      <c r="B860" s="7">
        <v>1</v>
      </c>
      <c r="C860" s="7">
        <v>50</v>
      </c>
    </row>
    <row r="861" spans="1:3" x14ac:dyDescent="0.25">
      <c r="A861" s="13" t="s">
        <v>17</v>
      </c>
      <c r="B861" s="7">
        <v>10</v>
      </c>
      <c r="C861" s="7">
        <v>50000</v>
      </c>
    </row>
    <row r="862" spans="1:3" x14ac:dyDescent="0.25">
      <c r="A862" s="13" t="s">
        <v>142</v>
      </c>
      <c r="B862" s="7">
        <v>10</v>
      </c>
      <c r="C862" s="7">
        <v>500</v>
      </c>
    </row>
    <row r="863" spans="1:3" x14ac:dyDescent="0.25">
      <c r="A863" s="13" t="s">
        <v>465</v>
      </c>
      <c r="B863" s="7">
        <v>1</v>
      </c>
      <c r="C863" s="7">
        <v>50</v>
      </c>
    </row>
    <row r="864" spans="1:3" x14ac:dyDescent="0.25">
      <c r="A864" s="13" t="s">
        <v>445</v>
      </c>
      <c r="B864" s="7">
        <v>1</v>
      </c>
      <c r="C864" s="7">
        <v>0</v>
      </c>
    </row>
    <row r="865" spans="1:3" x14ac:dyDescent="0.25">
      <c r="A865" s="13" t="s">
        <v>430</v>
      </c>
      <c r="B865" s="7">
        <v>10</v>
      </c>
      <c r="C865" s="7">
        <v>500</v>
      </c>
    </row>
    <row r="866" spans="1:3" x14ac:dyDescent="0.25">
      <c r="A866" s="13" t="s">
        <v>537</v>
      </c>
      <c r="B866" s="7">
        <v>10</v>
      </c>
      <c r="C866" s="7">
        <v>5000</v>
      </c>
    </row>
    <row r="867" spans="1:3" x14ac:dyDescent="0.25">
      <c r="A867" s="13" t="s">
        <v>881</v>
      </c>
      <c r="B867" s="7">
        <v>10</v>
      </c>
      <c r="C867" s="7">
        <v>5000</v>
      </c>
    </row>
    <row r="868" spans="1:3" x14ac:dyDescent="0.25">
      <c r="A868" s="13" t="s">
        <v>347</v>
      </c>
      <c r="B868" s="7">
        <v>1</v>
      </c>
      <c r="C868" s="7">
        <v>50</v>
      </c>
    </row>
    <row r="869" spans="1:3" x14ac:dyDescent="0.25">
      <c r="A869" s="13" t="s">
        <v>536</v>
      </c>
      <c r="B869" s="7">
        <v>10</v>
      </c>
      <c r="C869" s="7">
        <v>500</v>
      </c>
    </row>
    <row r="870" spans="1:3" x14ac:dyDescent="0.25">
      <c r="A870" s="13" t="s">
        <v>528</v>
      </c>
      <c r="B870" s="7">
        <v>1</v>
      </c>
      <c r="C870" s="7">
        <v>50</v>
      </c>
    </row>
    <row r="871" spans="1:3" x14ac:dyDescent="0.25">
      <c r="A871" s="13" t="s">
        <v>1</v>
      </c>
      <c r="B871" s="7">
        <v>1</v>
      </c>
      <c r="C871" s="7">
        <v>50</v>
      </c>
    </row>
    <row r="872" spans="1:3" x14ac:dyDescent="0.25">
      <c r="A872" s="13" t="s">
        <v>6</v>
      </c>
      <c r="B872" s="7">
        <v>1</v>
      </c>
      <c r="C872" s="7">
        <v>0</v>
      </c>
    </row>
    <row r="873" spans="1:3" x14ac:dyDescent="0.25">
      <c r="A873" s="13" t="s">
        <v>496</v>
      </c>
      <c r="B873" s="7">
        <v>1</v>
      </c>
      <c r="C873" s="7">
        <v>50</v>
      </c>
    </row>
    <row r="874" spans="1:3" x14ac:dyDescent="0.25">
      <c r="A874" s="13" t="s">
        <v>515</v>
      </c>
      <c r="B874" s="7">
        <v>1</v>
      </c>
      <c r="C874" s="7">
        <v>50</v>
      </c>
    </row>
    <row r="875" spans="1:3" x14ac:dyDescent="0.25">
      <c r="A875" s="13" t="s">
        <v>47</v>
      </c>
      <c r="B875" s="7">
        <v>1</v>
      </c>
      <c r="C875" s="7">
        <v>50</v>
      </c>
    </row>
    <row r="876" spans="1:3" x14ac:dyDescent="0.25">
      <c r="A876" s="13" t="s">
        <v>55</v>
      </c>
      <c r="B876" s="7">
        <v>1</v>
      </c>
      <c r="C876" s="7">
        <v>50</v>
      </c>
    </row>
    <row r="877" spans="1:3" x14ac:dyDescent="0.25">
      <c r="A877" s="13" t="s">
        <v>703</v>
      </c>
      <c r="B877" s="7">
        <v>1</v>
      </c>
      <c r="C877" s="7">
        <v>50</v>
      </c>
    </row>
    <row r="878" spans="1:3" x14ac:dyDescent="0.25">
      <c r="A878" s="13" t="s">
        <v>26</v>
      </c>
      <c r="B878" s="7">
        <v>1</v>
      </c>
      <c r="C878" s="7">
        <v>50</v>
      </c>
    </row>
    <row r="879" spans="1:3" x14ac:dyDescent="0.25">
      <c r="A879" s="13" t="s">
        <v>545</v>
      </c>
      <c r="B879" s="7">
        <v>1</v>
      </c>
      <c r="C879" s="7">
        <v>0</v>
      </c>
    </row>
    <row r="880" spans="1:3" x14ac:dyDescent="0.25">
      <c r="A880" s="13" t="s">
        <v>267</v>
      </c>
      <c r="B880" s="7">
        <v>1</v>
      </c>
      <c r="C880" s="7">
        <v>0</v>
      </c>
    </row>
    <row r="881" spans="1:3" x14ac:dyDescent="0.25">
      <c r="A881" s="13" t="s">
        <v>552</v>
      </c>
      <c r="B881" s="7">
        <v>1</v>
      </c>
      <c r="C881" s="7">
        <v>50</v>
      </c>
    </row>
    <row r="882" spans="1:3" x14ac:dyDescent="0.25">
      <c r="A882" s="13" t="s">
        <v>1145</v>
      </c>
      <c r="B882" s="7">
        <v>1</v>
      </c>
      <c r="C882" s="7">
        <v>50</v>
      </c>
    </row>
    <row r="883" spans="1:3" x14ac:dyDescent="0.25">
      <c r="A883" s="13" t="s">
        <v>687</v>
      </c>
      <c r="B883" s="7">
        <v>1</v>
      </c>
      <c r="C883" s="7">
        <v>500</v>
      </c>
    </row>
    <row r="884" spans="1:3" x14ac:dyDescent="0.25">
      <c r="A884" s="13" t="s">
        <v>53</v>
      </c>
      <c r="B884" s="7">
        <v>1</v>
      </c>
      <c r="C884" s="7">
        <v>50</v>
      </c>
    </row>
    <row r="885" spans="1:3" x14ac:dyDescent="0.25">
      <c r="A885" s="13" t="s">
        <v>792</v>
      </c>
      <c r="B885" s="7">
        <v>1</v>
      </c>
      <c r="C885" s="7">
        <v>50</v>
      </c>
    </row>
    <row r="886" spans="1:3" x14ac:dyDescent="0.25">
      <c r="A886" s="13" t="s">
        <v>1067</v>
      </c>
      <c r="B886" s="7">
        <v>1</v>
      </c>
      <c r="C886" s="7">
        <v>50</v>
      </c>
    </row>
    <row r="887" spans="1:3" x14ac:dyDescent="0.25">
      <c r="A887" s="13" t="s">
        <v>1095</v>
      </c>
      <c r="B887" s="7">
        <v>1</v>
      </c>
      <c r="C887" s="7">
        <v>0</v>
      </c>
    </row>
    <row r="888" spans="1:3" x14ac:dyDescent="0.25">
      <c r="A888" s="13" t="s">
        <v>444</v>
      </c>
      <c r="B888" s="7">
        <v>1</v>
      </c>
      <c r="C888" s="7">
        <v>50</v>
      </c>
    </row>
    <row r="889" spans="1:3" x14ac:dyDescent="0.25">
      <c r="A889" s="13" t="s">
        <v>343</v>
      </c>
      <c r="B889" s="7">
        <v>1</v>
      </c>
      <c r="C889" s="7">
        <v>500</v>
      </c>
    </row>
    <row r="890" spans="1:3" x14ac:dyDescent="0.25">
      <c r="A890" s="13" t="s">
        <v>484</v>
      </c>
      <c r="B890" s="7">
        <v>1</v>
      </c>
      <c r="C890" s="7">
        <v>50</v>
      </c>
    </row>
    <row r="891" spans="1:3" x14ac:dyDescent="0.25">
      <c r="A891" s="13" t="s">
        <v>198</v>
      </c>
      <c r="B891" s="7">
        <v>1</v>
      </c>
      <c r="C891" s="7">
        <v>50</v>
      </c>
    </row>
    <row r="892" spans="1:3" x14ac:dyDescent="0.25">
      <c r="A892" s="13" t="s">
        <v>1032</v>
      </c>
      <c r="B892" s="7">
        <v>1</v>
      </c>
      <c r="C892" s="7">
        <v>500</v>
      </c>
    </row>
    <row r="893" spans="1:3" x14ac:dyDescent="0.25">
      <c r="A893" s="13" t="s">
        <v>510</v>
      </c>
      <c r="B893" s="7">
        <v>1</v>
      </c>
      <c r="C893" s="7">
        <v>50</v>
      </c>
    </row>
    <row r="894" spans="1:3" x14ac:dyDescent="0.25">
      <c r="A894" s="13" t="s">
        <v>910</v>
      </c>
      <c r="B894" s="7">
        <v>1</v>
      </c>
      <c r="C894" s="7">
        <v>0</v>
      </c>
    </row>
    <row r="895" spans="1:3" x14ac:dyDescent="0.25">
      <c r="A895" s="13" t="s">
        <v>880</v>
      </c>
      <c r="B895" s="7">
        <v>1</v>
      </c>
      <c r="C895" s="7">
        <v>0</v>
      </c>
    </row>
    <row r="896" spans="1:3" x14ac:dyDescent="0.25">
      <c r="A896" s="13" t="s">
        <v>863</v>
      </c>
      <c r="B896" s="7">
        <v>1</v>
      </c>
      <c r="C896" s="7">
        <v>50</v>
      </c>
    </row>
    <row r="897" spans="1:3" x14ac:dyDescent="0.25">
      <c r="A897" s="13" t="s">
        <v>837</v>
      </c>
      <c r="B897" s="7">
        <v>10</v>
      </c>
      <c r="C897" s="7">
        <v>5000</v>
      </c>
    </row>
    <row r="898" spans="1:3" x14ac:dyDescent="0.25">
      <c r="A898" s="13" t="s">
        <v>892</v>
      </c>
      <c r="B898" s="7">
        <v>1</v>
      </c>
      <c r="C898" s="7">
        <v>50</v>
      </c>
    </row>
    <row r="899" spans="1:3" x14ac:dyDescent="0.25">
      <c r="A899" s="13" t="s">
        <v>783</v>
      </c>
      <c r="B899" s="7">
        <v>1</v>
      </c>
      <c r="C899" s="7">
        <v>50</v>
      </c>
    </row>
    <row r="900" spans="1:3" x14ac:dyDescent="0.25">
      <c r="A900" s="13" t="s">
        <v>659</v>
      </c>
      <c r="B900" s="7">
        <v>1</v>
      </c>
      <c r="C900" s="7">
        <v>50</v>
      </c>
    </row>
    <row r="901" spans="1:3" x14ac:dyDescent="0.25">
      <c r="A901" s="13" t="s">
        <v>186</v>
      </c>
      <c r="B901" s="7">
        <v>1</v>
      </c>
      <c r="C901" s="7">
        <v>500</v>
      </c>
    </row>
    <row r="902" spans="1:3" x14ac:dyDescent="0.25">
      <c r="A902" s="13" t="s">
        <v>567</v>
      </c>
      <c r="B902" s="7">
        <v>1</v>
      </c>
      <c r="C902" s="7">
        <v>50</v>
      </c>
    </row>
    <row r="903" spans="1:3" x14ac:dyDescent="0.25">
      <c r="A903" s="13" t="s">
        <v>548</v>
      </c>
      <c r="B903" s="7">
        <v>1</v>
      </c>
      <c r="C903" s="7">
        <v>50</v>
      </c>
    </row>
    <row r="904" spans="1:3" x14ac:dyDescent="0.25">
      <c r="A904" s="13" t="s">
        <v>497</v>
      </c>
      <c r="B904" s="7">
        <v>1</v>
      </c>
      <c r="C904" s="7">
        <v>500</v>
      </c>
    </row>
    <row r="905" spans="1:3" x14ac:dyDescent="0.25">
      <c r="A905" s="13" t="s">
        <v>778</v>
      </c>
      <c r="B905" s="7">
        <v>1</v>
      </c>
      <c r="C905" s="7">
        <v>500</v>
      </c>
    </row>
    <row r="906" spans="1:3" x14ac:dyDescent="0.25">
      <c r="A906" s="13" t="s">
        <v>196</v>
      </c>
      <c r="B906" s="7">
        <v>1</v>
      </c>
      <c r="C906" s="7">
        <v>50</v>
      </c>
    </row>
    <row r="907" spans="1:3" x14ac:dyDescent="0.25">
      <c r="A907" s="13" t="s">
        <v>340</v>
      </c>
      <c r="B907" s="7">
        <v>1</v>
      </c>
      <c r="C907" s="7">
        <v>50</v>
      </c>
    </row>
    <row r="908" spans="1:3" x14ac:dyDescent="0.25">
      <c r="A908" s="13" t="s">
        <v>407</v>
      </c>
      <c r="B908" s="7">
        <v>1</v>
      </c>
      <c r="C908" s="7">
        <v>50</v>
      </c>
    </row>
    <row r="909" spans="1:3" x14ac:dyDescent="0.25">
      <c r="A909" s="13" t="s">
        <v>211</v>
      </c>
      <c r="B909" s="7">
        <v>1</v>
      </c>
      <c r="C909" s="7">
        <v>50</v>
      </c>
    </row>
    <row r="910" spans="1:3" x14ac:dyDescent="0.25">
      <c r="A910" s="13" t="s">
        <v>498</v>
      </c>
      <c r="B910" s="7">
        <v>1</v>
      </c>
      <c r="C910" s="7">
        <v>50</v>
      </c>
    </row>
    <row r="911" spans="1:3" x14ac:dyDescent="0.25">
      <c r="A911" s="13" t="s">
        <v>867</v>
      </c>
      <c r="B911" s="7">
        <v>1</v>
      </c>
      <c r="C911" s="7">
        <v>0</v>
      </c>
    </row>
    <row r="912" spans="1:3" x14ac:dyDescent="0.25">
      <c r="A912" s="13" t="s">
        <v>34</v>
      </c>
      <c r="B912" s="7">
        <v>1</v>
      </c>
      <c r="C912" s="7">
        <v>50</v>
      </c>
    </row>
    <row r="913" spans="1:3" x14ac:dyDescent="0.25">
      <c r="A913" s="13" t="s">
        <v>133</v>
      </c>
      <c r="B913" s="7">
        <v>1</v>
      </c>
      <c r="C913" s="7">
        <v>500</v>
      </c>
    </row>
    <row r="914" spans="1:3" x14ac:dyDescent="0.25">
      <c r="A914" s="13" t="s">
        <v>1011</v>
      </c>
      <c r="B914" s="7">
        <v>1</v>
      </c>
      <c r="C914" s="7">
        <v>50</v>
      </c>
    </row>
    <row r="915" spans="1:3" x14ac:dyDescent="0.25">
      <c r="A915" s="13" t="s">
        <v>249</v>
      </c>
      <c r="B915" s="7">
        <v>1</v>
      </c>
      <c r="C915" s="7">
        <v>0</v>
      </c>
    </row>
    <row r="916" spans="1:3" x14ac:dyDescent="0.25">
      <c r="A916" s="13" t="s">
        <v>585</v>
      </c>
      <c r="B916" s="7">
        <v>1</v>
      </c>
      <c r="C916" s="7">
        <v>50</v>
      </c>
    </row>
    <row r="917" spans="1:3" x14ac:dyDescent="0.25">
      <c r="A917" s="13" t="s">
        <v>986</v>
      </c>
      <c r="B917" s="7">
        <v>1</v>
      </c>
      <c r="C917" s="7">
        <v>0</v>
      </c>
    </row>
    <row r="918" spans="1:3" x14ac:dyDescent="0.25">
      <c r="A918" s="13" t="s">
        <v>1050</v>
      </c>
      <c r="B918" s="7">
        <v>1</v>
      </c>
      <c r="C918" s="7">
        <v>50</v>
      </c>
    </row>
    <row r="919" spans="1:3" x14ac:dyDescent="0.25">
      <c r="A919" s="13" t="s">
        <v>1137</v>
      </c>
      <c r="B919" s="7">
        <v>1</v>
      </c>
      <c r="C919" s="7">
        <v>50</v>
      </c>
    </row>
    <row r="920" spans="1:3" x14ac:dyDescent="0.25">
      <c r="A920" s="13" t="s">
        <v>994</v>
      </c>
      <c r="B920" s="7">
        <v>1</v>
      </c>
      <c r="C920" s="7">
        <v>50</v>
      </c>
    </row>
    <row r="921" spans="1:3" x14ac:dyDescent="0.25">
      <c r="A921" s="13" t="s">
        <v>502</v>
      </c>
      <c r="B921" s="7">
        <v>1</v>
      </c>
      <c r="C921" s="7">
        <v>0</v>
      </c>
    </row>
    <row r="922" spans="1:3" x14ac:dyDescent="0.25">
      <c r="A922" s="13" t="s">
        <v>741</v>
      </c>
      <c r="B922" s="7">
        <v>1</v>
      </c>
      <c r="C922" s="7">
        <v>50</v>
      </c>
    </row>
    <row r="923" spans="1:3" x14ac:dyDescent="0.25">
      <c r="A923" s="13" t="s">
        <v>631</v>
      </c>
      <c r="B923" s="7">
        <v>1</v>
      </c>
      <c r="C923" s="7">
        <v>500</v>
      </c>
    </row>
    <row r="924" spans="1:3" x14ac:dyDescent="0.25">
      <c r="A924" s="13" t="s">
        <v>88</v>
      </c>
      <c r="B924" s="7">
        <v>1</v>
      </c>
      <c r="C924" s="7">
        <v>50</v>
      </c>
    </row>
    <row r="925" spans="1:3" x14ac:dyDescent="0.25">
      <c r="A925" s="13" t="s">
        <v>1015</v>
      </c>
      <c r="B925" s="7">
        <v>1</v>
      </c>
      <c r="C925" s="7">
        <v>50</v>
      </c>
    </row>
    <row r="926" spans="1:3" x14ac:dyDescent="0.25">
      <c r="A926" s="13" t="s">
        <v>849</v>
      </c>
      <c r="B926" s="7">
        <v>1</v>
      </c>
      <c r="C926" s="7">
        <v>500</v>
      </c>
    </row>
    <row r="927" spans="1:3" x14ac:dyDescent="0.25">
      <c r="A927" s="13" t="s">
        <v>59</v>
      </c>
      <c r="B927" s="7">
        <v>1</v>
      </c>
      <c r="C927" s="7">
        <v>50</v>
      </c>
    </row>
    <row r="928" spans="1:3" x14ac:dyDescent="0.25">
      <c r="A928" s="13" t="s">
        <v>554</v>
      </c>
      <c r="B928" s="7">
        <v>1</v>
      </c>
      <c r="C928" s="7">
        <v>50</v>
      </c>
    </row>
    <row r="929" spans="1:3" x14ac:dyDescent="0.25">
      <c r="A929" s="13" t="s">
        <v>228</v>
      </c>
      <c r="B929" s="7">
        <v>1</v>
      </c>
      <c r="C929" s="7">
        <v>50</v>
      </c>
    </row>
    <row r="930" spans="1:3" x14ac:dyDescent="0.25">
      <c r="A930" s="13" t="s">
        <v>929</v>
      </c>
      <c r="B930" s="7">
        <v>1</v>
      </c>
      <c r="C930" s="7">
        <v>500</v>
      </c>
    </row>
    <row r="931" spans="1:3" x14ac:dyDescent="0.25">
      <c r="A931" s="13" t="s">
        <v>446</v>
      </c>
      <c r="B931" s="7">
        <v>1</v>
      </c>
      <c r="C931" s="7">
        <v>50</v>
      </c>
    </row>
    <row r="932" spans="1:3" x14ac:dyDescent="0.25">
      <c r="A932" s="13" t="s">
        <v>181</v>
      </c>
      <c r="B932" s="7">
        <v>1</v>
      </c>
      <c r="C932" s="7">
        <v>50</v>
      </c>
    </row>
    <row r="933" spans="1:3" x14ac:dyDescent="0.25">
      <c r="A933" s="13" t="s">
        <v>1066</v>
      </c>
      <c r="B933" s="7">
        <v>1</v>
      </c>
      <c r="C933" s="7">
        <v>50</v>
      </c>
    </row>
    <row r="934" spans="1:3" x14ac:dyDescent="0.25">
      <c r="A934" s="13" t="s">
        <v>970</v>
      </c>
      <c r="B934" s="7">
        <v>1</v>
      </c>
      <c r="C934" s="7">
        <v>500</v>
      </c>
    </row>
    <row r="935" spans="1:3" x14ac:dyDescent="0.25">
      <c r="A935" s="13" t="s">
        <v>680</v>
      </c>
      <c r="B935" s="7">
        <v>1</v>
      </c>
      <c r="C935" s="7">
        <v>500</v>
      </c>
    </row>
    <row r="936" spans="1:3" x14ac:dyDescent="0.25">
      <c r="A936" s="13" t="s">
        <v>873</v>
      </c>
      <c r="B936" s="7">
        <v>1</v>
      </c>
      <c r="C936" s="7">
        <v>50</v>
      </c>
    </row>
    <row r="937" spans="1:3" x14ac:dyDescent="0.25">
      <c r="A937" s="13" t="s">
        <v>946</v>
      </c>
      <c r="B937" s="7">
        <v>1</v>
      </c>
      <c r="C937" s="7">
        <v>50</v>
      </c>
    </row>
    <row r="938" spans="1:3" x14ac:dyDescent="0.25">
      <c r="A938" s="13" t="s">
        <v>883</v>
      </c>
      <c r="B938" s="7">
        <v>1</v>
      </c>
      <c r="C938" s="7">
        <v>50</v>
      </c>
    </row>
    <row r="939" spans="1:3" x14ac:dyDescent="0.25">
      <c r="A939" s="13" t="s">
        <v>353</v>
      </c>
      <c r="B939" s="7">
        <v>1</v>
      </c>
      <c r="C939" s="7">
        <v>0</v>
      </c>
    </row>
    <row r="940" spans="1:3" x14ac:dyDescent="0.25">
      <c r="A940" s="13" t="s">
        <v>122</v>
      </c>
      <c r="B940" s="7">
        <v>1</v>
      </c>
      <c r="C940" s="7">
        <v>50</v>
      </c>
    </row>
    <row r="941" spans="1:3" x14ac:dyDescent="0.25">
      <c r="A941" s="13" t="s">
        <v>827</v>
      </c>
      <c r="B941" s="7">
        <v>1</v>
      </c>
      <c r="C941" s="7">
        <v>50</v>
      </c>
    </row>
    <row r="942" spans="1:3" x14ac:dyDescent="0.25">
      <c r="A942" s="13" t="s">
        <v>958</v>
      </c>
      <c r="B942" s="7">
        <v>1</v>
      </c>
      <c r="C942" s="7">
        <v>50</v>
      </c>
    </row>
    <row r="943" spans="1:3" x14ac:dyDescent="0.25">
      <c r="A943" s="13" t="s">
        <v>1009</v>
      </c>
      <c r="B943" s="7">
        <v>1</v>
      </c>
      <c r="C943" s="7">
        <v>50</v>
      </c>
    </row>
    <row r="944" spans="1:3" x14ac:dyDescent="0.25">
      <c r="A944" s="13" t="s">
        <v>580</v>
      </c>
      <c r="B944" s="7">
        <v>1</v>
      </c>
      <c r="C944" s="7">
        <v>50</v>
      </c>
    </row>
    <row r="945" spans="1:3" x14ac:dyDescent="0.25">
      <c r="A945" s="13" t="s">
        <v>48</v>
      </c>
      <c r="B945" s="7">
        <v>1</v>
      </c>
      <c r="C945" s="7">
        <v>50</v>
      </c>
    </row>
    <row r="946" spans="1:3" x14ac:dyDescent="0.25">
      <c r="A946" s="13" t="s">
        <v>653</v>
      </c>
      <c r="B946" s="7">
        <v>1</v>
      </c>
      <c r="C946" s="7">
        <v>50</v>
      </c>
    </row>
    <row r="947" spans="1:3" x14ac:dyDescent="0.25">
      <c r="A947" s="13" t="s">
        <v>921</v>
      </c>
      <c r="B947" s="7">
        <v>1</v>
      </c>
      <c r="C947" s="7">
        <v>0</v>
      </c>
    </row>
    <row r="948" spans="1:3" x14ac:dyDescent="0.25">
      <c r="A948" s="13" t="s">
        <v>782</v>
      </c>
      <c r="B948" s="7">
        <v>1</v>
      </c>
      <c r="C948" s="7">
        <v>50</v>
      </c>
    </row>
    <row r="949" spans="1:3" x14ac:dyDescent="0.25">
      <c r="A949" s="13" t="s">
        <v>791</v>
      </c>
      <c r="B949" s="7">
        <v>1</v>
      </c>
      <c r="C949" s="7">
        <v>500</v>
      </c>
    </row>
    <row r="950" spans="1:3" x14ac:dyDescent="0.25">
      <c r="A950" s="13" t="s">
        <v>620</v>
      </c>
      <c r="B950" s="7">
        <v>1</v>
      </c>
      <c r="C950" s="7">
        <v>50</v>
      </c>
    </row>
    <row r="951" spans="1:3" x14ac:dyDescent="0.25">
      <c r="A951" s="13" t="s">
        <v>626</v>
      </c>
      <c r="B951" s="7">
        <v>1</v>
      </c>
      <c r="C951" s="7">
        <v>50</v>
      </c>
    </row>
    <row r="952" spans="1:3" x14ac:dyDescent="0.25">
      <c r="A952" s="13" t="s">
        <v>530</v>
      </c>
      <c r="B952" s="7">
        <v>1</v>
      </c>
      <c r="C952" s="7">
        <v>50</v>
      </c>
    </row>
    <row r="953" spans="1:3" x14ac:dyDescent="0.25">
      <c r="A953" s="13" t="s">
        <v>199</v>
      </c>
      <c r="B953" s="7">
        <v>1</v>
      </c>
      <c r="C953" s="7">
        <v>50</v>
      </c>
    </row>
    <row r="954" spans="1:3" x14ac:dyDescent="0.25">
      <c r="A954" s="13" t="s">
        <v>613</v>
      </c>
      <c r="B954" s="7">
        <v>1</v>
      </c>
      <c r="C954" s="7">
        <v>50</v>
      </c>
    </row>
    <row r="955" spans="1:3" x14ac:dyDescent="0.25">
      <c r="A955" s="13" t="s">
        <v>1005</v>
      </c>
      <c r="B955" s="7">
        <v>1</v>
      </c>
      <c r="C955" s="7">
        <v>0</v>
      </c>
    </row>
    <row r="956" spans="1:3" x14ac:dyDescent="0.25">
      <c r="A956" s="13" t="s">
        <v>890</v>
      </c>
      <c r="B956" s="7">
        <v>1</v>
      </c>
      <c r="C956" s="7">
        <v>50</v>
      </c>
    </row>
    <row r="957" spans="1:3" x14ac:dyDescent="0.25">
      <c r="A957" s="13" t="s">
        <v>390</v>
      </c>
      <c r="B957" s="7">
        <v>1</v>
      </c>
      <c r="C957" s="7">
        <v>50</v>
      </c>
    </row>
    <row r="958" spans="1:3" x14ac:dyDescent="0.25">
      <c r="A958" s="13" t="s">
        <v>307</v>
      </c>
      <c r="B958" s="7">
        <v>1</v>
      </c>
      <c r="C958" s="7">
        <v>0</v>
      </c>
    </row>
    <row r="959" spans="1:3" x14ac:dyDescent="0.25">
      <c r="A959" s="13" t="s">
        <v>582</v>
      </c>
      <c r="B959" s="7">
        <v>1</v>
      </c>
      <c r="C959" s="7">
        <v>0</v>
      </c>
    </row>
    <row r="960" spans="1:3" x14ac:dyDescent="0.25">
      <c r="A960" s="13" t="s">
        <v>395</v>
      </c>
      <c r="B960" s="7">
        <v>1</v>
      </c>
      <c r="C960" s="7">
        <v>50</v>
      </c>
    </row>
    <row r="961" spans="1:3" x14ac:dyDescent="0.25">
      <c r="A961" s="13" t="s">
        <v>824</v>
      </c>
      <c r="B961" s="7">
        <v>1</v>
      </c>
      <c r="C961" s="7">
        <v>50</v>
      </c>
    </row>
    <row r="962" spans="1:3" x14ac:dyDescent="0.25">
      <c r="A962" s="13" t="s">
        <v>757</v>
      </c>
      <c r="B962" s="7">
        <v>1</v>
      </c>
      <c r="C962" s="7">
        <v>50</v>
      </c>
    </row>
    <row r="963" spans="1:3" x14ac:dyDescent="0.25">
      <c r="A963" s="13" t="s">
        <v>332</v>
      </c>
      <c r="B963" s="7">
        <v>1</v>
      </c>
      <c r="C963" s="7">
        <v>50</v>
      </c>
    </row>
    <row r="964" spans="1:3" x14ac:dyDescent="0.25">
      <c r="A964" s="13" t="s">
        <v>14</v>
      </c>
      <c r="B964" s="7">
        <v>1</v>
      </c>
      <c r="C964" s="7">
        <v>0</v>
      </c>
    </row>
    <row r="965" spans="1:3" x14ac:dyDescent="0.25">
      <c r="A965" s="13" t="s">
        <v>904</v>
      </c>
      <c r="B965" s="7">
        <v>1</v>
      </c>
      <c r="C965" s="7">
        <v>500</v>
      </c>
    </row>
    <row r="966" spans="1:3" x14ac:dyDescent="0.25">
      <c r="A966" s="13" t="s">
        <v>177</v>
      </c>
      <c r="B966" s="7">
        <v>1</v>
      </c>
      <c r="C966" s="7">
        <v>50</v>
      </c>
    </row>
    <row r="967" spans="1:3" x14ac:dyDescent="0.25">
      <c r="A967" s="13" t="s">
        <v>505</v>
      </c>
      <c r="B967" s="7">
        <v>1</v>
      </c>
      <c r="C967" s="7">
        <v>50</v>
      </c>
    </row>
    <row r="968" spans="1:3" x14ac:dyDescent="0.25">
      <c r="A968" s="13" t="s">
        <v>111</v>
      </c>
      <c r="B968" s="7">
        <v>1</v>
      </c>
      <c r="C968" s="7">
        <v>500</v>
      </c>
    </row>
    <row r="969" spans="1:3" x14ac:dyDescent="0.25">
      <c r="A969" s="13" t="s">
        <v>775</v>
      </c>
      <c r="B969" s="7">
        <v>1</v>
      </c>
      <c r="C969" s="7">
        <v>50</v>
      </c>
    </row>
    <row r="970" spans="1:3" x14ac:dyDescent="0.25">
      <c r="A970" s="13" t="s">
        <v>191</v>
      </c>
      <c r="B970" s="7">
        <v>1</v>
      </c>
      <c r="C970" s="7">
        <v>50</v>
      </c>
    </row>
    <row r="971" spans="1:3" x14ac:dyDescent="0.25">
      <c r="A971" s="13" t="s">
        <v>670</v>
      </c>
      <c r="B971" s="7">
        <v>1</v>
      </c>
      <c r="C971" s="7">
        <v>50</v>
      </c>
    </row>
    <row r="972" spans="1:3" x14ac:dyDescent="0.25">
      <c r="A972" s="13" t="s">
        <v>11</v>
      </c>
      <c r="B972" s="7">
        <v>1</v>
      </c>
      <c r="C972" s="7">
        <v>50</v>
      </c>
    </row>
    <row r="973" spans="1:3" x14ac:dyDescent="0.25">
      <c r="A973" s="13" t="s">
        <v>1134</v>
      </c>
      <c r="B973" s="7">
        <v>1</v>
      </c>
      <c r="C973" s="7">
        <v>0</v>
      </c>
    </row>
    <row r="974" spans="1:3" x14ac:dyDescent="0.25">
      <c r="A974" s="13" t="s">
        <v>864</v>
      </c>
      <c r="B974" s="7">
        <v>1</v>
      </c>
      <c r="C974" s="7">
        <v>50</v>
      </c>
    </row>
    <row r="975" spans="1:3" x14ac:dyDescent="0.25">
      <c r="A975" s="13" t="s">
        <v>165</v>
      </c>
      <c r="B975" s="7">
        <v>1</v>
      </c>
      <c r="C975" s="7">
        <v>50</v>
      </c>
    </row>
    <row r="976" spans="1:3" x14ac:dyDescent="0.25">
      <c r="A976" s="13" t="s">
        <v>524</v>
      </c>
      <c r="B976" s="7">
        <v>1</v>
      </c>
      <c r="C976" s="7">
        <v>50</v>
      </c>
    </row>
    <row r="977" spans="1:3" x14ac:dyDescent="0.25">
      <c r="A977" s="13" t="s">
        <v>954</v>
      </c>
      <c r="B977" s="7">
        <v>1</v>
      </c>
      <c r="C977" s="7">
        <v>50</v>
      </c>
    </row>
    <row r="978" spans="1:3" x14ac:dyDescent="0.25">
      <c r="A978" s="13" t="s">
        <v>36</v>
      </c>
      <c r="B978" s="7">
        <v>1</v>
      </c>
      <c r="C978" s="7">
        <v>50</v>
      </c>
    </row>
    <row r="979" spans="1:3" x14ac:dyDescent="0.25">
      <c r="A979" s="13" t="s">
        <v>882</v>
      </c>
      <c r="B979" s="7">
        <v>10</v>
      </c>
      <c r="C979" s="7">
        <v>500</v>
      </c>
    </row>
    <row r="980" spans="1:3" x14ac:dyDescent="0.25">
      <c r="A980" s="13" t="s">
        <v>141</v>
      </c>
      <c r="B980" s="7">
        <v>1</v>
      </c>
      <c r="C980" s="7">
        <v>50</v>
      </c>
    </row>
    <row r="981" spans="1:3" x14ac:dyDescent="0.25">
      <c r="A981" s="13" t="s">
        <v>547</v>
      </c>
      <c r="B981" s="7">
        <v>1</v>
      </c>
      <c r="C981" s="7">
        <v>50</v>
      </c>
    </row>
    <row r="982" spans="1:3" x14ac:dyDescent="0.25">
      <c r="A982" s="13" t="s">
        <v>124</v>
      </c>
      <c r="B982" s="7">
        <v>10</v>
      </c>
      <c r="C982" s="7">
        <v>500</v>
      </c>
    </row>
    <row r="983" spans="1:3" x14ac:dyDescent="0.25">
      <c r="A983" s="13" t="s">
        <v>377</v>
      </c>
      <c r="B983" s="7">
        <v>10</v>
      </c>
      <c r="C983" s="7">
        <v>500</v>
      </c>
    </row>
    <row r="984" spans="1:3" x14ac:dyDescent="0.25">
      <c r="A984" s="13" t="s">
        <v>1008</v>
      </c>
      <c r="B984" s="7">
        <v>1</v>
      </c>
      <c r="C984" s="7">
        <v>50</v>
      </c>
    </row>
    <row r="985" spans="1:3" x14ac:dyDescent="0.25">
      <c r="A985" s="13" t="s">
        <v>793</v>
      </c>
      <c r="B985" s="7">
        <v>10</v>
      </c>
      <c r="C985" s="7">
        <v>500</v>
      </c>
    </row>
    <row r="986" spans="1:3" x14ac:dyDescent="0.25">
      <c r="A986" s="13" t="s">
        <v>403</v>
      </c>
      <c r="B986" s="7">
        <v>1</v>
      </c>
      <c r="C986" s="7">
        <v>50</v>
      </c>
    </row>
    <row r="987" spans="1:3" x14ac:dyDescent="0.25">
      <c r="A987" s="13" t="s">
        <v>97</v>
      </c>
      <c r="B987" s="7">
        <v>1</v>
      </c>
      <c r="C987" s="7">
        <v>50</v>
      </c>
    </row>
    <row r="988" spans="1:3" x14ac:dyDescent="0.25">
      <c r="A988" s="13" t="s">
        <v>2</v>
      </c>
      <c r="B988" s="7">
        <v>1</v>
      </c>
      <c r="C988" s="7">
        <v>50</v>
      </c>
    </row>
    <row r="989" spans="1:3" x14ac:dyDescent="0.25">
      <c r="A989" s="13" t="s">
        <v>359</v>
      </c>
      <c r="B989" s="7">
        <v>1</v>
      </c>
      <c r="C989" s="7">
        <v>50</v>
      </c>
    </row>
    <row r="990" spans="1:3" x14ac:dyDescent="0.25">
      <c r="A990" s="13" t="s">
        <v>1060</v>
      </c>
      <c r="B990" s="7">
        <v>1</v>
      </c>
      <c r="C990" s="7">
        <v>50</v>
      </c>
    </row>
    <row r="991" spans="1:3" x14ac:dyDescent="0.25">
      <c r="A991" s="13" t="s">
        <v>579</v>
      </c>
      <c r="B991" s="7">
        <v>1</v>
      </c>
      <c r="C991" s="7">
        <v>50</v>
      </c>
    </row>
    <row r="992" spans="1:3" x14ac:dyDescent="0.25">
      <c r="A992" s="13" t="s">
        <v>364</v>
      </c>
      <c r="B992" s="7">
        <v>1</v>
      </c>
      <c r="C992" s="7">
        <v>50</v>
      </c>
    </row>
    <row r="993" spans="1:3" x14ac:dyDescent="0.25">
      <c r="A993" s="13" t="s">
        <v>628</v>
      </c>
      <c r="B993" s="7">
        <v>1</v>
      </c>
      <c r="C993" s="7">
        <v>50</v>
      </c>
    </row>
    <row r="994" spans="1:3" x14ac:dyDescent="0.25">
      <c r="A994" s="13" t="s">
        <v>945</v>
      </c>
      <c r="B994" s="7">
        <v>1</v>
      </c>
      <c r="C994" s="7">
        <v>5000</v>
      </c>
    </row>
    <row r="995" spans="1:3" x14ac:dyDescent="0.25">
      <c r="A995" s="13" t="s">
        <v>959</v>
      </c>
      <c r="B995" s="7">
        <v>1</v>
      </c>
      <c r="C995" s="7">
        <v>50</v>
      </c>
    </row>
    <row r="996" spans="1:3" x14ac:dyDescent="0.25">
      <c r="A996" s="13" t="s">
        <v>61</v>
      </c>
      <c r="B996" s="7">
        <v>1</v>
      </c>
      <c r="C996" s="7">
        <v>50</v>
      </c>
    </row>
    <row r="997" spans="1:3" x14ac:dyDescent="0.25">
      <c r="A997" s="13" t="s">
        <v>983</v>
      </c>
      <c r="B997" s="7">
        <v>1</v>
      </c>
      <c r="C997" s="7">
        <v>50</v>
      </c>
    </row>
    <row r="998" spans="1:3" x14ac:dyDescent="0.25">
      <c r="A998" s="13" t="s">
        <v>937</v>
      </c>
      <c r="B998" s="7">
        <v>1</v>
      </c>
      <c r="C998" s="7">
        <v>50</v>
      </c>
    </row>
    <row r="999" spans="1:3" x14ac:dyDescent="0.25">
      <c r="A999" s="13" t="s">
        <v>999</v>
      </c>
      <c r="B999" s="7">
        <v>1</v>
      </c>
      <c r="C999" s="7">
        <v>50</v>
      </c>
    </row>
    <row r="1000" spans="1:3" x14ac:dyDescent="0.25">
      <c r="A1000" s="13" t="s">
        <v>327</v>
      </c>
      <c r="B1000" s="7">
        <v>1</v>
      </c>
      <c r="C1000" s="7">
        <v>50</v>
      </c>
    </row>
    <row r="1001" spans="1:3" x14ac:dyDescent="0.25">
      <c r="A1001" s="13" t="s">
        <v>341</v>
      </c>
      <c r="B1001" s="7">
        <v>1</v>
      </c>
      <c r="C1001" s="7">
        <v>50</v>
      </c>
    </row>
    <row r="1002" spans="1:3" x14ac:dyDescent="0.25">
      <c r="A1002" s="13" t="s">
        <v>1074</v>
      </c>
      <c r="B1002" s="7">
        <v>1</v>
      </c>
      <c r="C1002" s="7">
        <v>50</v>
      </c>
    </row>
    <row r="1003" spans="1:3" x14ac:dyDescent="0.25">
      <c r="A1003" s="13" t="s">
        <v>1055</v>
      </c>
      <c r="B1003" s="7">
        <v>1</v>
      </c>
      <c r="C1003" s="7">
        <v>50</v>
      </c>
    </row>
    <row r="1004" spans="1:3" x14ac:dyDescent="0.25">
      <c r="A1004" s="13" t="s">
        <v>805</v>
      </c>
      <c r="B1004" s="7">
        <v>1</v>
      </c>
      <c r="C1004" s="7">
        <v>0</v>
      </c>
    </row>
    <row r="1005" spans="1:3" x14ac:dyDescent="0.25">
      <c r="A1005" s="13" t="s">
        <v>355</v>
      </c>
      <c r="B1005" s="7">
        <v>1</v>
      </c>
      <c r="C1005" s="7">
        <v>50</v>
      </c>
    </row>
    <row r="1006" spans="1:3" x14ac:dyDescent="0.25">
      <c r="A1006" s="13" t="s">
        <v>568</v>
      </c>
      <c r="B1006" s="7">
        <v>1</v>
      </c>
      <c r="C1006" s="7">
        <v>50</v>
      </c>
    </row>
    <row r="1007" spans="1:3" x14ac:dyDescent="0.25">
      <c r="A1007" s="13" t="s">
        <v>1056</v>
      </c>
      <c r="B1007" s="7">
        <v>1</v>
      </c>
      <c r="C1007" s="7">
        <v>50</v>
      </c>
    </row>
    <row r="1008" spans="1:3" x14ac:dyDescent="0.25">
      <c r="A1008" s="13" t="s">
        <v>349</v>
      </c>
      <c r="B1008" s="7">
        <v>1</v>
      </c>
      <c r="C1008" s="7">
        <v>0</v>
      </c>
    </row>
    <row r="1009" spans="1:3" x14ac:dyDescent="0.25">
      <c r="A1009" s="13" t="s">
        <v>891</v>
      </c>
      <c r="B1009" s="7">
        <v>1</v>
      </c>
      <c r="C1009" s="7">
        <v>50</v>
      </c>
    </row>
    <row r="1010" spans="1:3" x14ac:dyDescent="0.25">
      <c r="A1010" s="13" t="s">
        <v>771</v>
      </c>
      <c r="B1010" s="7">
        <v>1</v>
      </c>
      <c r="C1010" s="7">
        <v>50</v>
      </c>
    </row>
    <row r="1011" spans="1:3" x14ac:dyDescent="0.25">
      <c r="A1011" s="13" t="s">
        <v>216</v>
      </c>
      <c r="B1011" s="7">
        <v>1</v>
      </c>
      <c r="C1011" s="7">
        <v>50</v>
      </c>
    </row>
    <row r="1012" spans="1:3" x14ac:dyDescent="0.25">
      <c r="A1012" s="13" t="s">
        <v>747</v>
      </c>
      <c r="B1012" s="7">
        <v>1</v>
      </c>
      <c r="C1012" s="7">
        <v>50</v>
      </c>
    </row>
    <row r="1013" spans="1:3" x14ac:dyDescent="0.25">
      <c r="A1013" s="13" t="s">
        <v>835</v>
      </c>
      <c r="B1013" s="7">
        <v>1</v>
      </c>
      <c r="C1013" s="7">
        <v>50</v>
      </c>
    </row>
    <row r="1014" spans="1:3" x14ac:dyDescent="0.25">
      <c r="A1014" s="13" t="s">
        <v>1107</v>
      </c>
      <c r="B1014" s="7">
        <v>1</v>
      </c>
      <c r="C1014" s="7">
        <v>50</v>
      </c>
    </row>
    <row r="1015" spans="1:3" x14ac:dyDescent="0.25">
      <c r="A1015" s="13" t="s">
        <v>697</v>
      </c>
      <c r="B1015" s="7">
        <v>1</v>
      </c>
      <c r="C1015" s="7">
        <v>500</v>
      </c>
    </row>
    <row r="1016" spans="1:3" x14ac:dyDescent="0.25">
      <c r="A1016" s="13" t="s">
        <v>702</v>
      </c>
      <c r="B1016" s="7">
        <v>1</v>
      </c>
      <c r="C1016" s="7">
        <v>50</v>
      </c>
    </row>
    <row r="1017" spans="1:3" x14ac:dyDescent="0.25">
      <c r="A1017" s="13" t="s">
        <v>470</v>
      </c>
      <c r="B1017" s="7">
        <v>1</v>
      </c>
      <c r="C1017" s="7">
        <v>50</v>
      </c>
    </row>
    <row r="1018" spans="1:3" x14ac:dyDescent="0.25">
      <c r="A1018" s="13" t="s">
        <v>624</v>
      </c>
      <c r="B1018" s="7">
        <v>1</v>
      </c>
      <c r="C1018" s="7">
        <v>0</v>
      </c>
    </row>
    <row r="1019" spans="1:3" x14ac:dyDescent="0.25">
      <c r="A1019" s="13" t="s">
        <v>1131</v>
      </c>
      <c r="B1019" s="7">
        <v>1</v>
      </c>
      <c r="C1019" s="7">
        <v>50</v>
      </c>
    </row>
    <row r="1020" spans="1:3" x14ac:dyDescent="0.25">
      <c r="A1020" s="13" t="s">
        <v>185</v>
      </c>
      <c r="B1020" s="7">
        <v>1</v>
      </c>
      <c r="C1020" s="7">
        <v>50</v>
      </c>
    </row>
    <row r="1021" spans="1:3" x14ac:dyDescent="0.25">
      <c r="A1021" s="13" t="s">
        <v>645</v>
      </c>
      <c r="B1021" s="7">
        <v>1</v>
      </c>
      <c r="C1021" s="7">
        <v>50</v>
      </c>
    </row>
    <row r="1022" spans="1:3" x14ac:dyDescent="0.25">
      <c r="A1022" s="13" t="s">
        <v>71</v>
      </c>
      <c r="B1022" s="7">
        <v>1</v>
      </c>
      <c r="C1022" s="7">
        <v>0</v>
      </c>
    </row>
    <row r="1023" spans="1:3" x14ac:dyDescent="0.25">
      <c r="A1023" s="13" t="s">
        <v>663</v>
      </c>
      <c r="B1023" s="7">
        <v>1</v>
      </c>
      <c r="C1023" s="7">
        <v>50</v>
      </c>
    </row>
    <row r="1024" spans="1:3" x14ac:dyDescent="0.25">
      <c r="A1024" s="13" t="s">
        <v>463</v>
      </c>
      <c r="B1024" s="7">
        <v>1</v>
      </c>
      <c r="C1024" s="7">
        <v>50</v>
      </c>
    </row>
    <row r="1025" spans="1:3" x14ac:dyDescent="0.25">
      <c r="A1025" s="13" t="s">
        <v>248</v>
      </c>
      <c r="B1025" s="7">
        <v>1</v>
      </c>
      <c r="C1025" s="7">
        <v>50</v>
      </c>
    </row>
    <row r="1026" spans="1:3" x14ac:dyDescent="0.25">
      <c r="A1026" s="13" t="s">
        <v>380</v>
      </c>
      <c r="B1026" s="7">
        <v>1</v>
      </c>
      <c r="C1026" s="7">
        <v>50</v>
      </c>
    </row>
    <row r="1027" spans="1:3" x14ac:dyDescent="0.25">
      <c r="A1027" s="13" t="s">
        <v>913</v>
      </c>
      <c r="B1027" s="7">
        <v>1</v>
      </c>
      <c r="C1027" s="7">
        <v>50</v>
      </c>
    </row>
    <row r="1028" spans="1:3" x14ac:dyDescent="0.25">
      <c r="A1028" s="13" t="s">
        <v>638</v>
      </c>
      <c r="B1028" s="7">
        <v>1</v>
      </c>
      <c r="C1028" s="7">
        <v>50</v>
      </c>
    </row>
    <row r="1029" spans="1:3" x14ac:dyDescent="0.25">
      <c r="A1029" s="13" t="s">
        <v>507</v>
      </c>
      <c r="B1029" s="7">
        <v>1</v>
      </c>
      <c r="C1029" s="7">
        <v>50</v>
      </c>
    </row>
    <row r="1030" spans="1:3" x14ac:dyDescent="0.25">
      <c r="A1030" s="13" t="s">
        <v>344</v>
      </c>
      <c r="B1030" s="7">
        <v>1</v>
      </c>
      <c r="C1030" s="7">
        <v>0</v>
      </c>
    </row>
    <row r="1031" spans="1:3" x14ac:dyDescent="0.25">
      <c r="A1031" s="13" t="s">
        <v>255</v>
      </c>
      <c r="B1031" s="7">
        <v>1</v>
      </c>
      <c r="C1031" s="7">
        <v>50</v>
      </c>
    </row>
    <row r="1032" spans="1:3" x14ac:dyDescent="0.25">
      <c r="A1032" s="13" t="s">
        <v>1130</v>
      </c>
      <c r="B1032" s="7">
        <v>1</v>
      </c>
      <c r="C1032" s="7">
        <v>50</v>
      </c>
    </row>
    <row r="1033" spans="1:3" x14ac:dyDescent="0.25">
      <c r="A1033" s="13" t="s">
        <v>1031</v>
      </c>
      <c r="B1033" s="7">
        <v>1</v>
      </c>
      <c r="C1033" s="7">
        <v>50</v>
      </c>
    </row>
    <row r="1034" spans="1:3" x14ac:dyDescent="0.25">
      <c r="A1034" s="13" t="s">
        <v>12</v>
      </c>
      <c r="B1034" s="7">
        <v>1</v>
      </c>
      <c r="C1034" s="7">
        <v>50</v>
      </c>
    </row>
    <row r="1035" spans="1:3" x14ac:dyDescent="0.25">
      <c r="A1035" s="13" t="s">
        <v>335</v>
      </c>
      <c r="B1035" s="7">
        <v>1</v>
      </c>
      <c r="C1035" s="7">
        <v>50</v>
      </c>
    </row>
    <row r="1036" spans="1:3" x14ac:dyDescent="0.25">
      <c r="A1036" s="13" t="s">
        <v>401</v>
      </c>
      <c r="B1036" s="7">
        <v>1</v>
      </c>
      <c r="C1036" s="7">
        <v>50</v>
      </c>
    </row>
    <row r="1037" spans="1:3" x14ac:dyDescent="0.25">
      <c r="A1037" s="13" t="s">
        <v>370</v>
      </c>
      <c r="B1037" s="7">
        <v>1</v>
      </c>
      <c r="C1037" s="7">
        <v>50</v>
      </c>
    </row>
    <row r="1038" spans="1:3" x14ac:dyDescent="0.25">
      <c r="A1038" s="13" t="s">
        <v>1028</v>
      </c>
      <c r="B1038" s="7">
        <v>1</v>
      </c>
      <c r="C1038" s="7">
        <v>50</v>
      </c>
    </row>
    <row r="1039" spans="1:3" x14ac:dyDescent="0.25">
      <c r="A1039" s="13" t="s">
        <v>227</v>
      </c>
      <c r="B1039" s="7">
        <v>1</v>
      </c>
      <c r="C1039" s="7">
        <v>50</v>
      </c>
    </row>
    <row r="1040" spans="1:3" x14ac:dyDescent="0.25">
      <c r="A1040" s="13" t="s">
        <v>417</v>
      </c>
      <c r="B1040" s="7">
        <v>1</v>
      </c>
      <c r="C1040" s="7">
        <v>0</v>
      </c>
    </row>
    <row r="1041" spans="1:3" x14ac:dyDescent="0.25">
      <c r="A1041" s="13" t="s">
        <v>546</v>
      </c>
      <c r="B1041" s="7">
        <v>1</v>
      </c>
      <c r="C1041" s="7">
        <v>50</v>
      </c>
    </row>
    <row r="1042" spans="1:3" x14ac:dyDescent="0.25">
      <c r="A1042" s="13" t="s">
        <v>83</v>
      </c>
      <c r="B1042" s="7">
        <v>1</v>
      </c>
      <c r="C1042" s="7">
        <v>50</v>
      </c>
    </row>
    <row r="1043" spans="1:3" x14ac:dyDescent="0.25">
      <c r="A1043" s="13" t="s">
        <v>633</v>
      </c>
      <c r="B1043" s="7">
        <v>1</v>
      </c>
      <c r="C1043" s="7">
        <v>50</v>
      </c>
    </row>
    <row r="1044" spans="1:3" x14ac:dyDescent="0.25">
      <c r="A1044" s="13" t="s">
        <v>816</v>
      </c>
      <c r="B1044" s="7">
        <v>1</v>
      </c>
      <c r="C1044" s="7">
        <v>500</v>
      </c>
    </row>
    <row r="1045" spans="1:3" x14ac:dyDescent="0.25">
      <c r="A1045" s="13" t="s">
        <v>438</v>
      </c>
      <c r="B1045" s="7">
        <v>1</v>
      </c>
      <c r="C1045" s="7">
        <v>500</v>
      </c>
    </row>
    <row r="1046" spans="1:3" x14ac:dyDescent="0.25">
      <c r="A1046" s="13" t="s">
        <v>919</v>
      </c>
      <c r="B1046" s="7">
        <v>1</v>
      </c>
      <c r="C1046" s="7">
        <v>50</v>
      </c>
    </row>
    <row r="1047" spans="1:3" x14ac:dyDescent="0.25">
      <c r="A1047" s="13" t="s">
        <v>385</v>
      </c>
      <c r="B1047" s="7">
        <v>1</v>
      </c>
      <c r="C1047" s="7">
        <v>50</v>
      </c>
    </row>
    <row r="1048" spans="1:3" x14ac:dyDescent="0.25">
      <c r="A1048" s="13" t="s">
        <v>533</v>
      </c>
      <c r="B1048" s="7">
        <v>1</v>
      </c>
      <c r="C1048" s="7">
        <v>50</v>
      </c>
    </row>
    <row r="1049" spans="1:3" x14ac:dyDescent="0.25">
      <c r="A1049" s="13" t="s">
        <v>416</v>
      </c>
      <c r="B1049" s="7">
        <v>1</v>
      </c>
      <c r="C1049" s="7">
        <v>50</v>
      </c>
    </row>
    <row r="1050" spans="1:3" x14ac:dyDescent="0.25">
      <c r="A1050" s="13" t="s">
        <v>152</v>
      </c>
      <c r="B1050" s="7">
        <v>1</v>
      </c>
      <c r="C1050" s="7">
        <v>0</v>
      </c>
    </row>
    <row r="1051" spans="1:3" x14ac:dyDescent="0.25">
      <c r="A1051" s="13" t="s">
        <v>5</v>
      </c>
      <c r="B1051" s="7">
        <v>1</v>
      </c>
      <c r="C1051" s="7">
        <v>0</v>
      </c>
    </row>
    <row r="1052" spans="1:3" x14ac:dyDescent="0.25">
      <c r="A1052" s="13" t="s">
        <v>674</v>
      </c>
      <c r="B1052" s="7">
        <v>1</v>
      </c>
      <c r="C1052" s="7">
        <v>50</v>
      </c>
    </row>
    <row r="1053" spans="1:3" x14ac:dyDescent="0.25">
      <c r="A1053" s="13" t="s">
        <v>222</v>
      </c>
      <c r="B1053" s="7">
        <v>1</v>
      </c>
      <c r="C1053" s="7">
        <v>0</v>
      </c>
    </row>
    <row r="1054" spans="1:3" x14ac:dyDescent="0.25">
      <c r="A1054" s="13" t="s">
        <v>15</v>
      </c>
      <c r="B1054" s="7">
        <v>1</v>
      </c>
      <c r="C1054" s="7">
        <v>50</v>
      </c>
    </row>
    <row r="1055" spans="1:3" x14ac:dyDescent="0.25">
      <c r="A1055" s="13" t="s">
        <v>454</v>
      </c>
      <c r="B1055" s="7">
        <v>1</v>
      </c>
      <c r="C1055" s="7">
        <v>50</v>
      </c>
    </row>
    <row r="1056" spans="1:3" x14ac:dyDescent="0.25">
      <c r="A1056" s="13" t="s">
        <v>217</v>
      </c>
      <c r="B1056" s="7">
        <v>1</v>
      </c>
      <c r="C1056" s="7">
        <v>0</v>
      </c>
    </row>
    <row r="1057" spans="1:3" x14ac:dyDescent="0.25">
      <c r="A1057" s="13" t="s">
        <v>601</v>
      </c>
      <c r="B1057" s="7">
        <v>1</v>
      </c>
      <c r="C1057" s="7">
        <v>0</v>
      </c>
    </row>
    <row r="1058" spans="1:3" x14ac:dyDescent="0.25">
      <c r="A1058" s="13" t="s">
        <v>86</v>
      </c>
      <c r="B1058" s="7">
        <v>1</v>
      </c>
      <c r="C1058" s="7">
        <v>50</v>
      </c>
    </row>
    <row r="1059" spans="1:3" x14ac:dyDescent="0.25">
      <c r="A1059" s="13" t="s">
        <v>1014</v>
      </c>
      <c r="B1059" s="7">
        <v>1</v>
      </c>
      <c r="C1059" s="7">
        <v>50</v>
      </c>
    </row>
    <row r="1060" spans="1:3" x14ac:dyDescent="0.25">
      <c r="A1060" s="13" t="s">
        <v>1010</v>
      </c>
      <c r="B1060" s="7">
        <v>1</v>
      </c>
      <c r="C1060" s="7">
        <v>50</v>
      </c>
    </row>
    <row r="1061" spans="1:3" x14ac:dyDescent="0.25">
      <c r="A1061" s="13" t="s">
        <v>172</v>
      </c>
      <c r="B1061" s="7">
        <v>1</v>
      </c>
      <c r="C1061" s="7">
        <v>50</v>
      </c>
    </row>
    <row r="1062" spans="1:3" x14ac:dyDescent="0.25">
      <c r="A1062" s="13" t="s">
        <v>980</v>
      </c>
      <c r="B1062" s="7">
        <v>1</v>
      </c>
      <c r="C1062" s="7">
        <v>50</v>
      </c>
    </row>
    <row r="1063" spans="1:3" x14ac:dyDescent="0.25">
      <c r="A1063" s="13" t="s">
        <v>89</v>
      </c>
      <c r="B1063" s="7">
        <v>1</v>
      </c>
      <c r="C1063" s="7">
        <v>50</v>
      </c>
    </row>
    <row r="1064" spans="1:3" x14ac:dyDescent="0.25">
      <c r="A1064" s="13" t="s">
        <v>42</v>
      </c>
      <c r="B1064" s="7">
        <v>1</v>
      </c>
      <c r="C1064" s="7">
        <v>50</v>
      </c>
    </row>
    <row r="1065" spans="1:3" x14ac:dyDescent="0.25">
      <c r="A1065" s="13" t="s">
        <v>387</v>
      </c>
      <c r="B1065" s="7">
        <v>1</v>
      </c>
      <c r="C1065" s="7">
        <v>0</v>
      </c>
    </row>
    <row r="1066" spans="1:3" x14ac:dyDescent="0.25">
      <c r="A1066" s="13" t="s">
        <v>566</v>
      </c>
      <c r="B1066" s="7">
        <v>1</v>
      </c>
      <c r="C1066" s="7">
        <v>50</v>
      </c>
    </row>
    <row r="1067" spans="1:3" x14ac:dyDescent="0.25">
      <c r="A1067" s="13" t="s">
        <v>695</v>
      </c>
      <c r="B1067" s="7">
        <v>1</v>
      </c>
      <c r="C1067" s="7">
        <v>500</v>
      </c>
    </row>
    <row r="1068" spans="1:3" x14ac:dyDescent="0.25">
      <c r="A1068" s="13" t="s">
        <v>173</v>
      </c>
      <c r="B1068" s="7">
        <v>1</v>
      </c>
      <c r="C1068" s="7">
        <v>500</v>
      </c>
    </row>
    <row r="1069" spans="1:3" x14ac:dyDescent="0.25">
      <c r="A1069" s="13" t="s">
        <v>1148</v>
      </c>
      <c r="B1069" s="7">
        <v>1</v>
      </c>
      <c r="C1069" s="7">
        <v>0</v>
      </c>
    </row>
    <row r="1070" spans="1:3" x14ac:dyDescent="0.25">
      <c r="A1070" s="13" t="s">
        <v>46</v>
      </c>
      <c r="B1070" s="7">
        <v>1</v>
      </c>
      <c r="C1070" s="7">
        <v>50</v>
      </c>
    </row>
    <row r="1071" spans="1:3" x14ac:dyDescent="0.25">
      <c r="A1071" s="13" t="s">
        <v>636</v>
      </c>
      <c r="B1071" s="7">
        <v>1</v>
      </c>
      <c r="C1071" s="7">
        <v>50</v>
      </c>
    </row>
    <row r="1072" spans="1:3" x14ac:dyDescent="0.25">
      <c r="A1072" s="13" t="s">
        <v>161</v>
      </c>
      <c r="B1072" s="7">
        <v>1</v>
      </c>
      <c r="C1072" s="7">
        <v>50</v>
      </c>
    </row>
    <row r="1073" spans="1:3" x14ac:dyDescent="0.25">
      <c r="A1073" s="13" t="s">
        <v>241</v>
      </c>
      <c r="B1073" s="7">
        <v>1</v>
      </c>
      <c r="C1073" s="7">
        <v>500</v>
      </c>
    </row>
    <row r="1074" spans="1:3" x14ac:dyDescent="0.25">
      <c r="A1074" s="13" t="s">
        <v>972</v>
      </c>
      <c r="B1074" s="7">
        <v>1</v>
      </c>
      <c r="C1074" s="7">
        <v>500</v>
      </c>
    </row>
    <row r="1075" spans="1:3" x14ac:dyDescent="0.25">
      <c r="A1075" s="13" t="s">
        <v>413</v>
      </c>
      <c r="B1075" s="7">
        <v>1</v>
      </c>
      <c r="C1075" s="7">
        <v>500</v>
      </c>
    </row>
    <row r="1076" spans="1:3" x14ac:dyDescent="0.25">
      <c r="A1076" s="13" t="s">
        <v>673</v>
      </c>
      <c r="B1076" s="7">
        <v>1</v>
      </c>
      <c r="C1076" s="7">
        <v>50</v>
      </c>
    </row>
    <row r="1077" spans="1:3" x14ac:dyDescent="0.25">
      <c r="A1077" s="13" t="s">
        <v>575</v>
      </c>
      <c r="B1077" s="7">
        <v>10</v>
      </c>
      <c r="C1077" s="7">
        <v>5000</v>
      </c>
    </row>
    <row r="1078" spans="1:3" x14ac:dyDescent="0.25">
      <c r="A1078" s="13" t="s">
        <v>681</v>
      </c>
      <c r="B1078" s="7">
        <v>1</v>
      </c>
      <c r="C1078" s="7">
        <v>50</v>
      </c>
    </row>
    <row r="1079" spans="1:3" x14ac:dyDescent="0.25">
      <c r="A1079" s="13" t="s">
        <v>746</v>
      </c>
      <c r="B1079" s="7">
        <v>10</v>
      </c>
      <c r="C1079" s="7">
        <v>5000</v>
      </c>
    </row>
    <row r="1080" spans="1:3" x14ac:dyDescent="0.25">
      <c r="A1080" s="13" t="s">
        <v>1094</v>
      </c>
      <c r="B1080" s="7">
        <v>1</v>
      </c>
      <c r="C1080" s="7">
        <v>50</v>
      </c>
    </row>
    <row r="1081" spans="1:3" x14ac:dyDescent="0.25">
      <c r="A1081" s="13" t="s">
        <v>520</v>
      </c>
      <c r="B1081" s="7">
        <v>1</v>
      </c>
      <c r="C1081" s="7">
        <v>0</v>
      </c>
    </row>
    <row r="1082" spans="1:3" x14ac:dyDescent="0.25">
      <c r="A1082" s="13" t="s">
        <v>596</v>
      </c>
      <c r="B1082" s="7">
        <v>1</v>
      </c>
      <c r="C1082" s="7">
        <v>500</v>
      </c>
    </row>
    <row r="1083" spans="1:3" x14ac:dyDescent="0.25">
      <c r="A1083" s="13" t="s">
        <v>658</v>
      </c>
      <c r="B1083" s="7">
        <v>1</v>
      </c>
      <c r="C1083" s="7">
        <v>500</v>
      </c>
    </row>
    <row r="1084" spans="1:3" x14ac:dyDescent="0.25">
      <c r="A1084" s="13" t="s">
        <v>489</v>
      </c>
      <c r="B1084" s="7">
        <v>10</v>
      </c>
      <c r="C1084" s="7">
        <v>500</v>
      </c>
    </row>
    <row r="1085" spans="1:3" x14ac:dyDescent="0.25">
      <c r="A1085" s="13" t="s">
        <v>1104</v>
      </c>
      <c r="B1085" s="7">
        <v>1</v>
      </c>
      <c r="C1085" s="7">
        <v>50</v>
      </c>
    </row>
    <row r="1086" spans="1:3" x14ac:dyDescent="0.25">
      <c r="A1086" s="13" t="s">
        <v>237</v>
      </c>
      <c r="B1086" s="7">
        <v>1</v>
      </c>
      <c r="C1086" s="7">
        <v>500</v>
      </c>
    </row>
    <row r="1087" spans="1:3" x14ac:dyDescent="0.25">
      <c r="A1087" s="13" t="s">
        <v>134</v>
      </c>
      <c r="B1087" s="7">
        <v>1</v>
      </c>
      <c r="C1087" s="7">
        <v>50</v>
      </c>
    </row>
    <row r="1088" spans="1:3" x14ac:dyDescent="0.25">
      <c r="A1088" s="13" t="s">
        <v>969</v>
      </c>
      <c r="B1088" s="7">
        <v>1</v>
      </c>
      <c r="C1088" s="7">
        <v>50</v>
      </c>
    </row>
    <row r="1089" spans="1:3" x14ac:dyDescent="0.25">
      <c r="A1089" s="13" t="s">
        <v>386</v>
      </c>
      <c r="B1089" s="7">
        <v>1</v>
      </c>
      <c r="C1089" s="7">
        <v>50</v>
      </c>
    </row>
    <row r="1090" spans="1:3" x14ac:dyDescent="0.25">
      <c r="A1090" s="13" t="s">
        <v>63</v>
      </c>
      <c r="B1090" s="7">
        <v>1</v>
      </c>
      <c r="C1090" s="7">
        <v>50</v>
      </c>
    </row>
    <row r="1091" spans="1:3" x14ac:dyDescent="0.25">
      <c r="A1091" s="13" t="s">
        <v>303</v>
      </c>
      <c r="B1091" s="7">
        <v>1</v>
      </c>
      <c r="C1091" s="7">
        <v>50</v>
      </c>
    </row>
    <row r="1092" spans="1:3" x14ac:dyDescent="0.25">
      <c r="A1092" s="13" t="s">
        <v>822</v>
      </c>
      <c r="B1092" s="7">
        <v>1</v>
      </c>
      <c r="C1092" s="7">
        <v>50</v>
      </c>
    </row>
    <row r="1093" spans="1:3" x14ac:dyDescent="0.25">
      <c r="A1093" s="13" t="s">
        <v>975</v>
      </c>
      <c r="B1093" s="7">
        <v>1</v>
      </c>
      <c r="C1093" s="7">
        <v>50</v>
      </c>
    </row>
    <row r="1094" spans="1:3" x14ac:dyDescent="0.25">
      <c r="A1094" s="13" t="s">
        <v>951</v>
      </c>
      <c r="B1094" s="7">
        <v>1</v>
      </c>
      <c r="C1094" s="7">
        <v>0</v>
      </c>
    </row>
    <row r="1095" spans="1:3" x14ac:dyDescent="0.25">
      <c r="A1095" s="13" t="s">
        <v>182</v>
      </c>
      <c r="B1095" s="7">
        <v>1</v>
      </c>
      <c r="C1095" s="7">
        <v>50</v>
      </c>
    </row>
    <row r="1096" spans="1:3" x14ac:dyDescent="0.25">
      <c r="A1096" s="13" t="s">
        <v>87</v>
      </c>
      <c r="B1096" s="7">
        <v>1</v>
      </c>
      <c r="C1096" s="7">
        <v>50</v>
      </c>
    </row>
    <row r="1097" spans="1:3" x14ac:dyDescent="0.25">
      <c r="A1097" s="13" t="s">
        <v>334</v>
      </c>
      <c r="B1097" s="7">
        <v>1</v>
      </c>
      <c r="C1097" s="7">
        <v>50</v>
      </c>
    </row>
    <row r="1098" spans="1:3" x14ac:dyDescent="0.25">
      <c r="A1098" s="13" t="s">
        <v>1079</v>
      </c>
      <c r="B1098" s="7">
        <v>1</v>
      </c>
      <c r="C1098" s="7">
        <v>50</v>
      </c>
    </row>
    <row r="1099" spans="1:3" x14ac:dyDescent="0.25">
      <c r="A1099" s="13" t="s">
        <v>162</v>
      </c>
      <c r="B1099" s="7">
        <v>1</v>
      </c>
      <c r="C1099" s="7">
        <v>500</v>
      </c>
    </row>
    <row r="1100" spans="1:3" x14ac:dyDescent="0.25">
      <c r="A1100" s="13" t="s">
        <v>684</v>
      </c>
      <c r="B1100" s="7">
        <v>1</v>
      </c>
      <c r="C1100" s="7">
        <v>0</v>
      </c>
    </row>
    <row r="1101" spans="1:3" x14ac:dyDescent="0.25">
      <c r="A1101" s="13" t="s">
        <v>102</v>
      </c>
      <c r="B1101" s="7">
        <v>1</v>
      </c>
      <c r="C1101" s="7">
        <v>50</v>
      </c>
    </row>
    <row r="1102" spans="1:3" x14ac:dyDescent="0.25">
      <c r="A1102" s="13" t="s">
        <v>924</v>
      </c>
      <c r="B1102" s="7">
        <v>1</v>
      </c>
      <c r="C1102" s="7">
        <v>500</v>
      </c>
    </row>
    <row r="1103" spans="1:3" x14ac:dyDescent="0.25">
      <c r="A1103" s="13" t="s">
        <v>625</v>
      </c>
      <c r="B1103" s="7">
        <v>1</v>
      </c>
      <c r="C1103" s="7">
        <v>500</v>
      </c>
    </row>
    <row r="1104" spans="1:3" x14ac:dyDescent="0.25">
      <c r="A1104" s="13" t="s">
        <v>602</v>
      </c>
      <c r="B1104" s="7">
        <v>1</v>
      </c>
      <c r="C1104" s="7">
        <v>50</v>
      </c>
    </row>
    <row r="1105" spans="1:3" x14ac:dyDescent="0.25">
      <c r="A1105" s="13" t="s">
        <v>79</v>
      </c>
      <c r="B1105" s="7">
        <v>1</v>
      </c>
      <c r="C1105" s="7">
        <v>50</v>
      </c>
    </row>
    <row r="1106" spans="1:3" x14ac:dyDescent="0.25">
      <c r="A1106" s="13" t="s">
        <v>104</v>
      </c>
      <c r="B1106" s="7">
        <v>1</v>
      </c>
      <c r="C1106" s="7">
        <v>0</v>
      </c>
    </row>
    <row r="1107" spans="1:3" x14ac:dyDescent="0.25">
      <c r="A1107" s="13" t="s">
        <v>40</v>
      </c>
      <c r="B1107" s="7">
        <v>1</v>
      </c>
      <c r="C1107" s="7">
        <v>0</v>
      </c>
    </row>
    <row r="1108" spans="1:3" x14ac:dyDescent="0.25">
      <c r="A1108" s="13" t="s">
        <v>1151</v>
      </c>
      <c r="B1108" s="7">
        <v>1</v>
      </c>
      <c r="C1108" s="7">
        <v>0</v>
      </c>
    </row>
    <row r="1109" spans="1:3" x14ac:dyDescent="0.25">
      <c r="A1109" s="13" t="s">
        <v>452</v>
      </c>
      <c r="B1109" s="7">
        <v>1</v>
      </c>
      <c r="C1109" s="7">
        <v>0</v>
      </c>
    </row>
    <row r="1110" spans="1:3" x14ac:dyDescent="0.25">
      <c r="A1110" s="13" t="s">
        <v>593</v>
      </c>
      <c r="B1110" s="7">
        <v>1</v>
      </c>
      <c r="C1110" s="7">
        <v>0</v>
      </c>
    </row>
    <row r="1111" spans="1:3" x14ac:dyDescent="0.25">
      <c r="A1111" s="13" t="s">
        <v>629</v>
      </c>
      <c r="B1111" s="7">
        <v>1</v>
      </c>
      <c r="C1111" s="7">
        <v>50</v>
      </c>
    </row>
    <row r="1112" spans="1:3" x14ac:dyDescent="0.25">
      <c r="A1112" s="13" t="s">
        <v>511</v>
      </c>
      <c r="B1112" s="7">
        <v>1</v>
      </c>
      <c r="C1112" s="7">
        <v>50</v>
      </c>
    </row>
    <row r="1113" spans="1:3" x14ac:dyDescent="0.25">
      <c r="A1113" s="13" t="s">
        <v>764</v>
      </c>
      <c r="B1113" s="7">
        <v>1</v>
      </c>
      <c r="C1113" s="7">
        <v>0</v>
      </c>
    </row>
    <row r="1114" spans="1:3" x14ac:dyDescent="0.25">
      <c r="A1114" s="13" t="s">
        <v>116</v>
      </c>
      <c r="B1114" s="7">
        <v>1</v>
      </c>
      <c r="C1114" s="7">
        <v>0</v>
      </c>
    </row>
    <row r="1115" spans="1:3" x14ac:dyDescent="0.25">
      <c r="A1115" s="13" t="s">
        <v>229</v>
      </c>
      <c r="B1115" s="7">
        <v>1</v>
      </c>
      <c r="C1115" s="7">
        <v>0</v>
      </c>
    </row>
    <row r="1116" spans="1:3" x14ac:dyDescent="0.25">
      <c r="A1116" s="13" t="s">
        <v>37</v>
      </c>
      <c r="B1116" s="7">
        <v>1</v>
      </c>
      <c r="C1116" s="7">
        <v>0</v>
      </c>
    </row>
    <row r="1117" spans="1:3" x14ac:dyDescent="0.25">
      <c r="A1117" s="13" t="s">
        <v>146</v>
      </c>
      <c r="B1117" s="7">
        <v>1</v>
      </c>
      <c r="C1117" s="7">
        <v>50</v>
      </c>
    </row>
    <row r="1118" spans="1:3" x14ac:dyDescent="0.25">
      <c r="A1118" s="13" t="s">
        <v>7</v>
      </c>
      <c r="B1118" s="7">
        <v>1</v>
      </c>
      <c r="C1118" s="7">
        <v>0</v>
      </c>
    </row>
    <row r="1119" spans="1:3" x14ac:dyDescent="0.25">
      <c r="A1119" s="13" t="s">
        <v>1128</v>
      </c>
      <c r="B1119" s="7">
        <v>1</v>
      </c>
      <c r="C1119" s="7">
        <v>50</v>
      </c>
    </row>
    <row r="1120" spans="1:3" x14ac:dyDescent="0.25">
      <c r="A1120" s="13" t="s">
        <v>876</v>
      </c>
      <c r="B1120" s="7">
        <v>1</v>
      </c>
      <c r="C1120" s="7">
        <v>0</v>
      </c>
    </row>
    <row r="1121" spans="1:3" x14ac:dyDescent="0.25">
      <c r="A1121" s="13" t="s">
        <v>245</v>
      </c>
      <c r="B1121" s="7">
        <v>1</v>
      </c>
      <c r="C1121" s="7">
        <v>50</v>
      </c>
    </row>
    <row r="1122" spans="1:3" x14ac:dyDescent="0.25">
      <c r="A1122" s="13" t="s">
        <v>808</v>
      </c>
      <c r="B1122" s="7">
        <v>1</v>
      </c>
      <c r="C1122" s="7">
        <v>0</v>
      </c>
    </row>
    <row r="1123" spans="1:3" x14ac:dyDescent="0.25">
      <c r="A1123" s="13" t="s">
        <v>226</v>
      </c>
      <c r="B1123" s="7">
        <v>1</v>
      </c>
      <c r="C1123" s="7">
        <v>50</v>
      </c>
    </row>
    <row r="1124" spans="1:3" x14ac:dyDescent="0.25">
      <c r="A1124" s="13" t="s">
        <v>330</v>
      </c>
      <c r="B1124" s="7">
        <v>1</v>
      </c>
      <c r="C1124" s="7">
        <v>50</v>
      </c>
    </row>
    <row r="1125" spans="1:3" x14ac:dyDescent="0.25">
      <c r="A1125" s="13" t="s">
        <v>1101</v>
      </c>
      <c r="B1125" s="7">
        <v>1</v>
      </c>
      <c r="C1125" s="7">
        <v>50</v>
      </c>
    </row>
    <row r="1126" spans="1:3" x14ac:dyDescent="0.25">
      <c r="A1126" s="13" t="s">
        <v>506</v>
      </c>
      <c r="B1126" s="7">
        <v>1</v>
      </c>
      <c r="C1126" s="7">
        <v>50</v>
      </c>
    </row>
    <row r="1127" spans="1:3" x14ac:dyDescent="0.25">
      <c r="A1127" s="13" t="s">
        <v>842</v>
      </c>
      <c r="B1127" s="7">
        <v>1</v>
      </c>
      <c r="C1127" s="7">
        <v>50</v>
      </c>
    </row>
    <row r="1128" spans="1:3" x14ac:dyDescent="0.25">
      <c r="A1128" s="13" t="s">
        <v>270</v>
      </c>
      <c r="B1128" s="7">
        <v>1</v>
      </c>
      <c r="C1128" s="7">
        <v>50</v>
      </c>
    </row>
    <row r="1129" spans="1:3" x14ac:dyDescent="0.25">
      <c r="A1129" s="13" t="s">
        <v>164</v>
      </c>
      <c r="B1129" s="7">
        <v>1</v>
      </c>
      <c r="C1129" s="7">
        <v>500</v>
      </c>
    </row>
    <row r="1130" spans="1:3" x14ac:dyDescent="0.25">
      <c r="A1130" s="13" t="s">
        <v>153</v>
      </c>
      <c r="B1130" s="7">
        <v>1</v>
      </c>
      <c r="C1130" s="7">
        <v>50</v>
      </c>
    </row>
    <row r="1131" spans="1:3" x14ac:dyDescent="0.25">
      <c r="A1131" s="13" t="s">
        <v>641</v>
      </c>
      <c r="B1131" s="7">
        <v>1</v>
      </c>
      <c r="C1131" s="7">
        <v>5000</v>
      </c>
    </row>
    <row r="1132" spans="1:3" x14ac:dyDescent="0.25">
      <c r="A1132" s="13" t="s">
        <v>509</v>
      </c>
      <c r="B1132" s="7">
        <v>1</v>
      </c>
      <c r="C1132" s="7">
        <v>0</v>
      </c>
    </row>
    <row r="1133" spans="1:3" x14ac:dyDescent="0.25">
      <c r="A1133" s="13" t="s">
        <v>236</v>
      </c>
      <c r="B1133" s="7">
        <v>1</v>
      </c>
      <c r="C1133" s="7">
        <v>0</v>
      </c>
    </row>
    <row r="1134" spans="1:3" x14ac:dyDescent="0.25">
      <c r="A1134" s="13" t="s">
        <v>795</v>
      </c>
      <c r="B1134" s="7">
        <v>1</v>
      </c>
      <c r="C1134" s="7">
        <v>50</v>
      </c>
    </row>
    <row r="1135" spans="1:3" x14ac:dyDescent="0.25">
      <c r="A1135" s="13" t="s">
        <v>1144</v>
      </c>
      <c r="B1135" s="7">
        <v>1</v>
      </c>
      <c r="C1135" s="7">
        <v>50</v>
      </c>
    </row>
    <row r="1136" spans="1:3" x14ac:dyDescent="0.25">
      <c r="A1136" s="13" t="s">
        <v>974</v>
      </c>
      <c r="B1136" s="7">
        <v>1</v>
      </c>
      <c r="C1136" s="7">
        <v>50</v>
      </c>
    </row>
    <row r="1137" spans="1:3" x14ac:dyDescent="0.25">
      <c r="A1137" s="13" t="s">
        <v>314</v>
      </c>
      <c r="B1137" s="7">
        <v>1</v>
      </c>
      <c r="C1137" s="7">
        <v>50</v>
      </c>
    </row>
    <row r="1138" spans="1:3" x14ac:dyDescent="0.25">
      <c r="A1138" s="13" t="s">
        <v>292</v>
      </c>
      <c r="B1138" s="7">
        <v>1</v>
      </c>
      <c r="C1138" s="7">
        <v>50</v>
      </c>
    </row>
    <row r="1139" spans="1:3" x14ac:dyDescent="0.25">
      <c r="A1139" s="13" t="s">
        <v>521</v>
      </c>
      <c r="B1139" s="7">
        <v>1</v>
      </c>
      <c r="C1139" s="7">
        <v>50</v>
      </c>
    </row>
    <row r="1140" spans="1:3" x14ac:dyDescent="0.25">
      <c r="A1140" s="13" t="s">
        <v>163</v>
      </c>
      <c r="B1140" s="7">
        <v>1</v>
      </c>
      <c r="C1140" s="7">
        <v>50</v>
      </c>
    </row>
    <row r="1141" spans="1:3" x14ac:dyDescent="0.25">
      <c r="A1141" s="13" t="s">
        <v>630</v>
      </c>
      <c r="B1141" s="7">
        <v>1</v>
      </c>
      <c r="C1141" s="7">
        <v>50</v>
      </c>
    </row>
    <row r="1142" spans="1:3" x14ac:dyDescent="0.25">
      <c r="A1142" s="6" t="s">
        <v>926</v>
      </c>
      <c r="B1142" s="7">
        <v>30</v>
      </c>
      <c r="C1142" s="7">
        <v>1500</v>
      </c>
    </row>
    <row r="1143" spans="1:3" x14ac:dyDescent="0.25">
      <c r="A1143" s="13" t="s">
        <v>451</v>
      </c>
      <c r="B1143" s="7">
        <v>10</v>
      </c>
      <c r="C1143" s="7">
        <v>500</v>
      </c>
    </row>
    <row r="1144" spans="1:3" x14ac:dyDescent="0.25">
      <c r="A1144" s="13" t="s">
        <v>424</v>
      </c>
      <c r="B1144" s="7">
        <v>10</v>
      </c>
      <c r="C1144" s="7">
        <v>500</v>
      </c>
    </row>
    <row r="1145" spans="1:3" x14ac:dyDescent="0.25">
      <c r="A1145" s="13" t="s">
        <v>926</v>
      </c>
      <c r="B1145" s="7">
        <v>10</v>
      </c>
      <c r="C1145" s="7">
        <v>500</v>
      </c>
    </row>
    <row r="1146" spans="1:3" x14ac:dyDescent="0.25">
      <c r="A1146" s="6" t="s">
        <v>790</v>
      </c>
      <c r="B1146" s="7">
        <v>388</v>
      </c>
      <c r="C1146" s="7">
        <v>41900</v>
      </c>
    </row>
    <row r="1147" spans="1:3" x14ac:dyDescent="0.25">
      <c r="A1147" s="13" t="s">
        <v>490</v>
      </c>
      <c r="B1147" s="7">
        <v>10</v>
      </c>
      <c r="C1147" s="7">
        <v>5000</v>
      </c>
    </row>
    <row r="1148" spans="1:3" x14ac:dyDescent="0.25">
      <c r="A1148" s="13" t="s">
        <v>586</v>
      </c>
      <c r="B1148" s="7">
        <v>10</v>
      </c>
      <c r="C1148" s="7">
        <v>500</v>
      </c>
    </row>
    <row r="1149" spans="1:3" x14ac:dyDescent="0.25">
      <c r="A1149" s="13" t="s">
        <v>888</v>
      </c>
      <c r="B1149" s="7">
        <v>10</v>
      </c>
      <c r="C1149" s="7">
        <v>500</v>
      </c>
    </row>
    <row r="1150" spans="1:3" x14ac:dyDescent="0.25">
      <c r="A1150" s="13" t="s">
        <v>834</v>
      </c>
      <c r="B1150" s="7">
        <v>10</v>
      </c>
      <c r="C1150" s="7">
        <v>500</v>
      </c>
    </row>
    <row r="1151" spans="1:3" x14ac:dyDescent="0.25">
      <c r="A1151" s="13" t="s">
        <v>366</v>
      </c>
      <c r="B1151" s="7">
        <v>10</v>
      </c>
      <c r="C1151" s="7">
        <v>500</v>
      </c>
    </row>
    <row r="1152" spans="1:3" x14ac:dyDescent="0.25">
      <c r="A1152" s="13" t="s">
        <v>363</v>
      </c>
      <c r="B1152" s="7">
        <v>10</v>
      </c>
      <c r="C1152" s="7">
        <v>500</v>
      </c>
    </row>
    <row r="1153" spans="1:3" x14ac:dyDescent="0.25">
      <c r="A1153" s="13" t="s">
        <v>889</v>
      </c>
      <c r="B1153" s="7">
        <v>10</v>
      </c>
      <c r="C1153" s="7">
        <v>500</v>
      </c>
    </row>
    <row r="1154" spans="1:3" x14ac:dyDescent="0.25">
      <c r="A1154" s="13" t="s">
        <v>713</v>
      </c>
      <c r="B1154" s="7">
        <v>2</v>
      </c>
      <c r="C1154" s="7">
        <v>100</v>
      </c>
    </row>
    <row r="1155" spans="1:3" x14ac:dyDescent="0.25">
      <c r="A1155" s="13" t="s">
        <v>925</v>
      </c>
      <c r="B1155" s="7">
        <v>10</v>
      </c>
      <c r="C1155" s="7">
        <v>500</v>
      </c>
    </row>
    <row r="1156" spans="1:3" x14ac:dyDescent="0.25">
      <c r="A1156" s="13" t="s">
        <v>773</v>
      </c>
      <c r="B1156" s="7">
        <v>10</v>
      </c>
      <c r="C1156" s="7">
        <v>500</v>
      </c>
    </row>
    <row r="1157" spans="1:3" x14ac:dyDescent="0.25">
      <c r="A1157" s="13" t="s">
        <v>365</v>
      </c>
      <c r="B1157" s="7">
        <v>10</v>
      </c>
      <c r="C1157" s="7">
        <v>500</v>
      </c>
    </row>
    <row r="1158" spans="1:3" x14ac:dyDescent="0.25">
      <c r="A1158" s="13" t="s">
        <v>275</v>
      </c>
      <c r="B1158" s="7">
        <v>10</v>
      </c>
      <c r="C1158" s="7">
        <v>500</v>
      </c>
    </row>
    <row r="1159" spans="1:3" x14ac:dyDescent="0.25">
      <c r="A1159" s="13" t="s">
        <v>878</v>
      </c>
      <c r="B1159" s="7">
        <v>10</v>
      </c>
      <c r="C1159" s="7">
        <v>5000</v>
      </c>
    </row>
    <row r="1160" spans="1:3" x14ac:dyDescent="0.25">
      <c r="A1160" s="13" t="s">
        <v>183</v>
      </c>
      <c r="B1160" s="7">
        <v>10</v>
      </c>
      <c r="C1160" s="7">
        <v>5000</v>
      </c>
    </row>
    <row r="1161" spans="1:3" x14ac:dyDescent="0.25">
      <c r="A1161" s="13" t="s">
        <v>571</v>
      </c>
      <c r="B1161" s="7">
        <v>10</v>
      </c>
      <c r="C1161" s="7">
        <v>500</v>
      </c>
    </row>
    <row r="1162" spans="1:3" x14ac:dyDescent="0.25">
      <c r="A1162" s="13" t="s">
        <v>938</v>
      </c>
      <c r="B1162" s="7">
        <v>10</v>
      </c>
      <c r="C1162" s="7">
        <v>500</v>
      </c>
    </row>
    <row r="1163" spans="1:3" x14ac:dyDescent="0.25">
      <c r="A1163" s="13" t="s">
        <v>374</v>
      </c>
      <c r="B1163" s="7">
        <v>10</v>
      </c>
      <c r="C1163" s="7">
        <v>500</v>
      </c>
    </row>
    <row r="1164" spans="1:3" x14ac:dyDescent="0.25">
      <c r="A1164" s="13" t="s">
        <v>667</v>
      </c>
      <c r="B1164" s="7">
        <v>10</v>
      </c>
      <c r="C1164" s="7">
        <v>500</v>
      </c>
    </row>
    <row r="1165" spans="1:3" x14ac:dyDescent="0.25">
      <c r="A1165" s="13" t="s">
        <v>39</v>
      </c>
      <c r="B1165" s="7">
        <v>10</v>
      </c>
      <c r="C1165" s="7">
        <v>500</v>
      </c>
    </row>
    <row r="1166" spans="1:3" x14ac:dyDescent="0.25">
      <c r="A1166" s="13" t="s">
        <v>1077</v>
      </c>
      <c r="B1166" s="7">
        <v>10</v>
      </c>
      <c r="C1166" s="7">
        <v>500</v>
      </c>
    </row>
    <row r="1167" spans="1:3" x14ac:dyDescent="0.25">
      <c r="A1167" s="13" t="s">
        <v>668</v>
      </c>
      <c r="B1167" s="7">
        <v>10</v>
      </c>
      <c r="C1167" s="7">
        <v>500</v>
      </c>
    </row>
    <row r="1168" spans="1:3" x14ac:dyDescent="0.25">
      <c r="A1168" s="13" t="s">
        <v>118</v>
      </c>
      <c r="B1168" s="7">
        <v>10</v>
      </c>
      <c r="C1168" s="7">
        <v>500</v>
      </c>
    </row>
    <row r="1169" spans="1:3" x14ac:dyDescent="0.25">
      <c r="A1169" s="13" t="s">
        <v>1146</v>
      </c>
      <c r="B1169" s="7">
        <v>10</v>
      </c>
      <c r="C1169" s="7">
        <v>500</v>
      </c>
    </row>
    <row r="1170" spans="1:3" x14ac:dyDescent="0.25">
      <c r="A1170" s="13" t="s">
        <v>678</v>
      </c>
      <c r="B1170" s="7">
        <v>10</v>
      </c>
      <c r="C1170" s="7">
        <v>500</v>
      </c>
    </row>
    <row r="1171" spans="1:3" x14ac:dyDescent="0.25">
      <c r="A1171" s="13" t="s">
        <v>709</v>
      </c>
      <c r="B1171" s="7">
        <v>10</v>
      </c>
      <c r="C1171" s="7">
        <v>500</v>
      </c>
    </row>
    <row r="1172" spans="1:3" x14ac:dyDescent="0.25">
      <c r="A1172" s="13" t="s">
        <v>449</v>
      </c>
      <c r="B1172" s="7">
        <v>10</v>
      </c>
      <c r="C1172" s="7">
        <v>500</v>
      </c>
    </row>
    <row r="1173" spans="1:3" x14ac:dyDescent="0.25">
      <c r="A1173" s="13" t="s">
        <v>282</v>
      </c>
      <c r="B1173" s="7">
        <v>10</v>
      </c>
      <c r="C1173" s="7">
        <v>500</v>
      </c>
    </row>
    <row r="1174" spans="1:3" x14ac:dyDescent="0.25">
      <c r="A1174" s="13" t="s">
        <v>254</v>
      </c>
      <c r="B1174" s="7">
        <v>10</v>
      </c>
      <c r="C1174" s="7">
        <v>500</v>
      </c>
    </row>
    <row r="1175" spans="1:3" x14ac:dyDescent="0.25">
      <c r="A1175" s="13" t="s">
        <v>563</v>
      </c>
      <c r="B1175" s="7">
        <v>10</v>
      </c>
      <c r="C1175" s="7">
        <v>500</v>
      </c>
    </row>
    <row r="1176" spans="1:3" x14ac:dyDescent="0.25">
      <c r="A1176" s="13" t="s">
        <v>1135</v>
      </c>
      <c r="B1176" s="7">
        <v>10</v>
      </c>
      <c r="C1176" s="7">
        <v>500</v>
      </c>
    </row>
    <row r="1177" spans="1:3" x14ac:dyDescent="0.25">
      <c r="A1177" s="13" t="s">
        <v>766</v>
      </c>
      <c r="B1177" s="7">
        <v>6</v>
      </c>
      <c r="C1177" s="7">
        <v>300</v>
      </c>
    </row>
    <row r="1178" spans="1:3" x14ac:dyDescent="0.25">
      <c r="A1178" s="13" t="s">
        <v>324</v>
      </c>
      <c r="B1178" s="7">
        <v>10</v>
      </c>
      <c r="C1178" s="7">
        <v>500</v>
      </c>
    </row>
    <row r="1179" spans="1:3" x14ac:dyDescent="0.25">
      <c r="A1179" s="13" t="s">
        <v>1024</v>
      </c>
      <c r="B1179" s="7">
        <v>10</v>
      </c>
      <c r="C1179" s="7">
        <v>500</v>
      </c>
    </row>
    <row r="1180" spans="1:3" x14ac:dyDescent="0.25">
      <c r="A1180" s="13" t="s">
        <v>595</v>
      </c>
      <c r="B1180" s="7">
        <v>10</v>
      </c>
      <c r="C1180" s="7">
        <v>500</v>
      </c>
    </row>
    <row r="1181" spans="1:3" x14ac:dyDescent="0.25">
      <c r="A1181" s="13" t="s">
        <v>38</v>
      </c>
      <c r="B1181" s="7">
        <v>10</v>
      </c>
      <c r="C1181" s="7">
        <v>5000</v>
      </c>
    </row>
    <row r="1182" spans="1:3" x14ac:dyDescent="0.25">
      <c r="A1182" s="13" t="s">
        <v>508</v>
      </c>
      <c r="B1182" s="7">
        <v>10</v>
      </c>
      <c r="C1182" s="7">
        <v>500</v>
      </c>
    </row>
    <row r="1183" spans="1:3" x14ac:dyDescent="0.25">
      <c r="A1183" s="13" t="s">
        <v>31</v>
      </c>
      <c r="B1183" s="7">
        <v>10</v>
      </c>
      <c r="C1183" s="7">
        <v>5000</v>
      </c>
    </row>
    <row r="1184" spans="1:3" x14ac:dyDescent="0.25">
      <c r="A1184" s="13" t="s">
        <v>421</v>
      </c>
      <c r="B1184" s="7">
        <v>10</v>
      </c>
      <c r="C1184" s="7">
        <v>500</v>
      </c>
    </row>
    <row r="1185" spans="1:3" x14ac:dyDescent="0.25">
      <c r="A1185" s="13" t="s">
        <v>640</v>
      </c>
      <c r="B1185" s="7">
        <v>10</v>
      </c>
      <c r="C1185" s="7">
        <v>500</v>
      </c>
    </row>
    <row r="1186" spans="1:3" x14ac:dyDescent="0.25">
      <c r="A1186" s="13" t="s">
        <v>322</v>
      </c>
      <c r="B1186" s="7">
        <v>10</v>
      </c>
      <c r="C1186" s="7">
        <v>500</v>
      </c>
    </row>
    <row r="1187" spans="1:3" x14ac:dyDescent="0.25">
      <c r="A1187" s="6" t="s">
        <v>846</v>
      </c>
      <c r="B1187" s="7">
        <v>30</v>
      </c>
      <c r="C1187" s="7">
        <v>15000</v>
      </c>
    </row>
    <row r="1188" spans="1:3" x14ac:dyDescent="0.25">
      <c r="A1188" s="13" t="s">
        <v>780</v>
      </c>
      <c r="B1188" s="7">
        <v>10</v>
      </c>
      <c r="C1188" s="7">
        <v>5000</v>
      </c>
    </row>
    <row r="1189" spans="1:3" x14ac:dyDescent="0.25">
      <c r="A1189" s="13" t="s">
        <v>58</v>
      </c>
      <c r="B1189" s="7">
        <v>10</v>
      </c>
      <c r="C1189" s="7">
        <v>5000</v>
      </c>
    </row>
    <row r="1190" spans="1:3" x14ac:dyDescent="0.25">
      <c r="A1190" s="13" t="s">
        <v>284</v>
      </c>
      <c r="B1190" s="7">
        <v>10</v>
      </c>
      <c r="C1190" s="7">
        <v>5000</v>
      </c>
    </row>
    <row r="1191" spans="1:3" x14ac:dyDescent="0.25">
      <c r="A1191" s="6" t="s">
        <v>1160</v>
      </c>
      <c r="B1191" s="7">
        <v>1120</v>
      </c>
      <c r="C1191" s="7"/>
    </row>
    <row r="1192" spans="1:3" x14ac:dyDescent="0.25">
      <c r="A1192" s="13" t="s">
        <v>1160</v>
      </c>
      <c r="B1192" s="7">
        <v>1120</v>
      </c>
      <c r="C1192" s="7"/>
    </row>
    <row r="1193" spans="1:3" x14ac:dyDescent="0.25">
      <c r="A1193" s="6" t="s">
        <v>1161</v>
      </c>
      <c r="B1193" s="7">
        <v>5495</v>
      </c>
      <c r="C1193" s="7">
        <v>2978200</v>
      </c>
    </row>
  </sheetData>
  <sortState xmlns:xlrd2="http://schemas.microsoft.com/office/spreadsheetml/2017/richdata2" columnSort="1" ref="A3:C1193">
    <sortCondition ref="C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496"/>
  <sheetViews>
    <sheetView zoomScaleNormal="100" workbookViewId="0">
      <pane ySplit="1" topLeftCell="A2" activePane="bottomLeft" state="frozen"/>
      <selection pane="bottomLeft" activeCell="A2" sqref="A2:G5496"/>
    </sheetView>
  </sheetViews>
  <sheetFormatPr defaultColWidth="9.140625" defaultRowHeight="15" outlineLevelRow="1" outlineLevelCol="1" x14ac:dyDescent="0.25"/>
  <cols>
    <col min="1" max="1" width="55" customWidth="1"/>
    <col min="2" max="2" width="10.5703125" customWidth="1"/>
    <col min="3" max="3" width="11.140625" customWidth="1" outlineLevel="1"/>
    <col min="4" max="4" width="8.7109375" customWidth="1"/>
    <col min="5" max="5" width="43.42578125" customWidth="1" outlineLevel="1"/>
    <col min="6" max="6" width="15" customWidth="1" outlineLevel="1"/>
  </cols>
  <sheetData>
    <row r="1" spans="1:7" s="3" customFormat="1" ht="50.1" customHeight="1" x14ac:dyDescent="0.25">
      <c r="A1" s="3" t="s">
        <v>1098</v>
      </c>
      <c r="B1" s="3" t="s">
        <v>312</v>
      </c>
      <c r="C1" s="3" t="s">
        <v>261</v>
      </c>
      <c r="D1" s="3" t="s">
        <v>320</v>
      </c>
      <c r="E1" s="3" t="s">
        <v>1068</v>
      </c>
      <c r="F1" s="3" t="s">
        <v>751</v>
      </c>
      <c r="G1" s="3" t="s">
        <v>1158</v>
      </c>
    </row>
    <row r="2" spans="1:7" x14ac:dyDescent="0.25">
      <c r="A2" t="s">
        <v>818</v>
      </c>
      <c r="B2">
        <v>500</v>
      </c>
      <c r="C2">
        <v>0.99</v>
      </c>
      <c r="D2">
        <v>3.7</v>
      </c>
      <c r="E2" s="1" t="s">
        <v>512</v>
      </c>
      <c r="F2" s="4" t="str">
        <f>HYPERLINK("https://www.bbc.com/mundo/noticias-america-latina-56035746")</f>
        <v>https://www.bbc.com/mundo/noticias-america-latina-56035746</v>
      </c>
      <c r="G2">
        <v>1</v>
      </c>
    </row>
    <row r="3" spans="1:7" outlineLevel="1" x14ac:dyDescent="0.25">
      <c r="A3" t="s">
        <v>818</v>
      </c>
      <c r="B3">
        <v>500</v>
      </c>
      <c r="C3">
        <v>0.99</v>
      </c>
      <c r="D3">
        <v>3.7</v>
      </c>
      <c r="E3" s="1" t="s">
        <v>512</v>
      </c>
      <c r="F3" s="4" t="str">
        <f>HYPERLINK("https://www.malagahoy.es/marbella/extranjeros-sanidad-publica-vacunarse-paises_0_1550847202.html")</f>
        <v>https://www.malagahoy.es/marbella/extranjeros-sanidad-publica-vacunarse-paises_0_1550847202.html</v>
      </c>
      <c r="G3">
        <v>1</v>
      </c>
    </row>
    <row r="4" spans="1:7" outlineLevel="1" x14ac:dyDescent="0.25">
      <c r="A4" t="s">
        <v>818</v>
      </c>
      <c r="B4">
        <v>500</v>
      </c>
      <c r="C4">
        <v>0.99</v>
      </c>
      <c r="D4">
        <v>3.7</v>
      </c>
      <c r="E4" s="1" t="s">
        <v>512</v>
      </c>
      <c r="F4" s="4" t="str">
        <f>HYPERLINK("https://www.intermundial.es/blog/paises-seguro-obligatorio/")</f>
        <v>https://www.intermundial.es/blog/paises-seguro-obligatorio/</v>
      </c>
      <c r="G4">
        <v>1</v>
      </c>
    </row>
    <row r="5" spans="1:7" outlineLevel="1" x14ac:dyDescent="0.25">
      <c r="A5" t="s">
        <v>818</v>
      </c>
      <c r="B5">
        <v>500</v>
      </c>
      <c r="C5">
        <v>0.99</v>
      </c>
      <c r="D5">
        <v>3.7</v>
      </c>
      <c r="E5" s="1" t="s">
        <v>512</v>
      </c>
      <c r="F5" s="4" t="str">
        <f>HYPERLINK("https://www.elmundo.es/espana/2021/02/11/60251b43fdddffae688b4649.html")</f>
        <v>https://www.elmundo.es/espana/2021/02/11/60251b43fdddffae688b4649.html</v>
      </c>
      <c r="G5">
        <v>1</v>
      </c>
    </row>
    <row r="6" spans="1:7" outlineLevel="1" x14ac:dyDescent="0.25">
      <c r="A6" t="s">
        <v>818</v>
      </c>
      <c r="B6">
        <v>500</v>
      </c>
      <c r="C6">
        <v>0.99</v>
      </c>
      <c r="D6">
        <v>3.7</v>
      </c>
      <c r="E6" s="1" t="s">
        <v>512</v>
      </c>
      <c r="F6" s="4" t="str">
        <f>HYPERLINK("https://www.allianztravel.com.mx/seguro-de-viaje.html")</f>
        <v>https://www.allianztravel.com.mx/seguro-de-viaje.html</v>
      </c>
      <c r="G6">
        <v>1</v>
      </c>
    </row>
    <row r="7" spans="1:7" outlineLevel="1" x14ac:dyDescent="0.25">
      <c r="A7" t="s">
        <v>818</v>
      </c>
      <c r="B7">
        <v>500</v>
      </c>
      <c r="C7">
        <v>0.99</v>
      </c>
      <c r="D7">
        <v>3.7</v>
      </c>
      <c r="E7" s="1" t="s">
        <v>512</v>
      </c>
      <c r="F7" s="4" t="str">
        <f>HYPERLINK("https://es.trustpilot.com/review/dkvseguros.es")</f>
        <v>https://es.trustpilot.com/review/dkvseguros.es</v>
      </c>
      <c r="G7">
        <v>1</v>
      </c>
    </row>
    <row r="8" spans="1:7" outlineLevel="1" x14ac:dyDescent="0.25">
      <c r="A8" t="s">
        <v>818</v>
      </c>
      <c r="B8">
        <v>500</v>
      </c>
      <c r="C8">
        <v>0.99</v>
      </c>
      <c r="D8">
        <v>3.7</v>
      </c>
      <c r="E8" s="1" t="s">
        <v>512</v>
      </c>
      <c r="F8" s="4" t="str">
        <f>HYPERLINK("https://www.gobiernodecanarias.org/sanidad/scs/")</f>
        <v>https://www.gobiernodecanarias.org/sanidad/scs/</v>
      </c>
      <c r="G8">
        <v>1</v>
      </c>
    </row>
    <row r="9" spans="1:7" outlineLevel="1" x14ac:dyDescent="0.25">
      <c r="A9" t="s">
        <v>818</v>
      </c>
      <c r="B9">
        <v>500</v>
      </c>
      <c r="C9">
        <v>0.99</v>
      </c>
      <c r="D9">
        <v>3.7</v>
      </c>
      <c r="E9" s="1" t="s">
        <v>512</v>
      </c>
      <c r="F9" s="4" t="str">
        <f>HYPERLINK("https://blog.chapkadirect.es/seguro-de-viaje-es-obligatorio/")</f>
        <v>https://blog.chapkadirect.es/seguro-de-viaje-es-obligatorio/</v>
      </c>
      <c r="G9">
        <v>1</v>
      </c>
    </row>
    <row r="10" spans="1:7" outlineLevel="1" x14ac:dyDescent="0.25">
      <c r="A10" t="s">
        <v>818</v>
      </c>
      <c r="B10">
        <v>500</v>
      </c>
      <c r="C10">
        <v>0.99</v>
      </c>
      <c r="D10">
        <v>3.7</v>
      </c>
      <c r="E10" s="1" t="s">
        <v>512</v>
      </c>
      <c r="F10" s="4" t="str">
        <f>HYPERLINK("https://www.diariodeunmentiroso.com/seguro-viaje-japon-contratar/")</f>
        <v>https://www.diariodeunmentiroso.com/seguro-viaje-japon-contratar/</v>
      </c>
      <c r="G10">
        <v>1</v>
      </c>
    </row>
    <row r="11" spans="1:7" outlineLevel="1" x14ac:dyDescent="0.25">
      <c r="A11" t="s">
        <v>818</v>
      </c>
      <c r="B11">
        <v>500</v>
      </c>
      <c r="C11">
        <v>0.99</v>
      </c>
      <c r="D11">
        <v>3.7</v>
      </c>
      <c r="E11" s="1" t="s">
        <v>512</v>
      </c>
      <c r="F11" s="4" t="str">
        <f>HYPERLINK("https://www.lavanguardia.com/economia/20210211/6240715/seguro-demanda-bares-restaurantes-coronavirus-indemnizacion.html")</f>
        <v>https://www.lavanguardia.com/economia/20210211/6240715/seguro-demanda-bares-restaurantes-coronavirus-indemnizacion.html</v>
      </c>
      <c r="G11">
        <v>1</v>
      </c>
    </row>
    <row r="12" spans="1:7" x14ac:dyDescent="0.25">
      <c r="G12">
        <v>1</v>
      </c>
    </row>
    <row r="13" spans="1:7" x14ac:dyDescent="0.25">
      <c r="A13" t="s">
        <v>632</v>
      </c>
      <c r="B13">
        <v>500</v>
      </c>
      <c r="C13">
        <v>0.99</v>
      </c>
      <c r="D13">
        <v>3.7</v>
      </c>
      <c r="E13" s="1" t="s">
        <v>512</v>
      </c>
      <c r="F13" s="4" t="str">
        <f>HYPERLINK("https://www.bbc.com/mundo/noticias-america-latina-56035746")</f>
        <v>https://www.bbc.com/mundo/noticias-america-latina-56035746</v>
      </c>
      <c r="G13">
        <v>1</v>
      </c>
    </row>
    <row r="14" spans="1:7" outlineLevel="1" x14ac:dyDescent="0.25">
      <c r="A14" t="s">
        <v>632</v>
      </c>
      <c r="B14">
        <v>500</v>
      </c>
      <c r="C14">
        <v>0.99</v>
      </c>
      <c r="D14">
        <v>3.7</v>
      </c>
      <c r="E14" s="1" t="s">
        <v>512</v>
      </c>
      <c r="F14" s="4" t="str">
        <f>HYPERLINK("https://www.malagahoy.es/marbella/extranjeros-sanidad-publica-vacunarse-paises_0_1550847202.html")</f>
        <v>https://www.malagahoy.es/marbella/extranjeros-sanidad-publica-vacunarse-paises_0_1550847202.html</v>
      </c>
      <c r="G14">
        <v>1</v>
      </c>
    </row>
    <row r="15" spans="1:7" outlineLevel="1" x14ac:dyDescent="0.25">
      <c r="A15" t="s">
        <v>632</v>
      </c>
      <c r="B15">
        <v>500</v>
      </c>
      <c r="C15">
        <v>0.99</v>
      </c>
      <c r="D15">
        <v>3.7</v>
      </c>
      <c r="E15" s="1" t="s">
        <v>512</v>
      </c>
      <c r="F15" s="4" t="str">
        <f>HYPERLINK("https://www.intermundial.es/blog/paises-seguro-obligatorio/")</f>
        <v>https://www.intermundial.es/blog/paises-seguro-obligatorio/</v>
      </c>
      <c r="G15">
        <v>1</v>
      </c>
    </row>
    <row r="16" spans="1:7" outlineLevel="1" x14ac:dyDescent="0.25">
      <c r="A16" t="s">
        <v>632</v>
      </c>
      <c r="B16">
        <v>500</v>
      </c>
      <c r="C16">
        <v>0.99</v>
      </c>
      <c r="D16">
        <v>3.7</v>
      </c>
      <c r="E16" s="1" t="s">
        <v>512</v>
      </c>
      <c r="F16" s="4" t="str">
        <f>HYPERLINK("https://www.gobiernodecanarias.org/sanidad/scs/")</f>
        <v>https://www.gobiernodecanarias.org/sanidad/scs/</v>
      </c>
      <c r="G16">
        <v>1</v>
      </c>
    </row>
    <row r="17" spans="1:7" outlineLevel="1" x14ac:dyDescent="0.25">
      <c r="A17" t="s">
        <v>632</v>
      </c>
      <c r="B17">
        <v>500</v>
      </c>
      <c r="C17">
        <v>0.99</v>
      </c>
      <c r="D17">
        <v>3.7</v>
      </c>
      <c r="E17" s="1" t="s">
        <v>512</v>
      </c>
      <c r="F17" s="4" t="str">
        <f>HYPERLINK("https://blog.chapkadirect.es/seguro-de-viaje-es-obligatorio/")</f>
        <v>https://blog.chapkadirect.es/seguro-de-viaje-es-obligatorio/</v>
      </c>
      <c r="G17">
        <v>1</v>
      </c>
    </row>
    <row r="18" spans="1:7" outlineLevel="1" x14ac:dyDescent="0.25">
      <c r="A18" t="s">
        <v>632</v>
      </c>
      <c r="B18">
        <v>500</v>
      </c>
      <c r="C18">
        <v>0.99</v>
      </c>
      <c r="D18">
        <v>3.7</v>
      </c>
      <c r="E18" s="1" t="s">
        <v>512</v>
      </c>
      <c r="F18" s="4" t="str">
        <f>HYPERLINK("https://www.lavanguardia.com/economia/20210211/6240715/seguro-demanda-bares-restaurantes-coronavirus-indemnizacion.html")</f>
        <v>https://www.lavanguardia.com/economia/20210211/6240715/seguro-demanda-bares-restaurantes-coronavirus-indemnizacion.html</v>
      </c>
      <c r="G18">
        <v>1</v>
      </c>
    </row>
    <row r="19" spans="1:7" outlineLevel="1" x14ac:dyDescent="0.25">
      <c r="A19" t="s">
        <v>632</v>
      </c>
      <c r="B19">
        <v>500</v>
      </c>
      <c r="C19">
        <v>0.99</v>
      </c>
      <c r="D19">
        <v>3.7</v>
      </c>
      <c r="E19" s="1" t="s">
        <v>512</v>
      </c>
      <c r="F19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19">
        <v>1</v>
      </c>
    </row>
    <row r="20" spans="1:7" outlineLevel="1" x14ac:dyDescent="0.25">
      <c r="A20" t="s">
        <v>632</v>
      </c>
      <c r="B20">
        <v>500</v>
      </c>
      <c r="C20">
        <v>0.99</v>
      </c>
      <c r="D20">
        <v>3.7</v>
      </c>
      <c r="E20" s="1" t="s">
        <v>512</v>
      </c>
      <c r="F20" s="4" t="str">
        <f>HYPERLINK("https://www.grupopacc.es/blog/seguro-de-decesos-en-espana/")</f>
        <v>https://www.grupopacc.es/blog/seguro-de-decesos-en-espana/</v>
      </c>
      <c r="G20">
        <v>1</v>
      </c>
    </row>
    <row r="21" spans="1:7" outlineLevel="1" x14ac:dyDescent="0.25">
      <c r="A21" t="s">
        <v>632</v>
      </c>
      <c r="B21">
        <v>500</v>
      </c>
      <c r="C21">
        <v>0.99</v>
      </c>
      <c r="D21">
        <v>3.7</v>
      </c>
      <c r="E21" s="1" t="s">
        <v>512</v>
      </c>
      <c r="F21" s="4" t="str">
        <f>HYPERLINK("https://www.targobank.es/es/informacion-a-clientes.html")</f>
        <v>https://www.targobank.es/es/informacion-a-clientes.html</v>
      </c>
      <c r="G21">
        <v>1</v>
      </c>
    </row>
    <row r="22" spans="1:7" outlineLevel="1" x14ac:dyDescent="0.25">
      <c r="A22" t="s">
        <v>632</v>
      </c>
      <c r="B22">
        <v>500</v>
      </c>
      <c r="C22">
        <v>0.99</v>
      </c>
      <c r="D22">
        <v>3.7</v>
      </c>
      <c r="E22" s="1" t="s">
        <v>512</v>
      </c>
      <c r="F22" s="4" t="str">
        <f>HYPERLINK("https://www.diariodeunmentiroso.com/contratar-seguro-viaje-estados-unidos/")</f>
        <v>https://www.diariodeunmentiroso.com/contratar-seguro-viaje-estados-unidos/</v>
      </c>
      <c r="G22">
        <v>1</v>
      </c>
    </row>
    <row r="23" spans="1:7" x14ac:dyDescent="0.25">
      <c r="G23">
        <v>1</v>
      </c>
    </row>
    <row r="24" spans="1:7" x14ac:dyDescent="0.25">
      <c r="A24" t="s">
        <v>91</v>
      </c>
      <c r="B24">
        <v>50</v>
      </c>
      <c r="C24">
        <v>0.99</v>
      </c>
      <c r="D24">
        <v>2.62</v>
      </c>
      <c r="E24" s="1" t="s">
        <v>512</v>
      </c>
      <c r="F24" s="4" t="str">
        <f>HYPERLINK("https://www.bbc.com/mundo/noticias-america-latina-56035746")</f>
        <v>https://www.bbc.com/mundo/noticias-america-latina-56035746</v>
      </c>
      <c r="G24">
        <v>1</v>
      </c>
    </row>
    <row r="25" spans="1:7" outlineLevel="1" x14ac:dyDescent="0.25">
      <c r="A25" t="s">
        <v>91</v>
      </c>
      <c r="B25">
        <v>50</v>
      </c>
      <c r="C25">
        <v>0.99</v>
      </c>
      <c r="D25">
        <v>2.62</v>
      </c>
      <c r="E25" s="1" t="s">
        <v>512</v>
      </c>
      <c r="F25" s="4" t="str">
        <f>HYPERLINK("https://www.malagahoy.es/marbella/extranjeros-sanidad-publica-vacunarse-paises_0_1550847202.html")</f>
        <v>https://www.malagahoy.es/marbella/extranjeros-sanidad-publica-vacunarse-paises_0_1550847202.html</v>
      </c>
      <c r="G25">
        <v>1</v>
      </c>
    </row>
    <row r="26" spans="1:7" outlineLevel="1" x14ac:dyDescent="0.25">
      <c r="A26" t="s">
        <v>91</v>
      </c>
      <c r="B26">
        <v>50</v>
      </c>
      <c r="C26">
        <v>0.99</v>
      </c>
      <c r="D26">
        <v>2.62</v>
      </c>
      <c r="E26" s="1" t="s">
        <v>512</v>
      </c>
      <c r="F26" s="4" t="str">
        <f>HYPERLINK("http://www.nexotur.com/noticia/111282/CONEXO/Son-Sant-Joan-aeropuerto-seguro-por-el-ACI.html")</f>
        <v>http://www.nexotur.com/noticia/111282/CONEXO/Son-Sant-Joan-aeropuerto-seguro-por-el-ACI.html</v>
      </c>
      <c r="G26">
        <v>1</v>
      </c>
    </row>
    <row r="27" spans="1:7" outlineLevel="1" x14ac:dyDescent="0.25">
      <c r="A27" t="s">
        <v>91</v>
      </c>
      <c r="B27">
        <v>50</v>
      </c>
      <c r="C27">
        <v>0.99</v>
      </c>
      <c r="D27">
        <v>2.62</v>
      </c>
      <c r="E27" s="1" t="s">
        <v>512</v>
      </c>
      <c r="F27" s="4" t="str">
        <f>HYPERLINK("https://www.intermundial.es/blog/paises-seguro-obligatorio/")</f>
        <v>https://www.intermundial.es/blog/paises-seguro-obligatorio/</v>
      </c>
      <c r="G27">
        <v>1</v>
      </c>
    </row>
    <row r="28" spans="1:7" outlineLevel="1" x14ac:dyDescent="0.25">
      <c r="A28" t="s">
        <v>91</v>
      </c>
      <c r="B28">
        <v>50</v>
      </c>
      <c r="C28">
        <v>0.99</v>
      </c>
      <c r="D28">
        <v>2.62</v>
      </c>
      <c r="E28" s="1" t="s">
        <v>512</v>
      </c>
      <c r="F28" s="4" t="str">
        <f>HYPERLINK("https://www.elconfidencial.com/tags/organismos/union-europea-4096/")</f>
        <v>https://www.elconfidencial.com/tags/organismos/union-europea-4096/</v>
      </c>
      <c r="G28">
        <v>1</v>
      </c>
    </row>
    <row r="29" spans="1:7" outlineLevel="1" x14ac:dyDescent="0.25">
      <c r="A29" t="s">
        <v>91</v>
      </c>
      <c r="B29">
        <v>50</v>
      </c>
      <c r="C29">
        <v>0.99</v>
      </c>
      <c r="D29">
        <v>2.62</v>
      </c>
      <c r="E29" s="1" t="s">
        <v>512</v>
      </c>
      <c r="F29" s="4" t="str">
        <f>HYPERLINK("https://twitter.com/ueenelsalvador/status/1365067523478204417")</f>
        <v>https://twitter.com/ueenelsalvador/status/1365067523478204417</v>
      </c>
      <c r="G29">
        <v>1</v>
      </c>
    </row>
    <row r="30" spans="1:7" outlineLevel="1" x14ac:dyDescent="0.25">
      <c r="A30" t="s">
        <v>91</v>
      </c>
      <c r="B30">
        <v>50</v>
      </c>
      <c r="C30">
        <v>0.99</v>
      </c>
      <c r="D30">
        <v>2.62</v>
      </c>
      <c r="E30" s="1" t="s">
        <v>512</v>
      </c>
      <c r="F30" s="4" t="str">
        <f>HYPERLINK("https://www.muysegura.com/cvg-rj-y-apromes-realizan-evento-internacional-historico/")</f>
        <v>https://www.muysegura.com/cvg-rj-y-apromes-realizan-evento-internacional-historico/</v>
      </c>
      <c r="G30">
        <v>1</v>
      </c>
    </row>
    <row r="31" spans="1:7" outlineLevel="1" x14ac:dyDescent="0.25">
      <c r="A31" t="s">
        <v>91</v>
      </c>
      <c r="B31">
        <v>50</v>
      </c>
      <c r="C31">
        <v>0.99</v>
      </c>
      <c r="D31">
        <v>2.62</v>
      </c>
      <c r="E31" s="1" t="s">
        <v>512</v>
      </c>
      <c r="F31" s="4" t="str">
        <f>HYPERLINK("https://www.gobiernodecanarias.org/sanidad/scs/")</f>
        <v>https://www.gobiernodecanarias.org/sanidad/scs/</v>
      </c>
      <c r="G31">
        <v>1</v>
      </c>
    </row>
    <row r="32" spans="1:7" outlineLevel="1" x14ac:dyDescent="0.25">
      <c r="A32" t="s">
        <v>91</v>
      </c>
      <c r="B32">
        <v>50</v>
      </c>
      <c r="C32">
        <v>0.99</v>
      </c>
      <c r="D32">
        <v>2.62</v>
      </c>
      <c r="E32" s="1" t="s">
        <v>512</v>
      </c>
      <c r="F32" s="4" t="str">
        <f>HYPERLINK("https://www.sidaburgos.com/dia-europeo-de-la-salud-sexual-2021")</f>
        <v>https://www.sidaburgos.com/dia-europeo-de-la-salud-sexual-2021</v>
      </c>
      <c r="G32">
        <v>1</v>
      </c>
    </row>
    <row r="33" spans="1:7" outlineLevel="1" x14ac:dyDescent="0.25">
      <c r="A33" t="s">
        <v>91</v>
      </c>
      <c r="B33">
        <v>50</v>
      </c>
      <c r="C33">
        <v>0.99</v>
      </c>
      <c r="D33">
        <v>2.62</v>
      </c>
      <c r="E33" s="1" t="s">
        <v>512</v>
      </c>
      <c r="F33" s="4" t="str">
        <f>HYPERLINK("https://www.diariodeunmentiroso.com/seguro-viaje-japon-contratar/")</f>
        <v>https://www.diariodeunmentiroso.com/seguro-viaje-japon-contratar/</v>
      </c>
      <c r="G33">
        <v>1</v>
      </c>
    </row>
    <row r="34" spans="1:7" x14ac:dyDescent="0.25">
      <c r="G34">
        <v>1</v>
      </c>
    </row>
    <row r="35" spans="1:7" x14ac:dyDescent="0.25">
      <c r="A35" t="s">
        <v>123</v>
      </c>
      <c r="B35">
        <v>500</v>
      </c>
      <c r="C35">
        <v>0.99</v>
      </c>
      <c r="D35">
        <v>3.4</v>
      </c>
      <c r="E35" s="1" t="s">
        <v>512</v>
      </c>
      <c r="F35" s="4" t="str">
        <f>HYPERLINK("https://diarioresponsable.com/noticias/30748-dkv-seguros-continua-apostando-por-la-innovacion-en-salud")</f>
        <v>https://diarioresponsable.com/noticias/30748-dkv-seguros-continua-apostando-por-la-innovacion-en-salud</v>
      </c>
      <c r="G35">
        <v>1</v>
      </c>
    </row>
    <row r="36" spans="1:7" outlineLevel="1" x14ac:dyDescent="0.25">
      <c r="A36" t="s">
        <v>123</v>
      </c>
      <c r="B36">
        <v>500</v>
      </c>
      <c r="C36">
        <v>0.99</v>
      </c>
      <c r="D36">
        <v>3.4</v>
      </c>
      <c r="E36" s="1" t="s">
        <v>512</v>
      </c>
      <c r="F36" s="4" t="str">
        <f>HYPERLINK("https://www.levante-emv.com/morvedre/2021/03/04/exsecretario-obliga-canet-ratificar-baja-38173181.html")</f>
        <v>https://www.levante-emv.com/morvedre/2021/03/04/exsecretario-obliga-canet-ratificar-baja-38173181.html</v>
      </c>
      <c r="G36">
        <v>1</v>
      </c>
    </row>
    <row r="37" spans="1:7" outlineLevel="1" x14ac:dyDescent="0.25">
      <c r="A37" t="s">
        <v>123</v>
      </c>
      <c r="B37">
        <v>500</v>
      </c>
      <c r="C37">
        <v>0.99</v>
      </c>
      <c r="D37">
        <v>3.4</v>
      </c>
      <c r="E37" s="1" t="s">
        <v>512</v>
      </c>
      <c r="F37" s="4" t="str">
        <f>HYPERLINK("https://www.malagahoy.es/marbella/extranjeros-sanidad-publica-vacunarse-paises_0_1550847202.html")</f>
        <v>https://www.malagahoy.es/marbella/extranjeros-sanidad-publica-vacunarse-paises_0_1550847202.html</v>
      </c>
      <c r="G37">
        <v>1</v>
      </c>
    </row>
    <row r="38" spans="1:7" outlineLevel="1" x14ac:dyDescent="0.25">
      <c r="A38" t="s">
        <v>123</v>
      </c>
      <c r="B38">
        <v>500</v>
      </c>
      <c r="C38">
        <v>0.99</v>
      </c>
      <c r="D38">
        <v>3.4</v>
      </c>
      <c r="E38" s="1" t="s">
        <v>512</v>
      </c>
      <c r="F38" s="4" t="str">
        <f>HYPERLINK("https://www.intermundial.es/blog/paises-seguro-obligatorio/")</f>
        <v>https://www.intermundial.es/blog/paises-seguro-obligatorio/</v>
      </c>
      <c r="G38">
        <v>1</v>
      </c>
    </row>
    <row r="39" spans="1:7" outlineLevel="1" x14ac:dyDescent="0.25">
      <c r="A39" t="s">
        <v>123</v>
      </c>
      <c r="B39">
        <v>500</v>
      </c>
      <c r="C39">
        <v>0.99</v>
      </c>
      <c r="D39">
        <v>3.4</v>
      </c>
      <c r="E39" s="1" t="s">
        <v>512</v>
      </c>
      <c r="F39" s="4" t="str">
        <f>HYPERLINK("https://www.regiondigital.com/noticias/reportajes/340163-seguro-medico-privado-adeslas.html")</f>
        <v>https://www.regiondigital.com/noticias/reportajes/340163-seguro-medico-privado-adeslas.html</v>
      </c>
      <c r="G39">
        <v>1</v>
      </c>
    </row>
    <row r="40" spans="1:7" outlineLevel="1" x14ac:dyDescent="0.25">
      <c r="A40" t="s">
        <v>123</v>
      </c>
      <c r="B40">
        <v>500</v>
      </c>
      <c r="C40">
        <v>0.99</v>
      </c>
      <c r="D40">
        <v>3.4</v>
      </c>
      <c r="E40" s="1" t="s">
        <v>512</v>
      </c>
      <c r="F40" s="4" t="str">
        <f>HYPERLINK("https://www.salud.mapfre.es/videos/tratamientos-y-pruebas/necesita-mi-hijo-un-logopeda/")</f>
        <v>https://www.salud.mapfre.es/videos/tratamientos-y-pruebas/necesita-mi-hijo-un-logopeda/</v>
      </c>
      <c r="G40">
        <v>1</v>
      </c>
    </row>
    <row r="41" spans="1:7" outlineLevel="1" x14ac:dyDescent="0.25">
      <c r="A41" t="s">
        <v>123</v>
      </c>
      <c r="B41">
        <v>500</v>
      </c>
      <c r="C41">
        <v>0.99</v>
      </c>
      <c r="D41">
        <v>3.4</v>
      </c>
      <c r="E41" s="1" t="s">
        <v>512</v>
      </c>
      <c r="F41" s="4" t="str">
        <f>HYPERLINK("https://es.trustpilot.com/review/dkvseguros.es")</f>
        <v>https://es.trustpilot.com/review/dkvseguros.es</v>
      </c>
      <c r="G41">
        <v>1</v>
      </c>
    </row>
    <row r="42" spans="1:7" outlineLevel="1" x14ac:dyDescent="0.25">
      <c r="A42" t="s">
        <v>123</v>
      </c>
      <c r="B42">
        <v>500</v>
      </c>
      <c r="C42">
        <v>0.99</v>
      </c>
      <c r="D42">
        <v>3.4</v>
      </c>
      <c r="E42" s="1" t="s">
        <v>512</v>
      </c>
      <c r="F42" s="4" t="str">
        <f>HYPERLINK("https://blog.chapkadirect.es/seguro-de-viaje-es-obligatorio/")</f>
        <v>https://blog.chapkadirect.es/seguro-de-viaje-es-obligatorio/</v>
      </c>
      <c r="G42">
        <v>1</v>
      </c>
    </row>
    <row r="43" spans="1:7" outlineLevel="1" x14ac:dyDescent="0.25">
      <c r="A43" t="s">
        <v>123</v>
      </c>
      <c r="B43">
        <v>500</v>
      </c>
      <c r="C43">
        <v>0.99</v>
      </c>
      <c r="D43">
        <v>3.4</v>
      </c>
      <c r="E43" s="1" t="s">
        <v>512</v>
      </c>
      <c r="F43" s="4" t="str">
        <f>HYPERLINK("https://www.lavanguardia.com/economia/20210211/6240715/seguro-demanda-bares-restaurantes-coronavirus-indemnizacion.html")</f>
        <v>https://www.lavanguardia.com/economia/20210211/6240715/seguro-demanda-bares-restaurantes-coronavirus-indemnizacion.html</v>
      </c>
      <c r="G43">
        <v>1</v>
      </c>
    </row>
    <row r="44" spans="1:7" outlineLevel="1" x14ac:dyDescent="0.25">
      <c r="A44" t="s">
        <v>123</v>
      </c>
      <c r="B44">
        <v>500</v>
      </c>
      <c r="C44">
        <v>0.99</v>
      </c>
      <c r="D44">
        <v>3.4</v>
      </c>
      <c r="E44" s="1" t="s">
        <v>512</v>
      </c>
      <c r="F44" s="4" t="str">
        <f>HYPERLINK("https://www.diariodeunmentiroso.com/contratar-seguro-viaje-estados-unidos/")</f>
        <v>https://www.diariodeunmentiroso.com/contratar-seguro-viaje-estados-unidos/</v>
      </c>
      <c r="G44">
        <v>1</v>
      </c>
    </row>
    <row r="45" spans="1:7" x14ac:dyDescent="0.25">
      <c r="G45">
        <v>1</v>
      </c>
    </row>
    <row r="46" spans="1:7" x14ac:dyDescent="0.25">
      <c r="A46" t="s">
        <v>903</v>
      </c>
      <c r="B46">
        <v>50000</v>
      </c>
      <c r="C46">
        <v>0.99</v>
      </c>
      <c r="D46">
        <v>5.24</v>
      </c>
      <c r="E46" s="1" t="s">
        <v>512</v>
      </c>
      <c r="F46" s="4" t="str">
        <f>HYPERLINK("https://www.intermundial.es/blog/paises-seguro-obligatorio/")</f>
        <v>https://www.intermundial.es/blog/paises-seguro-obligatorio/</v>
      </c>
      <c r="G46">
        <v>1</v>
      </c>
    </row>
    <row r="47" spans="1:7" outlineLevel="1" x14ac:dyDescent="0.25">
      <c r="A47" t="s">
        <v>903</v>
      </c>
      <c r="B47">
        <v>50000</v>
      </c>
      <c r="C47">
        <v>0.99</v>
      </c>
      <c r="D47">
        <v>5.24</v>
      </c>
      <c r="E47" s="1" t="s">
        <v>512</v>
      </c>
      <c r="F47" s="4" t="str">
        <f>HYPERLINK("https://www.nacionalseguros.com.bo/salud-flexible.html")</f>
        <v>https://www.nacionalseguros.com.bo/salud-flexible.html</v>
      </c>
      <c r="G47">
        <v>1</v>
      </c>
    </row>
    <row r="48" spans="1:7" outlineLevel="1" x14ac:dyDescent="0.25">
      <c r="A48" t="s">
        <v>903</v>
      </c>
      <c r="B48">
        <v>50000</v>
      </c>
      <c r="C48">
        <v>0.99</v>
      </c>
      <c r="D48">
        <v>5.24</v>
      </c>
      <c r="E48" s="1" t="s">
        <v>512</v>
      </c>
      <c r="F48" s="4" t="str">
        <f>HYPERLINK("https://www.elfinanciero.com.mx/opinion/jeanette-leyva/mas-vale-tener-seguro-y-no-ocuparlo")</f>
        <v>https://www.elfinanciero.com.mx/opinion/jeanette-leyva/mas-vale-tener-seguro-y-no-ocuparlo</v>
      </c>
      <c r="G48">
        <v>1</v>
      </c>
    </row>
    <row r="49" spans="1:7" outlineLevel="1" x14ac:dyDescent="0.25">
      <c r="A49" t="s">
        <v>903</v>
      </c>
      <c r="B49">
        <v>50000</v>
      </c>
      <c r="C49">
        <v>0.99</v>
      </c>
      <c r="D49">
        <v>5.24</v>
      </c>
      <c r="E49" s="1" t="s">
        <v>512</v>
      </c>
      <c r="F49" s="4" t="str">
        <f>HYPERLINK("https://www.universal.com.do/Contratos/Paginas/default.aspx")</f>
        <v>https://www.universal.com.do/Contratos/Paginas/default.aspx</v>
      </c>
      <c r="G49">
        <v>1</v>
      </c>
    </row>
    <row r="50" spans="1:7" outlineLevel="1" x14ac:dyDescent="0.25">
      <c r="A50" t="s">
        <v>903</v>
      </c>
      <c r="B50">
        <v>50000</v>
      </c>
      <c r="C50">
        <v>0.99</v>
      </c>
      <c r="D50">
        <v>5.24</v>
      </c>
      <c r="E50" s="1" t="s">
        <v>512</v>
      </c>
      <c r="F50" s="4" t="str">
        <f>HYPERLINK("https://www.riouruguay.com.ar/landing/cotizar-seguro-salud-mujer/")</f>
        <v>https://www.riouruguay.com.ar/landing/cotizar-seguro-salud-mujer/</v>
      </c>
      <c r="G50">
        <v>1</v>
      </c>
    </row>
    <row r="51" spans="1:7" outlineLevel="1" x14ac:dyDescent="0.25">
      <c r="A51" t="s">
        <v>903</v>
      </c>
      <c r="B51">
        <v>50000</v>
      </c>
      <c r="C51">
        <v>0.99</v>
      </c>
      <c r="D51">
        <v>5.24</v>
      </c>
      <c r="E51" s="1" t="s">
        <v>512</v>
      </c>
      <c r="F51" s="4" t="str">
        <f>HYPERLINK("https://www.musaat.es/actualidad/noticias/el-seguro-de-salud-mas-necesario-que-nunca")</f>
        <v>https://www.musaat.es/actualidad/noticias/el-seguro-de-salud-mas-necesario-que-nunca</v>
      </c>
      <c r="G51">
        <v>1</v>
      </c>
    </row>
    <row r="52" spans="1:7" outlineLevel="1" x14ac:dyDescent="0.25">
      <c r="A52" t="s">
        <v>903</v>
      </c>
      <c r="B52">
        <v>50000</v>
      </c>
      <c r="C52">
        <v>0.99</v>
      </c>
      <c r="D52">
        <v>5.24</v>
      </c>
      <c r="E52" s="1" t="s">
        <v>512</v>
      </c>
      <c r="F52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52">
        <v>1</v>
      </c>
    </row>
    <row r="53" spans="1:7" outlineLevel="1" x14ac:dyDescent="0.25">
      <c r="A53" t="s">
        <v>903</v>
      </c>
      <c r="B53">
        <v>50000</v>
      </c>
      <c r="C53">
        <v>0.99</v>
      </c>
      <c r="D53">
        <v>5.24</v>
      </c>
      <c r="E53" s="1" t="s">
        <v>512</v>
      </c>
      <c r="F53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3">
        <v>1</v>
      </c>
    </row>
    <row r="54" spans="1:7" outlineLevel="1" x14ac:dyDescent="0.25">
      <c r="A54" t="s">
        <v>903</v>
      </c>
      <c r="B54">
        <v>50000</v>
      </c>
      <c r="C54">
        <v>0.99</v>
      </c>
      <c r="D54">
        <v>5.24</v>
      </c>
      <c r="E54" s="1" t="s">
        <v>512</v>
      </c>
      <c r="F54" s="4" t="str">
        <f>HYPERLINK("https://help.unhcr.org/costarica/convenio-acnur-ccss")</f>
        <v>https://help.unhcr.org/costarica/convenio-acnur-ccss</v>
      </c>
      <c r="G54">
        <v>1</v>
      </c>
    </row>
    <row r="55" spans="1:7" outlineLevel="1" x14ac:dyDescent="0.25">
      <c r="A55" t="s">
        <v>903</v>
      </c>
      <c r="B55">
        <v>50000</v>
      </c>
      <c r="C55">
        <v>0.99</v>
      </c>
      <c r="D55">
        <v>5.24</v>
      </c>
      <c r="E55" s="1" t="s">
        <v>512</v>
      </c>
      <c r="F55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55">
        <v>1</v>
      </c>
    </row>
    <row r="56" spans="1:7" x14ac:dyDescent="0.25">
      <c r="G56">
        <v>1</v>
      </c>
    </row>
    <row r="57" spans="1:7" x14ac:dyDescent="0.25">
      <c r="A57" t="s">
        <v>1084</v>
      </c>
      <c r="B57">
        <v>500</v>
      </c>
      <c r="C57">
        <v>0.66</v>
      </c>
      <c r="D57">
        <v>2.19</v>
      </c>
      <c r="E57" s="1" t="s">
        <v>512</v>
      </c>
      <c r="F57" s="4" t="str">
        <f>HYPERLINK("https://es.statefarm.com/soluciones-para-pequenas-empresas/seguros")</f>
        <v>https://es.statefarm.com/soluciones-para-pequenas-empresas/seguros</v>
      </c>
      <c r="G57">
        <v>1</v>
      </c>
    </row>
    <row r="58" spans="1:7" outlineLevel="1" x14ac:dyDescent="0.25">
      <c r="A58" t="s">
        <v>1084</v>
      </c>
      <c r="B58">
        <v>500</v>
      </c>
      <c r="C58">
        <v>0.66</v>
      </c>
      <c r="D58">
        <v>2.19</v>
      </c>
      <c r="E58" s="1" t="s">
        <v>512</v>
      </c>
      <c r="F58" s="4" t="str">
        <f>HYPERLINK("https://www.universal.com.do/Contratos/Paginas/default.aspx")</f>
        <v>https://www.universal.com.do/Contratos/Paginas/default.aspx</v>
      </c>
      <c r="G58">
        <v>1</v>
      </c>
    </row>
    <row r="59" spans="1:7" outlineLevel="1" x14ac:dyDescent="0.25">
      <c r="A59" t="s">
        <v>1084</v>
      </c>
      <c r="B59">
        <v>500</v>
      </c>
      <c r="C59">
        <v>0.66</v>
      </c>
      <c r="D59">
        <v>2.19</v>
      </c>
      <c r="E59" s="1" t="s">
        <v>512</v>
      </c>
      <c r="F59" s="4" t="str">
        <f>HYPERLINK("https://espanol.insurekidsnow.gov/coverage/ga/index.html")</f>
        <v>https://espanol.insurekidsnow.gov/coverage/ga/index.html</v>
      </c>
      <c r="G59">
        <v>1</v>
      </c>
    </row>
    <row r="60" spans="1:7" outlineLevel="1" x14ac:dyDescent="0.25">
      <c r="A60" t="s">
        <v>1084</v>
      </c>
      <c r="B60">
        <v>500</v>
      </c>
      <c r="C60">
        <v>0.66</v>
      </c>
      <c r="D60">
        <v>2.19</v>
      </c>
      <c r="E60" s="1" t="s">
        <v>512</v>
      </c>
      <c r="F60" s="4" t="str">
        <f>HYPERLINK("https://www.riouruguay.com.ar/landing/cotizar-seguro-salud-mujer/")</f>
        <v>https://www.riouruguay.com.ar/landing/cotizar-seguro-salud-mujer/</v>
      </c>
      <c r="G60">
        <v>1</v>
      </c>
    </row>
    <row r="61" spans="1:7" outlineLevel="1" x14ac:dyDescent="0.25">
      <c r="A61" t="s">
        <v>1084</v>
      </c>
      <c r="B61">
        <v>500</v>
      </c>
      <c r="C61">
        <v>0.66</v>
      </c>
      <c r="D61">
        <v>2.19</v>
      </c>
      <c r="E61" s="1" t="s">
        <v>512</v>
      </c>
      <c r="F61" s="4" t="str">
        <f>HYPERLINK("https://blog.chapkadirect.es/seguro-de-viaje-es-obligatorio/")</f>
        <v>https://blog.chapkadirect.es/seguro-de-viaje-es-obligatorio/</v>
      </c>
      <c r="G61">
        <v>1</v>
      </c>
    </row>
    <row r="62" spans="1:7" outlineLevel="1" x14ac:dyDescent="0.25">
      <c r="A62" t="s">
        <v>1084</v>
      </c>
      <c r="B62">
        <v>500</v>
      </c>
      <c r="C62">
        <v>0.66</v>
      </c>
      <c r="D62">
        <v>2.19</v>
      </c>
      <c r="E62" s="1" t="s">
        <v>512</v>
      </c>
      <c r="F62" s="4" t="str">
        <f>HYPERLINK("https://www.musaat.es/actualidad/noticias/el-seguro-de-salud-mas-necesario-que-nunca")</f>
        <v>https://www.musaat.es/actualidad/noticias/el-seguro-de-salud-mas-necesario-que-nunca</v>
      </c>
      <c r="G62">
        <v>1</v>
      </c>
    </row>
    <row r="63" spans="1:7" outlineLevel="1" x14ac:dyDescent="0.25">
      <c r="A63" t="s">
        <v>1084</v>
      </c>
      <c r="B63">
        <v>500</v>
      </c>
      <c r="C63">
        <v>0.66</v>
      </c>
      <c r="D63">
        <v>2.19</v>
      </c>
      <c r="E63" s="1" t="s">
        <v>512</v>
      </c>
      <c r="F63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63">
        <v>1</v>
      </c>
    </row>
    <row r="64" spans="1:7" outlineLevel="1" x14ac:dyDescent="0.25">
      <c r="A64" t="s">
        <v>1084</v>
      </c>
      <c r="B64">
        <v>500</v>
      </c>
      <c r="C64">
        <v>0.66</v>
      </c>
      <c r="D64">
        <v>2.19</v>
      </c>
      <c r="E64" s="1" t="s">
        <v>512</v>
      </c>
      <c r="F64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64">
        <v>1</v>
      </c>
    </row>
    <row r="65" spans="1:7" outlineLevel="1" x14ac:dyDescent="0.25">
      <c r="A65" t="s">
        <v>1084</v>
      </c>
      <c r="B65">
        <v>500</v>
      </c>
      <c r="C65">
        <v>0.66</v>
      </c>
      <c r="D65">
        <v>2.19</v>
      </c>
      <c r="E65" s="1" t="s">
        <v>512</v>
      </c>
      <c r="F65" s="4" t="str">
        <f>HYPERLINK("https://www.diariodeunmentiroso.com/contratar-seguro-viaje-estados-unidos/")</f>
        <v>https://www.diariodeunmentiroso.com/contratar-seguro-viaje-estados-unidos/</v>
      </c>
      <c r="G65">
        <v>1</v>
      </c>
    </row>
    <row r="66" spans="1:7" outlineLevel="1" x14ac:dyDescent="0.25">
      <c r="A66" t="s">
        <v>1084</v>
      </c>
      <c r="B66">
        <v>500</v>
      </c>
      <c r="C66">
        <v>0.66</v>
      </c>
      <c r="D66">
        <v>2.19</v>
      </c>
      <c r="E66" s="1" t="s">
        <v>512</v>
      </c>
      <c r="F66" s="4" t="str">
        <f>HYPERLINK("https://docs.microsoft.com/es-es/compliance/regulatory/offering-hipaa-hitech")</f>
        <v>https://docs.microsoft.com/es-es/compliance/regulatory/offering-hipaa-hitech</v>
      </c>
      <c r="G66">
        <v>1</v>
      </c>
    </row>
    <row r="67" spans="1:7" x14ac:dyDescent="0.25">
      <c r="G67">
        <v>1</v>
      </c>
    </row>
    <row r="68" spans="1:7" x14ac:dyDescent="0.25">
      <c r="A68" t="s">
        <v>754</v>
      </c>
      <c r="B68">
        <v>500</v>
      </c>
      <c r="C68">
        <v>0.66</v>
      </c>
      <c r="D68">
        <v>2.19</v>
      </c>
      <c r="E68" s="1" t="s">
        <v>512</v>
      </c>
      <c r="F68" s="4" t="str">
        <f>HYPERLINK("https://www.universal.com.do/productos_parati/planes_retiro")</f>
        <v>https://www.universal.com.do/productos_parati/planes_retiro</v>
      </c>
      <c r="G68">
        <v>1</v>
      </c>
    </row>
    <row r="69" spans="1:7" outlineLevel="1" x14ac:dyDescent="0.25">
      <c r="A69" t="s">
        <v>754</v>
      </c>
      <c r="B69">
        <v>500</v>
      </c>
      <c r="C69">
        <v>0.66</v>
      </c>
      <c r="D69">
        <v>2.19</v>
      </c>
      <c r="E69" s="1" t="s">
        <v>512</v>
      </c>
      <c r="F69" s="4" t="str">
        <f>HYPERLINK("https://www.nacionalseguros.com.bo/salud-flexible.html")</f>
        <v>https://www.nacionalseguros.com.bo/salud-flexible.html</v>
      </c>
      <c r="G69">
        <v>1</v>
      </c>
    </row>
    <row r="70" spans="1:7" outlineLevel="1" x14ac:dyDescent="0.25">
      <c r="A70" t="s">
        <v>754</v>
      </c>
      <c r="B70">
        <v>500</v>
      </c>
      <c r="C70">
        <v>0.66</v>
      </c>
      <c r="D70">
        <v>2.19</v>
      </c>
      <c r="E70" s="1" t="s">
        <v>512</v>
      </c>
      <c r="F70" s="4" t="str">
        <f>HYPERLINK("https://www.icea.es/es-ES/informacion-seguro/rankings/salud")</f>
        <v>https://www.icea.es/es-ES/informacion-seguro/rankings/salud</v>
      </c>
      <c r="G70">
        <v>1</v>
      </c>
    </row>
    <row r="71" spans="1:7" outlineLevel="1" x14ac:dyDescent="0.25">
      <c r="A71" t="s">
        <v>754</v>
      </c>
      <c r="B71">
        <v>500</v>
      </c>
      <c r="C71">
        <v>0.66</v>
      </c>
      <c r="D71">
        <v>2.19</v>
      </c>
      <c r="E71" s="1" t="s">
        <v>512</v>
      </c>
      <c r="F71" s="4" t="str">
        <f>HYPERLINK("https://www.riouruguay.com.ar/landing/cotizar-seguro-salud-mujer/")</f>
        <v>https://www.riouruguay.com.ar/landing/cotizar-seguro-salud-mujer/</v>
      </c>
      <c r="G71">
        <v>1</v>
      </c>
    </row>
    <row r="72" spans="1:7" outlineLevel="1" x14ac:dyDescent="0.25">
      <c r="A72" t="s">
        <v>754</v>
      </c>
      <c r="B72">
        <v>500</v>
      </c>
      <c r="C72">
        <v>0.66</v>
      </c>
      <c r="D72">
        <v>2.19</v>
      </c>
      <c r="E72" s="1" t="s">
        <v>512</v>
      </c>
      <c r="F72" s="4" t="str">
        <f>HYPERLINK("https://www.musaat.es/actualidad/noticias/el-seguro-de-salud-mas-necesario-que-nunca")</f>
        <v>https://www.musaat.es/actualidad/noticias/el-seguro-de-salud-mas-necesario-que-nunca</v>
      </c>
      <c r="G72">
        <v>1</v>
      </c>
    </row>
    <row r="73" spans="1:7" outlineLevel="1" x14ac:dyDescent="0.25">
      <c r="A73" t="s">
        <v>754</v>
      </c>
      <c r="B73">
        <v>500</v>
      </c>
      <c r="C73">
        <v>0.66</v>
      </c>
      <c r="D73">
        <v>2.19</v>
      </c>
      <c r="E73" s="1" t="s">
        <v>512</v>
      </c>
      <c r="F73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73">
        <v>1</v>
      </c>
    </row>
    <row r="74" spans="1:7" outlineLevel="1" x14ac:dyDescent="0.25">
      <c r="A74" t="s">
        <v>754</v>
      </c>
      <c r="B74">
        <v>500</v>
      </c>
      <c r="C74">
        <v>0.66</v>
      </c>
      <c r="D74">
        <v>2.19</v>
      </c>
      <c r="E74" s="1" t="s">
        <v>512</v>
      </c>
      <c r="F74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74">
        <v>1</v>
      </c>
    </row>
    <row r="75" spans="1:7" outlineLevel="1" x14ac:dyDescent="0.25">
      <c r="A75" t="s">
        <v>754</v>
      </c>
      <c r="B75">
        <v>500</v>
      </c>
      <c r="C75">
        <v>0.66</v>
      </c>
      <c r="D75">
        <v>2.19</v>
      </c>
      <c r="E75" s="1" t="s">
        <v>512</v>
      </c>
      <c r="F75" s="4" t="str">
        <f>HYPERLINK("https://docs.microsoft.com/es-es/compliance/regulatory/offering-hipaa-hitech")</f>
        <v>https://docs.microsoft.com/es-es/compliance/regulatory/offering-hipaa-hitech</v>
      </c>
      <c r="G75">
        <v>1</v>
      </c>
    </row>
    <row r="76" spans="1:7" outlineLevel="1" x14ac:dyDescent="0.25">
      <c r="A76" t="s">
        <v>754</v>
      </c>
      <c r="B76">
        <v>500</v>
      </c>
      <c r="C76">
        <v>0.66</v>
      </c>
      <c r="D76">
        <v>2.19</v>
      </c>
      <c r="E76" s="1" t="s">
        <v>512</v>
      </c>
      <c r="F7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76">
        <v>1</v>
      </c>
    </row>
    <row r="77" spans="1:7" outlineLevel="1" x14ac:dyDescent="0.25">
      <c r="A77" t="s">
        <v>754</v>
      </c>
      <c r="B77">
        <v>500</v>
      </c>
      <c r="C77">
        <v>0.66</v>
      </c>
      <c r="D77">
        <v>2.19</v>
      </c>
      <c r="E77" s="1" t="s">
        <v>512</v>
      </c>
      <c r="F77" s="4" t="str">
        <f>HYPERLINK("https://www.aegon.es/seguros/salud/coberturas/copago")</f>
        <v>https://www.aegon.es/seguros/salud/coberturas/copago</v>
      </c>
      <c r="G77">
        <v>1</v>
      </c>
    </row>
    <row r="78" spans="1:7" x14ac:dyDescent="0.25">
      <c r="G78">
        <v>1</v>
      </c>
    </row>
    <row r="79" spans="1:7" x14ac:dyDescent="0.25">
      <c r="A79" t="s">
        <v>605</v>
      </c>
      <c r="B79">
        <v>500</v>
      </c>
      <c r="C79">
        <v>0.66</v>
      </c>
      <c r="D79">
        <v>2.19</v>
      </c>
      <c r="E79" s="1" t="s">
        <v>512</v>
      </c>
      <c r="F79" s="4" t="str">
        <f>HYPERLINK("https://www.universal.com.do/sobre_nosotros/Paginas/participacion_mercado.aspx")</f>
        <v>https://www.universal.com.do/sobre_nosotros/Paginas/participacion_mercado.aspx</v>
      </c>
      <c r="G79">
        <v>1</v>
      </c>
    </row>
    <row r="80" spans="1:7" outlineLevel="1" x14ac:dyDescent="0.25">
      <c r="A80" t="s">
        <v>605</v>
      </c>
      <c r="B80">
        <v>500</v>
      </c>
      <c r="C80">
        <v>0.66</v>
      </c>
      <c r="D80">
        <v>2.19</v>
      </c>
      <c r="E80" s="1" t="s">
        <v>512</v>
      </c>
      <c r="F80" s="4" t="str">
        <f>HYPERLINK("https://www.riouruguay.com.ar/landing/cotizar-seguro-salud-mujer/")</f>
        <v>https://www.riouruguay.com.ar/landing/cotizar-seguro-salud-mujer/</v>
      </c>
      <c r="G80">
        <v>1</v>
      </c>
    </row>
    <row r="81" spans="1:7" outlineLevel="1" x14ac:dyDescent="0.25">
      <c r="A81" t="s">
        <v>605</v>
      </c>
      <c r="B81">
        <v>500</v>
      </c>
      <c r="C81">
        <v>0.66</v>
      </c>
      <c r="D81">
        <v>2.19</v>
      </c>
      <c r="E81" s="1" t="s">
        <v>512</v>
      </c>
      <c r="F81" s="4" t="str">
        <f>HYPERLINK("https://blog.chapkadirect.es/seguro-de-viaje-es-obligatorio/")</f>
        <v>https://blog.chapkadirect.es/seguro-de-viaje-es-obligatorio/</v>
      </c>
      <c r="G81">
        <v>1</v>
      </c>
    </row>
    <row r="82" spans="1:7" outlineLevel="1" x14ac:dyDescent="0.25">
      <c r="A82" t="s">
        <v>605</v>
      </c>
      <c r="B82">
        <v>500</v>
      </c>
      <c r="C82">
        <v>0.66</v>
      </c>
      <c r="D82">
        <v>2.19</v>
      </c>
      <c r="E82" s="1" t="s">
        <v>512</v>
      </c>
      <c r="F82" s="4" t="str">
        <f>HYPERLINK("https://www.musaat.es/actualidad/noticias/el-seguro-de-salud-mas-necesario-que-nunca")</f>
        <v>https://www.musaat.es/actualidad/noticias/el-seguro-de-salud-mas-necesario-que-nunca</v>
      </c>
      <c r="G82">
        <v>1</v>
      </c>
    </row>
    <row r="83" spans="1:7" outlineLevel="1" x14ac:dyDescent="0.25">
      <c r="A83" t="s">
        <v>605</v>
      </c>
      <c r="B83">
        <v>500</v>
      </c>
      <c r="C83">
        <v>0.66</v>
      </c>
      <c r="D83">
        <v>2.19</v>
      </c>
      <c r="E83" s="1" t="s">
        <v>512</v>
      </c>
      <c r="F83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83">
        <v>1</v>
      </c>
    </row>
    <row r="84" spans="1:7" outlineLevel="1" x14ac:dyDescent="0.25">
      <c r="A84" t="s">
        <v>605</v>
      </c>
      <c r="B84">
        <v>500</v>
      </c>
      <c r="C84">
        <v>0.66</v>
      </c>
      <c r="D84">
        <v>2.19</v>
      </c>
      <c r="E84" s="1" t="s">
        <v>512</v>
      </c>
      <c r="F84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84">
        <v>1</v>
      </c>
    </row>
    <row r="85" spans="1:7" outlineLevel="1" x14ac:dyDescent="0.25">
      <c r="A85" t="s">
        <v>605</v>
      </c>
      <c r="B85">
        <v>500</v>
      </c>
      <c r="C85">
        <v>0.66</v>
      </c>
      <c r="D85">
        <v>2.19</v>
      </c>
      <c r="E85" s="1" t="s">
        <v>512</v>
      </c>
      <c r="F85" s="4" t="str">
        <f>HYPERLINK("https://www.eleconomista.com.mx/internacionales/Costa-Rica-anuncia-seguro-medico-para-10000-solicitantes-de-refugio-20210211-0076.html")</f>
        <v>https://www.eleconomista.com.mx/internacionales/Costa-Rica-anuncia-seguro-medico-para-10000-solicitantes-de-refugio-20210211-0076.html</v>
      </c>
      <c r="G85">
        <v>1</v>
      </c>
    </row>
    <row r="86" spans="1:7" outlineLevel="1" x14ac:dyDescent="0.25">
      <c r="A86" t="s">
        <v>605</v>
      </c>
      <c r="B86">
        <v>500</v>
      </c>
      <c r="C86">
        <v>0.66</v>
      </c>
      <c r="D86">
        <v>2.19</v>
      </c>
      <c r="E86" s="1" t="s">
        <v>512</v>
      </c>
      <c r="F86" s="4" t="str">
        <f>HYPERLINK("https://www.diariodeunmentiroso.com/contratar-seguro-viaje-estados-unidos/")</f>
        <v>https://www.diariodeunmentiroso.com/contratar-seguro-viaje-estados-unidos/</v>
      </c>
      <c r="G86">
        <v>1</v>
      </c>
    </row>
    <row r="87" spans="1:7" outlineLevel="1" x14ac:dyDescent="0.25">
      <c r="A87" t="s">
        <v>605</v>
      </c>
      <c r="B87">
        <v>500</v>
      </c>
      <c r="C87">
        <v>0.66</v>
      </c>
      <c r="D87">
        <v>2.19</v>
      </c>
      <c r="E87" s="1" t="s">
        <v>512</v>
      </c>
      <c r="F87" s="4" t="str">
        <f>HYPERLINK("https://cadenaser.com/programa/2021/03/01/hoy_por_hoy/1614580122_866658.html")</f>
        <v>https://cadenaser.com/programa/2021/03/01/hoy_por_hoy/1614580122_866658.html</v>
      </c>
      <c r="G87">
        <v>1</v>
      </c>
    </row>
    <row r="88" spans="1:7" outlineLevel="1" x14ac:dyDescent="0.25">
      <c r="A88" t="s">
        <v>605</v>
      </c>
      <c r="B88">
        <v>500</v>
      </c>
      <c r="C88">
        <v>0.66</v>
      </c>
      <c r="D88">
        <v>2.19</v>
      </c>
      <c r="E88" s="1" t="s">
        <v>512</v>
      </c>
      <c r="F88" s="4" t="str">
        <f>HYPERLINK("https://docs.microsoft.com/es-es/compliance/regulatory/offering-hipaa-hitech")</f>
        <v>https://docs.microsoft.com/es-es/compliance/regulatory/offering-hipaa-hitech</v>
      </c>
      <c r="G88">
        <v>1</v>
      </c>
    </row>
    <row r="89" spans="1:7" x14ac:dyDescent="0.25">
      <c r="G89">
        <v>1</v>
      </c>
    </row>
    <row r="90" spans="1:7" x14ac:dyDescent="0.25">
      <c r="A90" t="s">
        <v>955</v>
      </c>
      <c r="B90">
        <v>5000</v>
      </c>
      <c r="C90">
        <v>0.99</v>
      </c>
      <c r="D90">
        <v>3.96</v>
      </c>
      <c r="E90" s="1" t="s">
        <v>512</v>
      </c>
      <c r="F90" s="4" t="str">
        <f>HYPERLINK("https://www.intermundial.es/blog/paises-seguro-obligatorio/")</f>
        <v>https://www.intermundial.es/blog/paises-seguro-obligatorio/</v>
      </c>
      <c r="G90">
        <v>1</v>
      </c>
    </row>
    <row r="91" spans="1:7" outlineLevel="1" x14ac:dyDescent="0.25">
      <c r="A91" t="s">
        <v>955</v>
      </c>
      <c r="B91">
        <v>5000</v>
      </c>
      <c r="C91">
        <v>0.99</v>
      </c>
      <c r="D91">
        <v>3.96</v>
      </c>
      <c r="E91" s="1" t="s">
        <v>512</v>
      </c>
      <c r="F91" s="4" t="str">
        <f>HYPERLINK("https://www.universal.com.do/productos_parati/planes_retiro")</f>
        <v>https://www.universal.com.do/productos_parati/planes_retiro</v>
      </c>
      <c r="G91">
        <v>1</v>
      </c>
    </row>
    <row r="92" spans="1:7" outlineLevel="1" x14ac:dyDescent="0.25">
      <c r="A92" t="s">
        <v>955</v>
      </c>
      <c r="B92">
        <v>5000</v>
      </c>
      <c r="C92">
        <v>0.99</v>
      </c>
      <c r="D92">
        <v>3.96</v>
      </c>
      <c r="E92" s="1" t="s">
        <v>512</v>
      </c>
      <c r="F92" s="4" t="str">
        <f>HYPERLINK("https://www.forbes.com.mx/30-promesas-2021-emprendedores-sofia-plan-salud-alcance/")</f>
        <v>https://www.forbes.com.mx/30-promesas-2021-emprendedores-sofia-plan-salud-alcance/</v>
      </c>
      <c r="G92">
        <v>1</v>
      </c>
    </row>
    <row r="93" spans="1:7" outlineLevel="1" x14ac:dyDescent="0.25">
      <c r="A93" t="s">
        <v>955</v>
      </c>
      <c r="B93">
        <v>5000</v>
      </c>
      <c r="C93">
        <v>0.99</v>
      </c>
      <c r="D93">
        <v>3.96</v>
      </c>
      <c r="E93" s="1" t="s">
        <v>512</v>
      </c>
      <c r="F93" s="4" t="str">
        <f>HYPERLINK("https://www.nacionalseguros.com.bo/salud-flexible.html")</f>
        <v>https://www.nacionalseguros.com.bo/salud-flexible.html</v>
      </c>
      <c r="G93">
        <v>1</v>
      </c>
    </row>
    <row r="94" spans="1:7" outlineLevel="1" x14ac:dyDescent="0.25">
      <c r="A94" t="s">
        <v>955</v>
      </c>
      <c r="B94">
        <v>5000</v>
      </c>
      <c r="C94">
        <v>0.99</v>
      </c>
      <c r="D94">
        <v>3.96</v>
      </c>
      <c r="E94" s="1" t="s">
        <v>512</v>
      </c>
      <c r="F94" s="4" t="str">
        <f>HYPERLINK("https://areadelprofesionalsanitario.dkvseguros.com/")</f>
        <v>https://areadelprofesionalsanitario.dkvseguros.com/</v>
      </c>
      <c r="G94">
        <v>1</v>
      </c>
    </row>
    <row r="95" spans="1:7" outlineLevel="1" x14ac:dyDescent="0.25">
      <c r="A95" t="s">
        <v>955</v>
      </c>
      <c r="B95">
        <v>5000</v>
      </c>
      <c r="C95">
        <v>0.99</v>
      </c>
      <c r="D95">
        <v>3.96</v>
      </c>
      <c r="E95" s="1" t="s">
        <v>512</v>
      </c>
      <c r="F95" s="4" t="str">
        <f>HYPERLINK("https://es.statefarm.com/soluciones-para-pequenas-empresas/seguros")</f>
        <v>https://es.statefarm.com/soluciones-para-pequenas-empresas/seguros</v>
      </c>
      <c r="G95">
        <v>1</v>
      </c>
    </row>
    <row r="96" spans="1:7" outlineLevel="1" x14ac:dyDescent="0.25">
      <c r="A96" t="s">
        <v>955</v>
      </c>
      <c r="B96">
        <v>5000</v>
      </c>
      <c r="C96">
        <v>0.99</v>
      </c>
      <c r="D96">
        <v>3.96</v>
      </c>
      <c r="E96" s="1" t="s">
        <v>512</v>
      </c>
      <c r="F96" s="4" t="str">
        <f>HYPERLINK("https://www.icea.es/es-ES/informacion-seguro/rankings/salud")</f>
        <v>https://www.icea.es/es-ES/informacion-seguro/rankings/salud</v>
      </c>
      <c r="G96">
        <v>1</v>
      </c>
    </row>
    <row r="97" spans="1:7" outlineLevel="1" x14ac:dyDescent="0.25">
      <c r="A97" t="s">
        <v>955</v>
      </c>
      <c r="B97">
        <v>5000</v>
      </c>
      <c r="C97">
        <v>0.99</v>
      </c>
      <c r="D97">
        <v>3.96</v>
      </c>
      <c r="E97" s="1" t="s">
        <v>512</v>
      </c>
      <c r="F97" s="4" t="str">
        <f>HYPERLINK("https://blog.chapkadirect.es/seguro-de-viaje-es-obligatorio/")</f>
        <v>https://blog.chapkadirect.es/seguro-de-viaje-es-obligatorio/</v>
      </c>
      <c r="G97">
        <v>1</v>
      </c>
    </row>
    <row r="98" spans="1:7" outlineLevel="1" x14ac:dyDescent="0.25">
      <c r="A98" t="s">
        <v>955</v>
      </c>
      <c r="B98">
        <v>5000</v>
      </c>
      <c r="C98">
        <v>0.99</v>
      </c>
      <c r="D98">
        <v>3.96</v>
      </c>
      <c r="E98" s="1" t="s">
        <v>512</v>
      </c>
      <c r="F98" s="4" t="str">
        <f>HYPERLINK("https://www.musaat.es/actualidad/noticias/el-seguro-de-salud-mas-necesario-que-nunca")</f>
        <v>https://www.musaat.es/actualidad/noticias/el-seguro-de-salud-mas-necesario-que-nunca</v>
      </c>
      <c r="G98">
        <v>1</v>
      </c>
    </row>
    <row r="99" spans="1:7" outlineLevel="1" x14ac:dyDescent="0.25">
      <c r="A99" t="s">
        <v>955</v>
      </c>
      <c r="B99">
        <v>5000</v>
      </c>
      <c r="C99">
        <v>0.99</v>
      </c>
      <c r="D99">
        <v>3.96</v>
      </c>
      <c r="E99" s="1" t="s">
        <v>512</v>
      </c>
      <c r="F99" s="4" t="str">
        <f>HYPERLINK("https://www.bmicos.com/blog/seguros-de-salud-por-que-es-importante-adquirirlo/")</f>
        <v>https://www.bmicos.com/blog/seguros-de-salud-por-que-es-importante-adquirirlo/</v>
      </c>
      <c r="G99">
        <v>1</v>
      </c>
    </row>
    <row r="100" spans="1:7" x14ac:dyDescent="0.25">
      <c r="G100">
        <v>1</v>
      </c>
    </row>
    <row r="101" spans="1:7" x14ac:dyDescent="0.25">
      <c r="A101" t="s">
        <v>1016</v>
      </c>
      <c r="B101">
        <v>50</v>
      </c>
      <c r="C101">
        <v>0.99</v>
      </c>
      <c r="D101">
        <v>3.96</v>
      </c>
      <c r="E101" s="1" t="s">
        <v>512</v>
      </c>
      <c r="F101" s="4" t="str">
        <f>HYPERLINK("https://www.intermundial.es/blog/paises-seguro-obligatorio/")</f>
        <v>https://www.intermundial.es/blog/paises-seguro-obligatorio/</v>
      </c>
      <c r="G101">
        <v>1</v>
      </c>
    </row>
    <row r="102" spans="1:7" outlineLevel="1" x14ac:dyDescent="0.25">
      <c r="A102" t="s">
        <v>1016</v>
      </c>
      <c r="B102">
        <v>50</v>
      </c>
      <c r="C102">
        <v>0.99</v>
      </c>
      <c r="D102">
        <v>3.96</v>
      </c>
      <c r="E102" s="1" t="s">
        <v>512</v>
      </c>
      <c r="F102" s="4" t="str">
        <f>HYPERLINK("https://insurancelatino.com/analisis-de-sangre/")</f>
        <v>https://insurancelatino.com/analisis-de-sangre/</v>
      </c>
      <c r="G102">
        <v>1</v>
      </c>
    </row>
    <row r="103" spans="1:7" outlineLevel="1" x14ac:dyDescent="0.25">
      <c r="A103" t="s">
        <v>1016</v>
      </c>
      <c r="B103">
        <v>50</v>
      </c>
      <c r="C103">
        <v>0.99</v>
      </c>
      <c r="D103">
        <v>3.96</v>
      </c>
      <c r="E103" s="1" t="s">
        <v>512</v>
      </c>
      <c r="F103" s="4" t="str">
        <f>HYPERLINK("https://es.statefarm.com/soluciones-para-pequenas-empresas/seguros")</f>
        <v>https://es.statefarm.com/soluciones-para-pequenas-empresas/seguros</v>
      </c>
      <c r="G103">
        <v>1</v>
      </c>
    </row>
    <row r="104" spans="1:7" outlineLevel="1" x14ac:dyDescent="0.25">
      <c r="A104" t="s">
        <v>1016</v>
      </c>
      <c r="B104">
        <v>50</v>
      </c>
      <c r="C104">
        <v>0.99</v>
      </c>
      <c r="D104">
        <v>3.96</v>
      </c>
      <c r="E104" s="1" t="s">
        <v>512</v>
      </c>
      <c r="F104" s="4" t="str">
        <f>HYPERLINK("https://somoscorredores.pacifico.com.pe/blog")</f>
        <v>https://somoscorredores.pacifico.com.pe/blog</v>
      </c>
      <c r="G104">
        <v>1</v>
      </c>
    </row>
    <row r="105" spans="1:7" outlineLevel="1" x14ac:dyDescent="0.25">
      <c r="A105" t="s">
        <v>1016</v>
      </c>
      <c r="B105">
        <v>50</v>
      </c>
      <c r="C105">
        <v>0.99</v>
      </c>
      <c r="D105">
        <v>3.96</v>
      </c>
      <c r="E105" s="1" t="s">
        <v>512</v>
      </c>
      <c r="F105" s="4" t="str">
        <f>HYPERLINK("http://www.sanitasperu.com/planesdesalud/guia-del-afiliado")</f>
        <v>http://www.sanitasperu.com/planesdesalud/guia-del-afiliado</v>
      </c>
      <c r="G105">
        <v>1</v>
      </c>
    </row>
    <row r="106" spans="1:7" outlineLevel="1" x14ac:dyDescent="0.25">
      <c r="A106" t="s">
        <v>1016</v>
      </c>
      <c r="B106">
        <v>50</v>
      </c>
      <c r="C106">
        <v>0.99</v>
      </c>
      <c r="D106">
        <v>3.96</v>
      </c>
      <c r="E106" s="1" t="s">
        <v>512</v>
      </c>
      <c r="F106" s="4" t="str">
        <f>HYPERLINK("https://www.riouruguay.com.ar/landing/cotizar-seguro-salud-mujer/")</f>
        <v>https://www.riouruguay.com.ar/landing/cotizar-seguro-salud-mujer/</v>
      </c>
      <c r="G106">
        <v>1</v>
      </c>
    </row>
    <row r="107" spans="1:7" outlineLevel="1" x14ac:dyDescent="0.25">
      <c r="A107" t="s">
        <v>1016</v>
      </c>
      <c r="B107">
        <v>50</v>
      </c>
      <c r="C107">
        <v>0.99</v>
      </c>
      <c r="D107">
        <v>3.96</v>
      </c>
      <c r="E107" s="1" t="s">
        <v>512</v>
      </c>
      <c r="F107" s="4" t="str">
        <f>HYPERLINK("https://blog.chapkadirect.es/seguro-de-viaje-es-obligatorio/")</f>
        <v>https://blog.chapkadirect.es/seguro-de-viaje-es-obligatorio/</v>
      </c>
      <c r="G107">
        <v>1</v>
      </c>
    </row>
    <row r="108" spans="1:7" outlineLevel="1" x14ac:dyDescent="0.25">
      <c r="A108" t="s">
        <v>1016</v>
      </c>
      <c r="B108">
        <v>50</v>
      </c>
      <c r="C108">
        <v>0.99</v>
      </c>
      <c r="D108">
        <v>3.96</v>
      </c>
      <c r="E108" s="1" t="s">
        <v>512</v>
      </c>
      <c r="F108" s="4" t="str">
        <f>HYPERLINK("https://www.musaat.es/actualidad/noticias/el-seguro-de-salud-mas-necesario-que-nunca")</f>
        <v>https://www.musaat.es/actualidad/noticias/el-seguro-de-salud-mas-necesario-que-nunca</v>
      </c>
      <c r="G108">
        <v>1</v>
      </c>
    </row>
    <row r="109" spans="1:7" outlineLevel="1" x14ac:dyDescent="0.25">
      <c r="A109" t="s">
        <v>1016</v>
      </c>
      <c r="B109">
        <v>50</v>
      </c>
      <c r="C109">
        <v>0.99</v>
      </c>
      <c r="D109">
        <v>3.96</v>
      </c>
      <c r="E109" s="1" t="s">
        <v>512</v>
      </c>
      <c r="F109" s="4" t="str">
        <f>HYPERLINK("https://www.freepik.es/vector-premium/ilustracion-poliza-seguro-salud_12563141.htm")</f>
        <v>https://www.freepik.es/vector-premium/ilustracion-poliza-seguro-salud_12563141.htm</v>
      </c>
      <c r="G109">
        <v>1</v>
      </c>
    </row>
    <row r="110" spans="1:7" outlineLevel="1" x14ac:dyDescent="0.25">
      <c r="A110" t="s">
        <v>1016</v>
      </c>
      <c r="B110">
        <v>50</v>
      </c>
      <c r="C110">
        <v>0.99</v>
      </c>
      <c r="D110">
        <v>3.96</v>
      </c>
      <c r="E110" s="1" t="s">
        <v>512</v>
      </c>
      <c r="F110" s="4" t="str">
        <f>HYPERLINK("http://dkvsalud.com/es/publicaciones/click/poliza-vitalicia-precio-garantizado")</f>
        <v>http://dkvsalud.com/es/publicaciones/click/poliza-vitalicia-precio-garantizado</v>
      </c>
      <c r="G110">
        <v>1</v>
      </c>
    </row>
    <row r="111" spans="1:7" x14ac:dyDescent="0.25">
      <c r="G111">
        <v>1</v>
      </c>
    </row>
    <row r="112" spans="1:7" x14ac:dyDescent="0.25">
      <c r="A112" t="s">
        <v>145</v>
      </c>
      <c r="B112">
        <v>500</v>
      </c>
      <c r="C112">
        <v>0.99</v>
      </c>
      <c r="D112">
        <v>6.07</v>
      </c>
      <c r="E112" s="1" t="s">
        <v>512</v>
      </c>
      <c r="F112" s="4" t="str">
        <f>HYPERLINK("https://www.forbes.com.mx/30-promesas-2021-emprendedores-sofia-plan-salud-alcance/")</f>
        <v>https://www.forbes.com.mx/30-promesas-2021-emprendedores-sofia-plan-salud-alcance/</v>
      </c>
      <c r="G112">
        <v>1</v>
      </c>
    </row>
    <row r="113" spans="1:7" outlineLevel="1" x14ac:dyDescent="0.25">
      <c r="A113" t="s">
        <v>145</v>
      </c>
      <c r="B113">
        <v>500</v>
      </c>
      <c r="C113">
        <v>0.99</v>
      </c>
      <c r="D113">
        <v>6.07</v>
      </c>
      <c r="E113" s="1" t="s">
        <v>512</v>
      </c>
      <c r="F113" s="4" t="str">
        <f>HYPERLINK("https://www.elfinanciero.com.mx/opinion/jonathan-ruiz/salven-el-seguro-de-gastos-medicos")</f>
        <v>https://www.elfinanciero.com.mx/opinion/jonathan-ruiz/salven-el-seguro-de-gastos-medicos</v>
      </c>
      <c r="G113">
        <v>1</v>
      </c>
    </row>
    <row r="114" spans="1:7" outlineLevel="1" x14ac:dyDescent="0.25">
      <c r="A114" t="s">
        <v>145</v>
      </c>
      <c r="B114">
        <v>500</v>
      </c>
      <c r="C114">
        <v>0.99</v>
      </c>
      <c r="D114">
        <v>6.07</v>
      </c>
      <c r="E114" s="1" t="s">
        <v>512</v>
      </c>
      <c r="F114" s="4" t="str">
        <f>HYPERLINK("https://www.nacionalseguros.com.bo/salud-flexible.html")</f>
        <v>https://www.nacionalseguros.com.bo/salud-flexible.html</v>
      </c>
      <c r="G114">
        <v>1</v>
      </c>
    </row>
    <row r="115" spans="1:7" outlineLevel="1" x14ac:dyDescent="0.25">
      <c r="A115" t="s">
        <v>145</v>
      </c>
      <c r="B115">
        <v>500</v>
      </c>
      <c r="C115">
        <v>0.99</v>
      </c>
      <c r="D115">
        <v>6.07</v>
      </c>
      <c r="E115" s="1" t="s">
        <v>512</v>
      </c>
      <c r="F115" s="4" t="str">
        <f>HYPERLINK("https://areadelprofesionalsanitario.dkvseguros.com/")</f>
        <v>https://areadelprofesionalsanitario.dkvseguros.com/</v>
      </c>
      <c r="G115">
        <v>1</v>
      </c>
    </row>
    <row r="116" spans="1:7" outlineLevel="1" x14ac:dyDescent="0.25">
      <c r="A116" t="s">
        <v>145</v>
      </c>
      <c r="B116">
        <v>500</v>
      </c>
      <c r="C116">
        <v>0.99</v>
      </c>
      <c r="D116">
        <v>6.07</v>
      </c>
      <c r="E116" s="1" t="s">
        <v>512</v>
      </c>
      <c r="F116" s="4" t="str">
        <f>HYPERLINK("https://seguromedicosanitassalud.es/tag/teletrabajo/")</f>
        <v>https://seguromedicosanitassalud.es/tag/teletrabajo/</v>
      </c>
      <c r="G116">
        <v>1</v>
      </c>
    </row>
    <row r="117" spans="1:7" outlineLevel="1" x14ac:dyDescent="0.25">
      <c r="A117" t="s">
        <v>145</v>
      </c>
      <c r="B117">
        <v>500</v>
      </c>
      <c r="C117">
        <v>0.99</v>
      </c>
      <c r="D117">
        <v>6.07</v>
      </c>
      <c r="E117" s="1" t="s">
        <v>512</v>
      </c>
      <c r="F117" s="4" t="str">
        <f>HYPERLINK("https://espanol.bcbstx.com/shop-plans-and-products/special-enrollment")</f>
        <v>https://espanol.bcbstx.com/shop-plans-and-products/special-enrollment</v>
      </c>
      <c r="G117">
        <v>1</v>
      </c>
    </row>
    <row r="118" spans="1:7" outlineLevel="1" x14ac:dyDescent="0.25">
      <c r="A118" t="s">
        <v>145</v>
      </c>
      <c r="B118">
        <v>500</v>
      </c>
      <c r="C118">
        <v>0.99</v>
      </c>
      <c r="D118">
        <v>6.07</v>
      </c>
      <c r="E118" s="1" t="s">
        <v>512</v>
      </c>
      <c r="F118" s="4" t="str">
        <f>HYPERLINK("https://www.elfinanciero.com.mx/opinion/jeanette-leyva/mas-vale-tener-seguro-y-no-ocuparlo")</f>
        <v>https://www.elfinanciero.com.mx/opinion/jeanette-leyva/mas-vale-tener-seguro-y-no-ocuparlo</v>
      </c>
      <c r="G118">
        <v>1</v>
      </c>
    </row>
    <row r="119" spans="1:7" outlineLevel="1" x14ac:dyDescent="0.25">
      <c r="A119" t="s">
        <v>145</v>
      </c>
      <c r="B119">
        <v>500</v>
      </c>
      <c r="C119">
        <v>0.99</v>
      </c>
      <c r="D119">
        <v>6.07</v>
      </c>
      <c r="E119" s="1" t="s">
        <v>512</v>
      </c>
      <c r="F119" s="4" t="str">
        <f>HYPERLINK("https://espanol.insurekidsnow.gov/coverage/ga/index.html")</f>
        <v>https://espanol.insurekidsnow.gov/coverage/ga/index.html</v>
      </c>
      <c r="G119">
        <v>1</v>
      </c>
    </row>
    <row r="120" spans="1:7" outlineLevel="1" x14ac:dyDescent="0.25">
      <c r="A120" t="s">
        <v>145</v>
      </c>
      <c r="B120">
        <v>500</v>
      </c>
      <c r="C120">
        <v>0.99</v>
      </c>
      <c r="D120">
        <v>6.07</v>
      </c>
      <c r="E120" s="1" t="s">
        <v>512</v>
      </c>
      <c r="F120" s="4" t="str">
        <f>HYPERLINK("https://blog.chapkadirect.es/seguro-de-viaje-es-obligatorio/")</f>
        <v>https://blog.chapkadirect.es/seguro-de-viaje-es-obligatorio/</v>
      </c>
      <c r="G120">
        <v>1</v>
      </c>
    </row>
    <row r="121" spans="1:7" outlineLevel="1" x14ac:dyDescent="0.25">
      <c r="A121" t="s">
        <v>145</v>
      </c>
      <c r="B121">
        <v>500</v>
      </c>
      <c r="C121">
        <v>0.99</v>
      </c>
      <c r="D121">
        <v>6.07</v>
      </c>
      <c r="E121" s="1" t="s">
        <v>512</v>
      </c>
      <c r="F121" s="4" t="str">
        <f>HYPERLINK("https://www.musaat.es/actualidad/noticias/el-seguro-de-salud-mas-necesario-que-nunca")</f>
        <v>https://www.musaat.es/actualidad/noticias/el-seguro-de-salud-mas-necesario-que-nunca</v>
      </c>
      <c r="G121">
        <v>1</v>
      </c>
    </row>
    <row r="122" spans="1:7" x14ac:dyDescent="0.25">
      <c r="G122">
        <v>1</v>
      </c>
    </row>
    <row r="123" spans="1:7" x14ac:dyDescent="0.25">
      <c r="A123" t="s">
        <v>785</v>
      </c>
      <c r="B123">
        <v>50000</v>
      </c>
      <c r="C123">
        <v>0.99</v>
      </c>
      <c r="D123">
        <v>5.38</v>
      </c>
      <c r="E123" s="1" t="s">
        <v>512</v>
      </c>
      <c r="F123" s="4" t="str">
        <f>HYPERLINK("https://www.telemundo47.com/noticias/local/se-abre-nueva-ventana-de-inscripcion-para-adquirir-seguros-medicos/2151110/")</f>
        <v>https://www.telemundo47.com/noticias/local/se-abre-nueva-ventana-de-inscripcion-para-adquirir-seguros-medicos/2151110/</v>
      </c>
      <c r="G123">
        <v>1</v>
      </c>
    </row>
    <row r="124" spans="1:7" outlineLevel="1" x14ac:dyDescent="0.25">
      <c r="A124" t="s">
        <v>785</v>
      </c>
      <c r="B124">
        <v>50000</v>
      </c>
      <c r="C124">
        <v>0.99</v>
      </c>
      <c r="D124">
        <v>5.38</v>
      </c>
      <c r="E124" s="1" t="s">
        <v>512</v>
      </c>
      <c r="F124" s="4" t="str">
        <f>HYPERLINK("https://contenidos.bupasalud.com/facilitiesfindercolombia?page=5&amp;amp;pais_tratamiento=Ecuador")</f>
        <v>https://contenidos.bupasalud.com/facilitiesfindercolombia?page=5&amp;amp;pais_tratamiento=Ecuador</v>
      </c>
      <c r="G124">
        <v>1</v>
      </c>
    </row>
    <row r="125" spans="1:7" outlineLevel="1" x14ac:dyDescent="0.25">
      <c r="A125" t="s">
        <v>785</v>
      </c>
      <c r="B125">
        <v>50000</v>
      </c>
      <c r="C125">
        <v>0.99</v>
      </c>
      <c r="D125">
        <v>5.38</v>
      </c>
      <c r="E125" s="1" t="s">
        <v>512</v>
      </c>
      <c r="F125" s="4" t="str">
        <f>HYPERLINK("https://www.intermundial.es/blog/paises-seguro-obligatorio/")</f>
        <v>https://www.intermundial.es/blog/paises-seguro-obligatorio/</v>
      </c>
      <c r="G125">
        <v>1</v>
      </c>
    </row>
    <row r="126" spans="1:7" outlineLevel="1" x14ac:dyDescent="0.25">
      <c r="A126" t="s">
        <v>785</v>
      </c>
      <c r="B126">
        <v>50000</v>
      </c>
      <c r="C126">
        <v>0.99</v>
      </c>
      <c r="D126">
        <v>5.38</v>
      </c>
      <c r="E126" s="1" t="s">
        <v>512</v>
      </c>
      <c r="F126" s="4" t="str">
        <f>HYPERLINK("https://www.mariateresafrontelogonzalez.es/seguros-de-salud")</f>
        <v>https://www.mariateresafrontelogonzalez.es/seguros-de-salud</v>
      </c>
      <c r="G126">
        <v>1</v>
      </c>
    </row>
    <row r="127" spans="1:7" outlineLevel="1" x14ac:dyDescent="0.25">
      <c r="A127" t="s">
        <v>785</v>
      </c>
      <c r="B127">
        <v>50000</v>
      </c>
      <c r="C127">
        <v>0.99</v>
      </c>
      <c r="D127">
        <v>5.38</v>
      </c>
      <c r="E127" s="1" t="s">
        <v>512</v>
      </c>
      <c r="F127" s="4" t="str">
        <f>HYPERLINK("https://www.cuidadodesalud.gov/es/blog/filing-2020-taxes-with-form-1095-a/")</f>
        <v>https://www.cuidadodesalud.gov/es/blog/filing-2020-taxes-with-form-1095-a/</v>
      </c>
      <c r="G127">
        <v>1</v>
      </c>
    </row>
    <row r="128" spans="1:7" outlineLevel="1" x14ac:dyDescent="0.25">
      <c r="A128" t="s">
        <v>785</v>
      </c>
      <c r="B128">
        <v>50000</v>
      </c>
      <c r="C128">
        <v>0.99</v>
      </c>
      <c r="D128">
        <v>5.38</v>
      </c>
      <c r="E128" s="1" t="s">
        <v>512</v>
      </c>
      <c r="F128" s="4" t="str">
        <f>HYPERLINK("https://www.elplural.com/sociedad/seguros-salud-privado-pandemia-no-cubren-coronavirus_234009102")</f>
        <v>https://www.elplural.com/sociedad/seguros-salud-privado-pandemia-no-cubren-coronavirus_234009102</v>
      </c>
      <c r="G128">
        <v>1</v>
      </c>
    </row>
    <row r="129" spans="1:7" outlineLevel="1" x14ac:dyDescent="0.25">
      <c r="A129" t="s">
        <v>785</v>
      </c>
      <c r="B129">
        <v>50000</v>
      </c>
      <c r="C129">
        <v>0.99</v>
      </c>
      <c r="D129">
        <v>5.38</v>
      </c>
      <c r="E129" s="1" t="s">
        <v>512</v>
      </c>
      <c r="F129" s="4" t="str">
        <f>HYPERLINK("https://www.eu-gleichbehandlungsstelle.de/resource/blob/1517416/1836600/3a958232dadff287ec61c0ead9c78954/flyer-3-es-data.pdf")</f>
        <v>https://www.eu-gleichbehandlungsstelle.de/resource/blob/1517416/1836600/3a958232dadff287ec61c0ead9c78954/flyer-3-es-data.pdf</v>
      </c>
      <c r="G129">
        <v>1</v>
      </c>
    </row>
    <row r="130" spans="1:7" outlineLevel="1" x14ac:dyDescent="0.25">
      <c r="A130" t="s">
        <v>785</v>
      </c>
      <c r="B130">
        <v>50000</v>
      </c>
      <c r="C130">
        <v>0.99</v>
      </c>
      <c r="D130">
        <v>5.38</v>
      </c>
      <c r="E130" s="1" t="s">
        <v>512</v>
      </c>
      <c r="F130" s="4" t="str">
        <f>HYPERLINK("https://areadelprofesionalsanitario.dkvseguros.com/")</f>
        <v>https://areadelprofesionalsanitario.dkvseguros.com/</v>
      </c>
      <c r="G130">
        <v>1</v>
      </c>
    </row>
    <row r="131" spans="1:7" outlineLevel="1" x14ac:dyDescent="0.25">
      <c r="A131" t="s">
        <v>785</v>
      </c>
      <c r="B131">
        <v>50000</v>
      </c>
      <c r="C131">
        <v>0.99</v>
      </c>
      <c r="D131">
        <v>5.38</v>
      </c>
      <c r="E131" s="1" t="s">
        <v>512</v>
      </c>
      <c r="F131" s="4" t="str">
        <f>HYPERLINK("https://www.allianztravel.com.mx/seguro-de-viaje.html")</f>
        <v>https://www.allianztravel.com.mx/seguro-de-viaje.html</v>
      </c>
      <c r="G131">
        <v>1</v>
      </c>
    </row>
    <row r="132" spans="1:7" outlineLevel="1" x14ac:dyDescent="0.25">
      <c r="A132" t="s">
        <v>785</v>
      </c>
      <c r="B132">
        <v>50000</v>
      </c>
      <c r="C132">
        <v>0.99</v>
      </c>
      <c r="D132">
        <v>5.38</v>
      </c>
      <c r="E132" s="1" t="s">
        <v>512</v>
      </c>
      <c r="F132" s="4" t="str">
        <f>HYPERLINK("https://www.acptsevilla.org/informacion/seguros-medicos/")</f>
        <v>https://www.acptsevilla.org/informacion/seguros-medicos/</v>
      </c>
      <c r="G132">
        <v>1</v>
      </c>
    </row>
    <row r="133" spans="1:7" x14ac:dyDescent="0.25">
      <c r="G133">
        <v>1</v>
      </c>
    </row>
    <row r="134" spans="1:7" x14ac:dyDescent="0.25">
      <c r="A134" t="s">
        <v>135</v>
      </c>
      <c r="B134">
        <v>500</v>
      </c>
      <c r="C134">
        <v>0.99</v>
      </c>
      <c r="D134">
        <v>4.12</v>
      </c>
      <c r="E134" s="1" t="s">
        <v>512</v>
      </c>
      <c r="F134" s="4" t="str">
        <f>HYPERLINK("https://www.levante-emv.com/morvedre/2021/03/04/exsecretario-obliga-canet-ratificar-baja-38173181.html")</f>
        <v>https://www.levante-emv.com/morvedre/2021/03/04/exsecretario-obliga-canet-ratificar-baja-38173181.html</v>
      </c>
      <c r="G134">
        <v>1</v>
      </c>
    </row>
    <row r="135" spans="1:7" outlineLevel="1" x14ac:dyDescent="0.25">
      <c r="A135" t="s">
        <v>135</v>
      </c>
      <c r="B135">
        <v>500</v>
      </c>
      <c r="C135">
        <v>0.99</v>
      </c>
      <c r="D135">
        <v>4.12</v>
      </c>
      <c r="E135" s="1" t="s">
        <v>512</v>
      </c>
      <c r="F135" s="4" t="str">
        <f>HYPERLINK("https://www.intermundial.es/blog/paises-seguro-obligatorio/")</f>
        <v>https://www.intermundial.es/blog/paises-seguro-obligatorio/</v>
      </c>
      <c r="G135">
        <v>1</v>
      </c>
    </row>
    <row r="136" spans="1:7" outlineLevel="1" x14ac:dyDescent="0.25">
      <c r="A136" t="s">
        <v>135</v>
      </c>
      <c r="B136">
        <v>500</v>
      </c>
      <c r="C136">
        <v>0.99</v>
      </c>
      <c r="D136">
        <v>4.12</v>
      </c>
      <c r="E136" s="1" t="s">
        <v>512</v>
      </c>
      <c r="F136" s="4" t="str">
        <f>HYPERLINK("https://www.universal.com.do/productos_parati/planes_retiro")</f>
        <v>https://www.universal.com.do/productos_parati/planes_retiro</v>
      </c>
      <c r="G136">
        <v>1</v>
      </c>
    </row>
    <row r="137" spans="1:7" outlineLevel="1" x14ac:dyDescent="0.25">
      <c r="A137" t="s">
        <v>135</v>
      </c>
      <c r="B137">
        <v>500</v>
      </c>
      <c r="C137">
        <v>0.99</v>
      </c>
      <c r="D137">
        <v>4.12</v>
      </c>
      <c r="E137" s="1" t="s">
        <v>512</v>
      </c>
      <c r="F137" s="4" t="str">
        <f>HYPERLINK("https://www.montepioconductores.com/cuadro-medico/")</f>
        <v>https://www.montepioconductores.com/cuadro-medico/</v>
      </c>
      <c r="G137">
        <v>1</v>
      </c>
    </row>
    <row r="138" spans="1:7" outlineLevel="1" x14ac:dyDescent="0.25">
      <c r="A138" t="s">
        <v>135</v>
      </c>
      <c r="B138">
        <v>500</v>
      </c>
      <c r="C138">
        <v>0.99</v>
      </c>
      <c r="D138">
        <v>4.12</v>
      </c>
      <c r="E138" s="1" t="s">
        <v>512</v>
      </c>
      <c r="F138" s="4" t="str">
        <f>HYPERLINK("https://www.forbes.com.mx/30-promesas-2021-emprendedores-sofia-plan-salud-alcance/")</f>
        <v>https://www.forbes.com.mx/30-promesas-2021-emprendedores-sofia-plan-salud-alcance/</v>
      </c>
      <c r="G138">
        <v>1</v>
      </c>
    </row>
    <row r="139" spans="1:7" outlineLevel="1" x14ac:dyDescent="0.25">
      <c r="A139" t="s">
        <v>135</v>
      </c>
      <c r="B139">
        <v>500</v>
      </c>
      <c r="C139">
        <v>0.99</v>
      </c>
      <c r="D139">
        <v>4.12</v>
      </c>
      <c r="E139" s="1" t="s">
        <v>512</v>
      </c>
      <c r="F139" s="4" t="str">
        <f>HYPERLINK("https://www.regiondigital.com/noticias/reportajes/340163-seguro-medico-privado-adeslas.html")</f>
        <v>https://www.regiondigital.com/noticias/reportajes/340163-seguro-medico-privado-adeslas.html</v>
      </c>
      <c r="G139">
        <v>1</v>
      </c>
    </row>
    <row r="140" spans="1:7" outlineLevel="1" x14ac:dyDescent="0.25">
      <c r="A140" t="s">
        <v>135</v>
      </c>
      <c r="B140">
        <v>500</v>
      </c>
      <c r="C140">
        <v>0.99</v>
      </c>
      <c r="D140">
        <v>4.12</v>
      </c>
      <c r="E140" s="1" t="s">
        <v>512</v>
      </c>
      <c r="F140" s="4" t="str">
        <f>HYPERLINK("https://www.elplural.com/sociedad/seguros-salud-privado-pandemia-no-cubren-coronavirus_234009102")</f>
        <v>https://www.elplural.com/sociedad/seguros-salud-privado-pandemia-no-cubren-coronavirus_234009102</v>
      </c>
      <c r="G140">
        <v>1</v>
      </c>
    </row>
    <row r="141" spans="1:7" outlineLevel="1" x14ac:dyDescent="0.25">
      <c r="A141" t="s">
        <v>135</v>
      </c>
      <c r="B141">
        <v>500</v>
      </c>
      <c r="C141">
        <v>0.99</v>
      </c>
      <c r="D141">
        <v>4.12</v>
      </c>
      <c r="E141" s="1" t="s">
        <v>512</v>
      </c>
      <c r="F141" s="4" t="str">
        <f>HYPERLINK("https://www.eu-gleichbehandlungsstelle.de/resource/blob/1517416/1836600/3a958232dadff287ec61c0ead9c78954/flyer-3-es-data.pdf")</f>
        <v>https://www.eu-gleichbehandlungsstelle.de/resource/blob/1517416/1836600/3a958232dadff287ec61c0ead9c78954/flyer-3-es-data.pdf</v>
      </c>
      <c r="G141">
        <v>1</v>
      </c>
    </row>
    <row r="142" spans="1:7" outlineLevel="1" x14ac:dyDescent="0.25">
      <c r="A142" t="s">
        <v>135</v>
      </c>
      <c r="B142">
        <v>500</v>
      </c>
      <c r="C142">
        <v>0.99</v>
      </c>
      <c r="D142">
        <v>4.12</v>
      </c>
      <c r="E142" s="1" t="s">
        <v>512</v>
      </c>
      <c r="F142" s="4" t="str">
        <f>HYPERLINK("https://areadelprofesionalsanitario.dkvseguros.com/")</f>
        <v>https://areadelprofesionalsanitario.dkvseguros.com/</v>
      </c>
      <c r="G142">
        <v>1</v>
      </c>
    </row>
    <row r="143" spans="1:7" outlineLevel="1" x14ac:dyDescent="0.25">
      <c r="A143" t="s">
        <v>135</v>
      </c>
      <c r="B143">
        <v>500</v>
      </c>
      <c r="C143">
        <v>0.99</v>
      </c>
      <c r="D143">
        <v>4.12</v>
      </c>
      <c r="E143" s="1" t="s">
        <v>512</v>
      </c>
      <c r="F143" s="4" t="str">
        <f>HYPERLINK("https://es.statefarm.com/soluciones-para-pequenas-empresas/seguros")</f>
        <v>https://es.statefarm.com/soluciones-para-pequenas-empresas/seguros</v>
      </c>
      <c r="G143">
        <v>1</v>
      </c>
    </row>
    <row r="144" spans="1:7" x14ac:dyDescent="0.25">
      <c r="G144">
        <v>1</v>
      </c>
    </row>
    <row r="145" spans="1:7" x14ac:dyDescent="0.25">
      <c r="A145" t="s">
        <v>745</v>
      </c>
      <c r="B145">
        <v>50</v>
      </c>
      <c r="C145">
        <v>0.99</v>
      </c>
      <c r="D145">
        <v>3.42</v>
      </c>
      <c r="E145" s="1" t="s">
        <v>512</v>
      </c>
      <c r="F145" s="4" t="str">
        <f>HYPERLINK("https://selectra.es/seguros/seguros-salud")</f>
        <v>https://selectra.es/seguros/seguros-salud</v>
      </c>
      <c r="G145">
        <v>1</v>
      </c>
    </row>
    <row r="146" spans="1:7" outlineLevel="1" x14ac:dyDescent="0.25">
      <c r="A146" t="s">
        <v>745</v>
      </c>
      <c r="B146">
        <v>50</v>
      </c>
      <c r="C146">
        <v>0.99</v>
      </c>
      <c r="D146">
        <v>3.42</v>
      </c>
      <c r="E146" s="1" t="s">
        <v>512</v>
      </c>
      <c r="F146" s="4" t="str">
        <f>HYPERLINK("https://selectra.es/seguros/aseguradoras/sanitas/seguro-salud-sanitas")</f>
        <v>https://selectra.es/seguros/aseguradoras/sanitas/seguro-salud-sanitas</v>
      </c>
      <c r="G146">
        <v>1</v>
      </c>
    </row>
    <row r="147" spans="1:7" outlineLevel="1" x14ac:dyDescent="0.25">
      <c r="A147" t="s">
        <v>745</v>
      </c>
      <c r="B147">
        <v>50</v>
      </c>
      <c r="C147">
        <v>0.99</v>
      </c>
      <c r="D147">
        <v>3.42</v>
      </c>
      <c r="E147" s="1" t="s">
        <v>512</v>
      </c>
      <c r="F147" s="4" t="str">
        <f>HYPERLINK("https://www.kelisto.es/seguros-salud/mejor-compra/los-mejores-seguros-de-salud-sin-copago-6257")</f>
        <v>https://www.kelisto.es/seguros-salud/mejor-compra/los-mejores-seguros-de-salud-sin-copago-6257</v>
      </c>
      <c r="G147">
        <v>1</v>
      </c>
    </row>
    <row r="148" spans="1:7" outlineLevel="1" x14ac:dyDescent="0.25">
      <c r="A148" t="s">
        <v>745</v>
      </c>
      <c r="B148">
        <v>50</v>
      </c>
      <c r="C148">
        <v>0.99</v>
      </c>
      <c r="D148">
        <v>3.42</v>
      </c>
      <c r="E148" s="1" t="s">
        <v>512</v>
      </c>
      <c r="F148" s="4" t="str">
        <f>HYPERLINK("https://www.bancsabadell.com/cs/Satellite/SabAtl/Seguro-Proteccion-Salud/6000018128579/es/")</f>
        <v>https://www.bancsabadell.com/cs/Satellite/SabAtl/Seguro-Proteccion-Salud/6000018128579/es/</v>
      </c>
      <c r="G148">
        <v>1</v>
      </c>
    </row>
    <row r="149" spans="1:7" outlineLevel="1" x14ac:dyDescent="0.25">
      <c r="A149" t="s">
        <v>745</v>
      </c>
      <c r="B149">
        <v>50</v>
      </c>
      <c r="C149">
        <v>0.99</v>
      </c>
      <c r="D149">
        <v>3.42</v>
      </c>
      <c r="E149" s="1" t="s">
        <v>512</v>
      </c>
      <c r="F149" s="4" t="str">
        <f>HYPERLINK("https://www.clinicum.es/")</f>
        <v>https://www.clinicum.es/</v>
      </c>
      <c r="G149">
        <v>1</v>
      </c>
    </row>
    <row r="150" spans="1:7" outlineLevel="1" x14ac:dyDescent="0.25">
      <c r="A150" t="s">
        <v>745</v>
      </c>
      <c r="B150">
        <v>50</v>
      </c>
      <c r="C150">
        <v>0.99</v>
      </c>
      <c r="D150">
        <v>3.42</v>
      </c>
      <c r="E150" s="1" t="s">
        <v>512</v>
      </c>
      <c r="F150" s="4" t="str">
        <f>HYPERLINK("https://www.saludonnet.com/")</f>
        <v>https://www.saludonnet.com/</v>
      </c>
      <c r="G150">
        <v>1</v>
      </c>
    </row>
    <row r="151" spans="1:7" outlineLevel="1" x14ac:dyDescent="0.25">
      <c r="A151" t="s">
        <v>745</v>
      </c>
      <c r="B151">
        <v>50</v>
      </c>
      <c r="C151">
        <v>0.99</v>
      </c>
      <c r="D151">
        <v>3.42</v>
      </c>
      <c r="E151" s="1" t="s">
        <v>512</v>
      </c>
      <c r="F151" s="4" t="str">
        <f>HYPERLINK("https://www.icea.es/")</f>
        <v>https://www.icea.es/</v>
      </c>
      <c r="G151">
        <v>1</v>
      </c>
    </row>
    <row r="152" spans="1:7" outlineLevel="1" x14ac:dyDescent="0.25">
      <c r="A152" t="s">
        <v>745</v>
      </c>
      <c r="B152">
        <v>50</v>
      </c>
      <c r="C152">
        <v>0.99</v>
      </c>
      <c r="D152">
        <v>3.42</v>
      </c>
      <c r="E152" s="1" t="s">
        <v>512</v>
      </c>
      <c r="F152" s="4" t="str">
        <f>HYPERLINK("https://www.generali.es/seguros-particulares/salud-enfermedades-graves")</f>
        <v>https://www.generali.es/seguros-particulares/salud-enfermedades-graves</v>
      </c>
      <c r="G152">
        <v>1</v>
      </c>
    </row>
    <row r="153" spans="1:7" outlineLevel="1" x14ac:dyDescent="0.25">
      <c r="A153" t="s">
        <v>745</v>
      </c>
      <c r="B153">
        <v>50</v>
      </c>
      <c r="C153">
        <v>0.99</v>
      </c>
      <c r="D153">
        <v>3.42</v>
      </c>
      <c r="E153" s="1" t="s">
        <v>512</v>
      </c>
      <c r="F153" s="4" t="str">
        <f>HYPERLINK("https://istudyspain.com/2021/03/01/seguro-medico-para-estudiar-en-espana/")</f>
        <v>https://istudyspain.com/2021/03/01/seguro-medico-para-estudiar-en-espana/</v>
      </c>
      <c r="G153">
        <v>1</v>
      </c>
    </row>
    <row r="154" spans="1:7" outlineLevel="1" x14ac:dyDescent="0.25">
      <c r="A154" t="s">
        <v>745</v>
      </c>
      <c r="B154">
        <v>50</v>
      </c>
      <c r="C154">
        <v>0.99</v>
      </c>
      <c r="D154">
        <v>3.42</v>
      </c>
      <c r="E154" s="1" t="s">
        <v>512</v>
      </c>
      <c r="F154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154">
        <v>1</v>
      </c>
    </row>
    <row r="155" spans="1:7" x14ac:dyDescent="0.25">
      <c r="G155">
        <v>1</v>
      </c>
    </row>
    <row r="156" spans="1:7" x14ac:dyDescent="0.25">
      <c r="A156" t="s">
        <v>388</v>
      </c>
      <c r="B156">
        <v>500</v>
      </c>
      <c r="C156">
        <v>0.99</v>
      </c>
      <c r="D156">
        <v>3.7</v>
      </c>
      <c r="E156" s="1" t="s">
        <v>512</v>
      </c>
      <c r="F156" s="4" t="str">
        <f>HYPERLINK("https://selectra.es/seguros/seguros-salud")</f>
        <v>https://selectra.es/seguros/seguros-salud</v>
      </c>
      <c r="G156">
        <v>1</v>
      </c>
    </row>
    <row r="157" spans="1:7" outlineLevel="1" x14ac:dyDescent="0.25">
      <c r="A157" t="s">
        <v>388</v>
      </c>
      <c r="B157">
        <v>500</v>
      </c>
      <c r="C157">
        <v>0.99</v>
      </c>
      <c r="D157">
        <v>3.7</v>
      </c>
      <c r="E157" s="1" t="s">
        <v>512</v>
      </c>
      <c r="F157" s="4" t="str">
        <f>HYPERLINK("https://www.bancsabadell.com/cs/Satellite/SabAtl/Seguro-Proteccion-Salud/6000018128579/es/")</f>
        <v>https://www.bancsabadell.com/cs/Satellite/SabAtl/Seguro-Proteccion-Salud/6000018128579/es/</v>
      </c>
      <c r="G157">
        <v>1</v>
      </c>
    </row>
    <row r="158" spans="1:7" outlineLevel="1" x14ac:dyDescent="0.25">
      <c r="A158" t="s">
        <v>388</v>
      </c>
      <c r="B158">
        <v>500</v>
      </c>
      <c r="C158">
        <v>0.99</v>
      </c>
      <c r="D158">
        <v>3.7</v>
      </c>
      <c r="E158" s="1" t="s">
        <v>512</v>
      </c>
      <c r="F158" s="4" t="str">
        <f>HYPERLINK("https://www.kelisto.es/seguros-salud/mejor-compra/los-mejores-seguros-de-salud-sin-copago-6257")</f>
        <v>https://www.kelisto.es/seguros-salud/mejor-compra/los-mejores-seguros-de-salud-sin-copago-6257</v>
      </c>
      <c r="G158">
        <v>1</v>
      </c>
    </row>
    <row r="159" spans="1:7" outlineLevel="1" x14ac:dyDescent="0.25">
      <c r="A159" t="s">
        <v>388</v>
      </c>
      <c r="B159">
        <v>500</v>
      </c>
      <c r="C159">
        <v>0.99</v>
      </c>
      <c r="D159">
        <v>3.7</v>
      </c>
      <c r="E159" s="1" t="s">
        <v>512</v>
      </c>
      <c r="F159" s="4" t="str">
        <f>HYPERLINK("https://www.icea.es/")</f>
        <v>https://www.icea.es/</v>
      </c>
      <c r="G159">
        <v>1</v>
      </c>
    </row>
    <row r="160" spans="1:7" outlineLevel="1" x14ac:dyDescent="0.25">
      <c r="A160" t="s">
        <v>388</v>
      </c>
      <c r="B160">
        <v>500</v>
      </c>
      <c r="C160">
        <v>0.99</v>
      </c>
      <c r="D160">
        <v>3.7</v>
      </c>
      <c r="E160" s="1" t="s">
        <v>512</v>
      </c>
      <c r="F160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160">
        <v>1</v>
      </c>
    </row>
    <row r="161" spans="1:7" outlineLevel="1" x14ac:dyDescent="0.25">
      <c r="A161" t="s">
        <v>388</v>
      </c>
      <c r="B161">
        <v>500</v>
      </c>
      <c r="C161">
        <v>0.99</v>
      </c>
      <c r="D161">
        <v>3.7</v>
      </c>
      <c r="E161" s="1" t="s">
        <v>512</v>
      </c>
      <c r="F161" s="4" t="str">
        <f>HYPERLINK("https://www.generali.es/")</f>
        <v>https://www.generali.es/</v>
      </c>
      <c r="G161">
        <v>1</v>
      </c>
    </row>
    <row r="162" spans="1:7" outlineLevel="1" x14ac:dyDescent="0.25">
      <c r="A162" t="s">
        <v>388</v>
      </c>
      <c r="B162">
        <v>500</v>
      </c>
      <c r="C162">
        <v>0.99</v>
      </c>
      <c r="D162">
        <v>3.7</v>
      </c>
      <c r="E162" s="1" t="s">
        <v>512</v>
      </c>
      <c r="F162" s="4" t="str">
        <f>HYPERLINK("https://www.clinicum.es/")</f>
        <v>https://www.clinicum.es/</v>
      </c>
      <c r="G162">
        <v>1</v>
      </c>
    </row>
    <row r="163" spans="1:7" outlineLevel="1" x14ac:dyDescent="0.25">
      <c r="A163" t="s">
        <v>388</v>
      </c>
      <c r="B163">
        <v>500</v>
      </c>
      <c r="C163">
        <v>0.99</v>
      </c>
      <c r="D163">
        <v>3.7</v>
      </c>
      <c r="E163" s="1" t="s">
        <v>512</v>
      </c>
      <c r="F163" s="4" t="str">
        <f>HYPERLINK("https://cronicaglobal.elespanol.com/cronica-directo/mejores-peores-seguros-salud_101294_102.html")</f>
        <v>https://cronicaglobal.elespanol.com/cronica-directo/mejores-peores-seguros-salud_101294_102.html</v>
      </c>
      <c r="G163">
        <v>1</v>
      </c>
    </row>
    <row r="164" spans="1:7" outlineLevel="1" x14ac:dyDescent="0.25">
      <c r="A164" t="s">
        <v>388</v>
      </c>
      <c r="B164">
        <v>500</v>
      </c>
      <c r="C164">
        <v>0.99</v>
      </c>
      <c r="D164">
        <v>3.7</v>
      </c>
      <c r="E164" s="1" t="s">
        <v>512</v>
      </c>
      <c r="F164" s="4" t="str">
        <f>HYPERLINK("https://istudyspain.com/2021/03/01/seguro-medico-para-estudiar-en-espana/")</f>
        <v>https://istudyspain.com/2021/03/01/seguro-medico-para-estudiar-en-espana/</v>
      </c>
      <c r="G164">
        <v>1</v>
      </c>
    </row>
    <row r="165" spans="1:7" outlineLevel="1" x14ac:dyDescent="0.25">
      <c r="A165" t="s">
        <v>388</v>
      </c>
      <c r="B165">
        <v>500</v>
      </c>
      <c r="C165">
        <v>0.99</v>
      </c>
      <c r="D165">
        <v>3.7</v>
      </c>
      <c r="E165" s="1" t="s">
        <v>512</v>
      </c>
      <c r="F165" s="4" t="str">
        <f>HYPERLINK("https://www.saludonnet.com/")</f>
        <v>https://www.saludonnet.com/</v>
      </c>
      <c r="G165">
        <v>1</v>
      </c>
    </row>
    <row r="166" spans="1:7" x14ac:dyDescent="0.25">
      <c r="G166">
        <v>1</v>
      </c>
    </row>
    <row r="167" spans="1:7" x14ac:dyDescent="0.25">
      <c r="A167" t="s">
        <v>878</v>
      </c>
      <c r="B167">
        <v>500</v>
      </c>
      <c r="C167">
        <v>0.99</v>
      </c>
      <c r="D167">
        <v>2.5299999999999998</v>
      </c>
      <c r="E167" s="1" t="s">
        <v>790</v>
      </c>
      <c r="F167" s="4" t="str">
        <f>HYPERLINK("https://www.rastreator.com/seguros-de-coche/analisis/mejor-seguro-de-coche.aspx")</f>
        <v>https://www.rastreator.com/seguros-de-coche/analisis/mejor-seguro-de-coche.aspx</v>
      </c>
      <c r="G167">
        <v>1</v>
      </c>
    </row>
    <row r="168" spans="1:7" outlineLevel="1" x14ac:dyDescent="0.25">
      <c r="A168" t="s">
        <v>878</v>
      </c>
      <c r="B168">
        <v>500</v>
      </c>
      <c r="C168">
        <v>0.99</v>
      </c>
      <c r="D168">
        <v>2.5299999999999998</v>
      </c>
      <c r="E168" s="1" t="s">
        <v>790</v>
      </c>
      <c r="F168" s="4" t="str">
        <f>HYPERLINK("https://beemy.es/comparador-seguros/seguros-de-decesos/")</f>
        <v>https://beemy.es/comparador-seguros/seguros-de-decesos/</v>
      </c>
      <c r="G168">
        <v>1</v>
      </c>
    </row>
    <row r="169" spans="1:7" outlineLevel="1" x14ac:dyDescent="0.25">
      <c r="A169" t="s">
        <v>878</v>
      </c>
      <c r="B169">
        <v>500</v>
      </c>
      <c r="C169">
        <v>0.99</v>
      </c>
      <c r="D169">
        <v>2.5299999999999998</v>
      </c>
      <c r="E169" s="1" t="s">
        <v>790</v>
      </c>
      <c r="F169" s="4" t="str">
        <f>HYPERLINK("https://www.kelisto.es/seguros-coche/mejor-compra/los-mejores-seguros-de-coche-2849")</f>
        <v>https://www.kelisto.es/seguros-coche/mejor-compra/los-mejores-seguros-de-coche-2849</v>
      </c>
      <c r="G169">
        <v>1</v>
      </c>
    </row>
    <row r="170" spans="1:7" outlineLevel="1" x14ac:dyDescent="0.25">
      <c r="A170" t="s">
        <v>878</v>
      </c>
      <c r="B170">
        <v>500</v>
      </c>
      <c r="C170">
        <v>0.99</v>
      </c>
      <c r="D170">
        <v>2.5299999999999998</v>
      </c>
      <c r="E170" s="1" t="s">
        <v>790</v>
      </c>
      <c r="F170" s="4" t="str">
        <f>HYPERLINK("https://www.caser.es/seguros-de-decesos/articulos")</f>
        <v>https://www.caser.es/seguros-de-decesos/articulos</v>
      </c>
      <c r="G170">
        <v>1</v>
      </c>
    </row>
    <row r="171" spans="1:7" outlineLevel="1" x14ac:dyDescent="0.25">
      <c r="A171" t="s">
        <v>878</v>
      </c>
      <c r="B171">
        <v>500</v>
      </c>
      <c r="C171">
        <v>0.99</v>
      </c>
      <c r="D171">
        <v>2.5299999999999998</v>
      </c>
      <c r="E171" s="1" t="s">
        <v>790</v>
      </c>
      <c r="F171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71">
        <v>1</v>
      </c>
    </row>
    <row r="172" spans="1:7" outlineLevel="1" x14ac:dyDescent="0.25">
      <c r="A172" t="s">
        <v>878</v>
      </c>
      <c r="B172">
        <v>500</v>
      </c>
      <c r="C172">
        <v>0.99</v>
      </c>
      <c r="D172">
        <v>2.5299999999999998</v>
      </c>
      <c r="E172" s="1" t="s">
        <v>790</v>
      </c>
      <c r="F172" s="4" t="str">
        <f>HYPERLINK("https://segurodedecesos.org/mejor-seguro-de-decesos-familiar-en-espana/")</f>
        <v>https://segurodedecesos.org/mejor-seguro-de-decesos-familiar-en-espana/</v>
      </c>
      <c r="G172">
        <v>1</v>
      </c>
    </row>
    <row r="173" spans="1:7" outlineLevel="1" x14ac:dyDescent="0.25">
      <c r="A173" t="s">
        <v>878</v>
      </c>
      <c r="B173">
        <v>500</v>
      </c>
      <c r="C173">
        <v>0.99</v>
      </c>
      <c r="D173">
        <v>2.5299999999999998</v>
      </c>
      <c r="E173" s="1" t="s">
        <v>790</v>
      </c>
      <c r="F173" s="4" t="str">
        <f>HYPERLINK("https://www.milanuncios.com/anuncios/seguros-decesos.htm")</f>
        <v>https://www.milanuncios.com/anuncios/seguros-decesos.htm</v>
      </c>
      <c r="G173">
        <v>1</v>
      </c>
    </row>
    <row r="174" spans="1:7" outlineLevel="1" x14ac:dyDescent="0.25">
      <c r="A174" t="s">
        <v>878</v>
      </c>
      <c r="B174">
        <v>500</v>
      </c>
      <c r="C174">
        <v>0.99</v>
      </c>
      <c r="D174">
        <v>2.5299999999999998</v>
      </c>
      <c r="E174" s="1" t="s">
        <v>790</v>
      </c>
      <c r="F174" s="4" t="str">
        <f>HYPERLINK("https://seguros-decesos.santalucia.es/")</f>
        <v>https://seguros-decesos.santalucia.es/</v>
      </c>
      <c r="G174">
        <v>1</v>
      </c>
    </row>
    <row r="175" spans="1:7" outlineLevel="1" x14ac:dyDescent="0.25">
      <c r="A175" t="s">
        <v>878</v>
      </c>
      <c r="B175">
        <v>500</v>
      </c>
      <c r="C175">
        <v>0.99</v>
      </c>
      <c r="D175">
        <v>2.5299999999999998</v>
      </c>
      <c r="E175" s="1" t="s">
        <v>790</v>
      </c>
      <c r="F175" s="4" t="str">
        <f>HYPERLINK("https://www.generali.es/")</f>
        <v>https://www.generali.es/</v>
      </c>
      <c r="G175">
        <v>1</v>
      </c>
    </row>
    <row r="176" spans="1:7" outlineLevel="1" x14ac:dyDescent="0.25">
      <c r="A176" t="s">
        <v>878</v>
      </c>
      <c r="B176">
        <v>500</v>
      </c>
      <c r="C176">
        <v>0.99</v>
      </c>
      <c r="D176">
        <v>2.5299999999999998</v>
      </c>
      <c r="E176" s="1" t="s">
        <v>790</v>
      </c>
      <c r="F176" s="4" t="str">
        <f>HYPERLINK("https://www.tupolizadesalud.com/")</f>
        <v>https://www.tupolizadesalud.com/</v>
      </c>
      <c r="G176">
        <v>1</v>
      </c>
    </row>
    <row r="177" spans="1:7" x14ac:dyDescent="0.25">
      <c r="G177">
        <v>1</v>
      </c>
    </row>
    <row r="178" spans="1:7" x14ac:dyDescent="0.25">
      <c r="A178" t="s">
        <v>490</v>
      </c>
      <c r="B178">
        <v>500</v>
      </c>
      <c r="C178">
        <v>0.66</v>
      </c>
      <c r="D178">
        <v>1.32</v>
      </c>
      <c r="E178" s="1" t="s">
        <v>790</v>
      </c>
      <c r="F178" s="4" t="str">
        <f>HYPERLINK("https://www.activeseguros.com/compania/actividades/item/301-active-acciones")</f>
        <v>https://www.activeseguros.com/compania/actividades/item/301-active-acciones</v>
      </c>
      <c r="G178">
        <v>1</v>
      </c>
    </row>
    <row r="179" spans="1:7" outlineLevel="1" x14ac:dyDescent="0.25">
      <c r="A179" t="s">
        <v>490</v>
      </c>
      <c r="B179">
        <v>500</v>
      </c>
      <c r="C179">
        <v>0.66</v>
      </c>
      <c r="D179">
        <v>1.32</v>
      </c>
      <c r="E179" s="1" t="s">
        <v>790</v>
      </c>
      <c r="F179" s="4" t="str">
        <f>HYPERLINK("https://www.activeseguros.com/compania/actividades/item/300-active-nombramiento")</f>
        <v>https://www.activeseguros.com/compania/actividades/item/300-active-nombramiento</v>
      </c>
      <c r="G179">
        <v>1</v>
      </c>
    </row>
    <row r="180" spans="1:7" outlineLevel="1" x14ac:dyDescent="0.25">
      <c r="A180" t="s">
        <v>490</v>
      </c>
      <c r="B180">
        <v>500</v>
      </c>
      <c r="C180">
        <v>0.66</v>
      </c>
      <c r="D180">
        <v>1.32</v>
      </c>
      <c r="E180" s="1" t="s">
        <v>790</v>
      </c>
      <c r="F180" s="4" t="str">
        <f>HYPERLINK("https://www.segurosyaseguradoras.com/valoraciones-y-opiniones/active-seguros/")</f>
        <v>https://www.segurosyaseguradoras.com/valoraciones-y-opiniones/active-seguros/</v>
      </c>
      <c r="G180">
        <v>1</v>
      </c>
    </row>
    <row r="181" spans="1:7" outlineLevel="1" x14ac:dyDescent="0.25">
      <c r="A181" t="s">
        <v>490</v>
      </c>
      <c r="B181">
        <v>500</v>
      </c>
      <c r="C181">
        <v>0.66</v>
      </c>
      <c r="D181">
        <v>1.32</v>
      </c>
      <c r="E181" s="1" t="s">
        <v>790</v>
      </c>
      <c r="F181" s="4" t="str">
        <f>HYPERLINK("https://drsegurosbrokers.com/")</f>
        <v>https://drsegurosbrokers.com/</v>
      </c>
      <c r="G181">
        <v>1</v>
      </c>
    </row>
    <row r="182" spans="1:7" outlineLevel="1" x14ac:dyDescent="0.25">
      <c r="A182" t="s">
        <v>490</v>
      </c>
      <c r="B182">
        <v>500</v>
      </c>
      <c r="C182">
        <v>0.66</v>
      </c>
      <c r="D182">
        <v>1.32</v>
      </c>
      <c r="E182" s="1" t="s">
        <v>790</v>
      </c>
      <c r="F182" s="4" t="str">
        <f>HYPERLINK("https://revistafuneraria.com/tag/seguro-de-decesos/")</f>
        <v>https://revistafuneraria.com/tag/seguro-de-decesos/</v>
      </c>
      <c r="G182">
        <v>1</v>
      </c>
    </row>
    <row r="183" spans="1:7" outlineLevel="1" x14ac:dyDescent="0.25">
      <c r="A183" t="s">
        <v>490</v>
      </c>
      <c r="B183">
        <v>500</v>
      </c>
      <c r="C183">
        <v>0.66</v>
      </c>
      <c r="D183">
        <v>1.32</v>
      </c>
      <c r="E183" s="1" t="s">
        <v>790</v>
      </c>
      <c r="F183" s="4" t="str">
        <f>HYPERLINK("https://www.almudenaseguros.es/")</f>
        <v>https://www.almudenaseguros.es/</v>
      </c>
      <c r="G183">
        <v>1</v>
      </c>
    </row>
    <row r="184" spans="1:7" outlineLevel="1" x14ac:dyDescent="0.25">
      <c r="A184" t="s">
        <v>490</v>
      </c>
      <c r="B184">
        <v>500</v>
      </c>
      <c r="C184">
        <v>0.66</v>
      </c>
      <c r="D184">
        <v>1.32</v>
      </c>
      <c r="E184" s="1" t="s">
        <v>790</v>
      </c>
      <c r="F184" s="4" t="str">
        <f>HYPERLINK("https://www.zurich.es/")</f>
        <v>https://www.zurich.es/</v>
      </c>
      <c r="G184">
        <v>1</v>
      </c>
    </row>
    <row r="185" spans="1:7" outlineLevel="1" x14ac:dyDescent="0.25">
      <c r="A185" t="s">
        <v>490</v>
      </c>
      <c r="B185">
        <v>500</v>
      </c>
      <c r="C185">
        <v>0.66</v>
      </c>
      <c r="D185">
        <v>1.32</v>
      </c>
      <c r="E185" s="1" t="s">
        <v>790</v>
      </c>
      <c r="F185" s="4" t="str">
        <f>HYPERLINK("https://www.inese.es/raul-casado-nombrado-consejero-independiente-de-active-seguros/")</f>
        <v>https://www.inese.es/raul-casado-nombrado-consejero-independiente-de-active-seguros/</v>
      </c>
      <c r="G185">
        <v>1</v>
      </c>
    </row>
    <row r="186" spans="1:7" outlineLevel="1" x14ac:dyDescent="0.25">
      <c r="A186" t="s">
        <v>490</v>
      </c>
      <c r="B186">
        <v>500</v>
      </c>
      <c r="C186">
        <v>0.66</v>
      </c>
      <c r="D186">
        <v>1.32</v>
      </c>
      <c r="E186" s="1" t="s">
        <v>790</v>
      </c>
      <c r="F186" s="4" t="str">
        <f>HYPERLINK("https://funerariatempus.com/tag/seguros-santa-lucia/")</f>
        <v>https://funerariatempus.com/tag/seguros-santa-lucia/</v>
      </c>
      <c r="G186">
        <v>1</v>
      </c>
    </row>
    <row r="187" spans="1:7" outlineLevel="1" x14ac:dyDescent="0.25">
      <c r="A187" t="s">
        <v>490</v>
      </c>
      <c r="B187">
        <v>500</v>
      </c>
      <c r="C187">
        <v>0.66</v>
      </c>
      <c r="D187">
        <v>1.32</v>
      </c>
      <c r="E187" s="1" t="s">
        <v>790</v>
      </c>
      <c r="F187" s="4" t="str">
        <f>HYPERLINK("https://www.kelisto.es/seguros-salud/mejor-compra/los-mejores-seguros-de-salud-sin-copago-6257")</f>
        <v>https://www.kelisto.es/seguros-salud/mejor-compra/los-mejores-seguros-de-salud-sin-copago-6257</v>
      </c>
      <c r="G187">
        <v>1</v>
      </c>
    </row>
    <row r="188" spans="1:7" x14ac:dyDescent="0.25">
      <c r="G188">
        <v>1</v>
      </c>
    </row>
    <row r="189" spans="1:7" x14ac:dyDescent="0.25">
      <c r="A189" t="s">
        <v>713</v>
      </c>
      <c r="B189">
        <v>50</v>
      </c>
      <c r="C189">
        <v>0.33</v>
      </c>
      <c r="D189">
        <v>0.89</v>
      </c>
      <c r="E189" s="1" t="s">
        <v>790</v>
      </c>
      <c r="F189" s="4" t="str">
        <f>HYPERLINK("https://p245.rick-ero.ru/169.html")</f>
        <v>https://p245.rick-ero.ru/169.html</v>
      </c>
      <c r="G189">
        <v>1</v>
      </c>
    </row>
    <row r="190" spans="1:7" outlineLevel="1" x14ac:dyDescent="0.25">
      <c r="A190" t="s">
        <v>713</v>
      </c>
      <c r="B190">
        <v>50</v>
      </c>
      <c r="C190">
        <v>0.33</v>
      </c>
      <c r="D190">
        <v>0.89</v>
      </c>
      <c r="E190" s="1" t="s">
        <v>790</v>
      </c>
      <c r="F190" s="4" t="str">
        <f>HYPERLINK("https://baixarapk.gratis/es/app/1554196107/danh-y")</f>
        <v>https://baixarapk.gratis/es/app/1554196107/danh-y</v>
      </c>
      <c r="G190">
        <v>1</v>
      </c>
    </row>
    <row r="191" spans="1:7" x14ac:dyDescent="0.25">
      <c r="G191">
        <v>1</v>
      </c>
    </row>
    <row r="192" spans="1:7" x14ac:dyDescent="0.25">
      <c r="A192" t="s">
        <v>925</v>
      </c>
      <c r="B192">
        <v>50</v>
      </c>
      <c r="C192">
        <v>0.66</v>
      </c>
      <c r="D192">
        <v>1.62</v>
      </c>
      <c r="E192" s="1" t="s">
        <v>790</v>
      </c>
      <c r="F192" s="4" t="str">
        <f>HYPERLINK("https://pt-br.facebook.com/IMQEuskadi/posts/?ref=page_internal")</f>
        <v>https://pt-br.facebook.com/IMQEuskadi/posts/?ref=page_internal</v>
      </c>
      <c r="G192">
        <v>1</v>
      </c>
    </row>
    <row r="193" spans="1:7" outlineLevel="1" x14ac:dyDescent="0.25">
      <c r="A193" t="s">
        <v>925</v>
      </c>
      <c r="B193">
        <v>50</v>
      </c>
      <c r="C193">
        <v>0.66</v>
      </c>
      <c r="D193">
        <v>1.62</v>
      </c>
      <c r="E193" s="1" t="s">
        <v>790</v>
      </c>
      <c r="F193" s="4" t="str">
        <f>HYPERLINK("https://www.elcorreo.com/sociedad/salud/imq/posible-borrar-huella-20210310152358-nt.html")</f>
        <v>https://www.elcorreo.com/sociedad/salud/imq/posible-borrar-huella-20210310152358-nt.html</v>
      </c>
      <c r="G193">
        <v>1</v>
      </c>
    </row>
    <row r="194" spans="1:7" outlineLevel="1" x14ac:dyDescent="0.25">
      <c r="A194" t="s">
        <v>925</v>
      </c>
      <c r="B194">
        <v>50</v>
      </c>
      <c r="C194">
        <v>0.66</v>
      </c>
      <c r="D194">
        <v>1.62</v>
      </c>
      <c r="E194" s="1" t="s">
        <v>790</v>
      </c>
      <c r="F194" s="4" t="str">
        <f>HYPERLINK("https://www.imqbienstar.es/es/llodio/servicios-sanitarios/radiologia-diagnostico-por-la-imagen/ecografia/")</f>
        <v>https://www.imqbienstar.es/es/llodio/servicios-sanitarios/radiologia-diagnostico-por-la-imagen/ecografia/</v>
      </c>
      <c r="G194">
        <v>1</v>
      </c>
    </row>
    <row r="195" spans="1:7" outlineLevel="1" x14ac:dyDescent="0.25">
      <c r="A195" t="s">
        <v>925</v>
      </c>
      <c r="B195">
        <v>50</v>
      </c>
      <c r="C195">
        <v>0.66</v>
      </c>
      <c r="D195">
        <v>1.62</v>
      </c>
      <c r="E195" s="1" t="s">
        <v>790</v>
      </c>
      <c r="F195" s="4" t="s">
        <v>1007</v>
      </c>
      <c r="G195">
        <v>1</v>
      </c>
    </row>
    <row r="196" spans="1:7" outlineLevel="1" x14ac:dyDescent="0.25">
      <c r="A196" t="s">
        <v>925</v>
      </c>
      <c r="B196">
        <v>50</v>
      </c>
      <c r="C196">
        <v>0.66</v>
      </c>
      <c r="D196">
        <v>1.62</v>
      </c>
      <c r="E196" s="1" t="s">
        <v>790</v>
      </c>
      <c r="F196" s="4" t="str">
        <f>HYPERLINK("https://imq.es/sites/IMQCorporativo/default/es_ES/CanalesPrincipales/GrupoIMQ/SalaDePrensa/Noticias/Convenio-de-colaboraci%C3%B3n-entre-IMQ-Seguros-y-el-Colegio-de-Mediadores-de-Gipuzkoa")</f>
        <v>https://imq.es/sites/IMQCorporativo/default/es_ES/CanalesPrincipales/GrupoIMQ/SalaDePrensa/Noticias/Convenio-de-colaboraci%C3%B3n-entre-IMQ-Seguros-y-el-Colegio-de-Mediadores-de-Gipuzkoa</v>
      </c>
      <c r="G196">
        <v>1</v>
      </c>
    </row>
    <row r="197" spans="1:7" outlineLevel="1" x14ac:dyDescent="0.25">
      <c r="A197" t="s">
        <v>925</v>
      </c>
      <c r="B197">
        <v>50</v>
      </c>
      <c r="C197">
        <v>0.66</v>
      </c>
      <c r="D197">
        <v>1.62</v>
      </c>
      <c r="E197" s="1" t="s">
        <v>790</v>
      </c>
      <c r="F197" s="4" t="str">
        <f>HYPERLINK("https://twitter.com/imqeuskadi")</f>
        <v>https://twitter.com/imqeuskadi</v>
      </c>
      <c r="G197">
        <v>1</v>
      </c>
    </row>
    <row r="198" spans="1:7" outlineLevel="1" x14ac:dyDescent="0.25">
      <c r="A198" t="s">
        <v>925</v>
      </c>
      <c r="B198">
        <v>50</v>
      </c>
      <c r="C198">
        <v>0.66</v>
      </c>
      <c r="D198">
        <v>1.62</v>
      </c>
      <c r="E198" s="1" t="s">
        <v>790</v>
      </c>
      <c r="F198" s="4" t="str">
        <f>HYPERLINK("https://www.asisa.es/seguros-de-salud")</f>
        <v>https://www.asisa.es/seguros-de-salud</v>
      </c>
      <c r="G198">
        <v>1</v>
      </c>
    </row>
    <row r="199" spans="1:7" outlineLevel="1" x14ac:dyDescent="0.25">
      <c r="A199" t="s">
        <v>925</v>
      </c>
      <c r="B199">
        <v>50</v>
      </c>
      <c r="C199">
        <v>0.66</v>
      </c>
      <c r="D199">
        <v>1.62</v>
      </c>
      <c r="E199" s="1" t="s">
        <v>790</v>
      </c>
      <c r="F199" s="4" t="str">
        <f>HYPERLINK("https://www.caixabank.es/particular/seguros/cuadro-medico-adeslas-segurcaixa.html")</f>
        <v>https://www.caixabank.es/particular/seguros/cuadro-medico-adeslas-segurcaixa.html</v>
      </c>
      <c r="G199">
        <v>1</v>
      </c>
    </row>
    <row r="200" spans="1:7" outlineLevel="1" x14ac:dyDescent="0.25">
      <c r="A200" t="s">
        <v>925</v>
      </c>
      <c r="B200">
        <v>50</v>
      </c>
      <c r="C200">
        <v>0.66</v>
      </c>
      <c r="D200">
        <v>1.62</v>
      </c>
      <c r="E200" s="1" t="s">
        <v>790</v>
      </c>
      <c r="F200" s="4" t="str">
        <f>HYPERLINK("https://www.muysegura.com/tag/plus-ultra/")</f>
        <v>https://www.muysegura.com/tag/plus-ultra/</v>
      </c>
      <c r="G200">
        <v>1</v>
      </c>
    </row>
    <row r="201" spans="1:7" outlineLevel="1" x14ac:dyDescent="0.25">
      <c r="A201" t="s">
        <v>925</v>
      </c>
      <c r="B201">
        <v>50</v>
      </c>
      <c r="C201">
        <v>0.66</v>
      </c>
      <c r="D201">
        <v>1.62</v>
      </c>
      <c r="E201" s="1" t="s">
        <v>790</v>
      </c>
      <c r="F201" s="4" t="str">
        <f>HYPERLINK("http://seguros-asegurar.com.es/corredurias-agentes-de-seguros-en-vizcaya-bizkaia/igualatorio-medico-quirurgico-durango/gmx-niv322-con3575.htm")</f>
        <v>http://seguros-asegurar.com.es/corredurias-agentes-de-seguros-en-vizcaya-bizkaia/igualatorio-medico-quirurgico-durango/gmx-niv322-con3575.htm</v>
      </c>
      <c r="G201">
        <v>1</v>
      </c>
    </row>
    <row r="202" spans="1:7" x14ac:dyDescent="0.25">
      <c r="G202">
        <v>1</v>
      </c>
    </row>
    <row r="203" spans="1:7" x14ac:dyDescent="0.25">
      <c r="A203" t="s">
        <v>449</v>
      </c>
      <c r="B203">
        <v>50</v>
      </c>
      <c r="C203">
        <v>0.99</v>
      </c>
      <c r="D203">
        <v>1.96</v>
      </c>
      <c r="E203" s="1" t="s">
        <v>790</v>
      </c>
      <c r="F203" s="4" t="str">
        <f>HYPERLINK("https://www.helvetia.es/hprint/documentos/informacionPrecontractual/4000134/Z02/002/documentoPrecontractual.pdf")</f>
        <v>https://www.helvetia.es/hprint/documentos/informacionPrecontractual/4000134/Z02/002/documentoPrecontractual.pdf</v>
      </c>
      <c r="G203">
        <v>1</v>
      </c>
    </row>
    <row r="204" spans="1:7" outlineLevel="1" x14ac:dyDescent="0.25">
      <c r="A204" t="s">
        <v>449</v>
      </c>
      <c r="B204">
        <v>50</v>
      </c>
      <c r="C204">
        <v>0.99</v>
      </c>
      <c r="D204">
        <v>1.96</v>
      </c>
      <c r="E204" s="1" t="s">
        <v>790</v>
      </c>
      <c r="F204" s="4" t="str">
        <f>HYPERLINK("https://www.lavozdegalicia.es/noticia/ferrol/ferrol/2021/03/06/contratacion-seguros-vida-decesos-aumenta-pandemia/0003_202103F6C3991.htm")</f>
        <v>https://www.lavozdegalicia.es/noticia/ferrol/ferrol/2021/03/06/contratacion-seguros-vida-decesos-aumenta-pandemia/0003_202103F6C3991.htm</v>
      </c>
      <c r="G204">
        <v>1</v>
      </c>
    </row>
    <row r="205" spans="1:7" outlineLevel="1" x14ac:dyDescent="0.25">
      <c r="A205" t="s">
        <v>449</v>
      </c>
      <c r="B205">
        <v>50</v>
      </c>
      <c r="C205">
        <v>0.99</v>
      </c>
      <c r="D205">
        <v>1.96</v>
      </c>
      <c r="E205" s="1" t="s">
        <v>790</v>
      </c>
      <c r="F205" s="4" t="str">
        <f>HYPERLINK("https://segurodedecesos.org/seguros-de-decesos-sanitas-espana/")</f>
        <v>https://segurodedecesos.org/seguros-de-decesos-sanitas-espana/</v>
      </c>
      <c r="G205">
        <v>1</v>
      </c>
    </row>
    <row r="206" spans="1:7" outlineLevel="1" x14ac:dyDescent="0.25">
      <c r="A206" t="s">
        <v>449</v>
      </c>
      <c r="B206">
        <v>50</v>
      </c>
      <c r="C206">
        <v>0.99</v>
      </c>
      <c r="D206">
        <v>1.96</v>
      </c>
      <c r="E206" s="1" t="s">
        <v>790</v>
      </c>
      <c r="F206" s="4" t="str">
        <f>HYPERLINK("https://segurodedecesos.org/mutua-general-de-seguros-seguro-de-decesos-mgs-espana/")</f>
        <v>https://segurodedecesos.org/mutua-general-de-seguros-seguro-de-decesos-mgs-espana/</v>
      </c>
      <c r="G206">
        <v>1</v>
      </c>
    </row>
    <row r="207" spans="1:7" outlineLevel="1" x14ac:dyDescent="0.25">
      <c r="A207" t="s">
        <v>449</v>
      </c>
      <c r="B207">
        <v>50</v>
      </c>
      <c r="C207">
        <v>0.99</v>
      </c>
      <c r="D207">
        <v>1.96</v>
      </c>
      <c r="E207" s="1" t="s">
        <v>790</v>
      </c>
      <c r="F207" s="4" t="str">
        <f>HYPERLINK("https://semanariouniversidad.com/pais/casi-un-millon-de-personas-mayores-de-58-anos-en-la-mira-de-la-ccss-para-ser-vacunadas/")</f>
        <v>https://semanariouniversidad.com/pais/casi-un-millon-de-personas-mayores-de-58-anos-en-la-mira-de-la-ccss-para-ser-vacunadas/</v>
      </c>
      <c r="G207">
        <v>1</v>
      </c>
    </row>
    <row r="208" spans="1:7" outlineLevel="1" x14ac:dyDescent="0.25">
      <c r="A208" t="s">
        <v>449</v>
      </c>
      <c r="B208">
        <v>50</v>
      </c>
      <c r="C208">
        <v>0.99</v>
      </c>
      <c r="D208">
        <v>1.96</v>
      </c>
      <c r="E208" s="1" t="s">
        <v>790</v>
      </c>
      <c r="F208" s="4" t="str">
        <f>HYPERLINK("https://www.rastreator.com/seguros-de-hogar/guias/seguro-hogar-mas-barato.aspx")</f>
        <v>https://www.rastreator.com/seguros-de-hogar/guias/seguro-hogar-mas-barato.aspx</v>
      </c>
      <c r="G208">
        <v>1</v>
      </c>
    </row>
    <row r="209" spans="1:7" outlineLevel="1" x14ac:dyDescent="0.25">
      <c r="A209" t="s">
        <v>449</v>
      </c>
      <c r="B209">
        <v>50</v>
      </c>
      <c r="C209">
        <v>0.99</v>
      </c>
      <c r="D209">
        <v>1.96</v>
      </c>
      <c r="E209" s="1" t="s">
        <v>790</v>
      </c>
      <c r="F209" s="4" t="str">
        <f>HYPERLINK("https://www.kelisto.es/seguros-coche/mejor-compra/los-seguros-de-coche-a-todo-riesgo-mas-baratos-4927")</f>
        <v>https://www.kelisto.es/seguros-coche/mejor-compra/los-seguros-de-coche-a-todo-riesgo-mas-baratos-4927</v>
      </c>
      <c r="G209">
        <v>1</v>
      </c>
    </row>
    <row r="210" spans="1:7" outlineLevel="1" x14ac:dyDescent="0.25">
      <c r="A210" t="s">
        <v>449</v>
      </c>
      <c r="B210">
        <v>50</v>
      </c>
      <c r="C210">
        <v>0.99</v>
      </c>
      <c r="D210">
        <v>1.96</v>
      </c>
      <c r="E210" s="1" t="s">
        <v>790</v>
      </c>
      <c r="F210" s="4" t="str">
        <f>HYPERLINK("https://as.com/diarioas/2021/03/07/actualidad/1615135610_023417.html")</f>
        <v>https://as.com/diarioas/2021/03/07/actualidad/1615135610_023417.html</v>
      </c>
      <c r="G210">
        <v>1</v>
      </c>
    </row>
    <row r="211" spans="1:7" outlineLevel="1" x14ac:dyDescent="0.25">
      <c r="A211" t="s">
        <v>449</v>
      </c>
      <c r="B211">
        <v>50</v>
      </c>
      <c r="C211">
        <v>0.99</v>
      </c>
      <c r="D211">
        <v>1.96</v>
      </c>
      <c r="E211" s="1" t="s">
        <v>790</v>
      </c>
      <c r="F211" s="4" t="str">
        <f>HYPERLINK("https://www.generali.es/quienes-somos/internacional/190-anos-contigo")</f>
        <v>https://www.generali.es/quienes-somos/internacional/190-anos-contigo</v>
      </c>
      <c r="G211">
        <v>1</v>
      </c>
    </row>
    <row r="212" spans="1:7" outlineLevel="1" x14ac:dyDescent="0.25">
      <c r="A212" t="s">
        <v>449</v>
      </c>
      <c r="B212">
        <v>50</v>
      </c>
      <c r="C212">
        <v>0.99</v>
      </c>
      <c r="D212">
        <v>1.96</v>
      </c>
      <c r="E212" s="1" t="s">
        <v>790</v>
      </c>
      <c r="F212" s="4" t="str">
        <f>HYPERLINK("https://www.latimes.com/espanol/california/articulo/2021-02-15/pueden-los-mayores-de-edad-morir-tras-recibir-la-vacuna-del-coronavirus")</f>
        <v>https://www.latimes.com/espanol/california/articulo/2021-02-15/pueden-los-mayores-de-edad-morir-tras-recibir-la-vacuna-del-coronavirus</v>
      </c>
      <c r="G212">
        <v>1</v>
      </c>
    </row>
    <row r="213" spans="1:7" x14ac:dyDescent="0.25">
      <c r="G213">
        <v>1</v>
      </c>
    </row>
    <row r="214" spans="1:7" x14ac:dyDescent="0.25">
      <c r="A214" t="s">
        <v>365</v>
      </c>
      <c r="B214">
        <v>50</v>
      </c>
      <c r="C214">
        <v>0.99</v>
      </c>
      <c r="D214">
        <v>1.92</v>
      </c>
      <c r="E214" s="1" t="s">
        <v>790</v>
      </c>
      <c r="F214" s="4" t="str">
        <f>HYPERLINK("https://www.rastreator.com/seguros-de-hogar/guias/seguro-hogar-mas-barato.aspx")</f>
        <v>https://www.rastreator.com/seguros-de-hogar/guias/seguro-hogar-mas-barato.aspx</v>
      </c>
      <c r="G214">
        <v>1</v>
      </c>
    </row>
    <row r="215" spans="1:7" outlineLevel="1" x14ac:dyDescent="0.25">
      <c r="A215" t="s">
        <v>365</v>
      </c>
      <c r="B215">
        <v>50</v>
      </c>
      <c r="C215">
        <v>0.99</v>
      </c>
      <c r="D215">
        <v>1.92</v>
      </c>
      <c r="E215" s="1" t="s">
        <v>790</v>
      </c>
      <c r="F215" s="4" t="str">
        <f>HYPERLINK("https://www.icea.es/")</f>
        <v>https://www.icea.es/</v>
      </c>
      <c r="G215">
        <v>1</v>
      </c>
    </row>
    <row r="216" spans="1:7" outlineLevel="1" x14ac:dyDescent="0.25">
      <c r="A216" t="s">
        <v>365</v>
      </c>
      <c r="B216">
        <v>50</v>
      </c>
      <c r="C216">
        <v>0.99</v>
      </c>
      <c r="D216">
        <v>1.92</v>
      </c>
      <c r="E216" s="1" t="s">
        <v>790</v>
      </c>
      <c r="F216" s="4" t="str">
        <f>HYPERLINK("https://www.kelisto.es/seguros-hogar/mejor-compra/los-10-seguros-de-hogar-mas-baratos-4453")</f>
        <v>https://www.kelisto.es/seguros-hogar/mejor-compra/los-10-seguros-de-hogar-mas-baratos-4453</v>
      </c>
      <c r="G216">
        <v>1</v>
      </c>
    </row>
    <row r="217" spans="1:7" outlineLevel="1" x14ac:dyDescent="0.25">
      <c r="A217" t="s">
        <v>365</v>
      </c>
      <c r="B217">
        <v>50</v>
      </c>
      <c r="C217">
        <v>0.99</v>
      </c>
      <c r="D217">
        <v>1.92</v>
      </c>
      <c r="E217" s="1" t="s">
        <v>790</v>
      </c>
      <c r="F217" s="4" t="str">
        <f>HYPERLINK("https://www.kelisto.es/seguros-coche/mejor-compra/los-mejores-seguros-de-coche-2849")</f>
        <v>https://www.kelisto.es/seguros-coche/mejor-compra/los-mejores-seguros-de-coche-2849</v>
      </c>
      <c r="G217">
        <v>1</v>
      </c>
    </row>
    <row r="218" spans="1:7" outlineLevel="1" x14ac:dyDescent="0.25">
      <c r="A218" t="s">
        <v>365</v>
      </c>
      <c r="B218">
        <v>50</v>
      </c>
      <c r="C218">
        <v>0.99</v>
      </c>
      <c r="D218">
        <v>1.92</v>
      </c>
      <c r="E218" s="1" t="s">
        <v>790</v>
      </c>
      <c r="F218" s="4" t="str">
        <f>HYPERLINK("https://lineadirectaportal.com/sinaloa/centro/2021/3/4/una-joven-de-19-anos-entre-los-decesos-por-covid-19-reportados-este-jueves-395979.html")</f>
        <v>https://lineadirectaportal.com/sinaloa/centro/2021/3/4/una-joven-de-19-anos-entre-los-decesos-por-covid-19-reportados-este-jueves-395979.html</v>
      </c>
      <c r="G218">
        <v>1</v>
      </c>
    </row>
    <row r="219" spans="1:7" outlineLevel="1" x14ac:dyDescent="0.25">
      <c r="A219" t="s">
        <v>365</v>
      </c>
      <c r="B219">
        <v>50</v>
      </c>
      <c r="C219">
        <v>0.99</v>
      </c>
      <c r="D219">
        <v>1.92</v>
      </c>
      <c r="E219" s="1" t="s">
        <v>790</v>
      </c>
      <c r="F219" s="4" t="str">
        <f>HYPERLINK("https://lineadirectaportal.com/sinaloa/2021/3/3/joven-de-22-anos-una-victima-mas-del-covid-19-reporta-salud-16-decesos-394114.html")</f>
        <v>https://lineadirectaportal.com/sinaloa/2021/3/3/joven-de-22-anos-una-victima-mas-del-covid-19-reporta-salud-16-decesos-394114.html</v>
      </c>
      <c r="G219">
        <v>1</v>
      </c>
    </row>
    <row r="220" spans="1:7" outlineLevel="1" x14ac:dyDescent="0.25">
      <c r="A220" t="s">
        <v>365</v>
      </c>
      <c r="B220">
        <v>50</v>
      </c>
      <c r="C220">
        <v>0.99</v>
      </c>
      <c r="D220">
        <v>1.92</v>
      </c>
      <c r="E220" s="1" t="s">
        <v>790</v>
      </c>
      <c r="F220" s="4" t="str">
        <f>HYPERLINK("https://selectra.es/seguros/aseguradoras/ocaso")</f>
        <v>https://selectra.es/seguros/aseguradoras/ocaso</v>
      </c>
      <c r="G220">
        <v>1</v>
      </c>
    </row>
    <row r="221" spans="1:7" outlineLevel="1" x14ac:dyDescent="0.25">
      <c r="A221" t="s">
        <v>365</v>
      </c>
      <c r="B221">
        <v>50</v>
      </c>
      <c r="C221">
        <v>0.99</v>
      </c>
      <c r="D221">
        <v>1.92</v>
      </c>
      <c r="E221" s="1" t="s">
        <v>790</v>
      </c>
      <c r="F221" s="4" t="str">
        <f>HYPERLINK("https://selectra.es/seguros/aseguradoras/mapfre/dar-baja-seguro-mapfre")</f>
        <v>https://selectra.es/seguros/aseguradoras/mapfre/dar-baja-seguro-mapfre</v>
      </c>
      <c r="G221">
        <v>1</v>
      </c>
    </row>
    <row r="222" spans="1:7" outlineLevel="1" x14ac:dyDescent="0.25">
      <c r="A222" t="s">
        <v>365</v>
      </c>
      <c r="B222">
        <v>50</v>
      </c>
      <c r="C222">
        <v>0.99</v>
      </c>
      <c r="D222">
        <v>1.92</v>
      </c>
      <c r="E222" s="1" t="s">
        <v>790</v>
      </c>
      <c r="F222" s="4" t="str">
        <f>HYPERLINK("https://www.helvetia.es/hprint/documentos/informacionPrecontractual/4000134/Z02/002/documentoPrecontractual.pdf")</f>
        <v>https://www.helvetia.es/hprint/documentos/informacionPrecontractual/4000134/Z02/002/documentoPrecontractual.pdf</v>
      </c>
      <c r="G222">
        <v>1</v>
      </c>
    </row>
    <row r="223" spans="1:7" outlineLevel="1" x14ac:dyDescent="0.25">
      <c r="A223" t="s">
        <v>365</v>
      </c>
      <c r="B223">
        <v>50</v>
      </c>
      <c r="C223">
        <v>0.99</v>
      </c>
      <c r="D223">
        <v>1.92</v>
      </c>
      <c r="E223" s="1" t="s">
        <v>790</v>
      </c>
      <c r="F223" s="4" t="str">
        <f>HYPERLINK("https://www.grupoaseguranza.com/noticias-de-seguros/legado-digital-espera-crear-aseguradora-decesos-dentro-sandbox")</f>
        <v>https://www.grupoaseguranza.com/noticias-de-seguros/legado-digital-espera-crear-aseguradora-decesos-dentro-sandbox</v>
      </c>
      <c r="G223">
        <v>1</v>
      </c>
    </row>
    <row r="224" spans="1:7" x14ac:dyDescent="0.25">
      <c r="G224">
        <v>1</v>
      </c>
    </row>
    <row r="225" spans="1:7" x14ac:dyDescent="0.25">
      <c r="A225" t="s">
        <v>571</v>
      </c>
      <c r="B225">
        <v>50</v>
      </c>
      <c r="C225">
        <v>0.66</v>
      </c>
      <c r="D225">
        <v>2.84</v>
      </c>
      <c r="E225" s="1" t="s">
        <v>790</v>
      </c>
      <c r="F225" s="4" t="str">
        <f>HYPERLINK("https://mediadores.com/nuestras-aseguradoras/")</f>
        <v>https://mediadores.com/nuestras-aseguradoras/</v>
      </c>
      <c r="G225">
        <v>1</v>
      </c>
    </row>
    <row r="226" spans="1:7" outlineLevel="1" x14ac:dyDescent="0.25">
      <c r="A226" t="s">
        <v>571</v>
      </c>
      <c r="B226">
        <v>50</v>
      </c>
      <c r="C226">
        <v>0.66</v>
      </c>
      <c r="D226">
        <v>2.84</v>
      </c>
      <c r="E226" s="1" t="s">
        <v>790</v>
      </c>
      <c r="F226" s="4" t="str">
        <f>HYPERLINK("https://www.insurebrokers.es/asistencia/")</f>
        <v>https://www.insurebrokers.es/asistencia/</v>
      </c>
      <c r="G226">
        <v>1</v>
      </c>
    </row>
    <row r="227" spans="1:7" outlineLevel="1" x14ac:dyDescent="0.25">
      <c r="A227" t="s">
        <v>571</v>
      </c>
      <c r="B227">
        <v>50</v>
      </c>
      <c r="C227">
        <v>0.66</v>
      </c>
      <c r="D227">
        <v>2.84</v>
      </c>
      <c r="E227" s="1" t="s">
        <v>790</v>
      </c>
      <c r="F227" s="4" t="str">
        <f>HYPERLINK("https://www.segurosyaseguradoras.com/valoraciones-y-opiniones/nortehispana/")</f>
        <v>https://www.segurosyaseguradoras.com/valoraciones-y-opiniones/nortehispana/</v>
      </c>
      <c r="G227">
        <v>1</v>
      </c>
    </row>
    <row r="228" spans="1:7" outlineLevel="1" x14ac:dyDescent="0.25">
      <c r="A228" t="s">
        <v>571</v>
      </c>
      <c r="B228">
        <v>50</v>
      </c>
      <c r="C228">
        <v>0.66</v>
      </c>
      <c r="D228">
        <v>2.84</v>
      </c>
      <c r="E228" s="1" t="s">
        <v>790</v>
      </c>
      <c r="F228" s="4" t="str">
        <f>HYPERLINK("https://sedinfo.es/patria-hispana-s-a/gmx-niv139-con11390000025469.htm")</f>
        <v>https://sedinfo.es/patria-hispana-s-a/gmx-niv139-con11390000025469.htm</v>
      </c>
      <c r="G228">
        <v>1</v>
      </c>
    </row>
    <row r="229" spans="1:7" outlineLevel="1" x14ac:dyDescent="0.25">
      <c r="A229" t="s">
        <v>571</v>
      </c>
      <c r="B229">
        <v>50</v>
      </c>
      <c r="C229">
        <v>0.66</v>
      </c>
      <c r="D229">
        <v>2.84</v>
      </c>
      <c r="E229" s="1" t="s">
        <v>790</v>
      </c>
      <c r="F229" s="4" t="str">
        <f>HYPERLINK("https://www.generali.es/")</f>
        <v>https://www.generali.es/</v>
      </c>
      <c r="G229">
        <v>1</v>
      </c>
    </row>
    <row r="230" spans="1:7" outlineLevel="1" x14ac:dyDescent="0.25">
      <c r="A230" t="s">
        <v>571</v>
      </c>
      <c r="B230">
        <v>50</v>
      </c>
      <c r="C230">
        <v>0.66</v>
      </c>
      <c r="D230">
        <v>2.84</v>
      </c>
      <c r="E230" s="1" t="s">
        <v>790</v>
      </c>
      <c r="F230" s="4" t="str">
        <f>HYPERLINK("https://www.einforma.com/informacion-empresa/segur-caixa-seguros-reaseguros")</f>
        <v>https://www.einforma.com/informacion-empresa/segur-caixa-seguros-reaseguros</v>
      </c>
      <c r="G230">
        <v>1</v>
      </c>
    </row>
    <row r="231" spans="1:7" outlineLevel="1" x14ac:dyDescent="0.25">
      <c r="A231" t="s">
        <v>571</v>
      </c>
      <c r="B231">
        <v>50</v>
      </c>
      <c r="C231">
        <v>0.66</v>
      </c>
      <c r="D231">
        <v>2.84</v>
      </c>
      <c r="E231" s="1" t="s">
        <v>790</v>
      </c>
      <c r="F231" s="4" t="str">
        <f>HYPERLINK("https://www.einforma.com/informacion-empresa/compania-espanola-seguros-credito-exportacion-reaseguros")</f>
        <v>https://www.einforma.com/informacion-empresa/compania-espanola-seguros-credito-exportacion-reaseguros</v>
      </c>
      <c r="G231">
        <v>1</v>
      </c>
    </row>
    <row r="232" spans="1:7" outlineLevel="1" x14ac:dyDescent="0.25">
      <c r="A232" t="s">
        <v>571</v>
      </c>
      <c r="B232">
        <v>50</v>
      </c>
      <c r="C232">
        <v>0.66</v>
      </c>
      <c r="D232">
        <v>2.84</v>
      </c>
      <c r="E232" s="1" t="s">
        <v>790</v>
      </c>
      <c r="F232" s="4" t="str">
        <f>HYPERLINK("https://guiapractica.com/barakaldo/patria-hispana-s-a/gmx-niv108-con21421.htm")</f>
        <v>https://guiapractica.com/barakaldo/patria-hispana-s-a/gmx-niv108-con21421.htm</v>
      </c>
      <c r="G232">
        <v>1</v>
      </c>
    </row>
    <row r="233" spans="1:7" outlineLevel="1" x14ac:dyDescent="0.25">
      <c r="A233" t="s">
        <v>571</v>
      </c>
      <c r="B233">
        <v>50</v>
      </c>
      <c r="C233">
        <v>0.66</v>
      </c>
      <c r="D233">
        <v>2.84</v>
      </c>
      <c r="E233" s="1" t="s">
        <v>790</v>
      </c>
      <c r="F233" s="4" t="str">
        <f>HYPERLINK("https://www.puntoseguro.com/blog/conoce-tus-derechos-antes-contratar-seguro-de-decesos/")</f>
        <v>https://www.puntoseguro.com/blog/conoce-tus-derechos-antes-contratar-seguro-de-decesos/</v>
      </c>
      <c r="G233">
        <v>1</v>
      </c>
    </row>
    <row r="234" spans="1:7" outlineLevel="1" x14ac:dyDescent="0.25">
      <c r="A234" t="s">
        <v>571</v>
      </c>
      <c r="B234">
        <v>50</v>
      </c>
      <c r="C234">
        <v>0.66</v>
      </c>
      <c r="D234">
        <v>2.84</v>
      </c>
      <c r="E234" s="1" t="s">
        <v>790</v>
      </c>
      <c r="F234" s="4" t="str">
        <f>HYPERLINK("https://www.unipoliza.com/segurosdefurgonetascamper/")</f>
        <v>https://www.unipoliza.com/segurosdefurgonetascamper/</v>
      </c>
      <c r="G234">
        <v>1</v>
      </c>
    </row>
    <row r="235" spans="1:7" x14ac:dyDescent="0.25">
      <c r="G235">
        <v>1</v>
      </c>
    </row>
    <row r="236" spans="1:7" x14ac:dyDescent="0.25">
      <c r="A236" t="s">
        <v>595</v>
      </c>
      <c r="B236">
        <v>50</v>
      </c>
      <c r="C236">
        <v>0.99</v>
      </c>
      <c r="D236">
        <v>2.2799999999999998</v>
      </c>
      <c r="E236" s="1" t="s">
        <v>790</v>
      </c>
      <c r="F236" s="4" t="str">
        <f>HYPERLINK("https://www.rastreator.com/seguros-de-hogar/guias/seguro-hogar-mas-barato.aspx")</f>
        <v>https://www.rastreator.com/seguros-de-hogar/guias/seguro-hogar-mas-barato.aspx</v>
      </c>
      <c r="G236">
        <v>1</v>
      </c>
    </row>
    <row r="237" spans="1:7" outlineLevel="1" x14ac:dyDescent="0.25">
      <c r="A237" t="s">
        <v>595</v>
      </c>
      <c r="B237">
        <v>50</v>
      </c>
      <c r="C237">
        <v>0.99</v>
      </c>
      <c r="D237">
        <v>2.2799999999999998</v>
      </c>
      <c r="E237" s="1" t="s">
        <v>790</v>
      </c>
      <c r="F237" s="4" t="str">
        <f>HYPERLINK("https://www.kelisto.es/seguros-hogar/mejor-compra/los-10-seguros-de-hogar-mas-baratos-4453")</f>
        <v>https://www.kelisto.es/seguros-hogar/mejor-compra/los-10-seguros-de-hogar-mas-baratos-4453</v>
      </c>
      <c r="G237">
        <v>1</v>
      </c>
    </row>
    <row r="238" spans="1:7" outlineLevel="1" x14ac:dyDescent="0.25">
      <c r="A238" t="s">
        <v>595</v>
      </c>
      <c r="B238">
        <v>50</v>
      </c>
      <c r="C238">
        <v>0.99</v>
      </c>
      <c r="D238">
        <v>2.2799999999999998</v>
      </c>
      <c r="E238" s="1" t="s">
        <v>790</v>
      </c>
      <c r="F238" s="4" t="str">
        <f>HYPERLINK("https://www.kelisto.es/seguros-coche/mejor-compra/los-mejores-seguros-de-coche-2849")</f>
        <v>https://www.kelisto.es/seguros-coche/mejor-compra/los-mejores-seguros-de-coche-2849</v>
      </c>
      <c r="G238">
        <v>1</v>
      </c>
    </row>
    <row r="239" spans="1:7" outlineLevel="1" x14ac:dyDescent="0.25">
      <c r="A239" t="s">
        <v>595</v>
      </c>
      <c r="B239">
        <v>50</v>
      </c>
      <c r="C239">
        <v>0.99</v>
      </c>
      <c r="D239">
        <v>2.2799999999999998</v>
      </c>
      <c r="E239" s="1" t="s">
        <v>790</v>
      </c>
      <c r="F239" s="4" t="str">
        <f>HYPERLINK("https://selectra.es/seguros/aseguradoras/ocaso")</f>
        <v>https://selectra.es/seguros/aseguradoras/ocaso</v>
      </c>
      <c r="G239">
        <v>1</v>
      </c>
    </row>
    <row r="240" spans="1:7" outlineLevel="1" x14ac:dyDescent="0.25">
      <c r="A240" t="s">
        <v>595</v>
      </c>
      <c r="B240">
        <v>50</v>
      </c>
      <c r="C240">
        <v>0.99</v>
      </c>
      <c r="D240">
        <v>2.2799999999999998</v>
      </c>
      <c r="E240" s="1" t="s">
        <v>790</v>
      </c>
      <c r="F240" s="4" t="str">
        <f>HYPERLINK("https://josesilva.es/")</f>
        <v>https://josesilva.es/</v>
      </c>
      <c r="G240">
        <v>1</v>
      </c>
    </row>
    <row r="241" spans="1:7" outlineLevel="1" x14ac:dyDescent="0.25">
      <c r="A241" t="s">
        <v>595</v>
      </c>
      <c r="B241">
        <v>50</v>
      </c>
      <c r="C241">
        <v>0.99</v>
      </c>
      <c r="D241">
        <v>2.2799999999999998</v>
      </c>
      <c r="E241" s="1" t="s">
        <v>790</v>
      </c>
      <c r="F241" s="4" t="str">
        <f>HYPERLINK("https://www.plusultra.es/")</f>
        <v>https://www.plusultra.es/</v>
      </c>
      <c r="G241">
        <v>1</v>
      </c>
    </row>
    <row r="242" spans="1:7" outlineLevel="1" x14ac:dyDescent="0.25">
      <c r="A242" t="s">
        <v>595</v>
      </c>
      <c r="B242">
        <v>50</v>
      </c>
      <c r="C242">
        <v>0.99</v>
      </c>
      <c r="D242">
        <v>2.2799999999999998</v>
      </c>
      <c r="E242" s="1" t="s">
        <v>790</v>
      </c>
      <c r="F242" s="4" t="str">
        <f>HYPERLINK("https://gref.org/blog/category/sector-seguros/")</f>
        <v>https://gref.org/blog/category/sector-seguros/</v>
      </c>
      <c r="G242">
        <v>1</v>
      </c>
    </row>
    <row r="243" spans="1:7" outlineLevel="1" x14ac:dyDescent="0.25">
      <c r="A243" t="s">
        <v>595</v>
      </c>
      <c r="B243">
        <v>50</v>
      </c>
      <c r="C243">
        <v>0.99</v>
      </c>
      <c r="D243">
        <v>2.2799999999999998</v>
      </c>
      <c r="E243" s="1" t="s">
        <v>790</v>
      </c>
      <c r="F243" s="4" t="str">
        <f>HYPERLINK("https://www.helvetia.es/hprint/documentos/informacionPrecontractual/4000134/Z02/002/documentoPrecontractual.pdf")</f>
        <v>https://www.helvetia.es/hprint/documentos/informacionPrecontractual/4000134/Z02/002/documentoPrecontractual.pdf</v>
      </c>
      <c r="G243">
        <v>1</v>
      </c>
    </row>
    <row r="244" spans="1:7" outlineLevel="1" x14ac:dyDescent="0.25">
      <c r="A244" t="s">
        <v>595</v>
      </c>
      <c r="B244">
        <v>50</v>
      </c>
      <c r="C244">
        <v>0.99</v>
      </c>
      <c r="D244">
        <v>2.2799999999999998</v>
      </c>
      <c r="E244" s="1" t="s">
        <v>790</v>
      </c>
      <c r="F244" s="4" t="str">
        <f>HYPERLINK("https://www.icea.es/")</f>
        <v>https://www.icea.es/</v>
      </c>
      <c r="G244">
        <v>1</v>
      </c>
    </row>
    <row r="245" spans="1:7" outlineLevel="1" x14ac:dyDescent="0.25">
      <c r="A245" t="s">
        <v>595</v>
      </c>
      <c r="B245">
        <v>50</v>
      </c>
      <c r="C245">
        <v>0.99</v>
      </c>
      <c r="D245">
        <v>2.2799999999999998</v>
      </c>
      <c r="E245" s="1" t="s">
        <v>790</v>
      </c>
      <c r="F245" s="4" t="str">
        <f>HYPERLINK("https://www.grupoaseguranza.com/noticias-de-seguros/linea-directa-suma-pacto-digital-para-proteccion-personas-aepd")</f>
        <v>https://www.grupoaseguranza.com/noticias-de-seguros/linea-directa-suma-pacto-digital-para-proteccion-personas-aepd</v>
      </c>
      <c r="G245">
        <v>1</v>
      </c>
    </row>
    <row r="246" spans="1:7" x14ac:dyDescent="0.25">
      <c r="G246">
        <v>1</v>
      </c>
    </row>
    <row r="247" spans="1:7" x14ac:dyDescent="0.25">
      <c r="A247" t="s">
        <v>889</v>
      </c>
      <c r="B247">
        <v>50</v>
      </c>
      <c r="C247">
        <v>0.66</v>
      </c>
      <c r="D247">
        <v>1.38</v>
      </c>
      <c r="E247" s="1" t="s">
        <v>790</v>
      </c>
      <c r="F247" s="4" t="str">
        <f>HYPERLINK("https://fe-seguros.com/category/noticias/")</f>
        <v>https://fe-seguros.com/category/noticias/</v>
      </c>
      <c r="G247">
        <v>1</v>
      </c>
    </row>
    <row r="248" spans="1:7" outlineLevel="1" x14ac:dyDescent="0.25">
      <c r="A248" t="s">
        <v>889</v>
      </c>
      <c r="B248">
        <v>50</v>
      </c>
      <c r="C248">
        <v>0.66</v>
      </c>
      <c r="D248">
        <v>1.38</v>
      </c>
      <c r="E248" s="1" t="s">
        <v>790</v>
      </c>
      <c r="F248" s="4" t="str">
        <f>HYPERLINK("https://fe-seguros.com/ofertas-del-club/joyeria-davids-l/david-joyeros_img16742t0/")</f>
        <v>https://fe-seguros.com/ofertas-del-club/joyeria-davids-l/david-joyeros_img16742t0/</v>
      </c>
      <c r="G248">
        <v>1</v>
      </c>
    </row>
    <row r="249" spans="1:7" outlineLevel="1" x14ac:dyDescent="0.25">
      <c r="A249" t="s">
        <v>889</v>
      </c>
      <c r="B249">
        <v>50</v>
      </c>
      <c r="C249">
        <v>0.66</v>
      </c>
      <c r="D249">
        <v>1.38</v>
      </c>
      <c r="E249" s="1" t="s">
        <v>790</v>
      </c>
      <c r="F249" s="4" t="str">
        <f>HYPERLINK("https://fevalderramaseguros.com/service/travel-insurance/")</f>
        <v>https://fevalderramaseguros.com/service/travel-insurance/</v>
      </c>
      <c r="G249">
        <v>1</v>
      </c>
    </row>
    <row r="250" spans="1:7" outlineLevel="1" x14ac:dyDescent="0.25">
      <c r="A250" t="s">
        <v>889</v>
      </c>
      <c r="B250">
        <v>50</v>
      </c>
      <c r="C250">
        <v>0.66</v>
      </c>
      <c r="D250">
        <v>1.38</v>
      </c>
      <c r="E250" s="1" t="s">
        <v>790</v>
      </c>
      <c r="F250" s="4" t="str">
        <f>HYPERLINK("https://www.ibercaja.es/particulares/seguros/seguros-decesos/seguro-decesos-confianza/")</f>
        <v>https://www.ibercaja.es/particulares/seguros/seguros-decesos/seguro-decesos-confianza/</v>
      </c>
      <c r="G250">
        <v>1</v>
      </c>
    </row>
    <row r="251" spans="1:7" outlineLevel="1" x14ac:dyDescent="0.25">
      <c r="A251" t="s">
        <v>889</v>
      </c>
      <c r="B251">
        <v>50</v>
      </c>
      <c r="C251">
        <v>0.66</v>
      </c>
      <c r="D251">
        <v>1.38</v>
      </c>
      <c r="E251" s="1" t="s">
        <v>790</v>
      </c>
      <c r="F251" s="4" t="str">
        <f>HYPERLINK("https://drsegurosbrokers.com/seguros-de-decesos/")</f>
        <v>https://drsegurosbrokers.com/seguros-de-decesos/</v>
      </c>
      <c r="G251">
        <v>1</v>
      </c>
    </row>
    <row r="252" spans="1:7" outlineLevel="1" x14ac:dyDescent="0.25">
      <c r="A252" t="s">
        <v>889</v>
      </c>
      <c r="B252">
        <v>50</v>
      </c>
      <c r="C252">
        <v>0.66</v>
      </c>
      <c r="D252">
        <v>1.38</v>
      </c>
      <c r="E252" s="1" t="s">
        <v>790</v>
      </c>
      <c r="F252" s="4" t="str">
        <f>HYPERLINK("https://www.helvetia.es/hprint/documentos/informacionPrecontractual/4000134/Z02/002/documentoPrecontractual.pdf")</f>
        <v>https://www.helvetia.es/hprint/documentos/informacionPrecontractual/4000134/Z02/002/documentoPrecontractual.pdf</v>
      </c>
      <c r="G252">
        <v>1</v>
      </c>
    </row>
    <row r="253" spans="1:7" outlineLevel="1" x14ac:dyDescent="0.25">
      <c r="A253" t="s">
        <v>889</v>
      </c>
      <c r="B253">
        <v>50</v>
      </c>
      <c r="C253">
        <v>0.66</v>
      </c>
      <c r="D253">
        <v>1.38</v>
      </c>
      <c r="E253" s="1" t="s">
        <v>790</v>
      </c>
      <c r="F253" s="4" t="str">
        <f>HYPERLINK("https://segurodedecesos.org/seguros-de-decesos-sanitas-espana/")</f>
        <v>https://segurodedecesos.org/seguros-de-decesos-sanitas-espana/</v>
      </c>
      <c r="G253">
        <v>1</v>
      </c>
    </row>
    <row r="254" spans="1:7" outlineLevel="1" x14ac:dyDescent="0.25">
      <c r="A254" t="s">
        <v>889</v>
      </c>
      <c r="B254">
        <v>50</v>
      </c>
      <c r="C254">
        <v>0.66</v>
      </c>
      <c r="D254">
        <v>1.38</v>
      </c>
      <c r="E254" s="1" t="s">
        <v>790</v>
      </c>
      <c r="F254" s="4" t="str">
        <f>HYPERLINK("https://segurodedecesos.org/mutua-general-de-seguros-seguro-de-decesos-mgs-espana/")</f>
        <v>https://segurodedecesos.org/mutua-general-de-seguros-seguro-de-decesos-mgs-espana/</v>
      </c>
      <c r="G254">
        <v>1</v>
      </c>
    </row>
    <row r="255" spans="1:7" outlineLevel="1" x14ac:dyDescent="0.25">
      <c r="A255" t="s">
        <v>889</v>
      </c>
      <c r="B255">
        <v>50</v>
      </c>
      <c r="C255">
        <v>0.66</v>
      </c>
      <c r="D255">
        <v>1.38</v>
      </c>
      <c r="E255" s="1" t="s">
        <v>790</v>
      </c>
      <c r="F255" s="4" t="str">
        <f>HYPERLINK("https://www.linkedin.com/company/aura-s.-a.")</f>
        <v>https://www.linkedin.com/company/aura-s.-a.</v>
      </c>
      <c r="G255">
        <v>1</v>
      </c>
    </row>
    <row r="256" spans="1:7" outlineLevel="1" x14ac:dyDescent="0.25">
      <c r="A256" t="s">
        <v>889</v>
      </c>
      <c r="B256">
        <v>50</v>
      </c>
      <c r="C256">
        <v>0.66</v>
      </c>
      <c r="D256">
        <v>1.38</v>
      </c>
      <c r="E256" s="1" t="s">
        <v>790</v>
      </c>
      <c r="F256" s="4" t="str">
        <f>HYPERLINK("https://www.rastreator.com/seguros-de-hogar/guias/seguro-hogar-mas-barato.aspx")</f>
        <v>https://www.rastreator.com/seguros-de-hogar/guias/seguro-hogar-mas-barato.aspx</v>
      </c>
      <c r="G256">
        <v>1</v>
      </c>
    </row>
    <row r="257" spans="1:7" x14ac:dyDescent="0.25">
      <c r="G257">
        <v>1</v>
      </c>
    </row>
    <row r="258" spans="1:7" x14ac:dyDescent="0.25">
      <c r="A258" t="s">
        <v>31</v>
      </c>
      <c r="B258">
        <v>500</v>
      </c>
      <c r="C258">
        <v>0.99</v>
      </c>
      <c r="D258">
        <v>1.66</v>
      </c>
      <c r="E258" s="1" t="s">
        <v>790</v>
      </c>
      <c r="F258" s="4" t="str">
        <f>HYPERLINK("https://www.asisa.es/seguros-de-salud")</f>
        <v>https://www.asisa.es/seguros-de-salud</v>
      </c>
      <c r="G258">
        <v>1</v>
      </c>
    </row>
    <row r="259" spans="1:7" outlineLevel="1" x14ac:dyDescent="0.25">
      <c r="A259" t="s">
        <v>31</v>
      </c>
      <c r="B259">
        <v>500</v>
      </c>
      <c r="C259">
        <v>0.99</v>
      </c>
      <c r="D259">
        <v>1.66</v>
      </c>
      <c r="E259" s="1" t="s">
        <v>790</v>
      </c>
      <c r="F259" s="4" t="str">
        <f>HYPERLINK("https://www.asisa.es/DocumentosWeb?nombreArchivo=PRODUCTOS%5CASISA_DECESOS-Folleto.pdf")</f>
        <v>https://www.asisa.es/DocumentosWeb?nombreArchivo=PRODUCTOS%5CASISA_DECESOS-Folleto.pdf</v>
      </c>
      <c r="G259">
        <v>1</v>
      </c>
    </row>
    <row r="260" spans="1:7" outlineLevel="1" x14ac:dyDescent="0.25">
      <c r="A260" t="s">
        <v>31</v>
      </c>
      <c r="B260">
        <v>500</v>
      </c>
      <c r="C260">
        <v>0.99</v>
      </c>
      <c r="D260">
        <v>1.66</v>
      </c>
      <c r="E260" s="1" t="s">
        <v>790</v>
      </c>
      <c r="F260" s="4" t="str">
        <f>HYPERLINK("https://selectra.es/seguros/aseguradoras/helvetia/seguro-salud-helvetia")</f>
        <v>https://selectra.es/seguros/aseguradoras/helvetia/seguro-salud-helvetia</v>
      </c>
      <c r="G260">
        <v>1</v>
      </c>
    </row>
    <row r="261" spans="1:7" outlineLevel="1" x14ac:dyDescent="0.25">
      <c r="A261" t="s">
        <v>31</v>
      </c>
      <c r="B261">
        <v>500</v>
      </c>
      <c r="C261">
        <v>0.99</v>
      </c>
      <c r="D261">
        <v>1.66</v>
      </c>
      <c r="E261" s="1" t="s">
        <v>790</v>
      </c>
      <c r="F261" s="4" t="str">
        <f>HYPERLINK("https://www.segurcaixaadeslas.es/es/area-clientes/salud/recibos-reembolsos")</f>
        <v>https://www.segurcaixaadeslas.es/es/area-clientes/salud/recibos-reembolsos</v>
      </c>
      <c r="G261">
        <v>1</v>
      </c>
    </row>
    <row r="262" spans="1:7" outlineLevel="1" x14ac:dyDescent="0.25">
      <c r="A262" t="s">
        <v>31</v>
      </c>
      <c r="B262">
        <v>500</v>
      </c>
      <c r="C262">
        <v>0.99</v>
      </c>
      <c r="D262">
        <v>1.66</v>
      </c>
      <c r="E262" s="1" t="s">
        <v>790</v>
      </c>
      <c r="F262" s="4" t="str">
        <f>HYPERLINK("https://www.tupolizadesalud.com/")</f>
        <v>https://www.tupolizadesalud.com/</v>
      </c>
      <c r="G262">
        <v>1</v>
      </c>
    </row>
    <row r="263" spans="1:7" outlineLevel="1" x14ac:dyDescent="0.25">
      <c r="A263" t="s">
        <v>31</v>
      </c>
      <c r="B263">
        <v>500</v>
      </c>
      <c r="C263">
        <v>0.99</v>
      </c>
      <c r="D263">
        <v>1.66</v>
      </c>
      <c r="E263" s="1" t="s">
        <v>790</v>
      </c>
      <c r="F263" s="4" t="str">
        <f>HYPERLINK("https://saludsegur.es/adeslas-dental-max-tu-seguro-dental/")</f>
        <v>https://saludsegur.es/adeslas-dental-max-tu-seguro-dental/</v>
      </c>
      <c r="G263">
        <v>1</v>
      </c>
    </row>
    <row r="264" spans="1:7" outlineLevel="1" x14ac:dyDescent="0.25">
      <c r="A264" t="s">
        <v>31</v>
      </c>
      <c r="B264">
        <v>500</v>
      </c>
      <c r="C264">
        <v>0.99</v>
      </c>
      <c r="D264">
        <v>1.66</v>
      </c>
      <c r="E264" s="1" t="s">
        <v>790</v>
      </c>
      <c r="F264" s="4" t="str">
        <f>HYPERLINK("https://www.bancsabadell.com/cs/Satellite/SabAtl/Proteccion-Salud/6000018128579/es/")</f>
        <v>https://www.bancsabadell.com/cs/Satellite/SabAtl/Proteccion-Salud/6000018128579/es/</v>
      </c>
      <c r="G264">
        <v>1</v>
      </c>
    </row>
    <row r="265" spans="1:7" outlineLevel="1" x14ac:dyDescent="0.25">
      <c r="A265" t="s">
        <v>31</v>
      </c>
      <c r="B265">
        <v>500</v>
      </c>
      <c r="C265">
        <v>0.99</v>
      </c>
      <c r="D265">
        <v>1.66</v>
      </c>
      <c r="E265" s="1" t="s">
        <v>790</v>
      </c>
      <c r="F265" s="4" t="str">
        <f>HYPERLINK("https://www.polizamedica.es/seguros/seguro-dental/seguro-dental-asefa")</f>
        <v>https://www.polizamedica.es/seguros/seguro-dental/seguro-dental-asefa</v>
      </c>
      <c r="G265">
        <v>1</v>
      </c>
    </row>
    <row r="266" spans="1:7" outlineLevel="1" x14ac:dyDescent="0.25">
      <c r="A266" t="s">
        <v>31</v>
      </c>
      <c r="B266">
        <v>500</v>
      </c>
      <c r="C266">
        <v>0.99</v>
      </c>
      <c r="D266">
        <v>1.66</v>
      </c>
      <c r="E266" s="1" t="s">
        <v>790</v>
      </c>
      <c r="F266" s="4" t="str">
        <f>HYPERLINK("https://www.generali.es/")</f>
        <v>https://www.generali.es/</v>
      </c>
      <c r="G266">
        <v>1</v>
      </c>
    </row>
    <row r="267" spans="1:7" outlineLevel="1" x14ac:dyDescent="0.25">
      <c r="A267" t="s">
        <v>31</v>
      </c>
      <c r="B267">
        <v>500</v>
      </c>
      <c r="C267">
        <v>0.99</v>
      </c>
      <c r="D267">
        <v>1.66</v>
      </c>
      <c r="E267" s="1" t="s">
        <v>790</v>
      </c>
      <c r="F267" s="4" t="str">
        <f>HYPERLINK("https://www.lasseguradora.com/es")</f>
        <v>https://www.lasseguradora.com/es</v>
      </c>
      <c r="G267">
        <v>1</v>
      </c>
    </row>
    <row r="268" spans="1:7" x14ac:dyDescent="0.25">
      <c r="G268">
        <v>1</v>
      </c>
    </row>
    <row r="269" spans="1:7" x14ac:dyDescent="0.25">
      <c r="A269" t="s">
        <v>275</v>
      </c>
      <c r="B269">
        <v>50</v>
      </c>
      <c r="C269">
        <v>0.99</v>
      </c>
      <c r="D269">
        <v>2.88</v>
      </c>
      <c r="E269" s="1" t="s">
        <v>790</v>
      </c>
      <c r="F269" s="4" t="str">
        <f>HYPERLINK("https://www.kelisto.es/seguros-coche/mejor-compra/los-mejores-seguros-de-coche-2849")</f>
        <v>https://www.kelisto.es/seguros-coche/mejor-compra/los-mejores-seguros-de-coche-2849</v>
      </c>
      <c r="G269">
        <v>1</v>
      </c>
    </row>
    <row r="270" spans="1:7" outlineLevel="1" x14ac:dyDescent="0.25">
      <c r="A270" t="s">
        <v>275</v>
      </c>
      <c r="B270">
        <v>50</v>
      </c>
      <c r="C270">
        <v>0.99</v>
      </c>
      <c r="D270">
        <v>2.88</v>
      </c>
      <c r="E270" s="1" t="s">
        <v>790</v>
      </c>
      <c r="F270" s="4" t="str">
        <f>HYPERLINK("https://www.rastreator.com/seguros-de-coche/analisis/mejor-seguro-de-coche.aspx")</f>
        <v>https://www.rastreator.com/seguros-de-coche/analisis/mejor-seguro-de-coche.aspx</v>
      </c>
      <c r="G270">
        <v>1</v>
      </c>
    </row>
    <row r="271" spans="1:7" outlineLevel="1" x14ac:dyDescent="0.25">
      <c r="A271" t="s">
        <v>275</v>
      </c>
      <c r="B271">
        <v>50</v>
      </c>
      <c r="C271">
        <v>0.99</v>
      </c>
      <c r="D271">
        <v>2.88</v>
      </c>
      <c r="E271" s="1" t="s">
        <v>790</v>
      </c>
      <c r="F271" s="4" t="str">
        <f>HYPERLINK("https://www.rastreator.com/seguros-de-hogar/guias/seguro-hogar-mas-barato.aspx")</f>
        <v>https://www.rastreator.com/seguros-de-hogar/guias/seguro-hogar-mas-barato.aspx</v>
      </c>
      <c r="G271">
        <v>1</v>
      </c>
    </row>
    <row r="272" spans="1:7" outlineLevel="1" x14ac:dyDescent="0.25">
      <c r="A272" t="s">
        <v>275</v>
      </c>
      <c r="B272">
        <v>50</v>
      </c>
      <c r="C272">
        <v>0.99</v>
      </c>
      <c r="D272">
        <v>2.88</v>
      </c>
      <c r="E272" s="1" t="s">
        <v>790</v>
      </c>
      <c r="F272" s="4" t="str">
        <f>HYPERLINK("https://zenitramseguros.com/D/post/los-mejores-seguros-de-vida-riesgo-en-2021/")</f>
        <v>https://zenitramseguros.com/D/post/los-mejores-seguros-de-vida-riesgo-en-2021/</v>
      </c>
      <c r="G272">
        <v>1</v>
      </c>
    </row>
    <row r="273" spans="1:7" outlineLevel="1" x14ac:dyDescent="0.25">
      <c r="A273" t="s">
        <v>275</v>
      </c>
      <c r="B273">
        <v>50</v>
      </c>
      <c r="C273">
        <v>0.99</v>
      </c>
      <c r="D273">
        <v>2.88</v>
      </c>
      <c r="E273" s="1" t="s">
        <v>790</v>
      </c>
      <c r="F273" s="4" t="str">
        <f>HYPERLINK("https://selectra.es/seguros/aseguradoras/ocaso")</f>
        <v>https://selectra.es/seguros/aseguradoras/ocaso</v>
      </c>
      <c r="G273">
        <v>1</v>
      </c>
    </row>
    <row r="274" spans="1:7" outlineLevel="1" x14ac:dyDescent="0.25">
      <c r="A274" t="s">
        <v>275</v>
      </c>
      <c r="B274">
        <v>50</v>
      </c>
      <c r="C274">
        <v>0.99</v>
      </c>
      <c r="D274">
        <v>2.88</v>
      </c>
      <c r="E274" s="1" t="s">
        <v>790</v>
      </c>
      <c r="F274" s="4" t="str">
        <f>HYPERLINK("https://costaseguros.es/decesos/")</f>
        <v>https://costaseguros.es/decesos/</v>
      </c>
      <c r="G274">
        <v>1</v>
      </c>
    </row>
    <row r="275" spans="1:7" outlineLevel="1" x14ac:dyDescent="0.25">
      <c r="A275" t="s">
        <v>275</v>
      </c>
      <c r="B275">
        <v>50</v>
      </c>
      <c r="C275">
        <v>0.99</v>
      </c>
      <c r="D275">
        <v>2.88</v>
      </c>
      <c r="E275" s="1" t="s">
        <v>790</v>
      </c>
      <c r="F275" s="4" t="str">
        <f>HYPERLINK("https://www.generali.es/")</f>
        <v>https://www.generali.es/</v>
      </c>
      <c r="G275">
        <v>1</v>
      </c>
    </row>
    <row r="276" spans="1:7" outlineLevel="1" x14ac:dyDescent="0.25">
      <c r="A276" t="s">
        <v>275</v>
      </c>
      <c r="B276">
        <v>50</v>
      </c>
      <c r="C276">
        <v>0.99</v>
      </c>
      <c r="D276">
        <v>2.88</v>
      </c>
      <c r="E276" s="1" t="s">
        <v>790</v>
      </c>
      <c r="F276" s="4" t="str">
        <f>HYPERLINK("https://www.icea.es/")</f>
        <v>https://www.icea.es/</v>
      </c>
      <c r="G276">
        <v>1</v>
      </c>
    </row>
    <row r="277" spans="1:7" outlineLevel="1" x14ac:dyDescent="0.25">
      <c r="A277" t="s">
        <v>275</v>
      </c>
      <c r="B277">
        <v>50</v>
      </c>
      <c r="C277">
        <v>0.99</v>
      </c>
      <c r="D277">
        <v>2.88</v>
      </c>
      <c r="E277" s="1" t="s">
        <v>790</v>
      </c>
      <c r="F277" s="4" t="str">
        <f>HYPERLINK("https://www.tupolizadesalud.com/")</f>
        <v>https://www.tupolizadesalud.com/</v>
      </c>
      <c r="G277">
        <v>1</v>
      </c>
    </row>
    <row r="278" spans="1:7" outlineLevel="1" x14ac:dyDescent="0.25">
      <c r="A278" t="s">
        <v>275</v>
      </c>
      <c r="B278">
        <v>50</v>
      </c>
      <c r="C278">
        <v>0.99</v>
      </c>
      <c r="D278">
        <v>2.88</v>
      </c>
      <c r="E278" s="1" t="s">
        <v>790</v>
      </c>
      <c r="F278" s="4" t="str">
        <f>HYPERLINK("https://www.zurich.es/")</f>
        <v>https://www.zurich.es/</v>
      </c>
      <c r="G278">
        <v>1</v>
      </c>
    </row>
    <row r="279" spans="1:7" x14ac:dyDescent="0.25">
      <c r="G279">
        <v>1</v>
      </c>
    </row>
    <row r="280" spans="1:7" x14ac:dyDescent="0.25">
      <c r="A280" t="s">
        <v>667</v>
      </c>
      <c r="B280">
        <v>50</v>
      </c>
      <c r="C280">
        <v>0.66</v>
      </c>
      <c r="D280">
        <v>1.32</v>
      </c>
      <c r="E280" s="1" t="s">
        <v>790</v>
      </c>
      <c r="F280" s="4" t="str">
        <f>HYPERLINK("https://fr.linkedin.com/company/previsora-bilbaina")</f>
        <v>https://fr.linkedin.com/company/previsora-bilbaina</v>
      </c>
      <c r="G280">
        <v>1</v>
      </c>
    </row>
    <row r="281" spans="1:7" outlineLevel="1" x14ac:dyDescent="0.25">
      <c r="A281" t="s">
        <v>667</v>
      </c>
      <c r="B281">
        <v>50</v>
      </c>
      <c r="C281">
        <v>0.66</v>
      </c>
      <c r="D281">
        <v>1.32</v>
      </c>
      <c r="E281" s="1" t="s">
        <v>790</v>
      </c>
      <c r="F281" s="4" t="str">
        <f>HYPERLINK("https://www.insurebrokers.es/asistencia/")</f>
        <v>https://www.insurebrokers.es/asistencia/</v>
      </c>
      <c r="G281">
        <v>1</v>
      </c>
    </row>
    <row r="282" spans="1:7" outlineLevel="1" x14ac:dyDescent="0.25">
      <c r="A282" t="s">
        <v>667</v>
      </c>
      <c r="B282">
        <v>50</v>
      </c>
      <c r="C282">
        <v>0.66</v>
      </c>
      <c r="D282">
        <v>1.32</v>
      </c>
      <c r="E282" s="1" t="s">
        <v>790</v>
      </c>
      <c r="F282" s="4" t="str">
        <f>HYPERLINK("https://es.jooble.org/trabajo-tramitador-decesos")</f>
        <v>https://es.jooble.org/trabajo-tramitador-decesos</v>
      </c>
      <c r="G282">
        <v>1</v>
      </c>
    </row>
    <row r="283" spans="1:7" outlineLevel="1" x14ac:dyDescent="0.25">
      <c r="A283" t="s">
        <v>667</v>
      </c>
      <c r="B283">
        <v>50</v>
      </c>
      <c r="C283">
        <v>0.66</v>
      </c>
      <c r="D283">
        <v>1.32</v>
      </c>
      <c r="E283" s="1" t="s">
        <v>790</v>
      </c>
      <c r="F283" s="4" t="str">
        <f>HYPERLINK("https://guiapractica.com/eibar/previsora-bilbaina/gmx-niv159-con172301.htm")</f>
        <v>https://guiapractica.com/eibar/previsora-bilbaina/gmx-niv159-con172301.htm</v>
      </c>
      <c r="G283">
        <v>1</v>
      </c>
    </row>
    <row r="284" spans="1:7" outlineLevel="1" x14ac:dyDescent="0.25">
      <c r="A284" t="s">
        <v>667</v>
      </c>
      <c r="B284">
        <v>50</v>
      </c>
      <c r="C284">
        <v>0.66</v>
      </c>
      <c r="D284">
        <v>1.32</v>
      </c>
      <c r="E284" s="1" t="s">
        <v>790</v>
      </c>
      <c r="F284" s="4" t="str">
        <f>HYPERLINK("https://mejorsegurovida.es/seguro-de-vida-catalana-occidente/")</f>
        <v>https://mejorsegurovida.es/seguro-de-vida-catalana-occidente/</v>
      </c>
      <c r="G284">
        <v>1</v>
      </c>
    </row>
    <row r="285" spans="1:7" outlineLevel="1" x14ac:dyDescent="0.25">
      <c r="A285" t="s">
        <v>667</v>
      </c>
      <c r="B285">
        <v>50</v>
      </c>
      <c r="C285">
        <v>0.66</v>
      </c>
      <c r="D285">
        <v>1.32</v>
      </c>
      <c r="E285" s="1" t="s">
        <v>790</v>
      </c>
      <c r="F285" s="4" t="str">
        <f>HYPERLINK("https://mejorsegurovida.es/seguro-de-vida-mas-barato-vizcaya/")</f>
        <v>https://mejorsegurovida.es/seguro-de-vida-mas-barato-vizcaya/</v>
      </c>
      <c r="G285">
        <v>1</v>
      </c>
    </row>
    <row r="286" spans="1:7" outlineLevel="1" x14ac:dyDescent="0.25">
      <c r="A286" t="s">
        <v>667</v>
      </c>
      <c r="B286">
        <v>50</v>
      </c>
      <c r="C286">
        <v>0.66</v>
      </c>
      <c r="D286">
        <v>1.32</v>
      </c>
      <c r="E286" s="1" t="s">
        <v>790</v>
      </c>
      <c r="F286" s="4" t="str">
        <f>HYPERLINK("https://www.segurosbilbao.com/")</f>
        <v>https://www.segurosbilbao.com/</v>
      </c>
      <c r="G286">
        <v>1</v>
      </c>
    </row>
    <row r="287" spans="1:7" outlineLevel="1" x14ac:dyDescent="0.25">
      <c r="A287" t="s">
        <v>667</v>
      </c>
      <c r="B287">
        <v>50</v>
      </c>
      <c r="C287">
        <v>0.66</v>
      </c>
      <c r="D287">
        <v>1.32</v>
      </c>
      <c r="E287" s="1" t="s">
        <v>790</v>
      </c>
      <c r="F287" s="4" t="str">
        <f>HYPERLINK("http://www.funeuskadi.com/paginas/asp/buscador-esquelas.asp?esquelas=hoy")</f>
        <v>http://www.funeuskadi.com/paginas/asp/buscador-esquelas.asp?esquelas=hoy</v>
      </c>
      <c r="G287">
        <v>1</v>
      </c>
    </row>
    <row r="288" spans="1:7" outlineLevel="1" x14ac:dyDescent="0.25">
      <c r="A288" t="s">
        <v>667</v>
      </c>
      <c r="B288">
        <v>50</v>
      </c>
      <c r="C288">
        <v>0.66</v>
      </c>
      <c r="D288">
        <v>1.32</v>
      </c>
      <c r="E288" s="1" t="s">
        <v>790</v>
      </c>
      <c r="F288" s="4" t="str">
        <f>HYPERLINK("https://jobtoday.com/es/trabajo/comercial-teletrabajo-eDkE9B")</f>
        <v>https://jobtoday.com/es/trabajo/comercial-teletrabajo-eDkE9B</v>
      </c>
      <c r="G288">
        <v>1</v>
      </c>
    </row>
    <row r="289" spans="1:7" outlineLevel="1" x14ac:dyDescent="0.25">
      <c r="A289" t="s">
        <v>667</v>
      </c>
      <c r="B289">
        <v>50</v>
      </c>
      <c r="C289">
        <v>0.66</v>
      </c>
      <c r="D289">
        <v>1.32</v>
      </c>
      <c r="E289" s="1" t="s">
        <v>790</v>
      </c>
      <c r="F289" s="4" t="str">
        <f>HYPERLINK("https://www.jobatus.es/trabajo-teleoperador-venta-el-corte-ingl%C3%A9s-seguros-hm-510988282")</f>
        <v>https://www.jobatus.es/trabajo-teleoperador-venta-el-corte-ingl%C3%A9s-seguros-hm-510988282</v>
      </c>
      <c r="G289">
        <v>1</v>
      </c>
    </row>
    <row r="290" spans="1:7" x14ac:dyDescent="0.25">
      <c r="G290">
        <v>1</v>
      </c>
    </row>
    <row r="291" spans="1:7" x14ac:dyDescent="0.25">
      <c r="A291" t="s">
        <v>586</v>
      </c>
      <c r="B291">
        <v>50</v>
      </c>
      <c r="C291">
        <v>0.33</v>
      </c>
      <c r="D291">
        <v>0.53</v>
      </c>
      <c r="E291" s="1" t="s">
        <v>790</v>
      </c>
      <c r="F291" s="4" t="str">
        <f>HYPERLINK("https://revistafuneraria.com/directorio/alianza-espanola-de-seguros-oficinas-centrales/")</f>
        <v>https://revistafuneraria.com/directorio/alianza-espanola-de-seguros-oficinas-centrales/</v>
      </c>
      <c r="G291">
        <v>1</v>
      </c>
    </row>
    <row r="292" spans="1:7" outlineLevel="1" x14ac:dyDescent="0.25">
      <c r="A292" t="s">
        <v>586</v>
      </c>
      <c r="B292">
        <v>50</v>
      </c>
      <c r="C292">
        <v>0.33</v>
      </c>
      <c r="D292">
        <v>0.53</v>
      </c>
      <c r="E292" s="1" t="s">
        <v>790</v>
      </c>
      <c r="F292" s="4" t="str">
        <f>HYPERLINK("http://tanatorioviveiro.com/esquelas-condolencias")</f>
        <v>http://tanatorioviveiro.com/esquelas-condolencias</v>
      </c>
      <c r="G292">
        <v>1</v>
      </c>
    </row>
    <row r="293" spans="1:7" outlineLevel="1" x14ac:dyDescent="0.25">
      <c r="A293" t="s">
        <v>586</v>
      </c>
      <c r="B293">
        <v>50</v>
      </c>
      <c r="C293">
        <v>0.33</v>
      </c>
      <c r="D293">
        <v>0.53</v>
      </c>
      <c r="E293" s="1" t="s">
        <v>790</v>
      </c>
      <c r="F293" s="4" t="str">
        <f>HYPERLINK("https://seguros.de-vigo.com/")</f>
        <v>https://seguros.de-vigo.com/</v>
      </c>
      <c r="G293">
        <v>1</v>
      </c>
    </row>
    <row r="294" spans="1:7" outlineLevel="1" x14ac:dyDescent="0.25">
      <c r="A294" t="s">
        <v>586</v>
      </c>
      <c r="B294">
        <v>50</v>
      </c>
      <c r="C294">
        <v>0.33</v>
      </c>
      <c r="D294">
        <v>0.53</v>
      </c>
      <c r="E294" s="1" t="s">
        <v>790</v>
      </c>
      <c r="F294" s="4" t="str">
        <f>HYPERLINK("https://www.divinapastora.com/corporativo/historia.aspx")</f>
        <v>https://www.divinapastora.com/corporativo/historia.aspx</v>
      </c>
      <c r="G294">
        <v>1</v>
      </c>
    </row>
    <row r="295" spans="1:7" outlineLevel="1" x14ac:dyDescent="0.25">
      <c r="A295" t="s">
        <v>586</v>
      </c>
      <c r="B295">
        <v>50</v>
      </c>
      <c r="C295">
        <v>0.33</v>
      </c>
      <c r="D295">
        <v>0.53</v>
      </c>
      <c r="E295" s="1" t="s">
        <v>790</v>
      </c>
      <c r="F295" s="4" t="str">
        <f>HYPERLINK("https://www.abc.es/economia/abci-banca-march-y-generali-alian-para-vender-seguros-proximos-diez-anos-202102151110_noticia.html")</f>
        <v>https://www.abc.es/economia/abci-banca-march-y-generali-alian-para-vender-seguros-proximos-diez-anos-202102151110_noticia.html</v>
      </c>
      <c r="G295">
        <v>1</v>
      </c>
    </row>
    <row r="296" spans="1:7" outlineLevel="1" x14ac:dyDescent="0.25">
      <c r="A296" t="s">
        <v>586</v>
      </c>
      <c r="B296">
        <v>50</v>
      </c>
      <c r="C296">
        <v>0.33</v>
      </c>
      <c r="D296">
        <v>0.53</v>
      </c>
      <c r="E296" s="1" t="s">
        <v>790</v>
      </c>
      <c r="F296" s="4" t="str">
        <f>HYPERLINK("https://www.plusultra.es/")</f>
        <v>https://www.plusultra.es/</v>
      </c>
      <c r="G296">
        <v>1</v>
      </c>
    </row>
    <row r="297" spans="1:7" outlineLevel="1" x14ac:dyDescent="0.25">
      <c r="A297" t="s">
        <v>586</v>
      </c>
      <c r="B297">
        <v>50</v>
      </c>
      <c r="C297">
        <v>0.33</v>
      </c>
      <c r="D297">
        <v>0.53</v>
      </c>
      <c r="E297" s="1" t="s">
        <v>790</v>
      </c>
      <c r="F297" s="4" t="str">
        <f>HYPERLINK("https://cincodias.elpais.com/tag/seguros/a")</f>
        <v>https://cincodias.elpais.com/tag/seguros/a</v>
      </c>
      <c r="G297">
        <v>1</v>
      </c>
    </row>
    <row r="298" spans="1:7" outlineLevel="1" x14ac:dyDescent="0.25">
      <c r="A298" t="s">
        <v>586</v>
      </c>
      <c r="B298">
        <v>50</v>
      </c>
      <c r="C298">
        <v>0.33</v>
      </c>
      <c r="D298">
        <v>0.53</v>
      </c>
      <c r="E298" s="1" t="s">
        <v>790</v>
      </c>
      <c r="F298" s="4" t="str">
        <f>HYPERLINK("https://gref.org/blog/category/sector-seguros/")</f>
        <v>https://gref.org/blog/category/sector-seguros/</v>
      </c>
      <c r="G298">
        <v>1</v>
      </c>
    </row>
    <row r="299" spans="1:7" outlineLevel="1" x14ac:dyDescent="0.25">
      <c r="A299" t="s">
        <v>586</v>
      </c>
      <c r="B299">
        <v>50</v>
      </c>
      <c r="C299">
        <v>0.33</v>
      </c>
      <c r="D299">
        <v>0.53</v>
      </c>
      <c r="E299" s="1" t="s">
        <v>790</v>
      </c>
      <c r="F299" s="4" t="str">
        <f>HYPERLINK("https://www.blogdeseguros.eu/companias-de-seguros/allianz-popular-vida-compania-de-seguros-y-reaseguros-s-a-u/")</f>
        <v>https://www.blogdeseguros.eu/companias-de-seguros/allianz-popular-vida-compania-de-seguros-y-reaseguros-s-a-u/</v>
      </c>
      <c r="G299">
        <v>1</v>
      </c>
    </row>
    <row r="300" spans="1:7" outlineLevel="1" x14ac:dyDescent="0.25">
      <c r="A300" t="s">
        <v>586</v>
      </c>
      <c r="B300">
        <v>50</v>
      </c>
      <c r="C300">
        <v>0.33</v>
      </c>
      <c r="D300">
        <v>0.53</v>
      </c>
      <c r="E300" s="1" t="s">
        <v>790</v>
      </c>
      <c r="F300" s="4" t="str">
        <f>HYPERLINK("http://eldeporteconquense.com/cuenca/cuenca-cultura/2021/03/13/el-grupo-de-ciudades-patrimonio-y-el-instituto-cervantes-renuevan-su-alianza-estrategica-para-la-promocion-de-la-cultura/")</f>
        <v>http://eldeporteconquense.com/cuenca/cuenca-cultura/2021/03/13/el-grupo-de-ciudades-patrimonio-y-el-instituto-cervantes-renuevan-su-alianza-estrategica-para-la-promocion-de-la-cultura/</v>
      </c>
      <c r="G300">
        <v>1</v>
      </c>
    </row>
    <row r="301" spans="1:7" x14ac:dyDescent="0.25">
      <c r="G301">
        <v>1</v>
      </c>
    </row>
    <row r="302" spans="1:7" x14ac:dyDescent="0.25">
      <c r="A302" t="s">
        <v>1146</v>
      </c>
      <c r="B302">
        <v>50</v>
      </c>
      <c r="C302">
        <v>0.99</v>
      </c>
      <c r="D302" t="s">
        <v>529</v>
      </c>
      <c r="E302" s="1" t="s">
        <v>790</v>
      </c>
      <c r="F302" s="4" t="str">
        <f>HYPERLINK("https://www.rastreator.com/seguros-de-hogar/guias/seguro-hogar-mas-barato.aspx")</f>
        <v>https://www.rastreator.com/seguros-de-hogar/guias/seguro-hogar-mas-barato.aspx</v>
      </c>
      <c r="G302">
        <v>1</v>
      </c>
    </row>
    <row r="303" spans="1:7" outlineLevel="1" x14ac:dyDescent="0.25">
      <c r="A303" t="s">
        <v>1146</v>
      </c>
      <c r="B303">
        <v>50</v>
      </c>
      <c r="C303">
        <v>0.99</v>
      </c>
      <c r="D303" t="s">
        <v>529</v>
      </c>
      <c r="E303" s="1" t="s">
        <v>790</v>
      </c>
      <c r="F303" s="4" t="str">
        <f>HYPERLINK("https://www.rastreator.com/seguros-de-moto/analisis/seguro-moto-mas-barato.aspx")</f>
        <v>https://www.rastreator.com/seguros-de-moto/analisis/seguro-moto-mas-barato.aspx</v>
      </c>
      <c r="G303">
        <v>1</v>
      </c>
    </row>
    <row r="304" spans="1:7" outlineLevel="1" x14ac:dyDescent="0.25">
      <c r="A304" t="s">
        <v>1146</v>
      </c>
      <c r="B304">
        <v>50</v>
      </c>
      <c r="C304">
        <v>0.99</v>
      </c>
      <c r="D304" t="s">
        <v>529</v>
      </c>
      <c r="E304" s="1" t="s">
        <v>790</v>
      </c>
      <c r="F304" s="4" t="str">
        <f>HYPERLINK("https://www.kelisto.es/seguros-hogar/mejor-compra/los-10-seguros-de-hogar-mas-baratos-4453")</f>
        <v>https://www.kelisto.es/seguros-hogar/mejor-compra/los-10-seguros-de-hogar-mas-baratos-4453</v>
      </c>
      <c r="G304">
        <v>1</v>
      </c>
    </row>
    <row r="305" spans="1:7" outlineLevel="1" x14ac:dyDescent="0.25">
      <c r="A305" t="s">
        <v>1146</v>
      </c>
      <c r="B305">
        <v>50</v>
      </c>
      <c r="C305">
        <v>0.99</v>
      </c>
      <c r="D305" t="s">
        <v>529</v>
      </c>
      <c r="E305" s="1" t="s">
        <v>790</v>
      </c>
      <c r="F305" s="4" t="str">
        <f>HYPERLINK("https://www.kelisto.es/seguros-coche/mejor-compra/los-seguros-de-coche-mas-baratos-3664")</f>
        <v>https://www.kelisto.es/seguros-coche/mejor-compra/los-seguros-de-coche-mas-baratos-3664</v>
      </c>
      <c r="G305">
        <v>1</v>
      </c>
    </row>
    <row r="306" spans="1:7" outlineLevel="1" x14ac:dyDescent="0.25">
      <c r="A306" t="s">
        <v>1146</v>
      </c>
      <c r="B306">
        <v>50</v>
      </c>
      <c r="C306">
        <v>0.99</v>
      </c>
      <c r="D306" t="s">
        <v>529</v>
      </c>
      <c r="E306" s="1" t="s">
        <v>790</v>
      </c>
      <c r="F306" s="4" t="str">
        <f>HYPERLINK("https://www.segurosbilbao.com/")</f>
        <v>https://www.segurosbilbao.com/</v>
      </c>
      <c r="G306">
        <v>1</v>
      </c>
    </row>
    <row r="307" spans="1:7" outlineLevel="1" x14ac:dyDescent="0.25">
      <c r="A307" t="s">
        <v>1146</v>
      </c>
      <c r="B307">
        <v>50</v>
      </c>
      <c r="C307">
        <v>0.99</v>
      </c>
      <c r="D307" t="s">
        <v>529</v>
      </c>
      <c r="E307" s="1" t="s">
        <v>790</v>
      </c>
      <c r="F307" s="4" t="str">
        <f>HYPERLINK("https://www.zurich.es/")</f>
        <v>https://www.zurich.es/</v>
      </c>
      <c r="G307">
        <v>1</v>
      </c>
    </row>
    <row r="308" spans="1:7" outlineLevel="1" x14ac:dyDescent="0.25">
      <c r="A308" t="s">
        <v>1146</v>
      </c>
      <c r="B308">
        <v>50</v>
      </c>
      <c r="C308">
        <v>0.99</v>
      </c>
      <c r="D308" t="s">
        <v>529</v>
      </c>
      <c r="E308" s="1" t="s">
        <v>790</v>
      </c>
      <c r="F308" s="4" t="str">
        <f>HYPERLINK("https://www.seguroscea.es/seguros/seguro-vehiculo-clasico")</f>
        <v>https://www.seguroscea.es/seguros/seguro-vehiculo-clasico</v>
      </c>
      <c r="G308">
        <v>1</v>
      </c>
    </row>
    <row r="309" spans="1:7" outlineLevel="1" x14ac:dyDescent="0.25">
      <c r="A309" t="s">
        <v>1146</v>
      </c>
      <c r="B309">
        <v>50</v>
      </c>
      <c r="C309">
        <v>0.99</v>
      </c>
      <c r="D309" t="s">
        <v>529</v>
      </c>
      <c r="E309" s="1" t="s">
        <v>790</v>
      </c>
      <c r="F309" s="4" t="str">
        <f>HYPERLINK("https://www.generali.es/seguros-autonomos/vida-facil")</f>
        <v>https://www.generali.es/seguros-autonomos/vida-facil</v>
      </c>
      <c r="G309">
        <v>1</v>
      </c>
    </row>
    <row r="310" spans="1:7" outlineLevel="1" x14ac:dyDescent="0.25">
      <c r="A310" t="s">
        <v>1146</v>
      </c>
      <c r="B310">
        <v>50</v>
      </c>
      <c r="C310">
        <v>0.99</v>
      </c>
      <c r="D310" t="s">
        <v>529</v>
      </c>
      <c r="E310" s="1" t="s">
        <v>790</v>
      </c>
      <c r="F310" s="4" t="str">
        <f>HYPERLINK("https://www.segurvillegas.com/")</f>
        <v>https://www.segurvillegas.com/</v>
      </c>
      <c r="G310">
        <v>1</v>
      </c>
    </row>
    <row r="311" spans="1:7" outlineLevel="1" x14ac:dyDescent="0.25">
      <c r="A311" t="s">
        <v>1146</v>
      </c>
      <c r="B311">
        <v>50</v>
      </c>
      <c r="C311">
        <v>0.99</v>
      </c>
      <c r="D311" t="s">
        <v>529</v>
      </c>
      <c r="E311" s="1" t="s">
        <v>790</v>
      </c>
      <c r="F311" s="4" t="str">
        <f>HYPERLINK("https://www.mmtseguros.com/blog")</f>
        <v>https://www.mmtseguros.com/blog</v>
      </c>
      <c r="G311">
        <v>1</v>
      </c>
    </row>
    <row r="312" spans="1:7" x14ac:dyDescent="0.25">
      <c r="G312">
        <v>1</v>
      </c>
    </row>
    <row r="313" spans="1:7" x14ac:dyDescent="0.25">
      <c r="A313" t="s">
        <v>39</v>
      </c>
      <c r="B313">
        <v>50</v>
      </c>
      <c r="C313">
        <v>0.66</v>
      </c>
      <c r="D313">
        <v>1.1100000000000001</v>
      </c>
      <c r="E313" s="1" t="s">
        <v>790</v>
      </c>
      <c r="F313" s="4" t="str">
        <f>HYPERLINK("https://twitter.com/purisimaseguros?lang=bg")</f>
        <v>https://twitter.com/purisimaseguros?lang=bg</v>
      </c>
      <c r="G313">
        <v>1</v>
      </c>
    </row>
    <row r="314" spans="1:7" outlineLevel="1" x14ac:dyDescent="0.25">
      <c r="A314" t="s">
        <v>39</v>
      </c>
      <c r="B314">
        <v>50</v>
      </c>
      <c r="C314">
        <v>0.66</v>
      </c>
      <c r="D314">
        <v>1.1100000000000001</v>
      </c>
      <c r="E314" s="1" t="s">
        <v>790</v>
      </c>
      <c r="F314" s="4" t="str">
        <f>HYPERLINK("https://es.linkedin.com/in/raquel-ramp%C3%A9rez-butr%C3%B3n-a8014a23")</f>
        <v>https://es.linkedin.com/in/raquel-ramp%C3%A9rez-butr%C3%B3n-a8014a23</v>
      </c>
      <c r="G314">
        <v>1</v>
      </c>
    </row>
    <row r="315" spans="1:7" outlineLevel="1" x14ac:dyDescent="0.25">
      <c r="A315" t="s">
        <v>39</v>
      </c>
      <c r="B315">
        <v>50</v>
      </c>
      <c r="C315">
        <v>0.66</v>
      </c>
      <c r="D315">
        <v>1.1100000000000001</v>
      </c>
      <c r="E315" s="1" t="s">
        <v>790</v>
      </c>
      <c r="F315" s="4" t="str">
        <f>HYPERLINK("https://www.credimarket.com/bancos/banco-santander-bc28/oficinas-bk3624/toledo-pr45/toledo-t8499/oficina-462-o271997")</f>
        <v>https://www.credimarket.com/bancos/banco-santander-bc28/oficinas-bk3624/toledo-pr45/toledo-t8499/oficina-462-o271997</v>
      </c>
      <c r="G315">
        <v>1</v>
      </c>
    </row>
    <row r="316" spans="1:7" outlineLevel="1" x14ac:dyDescent="0.25">
      <c r="A316" t="s">
        <v>39</v>
      </c>
      <c r="B316">
        <v>50</v>
      </c>
      <c r="C316">
        <v>0.66</v>
      </c>
      <c r="D316">
        <v>1.1100000000000001</v>
      </c>
      <c r="E316" s="1" t="s">
        <v>790</v>
      </c>
      <c r="F316" s="4" t="str">
        <f>HYPERLINK("https://www.elplural.com/politica/espana/cifra-muertes-coronavirus-madrid_238528102")</f>
        <v>https://www.elplural.com/politica/espana/cifra-muertes-coronavirus-madrid_238528102</v>
      </c>
      <c r="G316">
        <v>1</v>
      </c>
    </row>
    <row r="317" spans="1:7" outlineLevel="1" x14ac:dyDescent="0.25">
      <c r="A317" t="s">
        <v>39</v>
      </c>
      <c r="B317">
        <v>50</v>
      </c>
      <c r="C317">
        <v>0.66</v>
      </c>
      <c r="D317">
        <v>1.1100000000000001</v>
      </c>
      <c r="E317" s="1" t="s">
        <v>790</v>
      </c>
      <c r="F317" s="4" t="str">
        <f>HYPERLINK("http://santacruz.gob.bo/acerca/secretaria_contenido/23594/9")</f>
        <v>http://santacruz.gob.bo/acerca/secretaria_contenido/23594/9</v>
      </c>
      <c r="G317">
        <v>1</v>
      </c>
    </row>
    <row r="318" spans="1:7" outlineLevel="1" x14ac:dyDescent="0.25">
      <c r="A318" t="s">
        <v>39</v>
      </c>
      <c r="B318">
        <v>50</v>
      </c>
      <c r="C318">
        <v>0.66</v>
      </c>
      <c r="D318">
        <v>1.1100000000000001</v>
      </c>
      <c r="E318" s="1" t="s">
        <v>790</v>
      </c>
      <c r="F318" s="4" t="str">
        <f>HYPERLINK("https://es.wikipedia.org/wiki/Pandemia_de_COVID-19_en_Hidalgo")</f>
        <v>https://es.wikipedia.org/wiki/Pandemia_de_COVID-19_en_Hidalgo</v>
      </c>
      <c r="G318">
        <v>1</v>
      </c>
    </row>
    <row r="319" spans="1:7" outlineLevel="1" x14ac:dyDescent="0.25">
      <c r="A319" t="s">
        <v>39</v>
      </c>
      <c r="B319">
        <v>50</v>
      </c>
      <c r="C319">
        <v>0.66</v>
      </c>
      <c r="D319">
        <v>1.1100000000000001</v>
      </c>
      <c r="E319" s="1" t="s">
        <v>790</v>
      </c>
      <c r="F319" s="4" t="str">
        <f>HYPERLINK("https://www.diariodehuelva.es/category/costa-17829/lepe/")</f>
        <v>https://www.diariodehuelva.es/category/costa-17829/lepe/</v>
      </c>
      <c r="G319">
        <v>1</v>
      </c>
    </row>
    <row r="320" spans="1:7" outlineLevel="1" x14ac:dyDescent="0.25">
      <c r="A320" t="s">
        <v>39</v>
      </c>
      <c r="B320">
        <v>50</v>
      </c>
      <c r="C320">
        <v>0.66</v>
      </c>
      <c r="D320">
        <v>1.1100000000000001</v>
      </c>
      <c r="E320" s="1" t="s">
        <v>790</v>
      </c>
      <c r="F320" s="4" t="str">
        <f>HYPERLINK("https://www.elsoldezamora.com.mx/local/municipios/patrimonio-e-identidad-perdidas-del-incendio-en-nurio-6454422.html")</f>
        <v>https://www.elsoldezamora.com.mx/local/municipios/patrimonio-e-identidad-perdidas-del-incendio-en-nurio-6454422.html</v>
      </c>
      <c r="G320">
        <v>1</v>
      </c>
    </row>
    <row r="321" spans="1:7" outlineLevel="1" x14ac:dyDescent="0.25">
      <c r="A321" t="s">
        <v>39</v>
      </c>
      <c r="B321">
        <v>50</v>
      </c>
      <c r="C321">
        <v>0.66</v>
      </c>
      <c r="D321">
        <v>1.1100000000000001</v>
      </c>
      <c r="E321" s="1" t="s">
        <v>790</v>
      </c>
      <c r="F321" s="4" t="str">
        <f>HYPERLINK("https://www.esquelasdegalicia.es/concellos2/OURENSE/Ourense/3/213")</f>
        <v>https://www.esquelasdegalicia.es/concellos2/OURENSE/Ourense/3/213</v>
      </c>
      <c r="G321">
        <v>1</v>
      </c>
    </row>
    <row r="322" spans="1:7" outlineLevel="1" x14ac:dyDescent="0.25">
      <c r="A322" t="s">
        <v>39</v>
      </c>
      <c r="B322">
        <v>50</v>
      </c>
      <c r="C322">
        <v>0.66</v>
      </c>
      <c r="D322">
        <v>1.1100000000000001</v>
      </c>
      <c r="E322" s="1" t="s">
        <v>790</v>
      </c>
      <c r="F322" s="4" t="str">
        <f>HYPERLINK("http://www.elsoldeantequera.com/esquelas/210-esquelas-mortuorias.html")</f>
        <v>http://www.elsoldeantequera.com/esquelas/210-esquelas-mortuorias.html</v>
      </c>
      <c r="G322">
        <v>1</v>
      </c>
    </row>
    <row r="323" spans="1:7" x14ac:dyDescent="0.25">
      <c r="G323">
        <v>1</v>
      </c>
    </row>
    <row r="324" spans="1:7" x14ac:dyDescent="0.25">
      <c r="A324" t="s">
        <v>118</v>
      </c>
      <c r="B324">
        <v>50</v>
      </c>
      <c r="C324">
        <v>0.66</v>
      </c>
      <c r="D324">
        <v>1.74</v>
      </c>
      <c r="E324" s="1" t="s">
        <v>790</v>
      </c>
      <c r="F324" s="4" t="str">
        <f>HYPERLINK("https://www.reale.es/es/te-ayudamos/contacto")</f>
        <v>https://www.reale.es/es/te-ayudamos/contacto</v>
      </c>
      <c r="G324">
        <v>1</v>
      </c>
    </row>
    <row r="325" spans="1:7" outlineLevel="1" x14ac:dyDescent="0.25">
      <c r="A325" t="s">
        <v>118</v>
      </c>
      <c r="B325">
        <v>50</v>
      </c>
      <c r="C325">
        <v>0.66</v>
      </c>
      <c r="D325">
        <v>1.74</v>
      </c>
      <c r="E325" s="1" t="s">
        <v>790</v>
      </c>
      <c r="F325" s="4" t="str">
        <f>HYPERLINK("https://www.segurosginestar.es/seguro-vida-o-decesos")</f>
        <v>https://www.segurosginestar.es/seguro-vida-o-decesos</v>
      </c>
      <c r="G325">
        <v>1</v>
      </c>
    </row>
    <row r="326" spans="1:7" outlineLevel="1" x14ac:dyDescent="0.25">
      <c r="A326" t="s">
        <v>118</v>
      </c>
      <c r="B326">
        <v>50</v>
      </c>
      <c r="C326">
        <v>0.66</v>
      </c>
      <c r="D326">
        <v>1.74</v>
      </c>
      <c r="E326" s="1" t="s">
        <v>790</v>
      </c>
      <c r="F326" s="4" t="str">
        <f>HYPERLINK("https://www.insurebrokers.es/asistencia/")</f>
        <v>https://www.insurebrokers.es/asistencia/</v>
      </c>
      <c r="G326">
        <v>1</v>
      </c>
    </row>
    <row r="327" spans="1:7" outlineLevel="1" x14ac:dyDescent="0.25">
      <c r="A327" t="s">
        <v>118</v>
      </c>
      <c r="B327">
        <v>50</v>
      </c>
      <c r="C327">
        <v>0.66</v>
      </c>
      <c r="D327">
        <v>1.74</v>
      </c>
      <c r="E327" s="1" t="s">
        <v>790</v>
      </c>
      <c r="F327" s="4" t="str">
        <f>HYPERLINK("https://www.elsegurodetuvida.com/seguro-de-vida-reale/")</f>
        <v>https://www.elsegurodetuvida.com/seguro-de-vida-reale/</v>
      </c>
      <c r="G327">
        <v>1</v>
      </c>
    </row>
    <row r="328" spans="1:7" outlineLevel="1" x14ac:dyDescent="0.25">
      <c r="A328" t="s">
        <v>118</v>
      </c>
      <c r="B328">
        <v>50</v>
      </c>
      <c r="C328">
        <v>0.66</v>
      </c>
      <c r="D328">
        <v>1.74</v>
      </c>
      <c r="E328" s="1" t="s">
        <v>790</v>
      </c>
      <c r="F328" s="4" t="str">
        <f>HYPERLINK("http://www.segurosescribano.es/otros-productos.html")</f>
        <v>http://www.segurosescribano.es/otros-productos.html</v>
      </c>
      <c r="G328">
        <v>1</v>
      </c>
    </row>
    <row r="329" spans="1:7" outlineLevel="1" x14ac:dyDescent="0.25">
      <c r="A329" t="s">
        <v>118</v>
      </c>
      <c r="B329">
        <v>50</v>
      </c>
      <c r="C329">
        <v>0.66</v>
      </c>
      <c r="D329">
        <v>1.74</v>
      </c>
      <c r="E329" s="1" t="s">
        <v>790</v>
      </c>
      <c r="F329" s="4" t="str">
        <f>HYPERLINK("http://www.segurosescribano.es/hogar.html")</f>
        <v>http://www.segurosescribano.es/hogar.html</v>
      </c>
      <c r="G329">
        <v>1</v>
      </c>
    </row>
    <row r="330" spans="1:7" outlineLevel="1" x14ac:dyDescent="0.25">
      <c r="A330" t="s">
        <v>118</v>
      </c>
      <c r="B330">
        <v>50</v>
      </c>
      <c r="C330">
        <v>0.66</v>
      </c>
      <c r="D330">
        <v>1.74</v>
      </c>
      <c r="E330" s="1" t="s">
        <v>790</v>
      </c>
      <c r="F330" s="4" t="str">
        <f>HYPERLINK("https://romanseguros.com/")</f>
        <v>https://romanseguros.com/</v>
      </c>
      <c r="G330">
        <v>1</v>
      </c>
    </row>
    <row r="331" spans="1:7" outlineLevel="1" x14ac:dyDescent="0.25">
      <c r="A331" t="s">
        <v>118</v>
      </c>
      <c r="B331">
        <v>50</v>
      </c>
      <c r="C331">
        <v>0.66</v>
      </c>
      <c r="D331">
        <v>1.74</v>
      </c>
      <c r="E331" s="1" t="s">
        <v>790</v>
      </c>
      <c r="F331" s="4" t="str">
        <f>HYPERLINK("https://romanseguros.com/oferta-seguros-comunidades-vecinos/")</f>
        <v>https://romanseguros.com/oferta-seguros-comunidades-vecinos/</v>
      </c>
      <c r="G331">
        <v>1</v>
      </c>
    </row>
    <row r="332" spans="1:7" outlineLevel="1" x14ac:dyDescent="0.25">
      <c r="A332" t="s">
        <v>118</v>
      </c>
      <c r="B332">
        <v>50</v>
      </c>
      <c r="C332">
        <v>0.66</v>
      </c>
      <c r="D332">
        <v>1.74</v>
      </c>
      <c r="E332" s="1" t="s">
        <v>790</v>
      </c>
      <c r="F332" s="4" t="str">
        <f>HYPERLINK("https://mediadoresdeseguroscv.com/plus-ultra-seguros-amplia-seguro-decesos-nuevas-garantias-e-incluye-las-mascotas/")</f>
        <v>https://mediadoresdeseguroscv.com/plus-ultra-seguros-amplia-seguro-decesos-nuevas-garantias-e-incluye-las-mascotas/</v>
      </c>
      <c r="G332">
        <v>1</v>
      </c>
    </row>
    <row r="333" spans="1:7" outlineLevel="1" x14ac:dyDescent="0.25">
      <c r="A333" t="s">
        <v>118</v>
      </c>
      <c r="B333">
        <v>50</v>
      </c>
      <c r="C333">
        <v>0.66</v>
      </c>
      <c r="D333">
        <v>1.74</v>
      </c>
      <c r="E333" s="1" t="s">
        <v>790</v>
      </c>
      <c r="F333" s="4" t="str">
        <f>HYPERLINK("https://mediadores.com/nuestras-aseguradoras/")</f>
        <v>https://mediadores.com/nuestras-aseguradoras/</v>
      </c>
      <c r="G333">
        <v>1</v>
      </c>
    </row>
    <row r="334" spans="1:7" x14ac:dyDescent="0.25">
      <c r="G334">
        <v>1</v>
      </c>
    </row>
    <row r="335" spans="1:7" x14ac:dyDescent="0.25">
      <c r="A335" t="s">
        <v>766</v>
      </c>
      <c r="B335">
        <v>50</v>
      </c>
      <c r="C335">
        <v>0.99</v>
      </c>
      <c r="D335">
        <v>1.7</v>
      </c>
      <c r="E335" s="1" t="s">
        <v>790</v>
      </c>
      <c r="F335" s="4" t="str">
        <f>HYPERLINK("https://www.kelisto.es/seguros-coche/mejor-compra/los-mejores-seguros-de-coche-2849")</f>
        <v>https://www.kelisto.es/seguros-coche/mejor-compra/los-mejores-seguros-de-coche-2849</v>
      </c>
      <c r="G335">
        <v>1</v>
      </c>
    </row>
    <row r="336" spans="1:7" outlineLevel="1" x14ac:dyDescent="0.25">
      <c r="A336" t="s">
        <v>766</v>
      </c>
      <c r="B336">
        <v>50</v>
      </c>
      <c r="C336">
        <v>0.99</v>
      </c>
      <c r="D336">
        <v>1.7</v>
      </c>
      <c r="E336" s="1" t="s">
        <v>790</v>
      </c>
      <c r="F336" s="4" t="str">
        <f>HYPERLINK("https://www.kelisto.es/seguros-hogar/mejor-compra/los-10-seguros-de-hogar-mas-baratos-4453")</f>
        <v>https://www.kelisto.es/seguros-hogar/mejor-compra/los-10-seguros-de-hogar-mas-baratos-4453</v>
      </c>
      <c r="G336">
        <v>1</v>
      </c>
    </row>
    <row r="337" spans="1:7" outlineLevel="1" x14ac:dyDescent="0.25">
      <c r="A337" t="s">
        <v>766</v>
      </c>
      <c r="B337">
        <v>50</v>
      </c>
      <c r="C337">
        <v>0.99</v>
      </c>
      <c r="D337">
        <v>1.7</v>
      </c>
      <c r="E337" s="1" t="s">
        <v>790</v>
      </c>
      <c r="F337" s="4" t="str">
        <f>HYPERLINK("https://www.rastreator.com/cuentas-bancarias/comparar/mejores-cuentas-nomina.aspx")</f>
        <v>https://www.rastreator.com/cuentas-bancarias/comparar/mejores-cuentas-nomina.aspx</v>
      </c>
      <c r="G337">
        <v>1</v>
      </c>
    </row>
    <row r="338" spans="1:7" outlineLevel="1" x14ac:dyDescent="0.25">
      <c r="A338" t="s">
        <v>766</v>
      </c>
      <c r="B338">
        <v>50</v>
      </c>
      <c r="C338">
        <v>0.99</v>
      </c>
      <c r="D338">
        <v>1.7</v>
      </c>
      <c r="E338" s="1" t="s">
        <v>790</v>
      </c>
      <c r="F338" s="4" t="str">
        <f>HYPERLINK("https://www.losviajeros.com/foros.php?sm=Mapfre-Seguros-Usa&amp;amp;sf=25")</f>
        <v>https://www.losviajeros.com/foros.php?sm=Mapfre-Seguros-Usa&amp;amp;sf=25</v>
      </c>
      <c r="G338">
        <v>1</v>
      </c>
    </row>
    <row r="339" spans="1:7" outlineLevel="1" x14ac:dyDescent="0.25">
      <c r="A339" t="s">
        <v>766</v>
      </c>
      <c r="B339">
        <v>50</v>
      </c>
      <c r="C339">
        <v>0.99</v>
      </c>
      <c r="D339">
        <v>1.7</v>
      </c>
      <c r="E339" s="1" t="s">
        <v>790</v>
      </c>
      <c r="F339" s="4" t="str">
        <f>HYPERLINK("https://www.helpmycash.com/preguntas/cuentas/cuenta-nomina-de-ing/?page=2")</f>
        <v>https://www.helpmycash.com/preguntas/cuentas/cuenta-nomina-de-ing/?page=2</v>
      </c>
      <c r="G339">
        <v>1</v>
      </c>
    </row>
    <row r="340" spans="1:7" outlineLevel="1" x14ac:dyDescent="0.25">
      <c r="A340" t="s">
        <v>766</v>
      </c>
      <c r="B340">
        <v>50</v>
      </c>
      <c r="C340">
        <v>0.99</v>
      </c>
      <c r="D340">
        <v>1.7</v>
      </c>
      <c r="E340" s="1" t="s">
        <v>790</v>
      </c>
      <c r="F340" s="4" t="str">
        <f>HYPERLINK("https://musica-maestro.es/category/causas-disfuncion-erectil/")</f>
        <v>https://musica-maestro.es/category/causas-disfuncion-erectil/</v>
      </c>
      <c r="G340">
        <v>1</v>
      </c>
    </row>
    <row r="341" spans="1:7" x14ac:dyDescent="0.25">
      <c r="G341">
        <v>1</v>
      </c>
    </row>
    <row r="342" spans="1:7" x14ac:dyDescent="0.25">
      <c r="A342" t="s">
        <v>421</v>
      </c>
      <c r="B342">
        <v>50</v>
      </c>
      <c r="C342">
        <v>0.66</v>
      </c>
      <c r="D342">
        <v>1.05</v>
      </c>
      <c r="E342" s="1" t="s">
        <v>790</v>
      </c>
      <c r="F342" s="4" t="str">
        <f>HYPERLINK("https://www.ibercaja.es/particulares/seguros/seguros-decesos/seguro-decesos-prima-unica/")</f>
        <v>https://www.ibercaja.es/particulares/seguros/seguros-decesos/seguro-decesos-prima-unica/</v>
      </c>
      <c r="G342">
        <v>1</v>
      </c>
    </row>
    <row r="343" spans="1:7" outlineLevel="1" x14ac:dyDescent="0.25">
      <c r="A343" t="s">
        <v>421</v>
      </c>
      <c r="B343">
        <v>50</v>
      </c>
      <c r="C343">
        <v>0.66</v>
      </c>
      <c r="D343">
        <v>1.05</v>
      </c>
      <c r="E343" s="1" t="s">
        <v>790</v>
      </c>
      <c r="F343" s="4" t="str">
        <f>HYPERLINK("https://seguros.elcorteingles.es/ayuda/diferencias-entre-prima-unica-y-prima-periodica")</f>
        <v>https://seguros.elcorteingles.es/ayuda/diferencias-entre-prima-unica-y-prima-periodica</v>
      </c>
      <c r="G343">
        <v>1</v>
      </c>
    </row>
    <row r="344" spans="1:7" outlineLevel="1" x14ac:dyDescent="0.25">
      <c r="A344" t="s">
        <v>421</v>
      </c>
      <c r="B344">
        <v>50</v>
      </c>
      <c r="C344">
        <v>0.66</v>
      </c>
      <c r="D344">
        <v>1.05</v>
      </c>
      <c r="E344" s="1" t="s">
        <v>790</v>
      </c>
      <c r="F344" s="4" t="str">
        <f>HYPERLINK("https://www.insurebrokers.es/seguro-particulares/vida/")</f>
        <v>https://www.insurebrokers.es/seguro-particulares/vida/</v>
      </c>
      <c r="G344">
        <v>1</v>
      </c>
    </row>
    <row r="345" spans="1:7" outlineLevel="1" x14ac:dyDescent="0.25">
      <c r="A345" t="s">
        <v>421</v>
      </c>
      <c r="B345">
        <v>50</v>
      </c>
      <c r="C345">
        <v>0.66</v>
      </c>
      <c r="D345">
        <v>1.05</v>
      </c>
      <c r="E345" s="1" t="s">
        <v>790</v>
      </c>
      <c r="F345" s="4" t="str">
        <f>HYPERLINK("https://www.puntoseguro.com/blog/son-los-seguros-de-ahorro-prima-fija-una-buena-alternativa-los-depositos/")</f>
        <v>https://www.puntoseguro.com/blog/son-los-seguros-de-ahorro-prima-fija-una-buena-alternativa-los-depositos/</v>
      </c>
      <c r="G345">
        <v>1</v>
      </c>
    </row>
    <row r="346" spans="1:7" outlineLevel="1" x14ac:dyDescent="0.25">
      <c r="A346" t="s">
        <v>421</v>
      </c>
      <c r="B346">
        <v>50</v>
      </c>
      <c r="C346">
        <v>0.66</v>
      </c>
      <c r="D346">
        <v>1.05</v>
      </c>
      <c r="E346" s="1" t="s">
        <v>790</v>
      </c>
      <c r="F346" s="4" t="str">
        <f>HYPERLINK("https://www.fundacionmapfre.org/publicaciones/diccionario-mapfre-seguros/seguro-reducido/")</f>
        <v>https://www.fundacionmapfre.org/publicaciones/diccionario-mapfre-seguros/seguro-reducido/</v>
      </c>
      <c r="G346">
        <v>1</v>
      </c>
    </row>
    <row r="347" spans="1:7" outlineLevel="1" x14ac:dyDescent="0.25">
      <c r="A347" t="s">
        <v>421</v>
      </c>
      <c r="B347">
        <v>50</v>
      </c>
      <c r="C347">
        <v>0.66</v>
      </c>
      <c r="D347">
        <v>1.05</v>
      </c>
      <c r="E347" s="1" t="s">
        <v>790</v>
      </c>
      <c r="F347" s="4" t="str">
        <f>HYPERLINK("https://selectra.es/seguros/aseguradoras/ocaso")</f>
        <v>https://selectra.es/seguros/aseguradoras/ocaso</v>
      </c>
      <c r="G347">
        <v>1</v>
      </c>
    </row>
    <row r="348" spans="1:7" outlineLevel="1" x14ac:dyDescent="0.25">
      <c r="A348" t="s">
        <v>421</v>
      </c>
      <c r="B348">
        <v>50</v>
      </c>
      <c r="C348">
        <v>0.66</v>
      </c>
      <c r="D348">
        <v>1.05</v>
      </c>
      <c r="E348" s="1" t="s">
        <v>790</v>
      </c>
      <c r="F348" s="4" t="str">
        <f>HYPERLINK("https://www.helpmycash.com/hipotecas/seguro-hipotecario/")</f>
        <v>https://www.helpmycash.com/hipotecas/seguro-hipotecario/</v>
      </c>
      <c r="G348">
        <v>1</v>
      </c>
    </row>
    <row r="349" spans="1:7" outlineLevel="1" x14ac:dyDescent="0.25">
      <c r="A349" t="s">
        <v>421</v>
      </c>
      <c r="B349">
        <v>50</v>
      </c>
      <c r="C349">
        <v>0.66</v>
      </c>
      <c r="D349">
        <v>1.05</v>
      </c>
      <c r="E349" s="1" t="s">
        <v>790</v>
      </c>
      <c r="F349" s="4" t="str">
        <f>HYPERLINK("https://www.lavanguardia.com/seguros/20210226/6260085/seguro-proteccion-pagos-hipoteca-recibos-morosidad.html")</f>
        <v>https://www.lavanguardia.com/seguros/20210226/6260085/seguro-proteccion-pagos-hipoteca-recibos-morosidad.html</v>
      </c>
      <c r="G349">
        <v>1</v>
      </c>
    </row>
    <row r="350" spans="1:7" outlineLevel="1" x14ac:dyDescent="0.25">
      <c r="A350" t="s">
        <v>421</v>
      </c>
      <c r="B350">
        <v>50</v>
      </c>
      <c r="C350">
        <v>0.66</v>
      </c>
      <c r="D350">
        <v>1.05</v>
      </c>
      <c r="E350" s="1" t="s">
        <v>790</v>
      </c>
      <c r="F350" s="4" t="str">
        <f>HYPERLINK("https://cronicaglobal.elespanol.com/business/tres-derechos-poco-conocidos-seguros-hipotecarios_60316_102.html")</f>
        <v>https://cronicaglobal.elespanol.com/business/tres-derechos-poco-conocidos-seguros-hipotecarios_60316_102.html</v>
      </c>
      <c r="G350">
        <v>1</v>
      </c>
    </row>
    <row r="351" spans="1:7" outlineLevel="1" x14ac:dyDescent="0.25">
      <c r="A351" t="s">
        <v>421</v>
      </c>
      <c r="B351">
        <v>50</v>
      </c>
      <c r="C351">
        <v>0.66</v>
      </c>
      <c r="D351">
        <v>1.05</v>
      </c>
      <c r="E351" s="1" t="s">
        <v>790</v>
      </c>
      <c r="F351" s="4" t="str">
        <f>HYPERLINK("https://www.segurodevidahipoteca.es/cuanto-cuesta-un-seguro-de-hipoteca/")</f>
        <v>https://www.segurodevidahipoteca.es/cuanto-cuesta-un-seguro-de-hipoteca/</v>
      </c>
      <c r="G351">
        <v>1</v>
      </c>
    </row>
    <row r="352" spans="1:7" x14ac:dyDescent="0.25">
      <c r="G352">
        <v>1</v>
      </c>
    </row>
    <row r="353" spans="1:7" x14ac:dyDescent="0.25">
      <c r="A353" t="s">
        <v>254</v>
      </c>
      <c r="B353">
        <v>50</v>
      </c>
      <c r="C353">
        <v>0.66</v>
      </c>
      <c r="D353">
        <v>1.78</v>
      </c>
      <c r="E353" s="1" t="s">
        <v>790</v>
      </c>
      <c r="F353" s="4" t="str">
        <f>HYPERLINK("https://www.ibercaja.es/particulares/seguros/seguros-decesos/seguro-decesos-confianza/")</f>
        <v>https://www.ibercaja.es/particulares/seguros/seguros-decesos/seguro-decesos-confianza/</v>
      </c>
      <c r="G353">
        <v>1</v>
      </c>
    </row>
    <row r="354" spans="1:7" outlineLevel="1" x14ac:dyDescent="0.25">
      <c r="A354" t="s">
        <v>254</v>
      </c>
      <c r="B354">
        <v>50</v>
      </c>
      <c r="C354">
        <v>0.66</v>
      </c>
      <c r="D354">
        <v>1.78</v>
      </c>
      <c r="E354" s="1" t="s">
        <v>790</v>
      </c>
      <c r="F354" s="4" t="str">
        <f>HYPERLINK("https://www.ibercaja.es/particulares/seguros/seguros-decesos/seguro-decesos-prima-unica/")</f>
        <v>https://www.ibercaja.es/particulares/seguros/seguros-decesos/seguro-decesos-prima-unica/</v>
      </c>
      <c r="G354">
        <v>1</v>
      </c>
    </row>
    <row r="355" spans="1:7" outlineLevel="1" x14ac:dyDescent="0.25">
      <c r="A355" t="s">
        <v>254</v>
      </c>
      <c r="B355">
        <v>50</v>
      </c>
      <c r="C355">
        <v>0.66</v>
      </c>
      <c r="D355">
        <v>1.78</v>
      </c>
      <c r="E355" s="1" t="s">
        <v>790</v>
      </c>
      <c r="F355" s="4" t="str">
        <f>HYPERLINK("https://www.bankoa.es/")</f>
        <v>https://www.bankoa.es/</v>
      </c>
      <c r="G355">
        <v>1</v>
      </c>
    </row>
    <row r="356" spans="1:7" outlineLevel="1" x14ac:dyDescent="0.25">
      <c r="A356" t="s">
        <v>254</v>
      </c>
      <c r="B356">
        <v>50</v>
      </c>
      <c r="C356">
        <v>0.66</v>
      </c>
      <c r="D356">
        <v>1.78</v>
      </c>
      <c r="E356" s="1" t="s">
        <v>790</v>
      </c>
      <c r="F356" s="4" t="str">
        <f>HYPERLINK("https://www.kelisto.es/seguros-vida/consejos-y-analisis/seguro-de-vida-con-hipoteca-6339")</f>
        <v>https://www.kelisto.es/seguros-vida/consejos-y-analisis/seguro-de-vida-con-hipoteca-6339</v>
      </c>
      <c r="G356">
        <v>1</v>
      </c>
    </row>
    <row r="357" spans="1:7" outlineLevel="1" x14ac:dyDescent="0.25">
      <c r="A357" t="s">
        <v>254</v>
      </c>
      <c r="B357">
        <v>50</v>
      </c>
      <c r="C357">
        <v>0.66</v>
      </c>
      <c r="D357">
        <v>1.78</v>
      </c>
      <c r="E357" s="1" t="s">
        <v>790</v>
      </c>
      <c r="F357" s="4" t="str">
        <f>HYPERLINK("https://www.credimarket.com/bancos/abanca-bc264/oficinas-bk4389")</f>
        <v>https://www.credimarket.com/bancos/abanca-bc264/oficinas-bk4389</v>
      </c>
      <c r="G357">
        <v>1</v>
      </c>
    </row>
    <row r="358" spans="1:7" outlineLevel="1" x14ac:dyDescent="0.25">
      <c r="A358" t="s">
        <v>254</v>
      </c>
      <c r="B358">
        <v>50</v>
      </c>
      <c r="C358">
        <v>0.66</v>
      </c>
      <c r="D358">
        <v>1.78</v>
      </c>
      <c r="E358" s="1" t="s">
        <v>790</v>
      </c>
      <c r="F358" s="4" t="str">
        <f>HYPERLINK("https://www.credimarket.com/bancos/abanca-bc264/oficinas-bk4389/horarios")</f>
        <v>https://www.credimarket.com/bancos/abanca-bc264/oficinas-bk4389/horarios</v>
      </c>
      <c r="G358">
        <v>1</v>
      </c>
    </row>
    <row r="359" spans="1:7" outlineLevel="1" x14ac:dyDescent="0.25">
      <c r="A359" t="s">
        <v>254</v>
      </c>
      <c r="B359">
        <v>50</v>
      </c>
      <c r="C359">
        <v>0.66</v>
      </c>
      <c r="D359">
        <v>1.78</v>
      </c>
      <c r="E359" s="1" t="s">
        <v>790</v>
      </c>
      <c r="F359" s="4" t="str">
        <f>HYPERLINK("https://www.elespanol.com/invertia/empresas/banca/20210215/banca-march-generali-firman-acuerdo-bancaseguros-proximos/559194454_0.html")</f>
        <v>https://www.elespanol.com/invertia/empresas/banca/20210215/banca-march-generali-firman-acuerdo-bancaseguros-proximos/559194454_0.html</v>
      </c>
      <c r="G359">
        <v>1</v>
      </c>
    </row>
    <row r="360" spans="1:7" outlineLevel="1" x14ac:dyDescent="0.25">
      <c r="A360" t="s">
        <v>254</v>
      </c>
      <c r="B360">
        <v>50</v>
      </c>
      <c r="C360">
        <v>0.66</v>
      </c>
      <c r="D360">
        <v>1.78</v>
      </c>
      <c r="E360" s="1" t="s">
        <v>790</v>
      </c>
      <c r="F360" s="4" t="str">
        <f>HYPERLINK("https://www.rastreator.com/cuentas-bancarias/comparar/mejores-cuentas-nomina.aspx")</f>
        <v>https://www.rastreator.com/cuentas-bancarias/comparar/mejores-cuentas-nomina.aspx</v>
      </c>
      <c r="G360">
        <v>1</v>
      </c>
    </row>
    <row r="361" spans="1:7" outlineLevel="1" x14ac:dyDescent="0.25">
      <c r="A361" t="s">
        <v>254</v>
      </c>
      <c r="B361">
        <v>50</v>
      </c>
      <c r="C361">
        <v>0.66</v>
      </c>
      <c r="D361">
        <v>1.78</v>
      </c>
      <c r="E361" s="1" t="s">
        <v>790</v>
      </c>
      <c r="F361" s="4" t="str">
        <f>HYPERLINK("https://www.juristasconfuturo.com/notas-de-prensa/mi-legado-digital-lleva-al-sandbox-un-proyecto-de-seguro-de-decesos-inteligente/")</f>
        <v>https://www.juristasconfuturo.com/notas-de-prensa/mi-legado-digital-lleva-al-sandbox-un-proyecto-de-seguro-de-decesos-inteligente/</v>
      </c>
      <c r="G361">
        <v>1</v>
      </c>
    </row>
    <row r="362" spans="1:7" outlineLevel="1" x14ac:dyDescent="0.25">
      <c r="A362" t="s">
        <v>254</v>
      </c>
      <c r="B362">
        <v>50</v>
      </c>
      <c r="C362">
        <v>0.66</v>
      </c>
      <c r="D362">
        <v>1.78</v>
      </c>
      <c r="E362" s="1" t="s">
        <v>790</v>
      </c>
      <c r="F362" s="4" t="str">
        <f>HYPERLINK("https://www.grupocooperativocajamar.es/es/comun/busquedas/busqueda-oficinas/cajamar_castilla-leon_leon_trobajo-del-camino_trobajo-del-camino-avparroco-pablo-diez/")</f>
        <v>https://www.grupocooperativocajamar.es/es/comun/busquedas/busqueda-oficinas/cajamar_castilla-leon_leon_trobajo-del-camino_trobajo-del-camino-avparroco-pablo-diez/</v>
      </c>
      <c r="G362">
        <v>1</v>
      </c>
    </row>
    <row r="363" spans="1:7" x14ac:dyDescent="0.25">
      <c r="G363">
        <v>1</v>
      </c>
    </row>
    <row r="364" spans="1:7" x14ac:dyDescent="0.25">
      <c r="A364" t="s">
        <v>322</v>
      </c>
      <c r="B364">
        <v>50</v>
      </c>
      <c r="C364">
        <v>0.99</v>
      </c>
      <c r="D364">
        <v>1.74</v>
      </c>
      <c r="E364" s="1" t="s">
        <v>790</v>
      </c>
      <c r="F364" s="4" t="str">
        <f>HYPERLINK("https://www.zurich.es/")</f>
        <v>https://www.zurich.es/</v>
      </c>
      <c r="G364">
        <v>1</v>
      </c>
    </row>
    <row r="365" spans="1:7" outlineLevel="1" x14ac:dyDescent="0.25">
      <c r="A365" t="s">
        <v>322</v>
      </c>
      <c r="B365">
        <v>50</v>
      </c>
      <c r="C365">
        <v>0.99</v>
      </c>
      <c r="D365">
        <v>1.74</v>
      </c>
      <c r="E365" s="1" t="s">
        <v>790</v>
      </c>
      <c r="F365" s="4" t="str">
        <f>HYPERLINK("https://www.swissinfo.ch/spa/coronavirus--la-situaci%C3%B3n-en-suiza/45592694")</f>
        <v>https://www.swissinfo.ch/spa/coronavirus--la-situaci%C3%B3n-en-suiza/45592694</v>
      </c>
      <c r="G365">
        <v>1</v>
      </c>
    </row>
    <row r="366" spans="1:7" outlineLevel="1" x14ac:dyDescent="0.25">
      <c r="A366" t="s">
        <v>322</v>
      </c>
      <c r="B366">
        <v>50</v>
      </c>
      <c r="C366">
        <v>0.99</v>
      </c>
      <c r="D366">
        <v>1.74</v>
      </c>
      <c r="E366" s="1" t="s">
        <v>790</v>
      </c>
      <c r="F366" s="4" t="str">
        <f>HYPERLINK("https://www.asisa.es/seguros-de-salud")</f>
        <v>https://www.asisa.es/seguros-de-salud</v>
      </c>
      <c r="G366">
        <v>1</v>
      </c>
    </row>
    <row r="367" spans="1:7" outlineLevel="1" x14ac:dyDescent="0.25">
      <c r="A367" t="s">
        <v>322</v>
      </c>
      <c r="B367">
        <v>50</v>
      </c>
      <c r="C367">
        <v>0.99</v>
      </c>
      <c r="D367">
        <v>1.74</v>
      </c>
      <c r="E367" s="1" t="s">
        <v>790</v>
      </c>
      <c r="F367" s="4" t="str">
        <f>HYPERLINK("https://www.europapress.es/internacional/noticia-rusia-registra-mas-11300-nuevos-contagios-casi-380-decesos-mas-coronavirus-20210228091538.html")</f>
        <v>https://www.europapress.es/internacional/noticia-rusia-registra-mas-11300-nuevos-contagios-casi-380-decesos-mas-coronavirus-20210228091538.html</v>
      </c>
      <c r="G367">
        <v>1</v>
      </c>
    </row>
    <row r="368" spans="1:7" outlineLevel="1" x14ac:dyDescent="0.25">
      <c r="A368" t="s">
        <v>322</v>
      </c>
      <c r="B368">
        <v>50</v>
      </c>
      <c r="C368">
        <v>0.99</v>
      </c>
      <c r="D368">
        <v>1.74</v>
      </c>
      <c r="E368" s="1" t="s">
        <v>790</v>
      </c>
      <c r="F368" s="4" t="str">
        <f>HYPERLINK("https://www.quepasaconlosseguros.com/2021-zurich-va-dejar-prestar-servicios-manitas-asistencia-informatica-plagas/")</f>
        <v>https://www.quepasaconlosseguros.com/2021-zurich-va-dejar-prestar-servicios-manitas-asistencia-informatica-plagas/</v>
      </c>
      <c r="G368">
        <v>1</v>
      </c>
    </row>
    <row r="369" spans="1:7" outlineLevel="1" x14ac:dyDescent="0.25">
      <c r="A369" t="s">
        <v>322</v>
      </c>
      <c r="B369">
        <v>50</v>
      </c>
      <c r="C369">
        <v>0.99</v>
      </c>
      <c r="D369">
        <v>1.74</v>
      </c>
      <c r="E369" s="1" t="s">
        <v>790</v>
      </c>
      <c r="F369" s="4" t="str">
        <f>HYPERLINK("https://drsegurosbrokers.com/")</f>
        <v>https://drsegurosbrokers.com/</v>
      </c>
      <c r="G369">
        <v>1</v>
      </c>
    </row>
    <row r="370" spans="1:7" outlineLevel="1" x14ac:dyDescent="0.25">
      <c r="A370" t="s">
        <v>322</v>
      </c>
      <c r="B370">
        <v>50</v>
      </c>
      <c r="C370">
        <v>0.99</v>
      </c>
      <c r="D370">
        <v>1.74</v>
      </c>
      <c r="E370" s="1" t="s">
        <v>790</v>
      </c>
      <c r="F370" s="4" t="str">
        <f>HYPERLINK("https://mediadores.com/nuestras-aseguradoras/")</f>
        <v>https://mediadores.com/nuestras-aseguradoras/</v>
      </c>
      <c r="G370">
        <v>1</v>
      </c>
    </row>
    <row r="371" spans="1:7" outlineLevel="1" x14ac:dyDescent="0.25">
      <c r="A371" t="s">
        <v>322</v>
      </c>
      <c r="B371">
        <v>50</v>
      </c>
      <c r="C371">
        <v>0.99</v>
      </c>
      <c r="D371">
        <v>1.74</v>
      </c>
      <c r="E371" s="1" t="s">
        <v>790</v>
      </c>
      <c r="F371" s="4" t="str">
        <f>HYPERLINK("https://mediadoresdeseguroscv.com/plus-ultra-seguros-amplia-seguro-decesos-nuevas-garantias-e-incluye-las-mascotas/")</f>
        <v>https://mediadoresdeseguroscv.com/plus-ultra-seguros-amplia-seguro-decesos-nuevas-garantias-e-incluye-las-mascotas/</v>
      </c>
      <c r="G371">
        <v>1</v>
      </c>
    </row>
    <row r="372" spans="1:7" outlineLevel="1" x14ac:dyDescent="0.25">
      <c r="A372" t="s">
        <v>322</v>
      </c>
      <c r="B372">
        <v>50</v>
      </c>
      <c r="C372">
        <v>0.99</v>
      </c>
      <c r="D372">
        <v>1.74</v>
      </c>
      <c r="E372" s="1" t="s">
        <v>790</v>
      </c>
      <c r="F372" s="4" t="str">
        <f>HYPERLINK("https://www.facebook.com/lasuiza.ch/posts/toque-de-queda-el-gobierno-helv%C3%A9tico-podr%C3%ADa-aplicarlo-si-no-se-cumple-con-las-re/1520750384795177/")</f>
        <v>https://www.facebook.com/lasuiza.ch/posts/toque-de-queda-el-gobierno-helv%C3%A9tico-podr%C3%ADa-aplicarlo-si-no-se-cumple-con-las-re/1520750384795177/</v>
      </c>
      <c r="G372">
        <v>1</v>
      </c>
    </row>
    <row r="373" spans="1:7" outlineLevel="1" x14ac:dyDescent="0.25">
      <c r="A373" t="s">
        <v>322</v>
      </c>
      <c r="B373">
        <v>50</v>
      </c>
      <c r="C373">
        <v>0.99</v>
      </c>
      <c r="D373">
        <v>1.74</v>
      </c>
      <c r="E373" s="1" t="s">
        <v>790</v>
      </c>
      <c r="F373" s="4" t="str">
        <f>HYPERLINK("https://costaseguros.es/decesos/")</f>
        <v>https://costaseguros.es/decesos/</v>
      </c>
      <c r="G373">
        <v>1</v>
      </c>
    </row>
    <row r="374" spans="1:7" x14ac:dyDescent="0.25">
      <c r="G374">
        <v>1</v>
      </c>
    </row>
    <row r="375" spans="1:7" x14ac:dyDescent="0.25">
      <c r="A375" t="s">
        <v>888</v>
      </c>
      <c r="B375">
        <v>50</v>
      </c>
      <c r="C375">
        <v>0.99</v>
      </c>
      <c r="D375">
        <v>1.26</v>
      </c>
      <c r="E375" s="1" t="s">
        <v>790</v>
      </c>
      <c r="F375" s="4" t="str">
        <f>HYPERLINK("https://revistafuneraria.com/tag/asociacion-europea-de-cementerios-significativos/")</f>
        <v>https://revistafuneraria.com/tag/asociacion-europea-de-cementerios-significativos/</v>
      </c>
      <c r="G375">
        <v>1</v>
      </c>
    </row>
    <row r="376" spans="1:7" outlineLevel="1" x14ac:dyDescent="0.25">
      <c r="A376" t="s">
        <v>888</v>
      </c>
      <c r="B376">
        <v>50</v>
      </c>
      <c r="C376">
        <v>0.99</v>
      </c>
      <c r="D376">
        <v>1.26</v>
      </c>
      <c r="E376" s="1" t="s">
        <v>790</v>
      </c>
      <c r="F376" s="4" t="str">
        <f>HYPERLINK("https://www.icea.es/")</f>
        <v>https://www.icea.es/</v>
      </c>
      <c r="G376">
        <v>1</v>
      </c>
    </row>
    <row r="377" spans="1:7" outlineLevel="1" x14ac:dyDescent="0.25">
      <c r="A377" t="s">
        <v>888</v>
      </c>
      <c r="B377">
        <v>50</v>
      </c>
      <c r="C377">
        <v>0.99</v>
      </c>
      <c r="D377">
        <v>1.26</v>
      </c>
      <c r="E377" s="1" t="s">
        <v>790</v>
      </c>
      <c r="F377" s="4" t="str">
        <f>HYPERLINK("https://www.linkedin.com/company/aura-s.-a.")</f>
        <v>https://www.linkedin.com/company/aura-s.-a.</v>
      </c>
      <c r="G377">
        <v>1</v>
      </c>
    </row>
    <row r="378" spans="1:7" outlineLevel="1" x14ac:dyDescent="0.25">
      <c r="A378" t="s">
        <v>888</v>
      </c>
      <c r="B378">
        <v>50</v>
      </c>
      <c r="C378">
        <v>0.99</v>
      </c>
      <c r="D378">
        <v>1.26</v>
      </c>
      <c r="E378" s="1" t="s">
        <v>790</v>
      </c>
      <c r="F378" s="4" t="str">
        <f>HYPERLINK("https://www.unespa.es/notasdeprensa/")</f>
        <v>https://www.unespa.es/notasdeprensa/</v>
      </c>
      <c r="G378">
        <v>1</v>
      </c>
    </row>
    <row r="379" spans="1:7" outlineLevel="1" x14ac:dyDescent="0.25">
      <c r="A379" t="s">
        <v>888</v>
      </c>
      <c r="B379">
        <v>50</v>
      </c>
      <c r="C379">
        <v>0.99</v>
      </c>
      <c r="D379">
        <v>1.26</v>
      </c>
      <c r="E379" s="1" t="s">
        <v>790</v>
      </c>
      <c r="F379" s="4" t="str">
        <f>HYPERLINK("https://www.almudenaseguros.es/")</f>
        <v>https://www.almudenaseguros.es/</v>
      </c>
      <c r="G379">
        <v>1</v>
      </c>
    </row>
    <row r="380" spans="1:7" outlineLevel="1" x14ac:dyDescent="0.25">
      <c r="A380" t="s">
        <v>888</v>
      </c>
      <c r="B380">
        <v>50</v>
      </c>
      <c r="C380">
        <v>0.99</v>
      </c>
      <c r="D380">
        <v>1.26</v>
      </c>
      <c r="E380" s="1" t="s">
        <v>790</v>
      </c>
      <c r="F380" s="4" t="str">
        <f>HYPERLINK("https://www.asisa.es/seguros-de-salud")</f>
        <v>https://www.asisa.es/seguros-de-salud</v>
      </c>
      <c r="G380">
        <v>1</v>
      </c>
    </row>
    <row r="381" spans="1:7" outlineLevel="1" x14ac:dyDescent="0.25">
      <c r="A381" t="s">
        <v>888</v>
      </c>
      <c r="B381">
        <v>50</v>
      </c>
      <c r="C381">
        <v>0.99</v>
      </c>
      <c r="D381">
        <v>1.26</v>
      </c>
      <c r="E381" s="1" t="s">
        <v>790</v>
      </c>
      <c r="F381" s="4" t="str">
        <f>HYPERLINK("https://funerariatempus.com/tag/seguros-santa-lucia/")</f>
        <v>https://funerariatempus.com/tag/seguros-santa-lucia/</v>
      </c>
      <c r="G381">
        <v>1</v>
      </c>
    </row>
    <row r="382" spans="1:7" outlineLevel="1" x14ac:dyDescent="0.25">
      <c r="A382" t="s">
        <v>888</v>
      </c>
      <c r="B382">
        <v>50</v>
      </c>
      <c r="C382">
        <v>0.99</v>
      </c>
      <c r="D382">
        <v>1.26</v>
      </c>
      <c r="E382" s="1" t="s">
        <v>790</v>
      </c>
      <c r="F382" s="4" t="str">
        <f>HYPERLINK("https://www.axa.es/noticia-mi-vida")</f>
        <v>https://www.axa.es/noticia-mi-vida</v>
      </c>
      <c r="G382">
        <v>1</v>
      </c>
    </row>
    <row r="383" spans="1:7" outlineLevel="1" x14ac:dyDescent="0.25">
      <c r="A383" t="s">
        <v>888</v>
      </c>
      <c r="B383">
        <v>50</v>
      </c>
      <c r="C383">
        <v>0.99</v>
      </c>
      <c r="D383">
        <v>1.26</v>
      </c>
      <c r="E383" s="1" t="s">
        <v>790</v>
      </c>
      <c r="F383" s="4" t="str">
        <f>HYPERLINK("https://www.einforma.com/informacion-empresa/segur-caixa-seguros-reaseguros")</f>
        <v>https://www.einforma.com/informacion-empresa/segur-caixa-seguros-reaseguros</v>
      </c>
      <c r="G383">
        <v>1</v>
      </c>
    </row>
    <row r="384" spans="1:7" outlineLevel="1" x14ac:dyDescent="0.25">
      <c r="A384" t="s">
        <v>888</v>
      </c>
      <c r="B384">
        <v>50</v>
      </c>
      <c r="C384">
        <v>0.99</v>
      </c>
      <c r="D384">
        <v>1.26</v>
      </c>
      <c r="E384" s="1" t="s">
        <v>790</v>
      </c>
      <c r="F384" s="4" t="str">
        <f>HYPERLINK("https://saludsegur.es/seguro-decesos-completo-segurcaixa-adeslas/")</f>
        <v>https://saludsegur.es/seguro-decesos-completo-segurcaixa-adeslas/</v>
      </c>
      <c r="G384">
        <v>1</v>
      </c>
    </row>
    <row r="385" spans="1:7" x14ac:dyDescent="0.25">
      <c r="G385">
        <v>1</v>
      </c>
    </row>
    <row r="386" spans="1:7" x14ac:dyDescent="0.25">
      <c r="A386" t="s">
        <v>709</v>
      </c>
      <c r="B386">
        <v>50</v>
      </c>
      <c r="C386">
        <v>0.99</v>
      </c>
      <c r="D386">
        <v>2.66</v>
      </c>
      <c r="E386" s="1" t="s">
        <v>790</v>
      </c>
      <c r="F386" s="4" t="str">
        <f>HYPERLINK("https://www.ibercaja.es/particulares/seguros/seguros-decesos/seguro-decesos-prima-unica/")</f>
        <v>https://www.ibercaja.es/particulares/seguros/seguros-decesos/seguro-decesos-prima-unica/</v>
      </c>
      <c r="G386">
        <v>1</v>
      </c>
    </row>
    <row r="387" spans="1:7" outlineLevel="1" x14ac:dyDescent="0.25">
      <c r="A387" t="s">
        <v>709</v>
      </c>
      <c r="B387">
        <v>50</v>
      </c>
      <c r="C387">
        <v>0.99</v>
      </c>
      <c r="D387">
        <v>2.66</v>
      </c>
      <c r="E387" s="1" t="s">
        <v>790</v>
      </c>
      <c r="F387" s="4" t="str">
        <f>HYPERLINK("https://www.ibercaja.es/particulares/seguros/seguros-decesos/seguro-decesos-confianza/")</f>
        <v>https://www.ibercaja.es/particulares/seguros/seguros-decesos/seguro-decesos-confianza/</v>
      </c>
      <c r="G387">
        <v>1</v>
      </c>
    </row>
    <row r="388" spans="1:7" outlineLevel="1" x14ac:dyDescent="0.25">
      <c r="A388" t="s">
        <v>709</v>
      </c>
      <c r="B388">
        <v>50</v>
      </c>
      <c r="C388">
        <v>0.99</v>
      </c>
      <c r="D388">
        <v>2.66</v>
      </c>
      <c r="E388" s="1" t="s">
        <v>790</v>
      </c>
      <c r="F388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388">
        <v>1</v>
      </c>
    </row>
    <row r="389" spans="1:7" outlineLevel="1" x14ac:dyDescent="0.25">
      <c r="A389" t="s">
        <v>709</v>
      </c>
      <c r="B389">
        <v>50</v>
      </c>
      <c r="C389">
        <v>0.99</v>
      </c>
      <c r="D389">
        <v>2.66</v>
      </c>
      <c r="E389" s="1" t="s">
        <v>790</v>
      </c>
      <c r="F389" s="4" t="str">
        <f>HYPERLINK("https://drsegurosbrokers.com/seguros-de-decesos/")</f>
        <v>https://drsegurosbrokers.com/seguros-de-decesos/</v>
      </c>
      <c r="G389">
        <v>1</v>
      </c>
    </row>
    <row r="390" spans="1:7" outlineLevel="1" x14ac:dyDescent="0.25">
      <c r="A390" t="s">
        <v>709</v>
      </c>
      <c r="B390">
        <v>50</v>
      </c>
      <c r="C390">
        <v>0.99</v>
      </c>
      <c r="D390">
        <v>2.66</v>
      </c>
      <c r="E390" s="1" t="s">
        <v>790</v>
      </c>
      <c r="F390" s="4" t="str">
        <f>HYPERLINK("https://closaseguros.com/falsos-mitos-mas-extendidos-sobre-el-seguro/")</f>
        <v>https://closaseguros.com/falsos-mitos-mas-extendidos-sobre-el-seguro/</v>
      </c>
      <c r="G390">
        <v>1</v>
      </c>
    </row>
    <row r="391" spans="1:7" outlineLevel="1" x14ac:dyDescent="0.25">
      <c r="A391" t="s">
        <v>709</v>
      </c>
      <c r="B391">
        <v>50</v>
      </c>
      <c r="C391">
        <v>0.99</v>
      </c>
      <c r="D391">
        <v>2.66</v>
      </c>
      <c r="E391" s="1" t="s">
        <v>790</v>
      </c>
      <c r="F391" s="4" t="str">
        <f>HYPERLINK("https://www.con65ymas.com/productos/")</f>
        <v>https://www.con65ymas.com/productos/</v>
      </c>
      <c r="G391">
        <v>1</v>
      </c>
    </row>
    <row r="392" spans="1:7" outlineLevel="1" x14ac:dyDescent="0.25">
      <c r="A392" t="s">
        <v>709</v>
      </c>
      <c r="B392">
        <v>50</v>
      </c>
      <c r="C392">
        <v>0.99</v>
      </c>
      <c r="D392">
        <v>2.66</v>
      </c>
      <c r="E392" s="1" t="s">
        <v>790</v>
      </c>
      <c r="F392" s="4" t="str">
        <f>HYPERLINK("https://www.coophalal.eu/seguro-de-decesos/")</f>
        <v>https://www.coophalal.eu/seguro-de-decesos/</v>
      </c>
      <c r="G392">
        <v>1</v>
      </c>
    </row>
    <row r="393" spans="1:7" outlineLevel="1" x14ac:dyDescent="0.25">
      <c r="A393" t="s">
        <v>709</v>
      </c>
      <c r="B393">
        <v>50</v>
      </c>
      <c r="C393">
        <v>0.99</v>
      </c>
      <c r="D393">
        <v>2.66</v>
      </c>
      <c r="E393" s="1" t="s">
        <v>790</v>
      </c>
      <c r="F393" s="4" t="str">
        <f>HYPERLINK("https://www.nortehispana.com/blog/silver-economy-futuro/")</f>
        <v>https://www.nortehispana.com/blog/silver-economy-futuro/</v>
      </c>
      <c r="G393">
        <v>1</v>
      </c>
    </row>
    <row r="394" spans="1:7" outlineLevel="1" x14ac:dyDescent="0.25">
      <c r="A394" t="s">
        <v>709</v>
      </c>
      <c r="B394">
        <v>50</v>
      </c>
      <c r="C394">
        <v>0.99</v>
      </c>
      <c r="D394">
        <v>2.66</v>
      </c>
      <c r="E394" s="1" t="s">
        <v>790</v>
      </c>
      <c r="F394" s="4" t="str">
        <f>HYPERLINK("https://segur.pro/seguros-decesos-adeslas/")</f>
        <v>https://segur.pro/seguros-decesos-adeslas/</v>
      </c>
      <c r="G394">
        <v>1</v>
      </c>
    </row>
    <row r="395" spans="1:7" outlineLevel="1" x14ac:dyDescent="0.25">
      <c r="A395" t="s">
        <v>709</v>
      </c>
      <c r="B395">
        <v>50</v>
      </c>
      <c r="C395">
        <v>0.99</v>
      </c>
      <c r="D395">
        <v>2.66</v>
      </c>
      <c r="E395" s="1" t="s">
        <v>790</v>
      </c>
      <c r="F395" s="4" t="str">
        <f>HYPERLINK("https://www.rastreator.com/seguros-de-hogar/guias/seguro-hogar-mas-barato.aspx")</f>
        <v>https://www.rastreator.com/seguros-de-hogar/guias/seguro-hogar-mas-barato.aspx</v>
      </c>
      <c r="G395">
        <v>1</v>
      </c>
    </row>
    <row r="396" spans="1:7" x14ac:dyDescent="0.25">
      <c r="G396">
        <v>1</v>
      </c>
    </row>
    <row r="397" spans="1:7" x14ac:dyDescent="0.25">
      <c r="A397" t="s">
        <v>1135</v>
      </c>
      <c r="B397">
        <v>50</v>
      </c>
      <c r="C397">
        <v>0.99</v>
      </c>
      <c r="D397">
        <v>2.0099999999999998</v>
      </c>
      <c r="E397" s="1" t="s">
        <v>790</v>
      </c>
      <c r="F397" s="4" t="str">
        <f>HYPERLINK("https://www.carrefour.es/seguros/seguro-de-vida/")</f>
        <v>https://www.carrefour.es/seguros/seguro-de-vida/</v>
      </c>
      <c r="G397">
        <v>1</v>
      </c>
    </row>
    <row r="398" spans="1:7" outlineLevel="1" x14ac:dyDescent="0.25">
      <c r="A398" t="s">
        <v>1135</v>
      </c>
      <c r="B398">
        <v>50</v>
      </c>
      <c r="C398">
        <v>0.99</v>
      </c>
      <c r="D398">
        <v>2.0099999999999998</v>
      </c>
      <c r="E398" s="1" t="s">
        <v>790</v>
      </c>
      <c r="F398" s="4" t="str">
        <f>HYPERLINK("https://www.carrefour.es/clubcarrefour/tarjetas-el-club/joven/")</f>
        <v>https://www.carrefour.es/clubcarrefour/tarjetas-el-club/joven/</v>
      </c>
      <c r="G398">
        <v>1</v>
      </c>
    </row>
    <row r="399" spans="1:7" outlineLevel="1" x14ac:dyDescent="0.25">
      <c r="A399" t="s">
        <v>1135</v>
      </c>
      <c r="B399">
        <v>50</v>
      </c>
      <c r="C399">
        <v>0.99</v>
      </c>
      <c r="D399">
        <v>2.0099999999999998</v>
      </c>
      <c r="E399" s="1" t="s">
        <v>790</v>
      </c>
      <c r="F399" s="4" t="str">
        <f>HYPERLINK("https://www.rastreator.com/seguros-de-hogar/guias/seguro-hogar-mas-barato.aspx")</f>
        <v>https://www.rastreator.com/seguros-de-hogar/guias/seguro-hogar-mas-barato.aspx</v>
      </c>
      <c r="G399">
        <v>1</v>
      </c>
    </row>
    <row r="400" spans="1:7" outlineLevel="1" x14ac:dyDescent="0.25">
      <c r="A400" t="s">
        <v>1135</v>
      </c>
      <c r="B400">
        <v>50</v>
      </c>
      <c r="C400">
        <v>0.99</v>
      </c>
      <c r="D400">
        <v>2.0099999999999998</v>
      </c>
      <c r="E400" s="1" t="s">
        <v>790</v>
      </c>
      <c r="F400" s="4" t="str">
        <f>HYPERLINK("https://www.plusultra.es/")</f>
        <v>https://www.plusultra.es/</v>
      </c>
      <c r="G400">
        <v>1</v>
      </c>
    </row>
    <row r="401" spans="1:7" outlineLevel="1" x14ac:dyDescent="0.25">
      <c r="A401" t="s">
        <v>1135</v>
      </c>
      <c r="B401">
        <v>50</v>
      </c>
      <c r="C401">
        <v>0.99</v>
      </c>
      <c r="D401">
        <v>2.0099999999999998</v>
      </c>
      <c r="E401" s="1" t="s">
        <v>790</v>
      </c>
      <c r="F401" s="4" t="str">
        <f>HYPERLINK("https://www.kelisto.es/seguros-hogar/mejor-compra/los-10-seguros-de-hogar-mas-baratos-4453")</f>
        <v>https://www.kelisto.es/seguros-hogar/mejor-compra/los-10-seguros-de-hogar-mas-baratos-4453</v>
      </c>
      <c r="G401">
        <v>1</v>
      </c>
    </row>
    <row r="402" spans="1:7" outlineLevel="1" x14ac:dyDescent="0.25">
      <c r="A402" t="s">
        <v>1135</v>
      </c>
      <c r="B402">
        <v>50</v>
      </c>
      <c r="C402">
        <v>0.99</v>
      </c>
      <c r="D402">
        <v>2.0099999999999998</v>
      </c>
      <c r="E402" s="1" t="s">
        <v>790</v>
      </c>
      <c r="F402" s="4" t="str">
        <f>HYPERLINK("https://tarjetasdecredito.es/tarjetas-de-credito-sin-cambiar-de-banco/tarjeta-carrefour-pass/")</f>
        <v>https://tarjetasdecredito.es/tarjetas-de-credito-sin-cambiar-de-banco/tarjeta-carrefour-pass/</v>
      </c>
      <c r="G402">
        <v>1</v>
      </c>
    </row>
    <row r="403" spans="1:7" outlineLevel="1" x14ac:dyDescent="0.25">
      <c r="A403" t="s">
        <v>1135</v>
      </c>
      <c r="B403">
        <v>50</v>
      </c>
      <c r="C403">
        <v>0.99</v>
      </c>
      <c r="D403">
        <v>2.0099999999999998</v>
      </c>
      <c r="E403" s="1" t="s">
        <v>790</v>
      </c>
      <c r="F403" s="4" t="str">
        <f>HYPERLINK("https://www.generali.es/")</f>
        <v>https://www.generali.es/</v>
      </c>
      <c r="G403">
        <v>1</v>
      </c>
    </row>
    <row r="404" spans="1:7" outlineLevel="1" x14ac:dyDescent="0.25">
      <c r="A404" t="s">
        <v>1135</v>
      </c>
      <c r="B404">
        <v>50</v>
      </c>
      <c r="C404">
        <v>0.99</v>
      </c>
      <c r="D404">
        <v>2.0099999999999998</v>
      </c>
      <c r="E404" s="1" t="s">
        <v>790</v>
      </c>
      <c r="F404" s="4" t="str">
        <f>HYPERLINK("https://www.oney.es/")</f>
        <v>https://www.oney.es/</v>
      </c>
      <c r="G404">
        <v>1</v>
      </c>
    </row>
    <row r="405" spans="1:7" outlineLevel="1" x14ac:dyDescent="0.25">
      <c r="A405" t="s">
        <v>1135</v>
      </c>
      <c r="B405">
        <v>50</v>
      </c>
      <c r="C405">
        <v>0.99</v>
      </c>
      <c r="D405">
        <v>2.0099999999999998</v>
      </c>
      <c r="E405" s="1" t="s">
        <v>790</v>
      </c>
      <c r="F405" s="4" t="str">
        <f>HYPERLINK("https://www.credimarket.com/preguntas/mi-solicitud-de-tarjeta-carrefour-pas-fue-aprobado-fq170080")</f>
        <v>https://www.credimarket.com/preguntas/mi-solicitud-de-tarjeta-carrefour-pas-fue-aprobado-fq170080</v>
      </c>
      <c r="G405">
        <v>1</v>
      </c>
    </row>
    <row r="406" spans="1:7" outlineLevel="1" x14ac:dyDescent="0.25">
      <c r="A406" t="s">
        <v>1135</v>
      </c>
      <c r="B406">
        <v>50</v>
      </c>
      <c r="C406">
        <v>0.99</v>
      </c>
      <c r="D406">
        <v>2.0099999999999998</v>
      </c>
      <c r="E406" s="1" t="s">
        <v>790</v>
      </c>
      <c r="F406" s="4" t="str">
        <f>HYPERLINK("https://www.credimarket.com/bancos/banco-santander-bc28/oficinas-bk3624/malaga-pr29/torremolinos-t5334/oficina-4443-o163098")</f>
        <v>https://www.credimarket.com/bancos/banco-santander-bc28/oficinas-bk3624/malaga-pr29/torremolinos-t5334/oficina-4443-o163098</v>
      </c>
      <c r="G406">
        <v>1</v>
      </c>
    </row>
    <row r="407" spans="1:7" x14ac:dyDescent="0.25">
      <c r="G407">
        <v>1</v>
      </c>
    </row>
    <row r="408" spans="1:7" x14ac:dyDescent="0.25">
      <c r="A408" t="s">
        <v>563</v>
      </c>
      <c r="B408">
        <v>50</v>
      </c>
      <c r="C408">
        <v>0.99</v>
      </c>
      <c r="D408">
        <v>1.32</v>
      </c>
      <c r="E408" s="1" t="s">
        <v>790</v>
      </c>
      <c r="F408" s="4" t="str">
        <f>HYPERLINK("https://www.cajamar.es/es/particulares/productos-y-servicios/banca-a-distancia/mis-finanzas/")</f>
        <v>https://www.cajamar.es/es/particulares/productos-y-servicios/banca-a-distancia/mis-finanzas/</v>
      </c>
      <c r="G408">
        <v>1</v>
      </c>
    </row>
    <row r="409" spans="1:7" outlineLevel="1" x14ac:dyDescent="0.25">
      <c r="A409" t="s">
        <v>563</v>
      </c>
      <c r="B409">
        <v>50</v>
      </c>
      <c r="C409">
        <v>0.99</v>
      </c>
      <c r="D409">
        <v>1.32</v>
      </c>
      <c r="E409" s="1" t="s">
        <v>790</v>
      </c>
      <c r="F409" s="4" t="str">
        <f>HYPERLINK("https://www.cajamar.es/es/particulares/productos-y-servicios/ahorro-e-inversion/fondos-de-inversion/mas-informacion/?origen_campana=mediosdigital13")</f>
        <v>https://www.cajamar.es/es/particulares/productos-y-servicios/ahorro-e-inversion/fondos-de-inversion/mas-informacion/?origen_campana=mediosdigital13</v>
      </c>
      <c r="G409">
        <v>1</v>
      </c>
    </row>
    <row r="410" spans="1:7" outlineLevel="1" x14ac:dyDescent="0.25">
      <c r="A410" t="s">
        <v>563</v>
      </c>
      <c r="B410">
        <v>50</v>
      </c>
      <c r="C410">
        <v>0.99</v>
      </c>
      <c r="D410">
        <v>1.32</v>
      </c>
      <c r="E410" s="1" t="s">
        <v>790</v>
      </c>
      <c r="F410" s="4" t="str">
        <f>HYPERLINK("https://www.cajamar.es/es/particulares/productos-y-servicios/ahorro-e-inversion/planes-de-pensiones/valores-liquidativos-e-informes-trimestrales/")</f>
        <v>https://www.cajamar.es/es/particulares/productos-y-servicios/ahorro-e-inversion/planes-de-pensiones/valores-liquidativos-e-informes-trimestrales/</v>
      </c>
      <c r="G410">
        <v>1</v>
      </c>
    </row>
    <row r="411" spans="1:7" outlineLevel="1" x14ac:dyDescent="0.25">
      <c r="A411" t="s">
        <v>563</v>
      </c>
      <c r="B411">
        <v>50</v>
      </c>
      <c r="C411">
        <v>0.99</v>
      </c>
      <c r="D411">
        <v>1.32</v>
      </c>
      <c r="E411" s="1" t="s">
        <v>790</v>
      </c>
      <c r="F411" s="4" t="str">
        <f>HYPERLINK("https://www.grupocooperativocajamar.es/es/comun/busquedas/busqueda-oficinas/cajamar_comunidad-valenciana_valencia_bocairent_bocairent-sor-piedad-de-la-cruz/")</f>
        <v>https://www.grupocooperativocajamar.es/es/comun/busquedas/busqueda-oficinas/cajamar_comunidad-valenciana_valencia_bocairent_bocairent-sor-piedad-de-la-cruz/</v>
      </c>
      <c r="G411">
        <v>1</v>
      </c>
    </row>
    <row r="412" spans="1:7" outlineLevel="1" x14ac:dyDescent="0.25">
      <c r="A412" t="s">
        <v>563</v>
      </c>
      <c r="B412">
        <v>50</v>
      </c>
      <c r="C412">
        <v>0.99</v>
      </c>
      <c r="D412">
        <v>1.32</v>
      </c>
      <c r="E412" s="1" t="s">
        <v>790</v>
      </c>
      <c r="F412" s="4" t="str">
        <f>HYPERLINK("https://www.credimarket.com/bancos/cajamar-bc37/oficinas-bk4066/almeria-pr4/campohermoso-t386/oficina-182-o242343")</f>
        <v>https://www.credimarket.com/bancos/cajamar-bc37/oficinas-bk4066/almeria-pr4/campohermoso-t386/oficina-182-o242343</v>
      </c>
      <c r="G412">
        <v>1</v>
      </c>
    </row>
    <row r="413" spans="1:7" outlineLevel="1" x14ac:dyDescent="0.25">
      <c r="A413" t="s">
        <v>563</v>
      </c>
      <c r="B413">
        <v>50</v>
      </c>
      <c r="C413">
        <v>0.99</v>
      </c>
      <c r="D413">
        <v>1.32</v>
      </c>
      <c r="E413" s="1" t="s">
        <v>790</v>
      </c>
      <c r="F413" s="4" t="str">
        <f>HYPERLINK("https://www.credimarket.com/bancos/cajamar-bc37/oficinas-bk4066/leon-pr24/astorga-t4354/oficina-5413-o250845")</f>
        <v>https://www.credimarket.com/bancos/cajamar-bc37/oficinas-bk4066/leon-pr24/astorga-t4354/oficina-5413-o250845</v>
      </c>
      <c r="G413">
        <v>1</v>
      </c>
    </row>
    <row r="414" spans="1:7" outlineLevel="1" x14ac:dyDescent="0.25">
      <c r="A414" t="s">
        <v>563</v>
      </c>
      <c r="B414">
        <v>50</v>
      </c>
      <c r="C414">
        <v>0.99</v>
      </c>
      <c r="D414">
        <v>1.32</v>
      </c>
      <c r="E414" s="1" t="s">
        <v>790</v>
      </c>
      <c r="F414" s="4" t="str">
        <f>HYPERLINK("https://www.cajasiete.com/es")</f>
        <v>https://www.cajasiete.com/es</v>
      </c>
      <c r="G414">
        <v>1</v>
      </c>
    </row>
    <row r="415" spans="1:7" outlineLevel="1" x14ac:dyDescent="0.25">
      <c r="A415" t="s">
        <v>563</v>
      </c>
      <c r="B415">
        <v>50</v>
      </c>
      <c r="C415">
        <v>0.99</v>
      </c>
      <c r="D415">
        <v>1.32</v>
      </c>
      <c r="E415" s="1" t="s">
        <v>790</v>
      </c>
      <c r="F415" s="4" t="str">
        <f>HYPERLINK("https://www.kelisto.es/cuentas-bancarias/consejos-y-analisis/santander-bbva-caixabank-o-bankia-que-banco-me-ofrece-la-mejor-cuenta-corriente-5144")</f>
        <v>https://www.kelisto.es/cuentas-bancarias/consejos-y-analisis/santander-bbva-caixabank-o-bankia-que-banco-me-ofrece-la-mejor-cuenta-corriente-5144</v>
      </c>
      <c r="G415">
        <v>1</v>
      </c>
    </row>
    <row r="416" spans="1:7" outlineLevel="1" x14ac:dyDescent="0.25">
      <c r="A416" t="s">
        <v>563</v>
      </c>
      <c r="B416">
        <v>50</v>
      </c>
      <c r="C416">
        <v>0.99</v>
      </c>
      <c r="D416">
        <v>1.32</v>
      </c>
      <c r="E416" s="1" t="s">
        <v>790</v>
      </c>
      <c r="F416" s="4" t="str">
        <f>HYPERLINK("https://www.helpmycash.com/opiniones/banco/cajamar/")</f>
        <v>https://www.helpmycash.com/opiniones/banco/cajamar/</v>
      </c>
      <c r="G416">
        <v>1</v>
      </c>
    </row>
    <row r="417" spans="1:7" outlineLevel="1" x14ac:dyDescent="0.25">
      <c r="A417" t="s">
        <v>563</v>
      </c>
      <c r="B417">
        <v>50</v>
      </c>
      <c r="C417">
        <v>0.99</v>
      </c>
      <c r="D417">
        <v>1.32</v>
      </c>
      <c r="E417" s="1" t="s">
        <v>790</v>
      </c>
      <c r="F417" s="4" t="str">
        <f>HYPERLINK("https://www.plusultra.es/")</f>
        <v>https://www.plusultra.es/</v>
      </c>
      <c r="G417">
        <v>1</v>
      </c>
    </row>
    <row r="418" spans="1:7" x14ac:dyDescent="0.25">
      <c r="G418">
        <v>1</v>
      </c>
    </row>
    <row r="419" spans="1:7" x14ac:dyDescent="0.25">
      <c r="A419" t="s">
        <v>640</v>
      </c>
      <c r="B419">
        <v>50</v>
      </c>
      <c r="C419">
        <v>0.66</v>
      </c>
      <c r="D419">
        <v>1.66</v>
      </c>
      <c r="E419" s="1" t="s">
        <v>790</v>
      </c>
      <c r="F419" s="4" t="str">
        <f>HYPERLINK("https://www.vitalseguro.com/blog/")</f>
        <v>https://www.vitalseguro.com/blog/</v>
      </c>
      <c r="G419">
        <v>1</v>
      </c>
    </row>
    <row r="420" spans="1:7" outlineLevel="1" x14ac:dyDescent="0.25">
      <c r="A420" t="s">
        <v>640</v>
      </c>
      <c r="B420">
        <v>50</v>
      </c>
      <c r="C420">
        <v>0.66</v>
      </c>
      <c r="D420">
        <v>1.66</v>
      </c>
      <c r="E420" s="1" t="s">
        <v>790</v>
      </c>
      <c r="F420" s="4" t="str">
        <f>HYPERLINK("https://www.vitalseguro.com/blog/salud/reconstruccion-estetica-seguro-medico/")</f>
        <v>https://www.vitalseguro.com/blog/salud/reconstruccion-estetica-seguro-medico/</v>
      </c>
      <c r="G420">
        <v>1</v>
      </c>
    </row>
    <row r="421" spans="1:7" outlineLevel="1" x14ac:dyDescent="0.25">
      <c r="A421" t="s">
        <v>640</v>
      </c>
      <c r="B421">
        <v>50</v>
      </c>
      <c r="C421">
        <v>0.66</v>
      </c>
      <c r="D421">
        <v>1.66</v>
      </c>
      <c r="E421" s="1" t="s">
        <v>790</v>
      </c>
      <c r="F421" s="4" t="str">
        <f>HYPERLINK("https://www.nortehispana.com/blog/salud-seguro-decesos/")</f>
        <v>https://www.nortehispana.com/blog/salud-seguro-decesos/</v>
      </c>
      <c r="G421">
        <v>1</v>
      </c>
    </row>
    <row r="422" spans="1:7" outlineLevel="1" x14ac:dyDescent="0.25">
      <c r="A422" t="s">
        <v>640</v>
      </c>
      <c r="B422">
        <v>50</v>
      </c>
      <c r="C422">
        <v>0.66</v>
      </c>
      <c r="D422">
        <v>1.66</v>
      </c>
      <c r="E422" s="1" t="s">
        <v>790</v>
      </c>
      <c r="F422" s="4" t="str">
        <f>HYPERLINK("https://ryd.es/decesos")</f>
        <v>https://ryd.es/decesos</v>
      </c>
      <c r="G422">
        <v>1</v>
      </c>
    </row>
    <row r="423" spans="1:7" outlineLevel="1" x14ac:dyDescent="0.25">
      <c r="A423" t="s">
        <v>640</v>
      </c>
      <c r="B423">
        <v>50</v>
      </c>
      <c r="C423">
        <v>0.66</v>
      </c>
      <c r="D423">
        <v>1.66</v>
      </c>
      <c r="E423" s="1" t="s">
        <v>790</v>
      </c>
      <c r="F423" s="4" t="str">
        <f>HYPERLINK("https://www.almudenaseguros.es/")</f>
        <v>https://www.almudenaseguros.es/</v>
      </c>
      <c r="G423">
        <v>1</v>
      </c>
    </row>
    <row r="424" spans="1:7" outlineLevel="1" x14ac:dyDescent="0.25">
      <c r="A424" t="s">
        <v>640</v>
      </c>
      <c r="B424">
        <v>50</v>
      </c>
      <c r="C424">
        <v>0.66</v>
      </c>
      <c r="D424">
        <v>1.66</v>
      </c>
      <c r="E424" s="1" t="s">
        <v>790</v>
      </c>
      <c r="F424" s="4" t="str">
        <f>HYPERLINK("https://www.caixabank.es/particular/seguros/cuadro-medico-adeslas-segurcaixa.html")</f>
        <v>https://www.caixabank.es/particular/seguros/cuadro-medico-adeslas-segurcaixa.html</v>
      </c>
      <c r="G424">
        <v>1</v>
      </c>
    </row>
    <row r="425" spans="1:7" outlineLevel="1" x14ac:dyDescent="0.25">
      <c r="A425" t="s">
        <v>640</v>
      </c>
      <c r="B425">
        <v>50</v>
      </c>
      <c r="C425">
        <v>0.66</v>
      </c>
      <c r="D425">
        <v>1.66</v>
      </c>
      <c r="E425" s="1" t="s">
        <v>790</v>
      </c>
      <c r="F425" s="4" t="str">
        <f>HYPERLINK("https://segurosbarajas.com/particulares/salud/")</f>
        <v>https://segurosbarajas.com/particulares/salud/</v>
      </c>
      <c r="G425">
        <v>1</v>
      </c>
    </row>
    <row r="426" spans="1:7" outlineLevel="1" x14ac:dyDescent="0.25">
      <c r="A426" t="s">
        <v>640</v>
      </c>
      <c r="B426">
        <v>50</v>
      </c>
      <c r="C426">
        <v>0.66</v>
      </c>
      <c r="D426">
        <v>1.66</v>
      </c>
      <c r="E426" s="1" t="s">
        <v>790</v>
      </c>
      <c r="F426" s="4" t="str">
        <f>HYPERLINK("https://www.inese.es/plus-ultra-incluye-servicios-para-mascotas-en-su-seguro-de-decesos/")</f>
        <v>https://www.inese.es/plus-ultra-incluye-servicios-para-mascotas-en-su-seguro-de-decesos/</v>
      </c>
      <c r="G426">
        <v>1</v>
      </c>
    </row>
    <row r="427" spans="1:7" outlineLevel="1" x14ac:dyDescent="0.25">
      <c r="A427" t="s">
        <v>640</v>
      </c>
      <c r="B427">
        <v>50</v>
      </c>
      <c r="C427">
        <v>0.66</v>
      </c>
      <c r="D427">
        <v>1.66</v>
      </c>
      <c r="E427" s="1" t="s">
        <v>790</v>
      </c>
      <c r="F427" s="4" t="str">
        <f>HYPERLINK("https://mediadoresdeseguroscv.com/plus-ultra-seguros-amplia-seguro-decesos-nuevas-garantias-e-incluye-las-mascotas/")</f>
        <v>https://mediadoresdeseguroscv.com/plus-ultra-seguros-amplia-seguro-decesos-nuevas-garantias-e-incluye-las-mascotas/</v>
      </c>
      <c r="G427">
        <v>1</v>
      </c>
    </row>
    <row r="428" spans="1:7" outlineLevel="1" x14ac:dyDescent="0.25">
      <c r="A428" t="s">
        <v>640</v>
      </c>
      <c r="B428">
        <v>50</v>
      </c>
      <c r="C428">
        <v>0.66</v>
      </c>
      <c r="D428">
        <v>1.66</v>
      </c>
      <c r="E428" s="1" t="s">
        <v>790</v>
      </c>
      <c r="F428" s="4" t="str">
        <f>HYPERLINK("https://saludsegur.es/seguro-decesos-completo-segurcaixa-adeslas/")</f>
        <v>https://saludsegur.es/seguro-decesos-completo-segurcaixa-adeslas/</v>
      </c>
      <c r="G428">
        <v>1</v>
      </c>
    </row>
    <row r="429" spans="1:7" x14ac:dyDescent="0.25">
      <c r="G429">
        <v>1</v>
      </c>
    </row>
    <row r="430" spans="1:7" x14ac:dyDescent="0.25">
      <c r="A430" t="s">
        <v>938</v>
      </c>
      <c r="B430">
        <v>50</v>
      </c>
      <c r="C430">
        <v>0.99</v>
      </c>
      <c r="D430">
        <v>1.28</v>
      </c>
      <c r="E430" s="1" t="s">
        <v>790</v>
      </c>
      <c r="F430" s="4" t="str">
        <f>HYPERLINK("https://www.grupoaseguranza.com/noticias-de-seguros/pelayo-presenta-campana-nueva-marca-empresa")</f>
        <v>https://www.grupoaseguranza.com/noticias-de-seguros/pelayo-presenta-campana-nueva-marca-empresa</v>
      </c>
      <c r="G430">
        <v>1</v>
      </c>
    </row>
    <row r="431" spans="1:7" outlineLevel="1" x14ac:dyDescent="0.25">
      <c r="A431" t="s">
        <v>938</v>
      </c>
      <c r="B431">
        <v>50</v>
      </c>
      <c r="C431">
        <v>0.99</v>
      </c>
      <c r="D431">
        <v>1.28</v>
      </c>
      <c r="E431" s="1" t="s">
        <v>790</v>
      </c>
      <c r="F431" s="4" t="str">
        <f>HYPERLINK("https://larazon.co/cordoba/siete-decesos-y-172-nuevos-contagios-de-covid-19-reporto-cordoba-este-miercoles/")</f>
        <v>https://larazon.co/cordoba/siete-decesos-y-172-nuevos-contagios-de-covid-19-reporto-cordoba-este-miercoles/</v>
      </c>
      <c r="G431">
        <v>1</v>
      </c>
    </row>
    <row r="432" spans="1:7" outlineLevel="1" x14ac:dyDescent="0.25">
      <c r="A432" t="s">
        <v>938</v>
      </c>
      <c r="B432">
        <v>50</v>
      </c>
      <c r="C432">
        <v>0.99</v>
      </c>
      <c r="D432">
        <v>1.28</v>
      </c>
      <c r="E432" s="1" t="s">
        <v>790</v>
      </c>
      <c r="F432" s="4" t="str">
        <f>HYPERLINK("https://larazon.co/cordoba/cordoba-reporto-191-nuevos-casos-de-covid-19-y-4-decesos/")</f>
        <v>https://larazon.co/cordoba/cordoba-reporto-191-nuevos-casos-de-covid-19-y-4-decesos/</v>
      </c>
      <c r="G432">
        <v>1</v>
      </c>
    </row>
    <row r="433" spans="1:7" outlineLevel="1" x14ac:dyDescent="0.25">
      <c r="A433" t="s">
        <v>938</v>
      </c>
      <c r="B433">
        <v>50</v>
      </c>
      <c r="C433">
        <v>0.99</v>
      </c>
      <c r="D433">
        <v>1.28</v>
      </c>
      <c r="E433" s="1" t="s">
        <v>790</v>
      </c>
      <c r="F433" s="4" t="str">
        <f>HYPERLINK("https://www.insurebrokers.es/asistencia/")</f>
        <v>https://www.insurebrokers.es/asistencia/</v>
      </c>
      <c r="G433">
        <v>1</v>
      </c>
    </row>
    <row r="434" spans="1:7" outlineLevel="1" x14ac:dyDescent="0.25">
      <c r="A434" t="s">
        <v>938</v>
      </c>
      <c r="B434">
        <v>50</v>
      </c>
      <c r="C434">
        <v>0.99</v>
      </c>
      <c r="D434">
        <v>1.28</v>
      </c>
      <c r="E434" s="1" t="s">
        <v>790</v>
      </c>
      <c r="F434" s="4" t="str">
        <f>HYPERLINK("https://www.segurosbilbao.com/agente/sodupe/javiersanpelayo")</f>
        <v>https://www.segurosbilbao.com/agente/sodupe/javiersanpelayo</v>
      </c>
      <c r="G434">
        <v>1</v>
      </c>
    </row>
    <row r="435" spans="1:7" outlineLevel="1" x14ac:dyDescent="0.25">
      <c r="A435" t="s">
        <v>938</v>
      </c>
      <c r="B435">
        <v>50</v>
      </c>
      <c r="C435">
        <v>0.99</v>
      </c>
      <c r="D435">
        <v>1.28</v>
      </c>
      <c r="E435" s="1" t="s">
        <v>790</v>
      </c>
      <c r="F435" s="4" t="str">
        <f>HYPERLINK("https://www.grupopacc.es/")</f>
        <v>https://www.grupopacc.es/</v>
      </c>
      <c r="G435">
        <v>1</v>
      </c>
    </row>
    <row r="436" spans="1:7" outlineLevel="1" x14ac:dyDescent="0.25">
      <c r="A436" t="s">
        <v>938</v>
      </c>
      <c r="B436">
        <v>50</v>
      </c>
      <c r="C436">
        <v>0.99</v>
      </c>
      <c r="D436">
        <v>1.28</v>
      </c>
      <c r="E436" s="1" t="s">
        <v>790</v>
      </c>
      <c r="F436" s="4" t="str">
        <f>HYPERLINK("http://tanapelayo.com/index.php/suceso/elena-mato-cortizo/")</f>
        <v>http://tanapelayo.com/index.php/suceso/elena-mato-cortizo/</v>
      </c>
      <c r="G436">
        <v>1</v>
      </c>
    </row>
    <row r="437" spans="1:7" outlineLevel="1" x14ac:dyDescent="0.25">
      <c r="A437" t="s">
        <v>938</v>
      </c>
      <c r="B437">
        <v>50</v>
      </c>
      <c r="C437">
        <v>0.99</v>
      </c>
      <c r="D437">
        <v>1.28</v>
      </c>
      <c r="E437" s="1" t="s">
        <v>790</v>
      </c>
      <c r="F437" s="4" t="str">
        <f>HYPERLINK("http://tanapelayo.com/index.php/suceso/guillermo-castro-folgar/")</f>
        <v>http://tanapelayo.com/index.php/suceso/guillermo-castro-folgar/</v>
      </c>
      <c r="G437">
        <v>1</v>
      </c>
    </row>
    <row r="438" spans="1:7" outlineLevel="1" x14ac:dyDescent="0.25">
      <c r="A438" t="s">
        <v>938</v>
      </c>
      <c r="B438">
        <v>50</v>
      </c>
      <c r="C438">
        <v>0.99</v>
      </c>
      <c r="D438">
        <v>1.28</v>
      </c>
      <c r="E438" s="1" t="s">
        <v>790</v>
      </c>
      <c r="F438" s="4" t="str">
        <f>HYPERLINK("https://www.asisa.es/seguros-de-salud")</f>
        <v>https://www.asisa.es/seguros-de-salud</v>
      </c>
      <c r="G438">
        <v>1</v>
      </c>
    </row>
    <row r="439" spans="1:7" outlineLevel="1" x14ac:dyDescent="0.25">
      <c r="A439" t="s">
        <v>938</v>
      </c>
      <c r="B439">
        <v>50</v>
      </c>
      <c r="C439">
        <v>0.99</v>
      </c>
      <c r="D439">
        <v>1.28</v>
      </c>
      <c r="E439" s="1" t="s">
        <v>790</v>
      </c>
      <c r="F439" s="4" t="str">
        <f>HYPERLINK("https://seguros.elcorteingles.es/documentos-informacion-seguros/")</f>
        <v>https://seguros.elcorteingles.es/documentos-informacion-seguros/</v>
      </c>
      <c r="G439">
        <v>1</v>
      </c>
    </row>
    <row r="440" spans="1:7" x14ac:dyDescent="0.25">
      <c r="G440">
        <v>1</v>
      </c>
    </row>
    <row r="441" spans="1:7" x14ac:dyDescent="0.25">
      <c r="A441" t="s">
        <v>773</v>
      </c>
      <c r="B441">
        <v>50</v>
      </c>
      <c r="C441">
        <v>0.99</v>
      </c>
      <c r="D441">
        <v>2.08</v>
      </c>
      <c r="E441" s="1" t="s">
        <v>790</v>
      </c>
      <c r="F441" s="4" t="str">
        <f>HYPERLINK("https://mediadoresdeseguroscv.com/entidades-aseguradoras/")</f>
        <v>https://mediadoresdeseguroscv.com/entidades-aseguradoras/</v>
      </c>
      <c r="G441">
        <v>1</v>
      </c>
    </row>
    <row r="442" spans="1:7" outlineLevel="1" x14ac:dyDescent="0.25">
      <c r="A442" t="s">
        <v>773</v>
      </c>
      <c r="B442">
        <v>50</v>
      </c>
      <c r="C442">
        <v>0.99</v>
      </c>
      <c r="D442">
        <v>2.08</v>
      </c>
      <c r="E442" s="1" t="s">
        <v>790</v>
      </c>
      <c r="F442" s="4" t="str">
        <f>HYPERLINK("https://www.insurebrokers.es/asistencia/")</f>
        <v>https://www.insurebrokers.es/asistencia/</v>
      </c>
      <c r="G442">
        <v>1</v>
      </c>
    </row>
    <row r="443" spans="1:7" outlineLevel="1" x14ac:dyDescent="0.25">
      <c r="A443" t="s">
        <v>773</v>
      </c>
      <c r="B443">
        <v>50</v>
      </c>
      <c r="C443">
        <v>0.99</v>
      </c>
      <c r="D443">
        <v>2.08</v>
      </c>
      <c r="E443" s="1" t="s">
        <v>790</v>
      </c>
      <c r="F443" s="4" t="str">
        <f>HYPERLINK("https://www.inese.es/seccion/empresas/")</f>
        <v>https://www.inese.es/seccion/empresas/</v>
      </c>
      <c r="G443">
        <v>1</v>
      </c>
    </row>
    <row r="444" spans="1:7" outlineLevel="1" x14ac:dyDescent="0.25">
      <c r="A444" t="s">
        <v>773</v>
      </c>
      <c r="B444">
        <v>50</v>
      </c>
      <c r="C444">
        <v>0.99</v>
      </c>
      <c r="D444">
        <v>2.08</v>
      </c>
      <c r="E444" s="1" t="s">
        <v>790</v>
      </c>
      <c r="F444" s="4" t="str">
        <f>HYPERLINK("https://blog.segurostv.es/")</f>
        <v>https://blog.segurostv.es/</v>
      </c>
      <c r="G444">
        <v>1</v>
      </c>
    </row>
    <row r="445" spans="1:7" outlineLevel="1" x14ac:dyDescent="0.25">
      <c r="A445" t="s">
        <v>773</v>
      </c>
      <c r="B445">
        <v>50</v>
      </c>
      <c r="C445">
        <v>0.99</v>
      </c>
      <c r="D445">
        <v>2.08</v>
      </c>
      <c r="E445" s="1" t="s">
        <v>790</v>
      </c>
      <c r="F445" s="4" t="str">
        <f>HYPERLINK("https://drsegurosbrokers.com/seguros/")</f>
        <v>https://drsegurosbrokers.com/seguros/</v>
      </c>
      <c r="G445">
        <v>1</v>
      </c>
    </row>
    <row r="446" spans="1:7" outlineLevel="1" x14ac:dyDescent="0.25">
      <c r="A446" t="s">
        <v>773</v>
      </c>
      <c r="B446">
        <v>50</v>
      </c>
      <c r="C446">
        <v>0.99</v>
      </c>
      <c r="D446">
        <v>2.08</v>
      </c>
      <c r="E446" s="1" t="s">
        <v>790</v>
      </c>
      <c r="F446" s="4" t="str">
        <f>HYPERLINK("https://www.einforma.com/informacion-empresa/liberty-seguros-compania-reaseguros")</f>
        <v>https://www.einforma.com/informacion-empresa/liberty-seguros-compania-reaseguros</v>
      </c>
      <c r="G446">
        <v>1</v>
      </c>
    </row>
    <row r="447" spans="1:7" outlineLevel="1" x14ac:dyDescent="0.25">
      <c r="A447" t="s">
        <v>773</v>
      </c>
      <c r="B447">
        <v>50</v>
      </c>
      <c r="C447">
        <v>0.99</v>
      </c>
      <c r="D447">
        <v>2.08</v>
      </c>
      <c r="E447" s="1" t="s">
        <v>790</v>
      </c>
      <c r="F447" s="4" t="str">
        <f>HYPERLINK("https://www.kelisto.es/seguros-hogar/mejor-compra/los-10-seguros-de-hogar-mas-baratos-4453")</f>
        <v>https://www.kelisto.es/seguros-hogar/mejor-compra/los-10-seguros-de-hogar-mas-baratos-4453</v>
      </c>
      <c r="G447">
        <v>1</v>
      </c>
    </row>
    <row r="448" spans="1:7" outlineLevel="1" x14ac:dyDescent="0.25">
      <c r="A448" t="s">
        <v>773</v>
      </c>
      <c r="B448">
        <v>50</v>
      </c>
      <c r="C448">
        <v>0.99</v>
      </c>
      <c r="D448">
        <v>2.08</v>
      </c>
      <c r="E448" s="1" t="s">
        <v>790</v>
      </c>
      <c r="F448" s="4" t="str">
        <f>HYPERLINK("https://telefonosgratuitos.net/aseguradoras/")</f>
        <v>https://telefonosgratuitos.net/aseguradoras/</v>
      </c>
      <c r="G448">
        <v>1</v>
      </c>
    </row>
    <row r="449" spans="1:7" outlineLevel="1" x14ac:dyDescent="0.25">
      <c r="A449" t="s">
        <v>773</v>
      </c>
      <c r="B449">
        <v>50</v>
      </c>
      <c r="C449">
        <v>0.99</v>
      </c>
      <c r="D449">
        <v>2.08</v>
      </c>
      <c r="E449" s="1" t="s">
        <v>790</v>
      </c>
      <c r="F449" s="4" t="str">
        <f>HYPERLINK("https://josesilva.es/")</f>
        <v>https://josesilva.es/</v>
      </c>
      <c r="G449">
        <v>1</v>
      </c>
    </row>
    <row r="450" spans="1:7" outlineLevel="1" x14ac:dyDescent="0.25">
      <c r="A450" t="s">
        <v>773</v>
      </c>
      <c r="B450">
        <v>50</v>
      </c>
      <c r="C450">
        <v>0.99</v>
      </c>
      <c r="D450">
        <v>2.08</v>
      </c>
      <c r="E450" s="1" t="s">
        <v>790</v>
      </c>
      <c r="F450" s="4" t="str">
        <f>HYPERLINK("https://mediadores.com/nuestras-aseguradoras/")</f>
        <v>https://mediadores.com/nuestras-aseguradoras/</v>
      </c>
      <c r="G450">
        <v>1</v>
      </c>
    </row>
    <row r="451" spans="1:7" x14ac:dyDescent="0.25">
      <c r="G451">
        <v>1</v>
      </c>
    </row>
    <row r="452" spans="1:7" x14ac:dyDescent="0.25">
      <c r="A452" t="s">
        <v>678</v>
      </c>
      <c r="B452">
        <v>50</v>
      </c>
      <c r="C452">
        <v>0.99</v>
      </c>
      <c r="D452">
        <v>2.2799999999999998</v>
      </c>
      <c r="E452" s="1" t="s">
        <v>790</v>
      </c>
      <c r="F452" s="4" t="str">
        <f>HYPERLINK("https://www.rastreator.com/seguros-de-salud/noticias/seguro-privado-cubre-coronavirus")</f>
        <v>https://www.rastreator.com/seguros-de-salud/noticias/seguro-privado-cubre-coronavirus</v>
      </c>
      <c r="G452">
        <v>1</v>
      </c>
    </row>
    <row r="453" spans="1:7" outlineLevel="1" x14ac:dyDescent="0.25">
      <c r="A453" t="s">
        <v>678</v>
      </c>
      <c r="B453">
        <v>50</v>
      </c>
      <c r="C453">
        <v>0.99</v>
      </c>
      <c r="D453">
        <v>2.2799999999999998</v>
      </c>
      <c r="E453" s="1" t="s">
        <v>790</v>
      </c>
      <c r="F453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453">
        <v>1</v>
      </c>
    </row>
    <row r="454" spans="1:7" outlineLevel="1" x14ac:dyDescent="0.25">
      <c r="A454" t="s">
        <v>678</v>
      </c>
      <c r="B454">
        <v>50</v>
      </c>
      <c r="C454">
        <v>0.99</v>
      </c>
      <c r="D454">
        <v>2.2799999999999998</v>
      </c>
      <c r="E454" s="1" t="s">
        <v>790</v>
      </c>
      <c r="F454" s="4" t="str">
        <f>HYPERLINK("https://www.ibercaja.es/particulares/seguros/seguros-decesos/seguro-decesos-confianza/")</f>
        <v>https://www.ibercaja.es/particulares/seguros/seguros-decesos/seguro-decesos-confianza/</v>
      </c>
      <c r="G454">
        <v>1</v>
      </c>
    </row>
    <row r="455" spans="1:7" outlineLevel="1" x14ac:dyDescent="0.25">
      <c r="A455" t="s">
        <v>678</v>
      </c>
      <c r="B455">
        <v>50</v>
      </c>
      <c r="C455">
        <v>0.99</v>
      </c>
      <c r="D455">
        <v>2.2799999999999998</v>
      </c>
      <c r="E455" s="1" t="s">
        <v>790</v>
      </c>
      <c r="F455" s="4" t="str">
        <f>HYPERLINK("https://www.generali.es/")</f>
        <v>https://www.generali.es/</v>
      </c>
      <c r="G455">
        <v>1</v>
      </c>
    </row>
    <row r="456" spans="1:7" outlineLevel="1" x14ac:dyDescent="0.25">
      <c r="A456" t="s">
        <v>678</v>
      </c>
      <c r="B456">
        <v>50</v>
      </c>
      <c r="C456">
        <v>0.99</v>
      </c>
      <c r="D456">
        <v>2.2799999999999998</v>
      </c>
      <c r="E456" s="1" t="s">
        <v>790</v>
      </c>
      <c r="F456" s="4" t="str">
        <f>HYPERLINK("https://www.cnmc.es/sites/default/files/325417.pdf")</f>
        <v>https://www.cnmc.es/sites/default/files/325417.pdf</v>
      </c>
      <c r="G456">
        <v>1</v>
      </c>
    </row>
    <row r="457" spans="1:7" outlineLevel="1" x14ac:dyDescent="0.25">
      <c r="A457" t="s">
        <v>678</v>
      </c>
      <c r="B457">
        <v>50</v>
      </c>
      <c r="C457">
        <v>0.99</v>
      </c>
      <c r="D457">
        <v>2.2799999999999998</v>
      </c>
      <c r="E457" s="1" t="s">
        <v>790</v>
      </c>
      <c r="F457" s="4" t="str">
        <f>HYPERLINK("https://dkvseguros.com/medidas-clientes-por-covid-19")</f>
        <v>https://dkvseguros.com/medidas-clientes-por-covid-19</v>
      </c>
      <c r="G457">
        <v>1</v>
      </c>
    </row>
    <row r="458" spans="1:7" outlineLevel="1" x14ac:dyDescent="0.25">
      <c r="A458" t="s">
        <v>678</v>
      </c>
      <c r="B458">
        <v>50</v>
      </c>
      <c r="C458">
        <v>0.99</v>
      </c>
      <c r="D458">
        <v>2.2799999999999998</v>
      </c>
      <c r="E458" s="1" t="s">
        <v>790</v>
      </c>
      <c r="F458" s="4" t="str">
        <f>HYPERLINK("https://segurodedecesos.org/puedo-contratar-un-seguro-de-decesos-con-enfermedad-grave-en-espana/")</f>
        <v>https://segurodedecesos.org/puedo-contratar-un-seguro-de-decesos-con-enfermedad-grave-en-espana/</v>
      </c>
      <c r="G458">
        <v>1</v>
      </c>
    </row>
    <row r="459" spans="1:7" outlineLevel="1" x14ac:dyDescent="0.25">
      <c r="A459" t="s">
        <v>678</v>
      </c>
      <c r="B459">
        <v>50</v>
      </c>
      <c r="C459">
        <v>0.99</v>
      </c>
      <c r="D459">
        <v>2.2799999999999998</v>
      </c>
      <c r="E459" s="1" t="s">
        <v>790</v>
      </c>
      <c r="F459" s="4" t="str">
        <f>HYPERLINK("https://www.elsegurodetuvida.com/seguro-de-vida-aegon/")</f>
        <v>https://www.elsegurodetuvida.com/seguro-de-vida-aegon/</v>
      </c>
      <c r="G459">
        <v>1</v>
      </c>
    </row>
    <row r="460" spans="1:7" outlineLevel="1" x14ac:dyDescent="0.25">
      <c r="A460" t="s">
        <v>678</v>
      </c>
      <c r="B460">
        <v>50</v>
      </c>
      <c r="C460">
        <v>0.99</v>
      </c>
      <c r="D460">
        <v>2.2799999999999998</v>
      </c>
      <c r="E460" s="1" t="s">
        <v>790</v>
      </c>
      <c r="F460" s="4" t="str">
        <f>HYPERLINK("https://www.asisa.es/seguros-de-salud")</f>
        <v>https://www.asisa.es/seguros-de-salud</v>
      </c>
      <c r="G460">
        <v>1</v>
      </c>
    </row>
    <row r="461" spans="1:7" outlineLevel="1" x14ac:dyDescent="0.25">
      <c r="A461" t="s">
        <v>678</v>
      </c>
      <c r="B461">
        <v>50</v>
      </c>
      <c r="C461">
        <v>0.99</v>
      </c>
      <c r="D461">
        <v>2.2799999999999998</v>
      </c>
      <c r="E461" s="1" t="s">
        <v>790</v>
      </c>
      <c r="F461" s="4" t="str">
        <f>HYPERLINK("https://www.axa.es/noticia-mi-vida")</f>
        <v>https://www.axa.es/noticia-mi-vida</v>
      </c>
      <c r="G461">
        <v>1</v>
      </c>
    </row>
    <row r="462" spans="1:7" x14ac:dyDescent="0.25">
      <c r="G462">
        <v>1</v>
      </c>
    </row>
    <row r="463" spans="1:7" x14ac:dyDescent="0.25">
      <c r="A463" t="s">
        <v>834</v>
      </c>
      <c r="B463">
        <v>50</v>
      </c>
      <c r="C463">
        <v>0.66</v>
      </c>
      <c r="D463">
        <v>3.3</v>
      </c>
      <c r="E463" s="1" t="s">
        <v>790</v>
      </c>
      <c r="F463" s="4" t="str">
        <f>HYPERLINK("https://cadenaser.com/tag/entierros/a/")</f>
        <v>https://cadenaser.com/tag/entierros/a/</v>
      </c>
      <c r="G463">
        <v>1</v>
      </c>
    </row>
    <row r="464" spans="1:7" outlineLevel="1" x14ac:dyDescent="0.25">
      <c r="A464" t="s">
        <v>834</v>
      </c>
      <c r="B464">
        <v>50</v>
      </c>
      <c r="C464">
        <v>0.66</v>
      </c>
      <c r="D464">
        <v>3.3</v>
      </c>
      <c r="E464" s="1" t="s">
        <v>790</v>
      </c>
      <c r="F464" s="4" t="str">
        <f>HYPERLINK("https://www.puntoseguro.com/blog/conoce-tus-derechos-antes-contratar-seguro-de-decesos/")</f>
        <v>https://www.puntoseguro.com/blog/conoce-tus-derechos-antes-contratar-seguro-de-decesos/</v>
      </c>
      <c r="G464">
        <v>1</v>
      </c>
    </row>
    <row r="465" spans="1:7" outlineLevel="1" x14ac:dyDescent="0.25">
      <c r="A465" t="s">
        <v>834</v>
      </c>
      <c r="B465">
        <v>50</v>
      </c>
      <c r="C465">
        <v>0.66</v>
      </c>
      <c r="D465">
        <v>3.3</v>
      </c>
      <c r="E465" s="1" t="s">
        <v>790</v>
      </c>
      <c r="F465" s="4" t="str">
        <f>HYPERLINK("https://josesilva.es/")</f>
        <v>https://josesilva.es/</v>
      </c>
      <c r="G465">
        <v>1</v>
      </c>
    </row>
    <row r="466" spans="1:7" outlineLevel="1" x14ac:dyDescent="0.25">
      <c r="A466" t="s">
        <v>834</v>
      </c>
      <c r="B466">
        <v>50</v>
      </c>
      <c r="C466">
        <v>0.66</v>
      </c>
      <c r="D466">
        <v>3.3</v>
      </c>
      <c r="E466" s="1" t="s">
        <v>790</v>
      </c>
      <c r="F466" s="4" t="str">
        <f>HYPERLINK("http://ynet.wild-dog.it/oracion-para-un-funeral.html")</f>
        <v>http://ynet.wild-dog.it/oracion-para-un-funeral.html</v>
      </c>
      <c r="G466">
        <v>1</v>
      </c>
    </row>
    <row r="467" spans="1:7" outlineLevel="1" x14ac:dyDescent="0.25">
      <c r="A467" t="s">
        <v>834</v>
      </c>
      <c r="B467">
        <v>50</v>
      </c>
      <c r="C467">
        <v>0.66</v>
      </c>
      <c r="D467">
        <v>3.3</v>
      </c>
      <c r="E467" s="1" t="s">
        <v>790</v>
      </c>
      <c r="F467" s="4" t="str">
        <f>HYPERLINK("https://tucorreduriadeseguros.com/blog/")</f>
        <v>https://tucorreduriadeseguros.com/blog/</v>
      </c>
      <c r="G467">
        <v>1</v>
      </c>
    </row>
    <row r="468" spans="1:7" outlineLevel="1" x14ac:dyDescent="0.25">
      <c r="A468" t="s">
        <v>834</v>
      </c>
      <c r="B468">
        <v>50</v>
      </c>
      <c r="C468">
        <v>0.66</v>
      </c>
      <c r="D468">
        <v>3.3</v>
      </c>
      <c r="E468" s="1" t="s">
        <v>790</v>
      </c>
      <c r="F468" s="4" t="str">
        <f>HYPERLINK("https://www.almudenaseguros.es/")</f>
        <v>https://www.almudenaseguros.es/</v>
      </c>
      <c r="G468">
        <v>1</v>
      </c>
    </row>
    <row r="469" spans="1:7" outlineLevel="1" x14ac:dyDescent="0.25">
      <c r="A469" t="s">
        <v>834</v>
      </c>
      <c r="B469">
        <v>50</v>
      </c>
      <c r="C469">
        <v>0.66</v>
      </c>
      <c r="D469">
        <v>3.3</v>
      </c>
      <c r="E469" s="1" t="s">
        <v>790</v>
      </c>
      <c r="F469" s="4" t="str">
        <f>HYPERLINK("https://www.esdiario.com/alicante/730636174/23-f-Cuarenta-anos-no-es-nada.html")</f>
        <v>https://www.esdiario.com/alicante/730636174/23-f-Cuarenta-anos-no-es-nada.html</v>
      </c>
      <c r="G469">
        <v>1</v>
      </c>
    </row>
    <row r="470" spans="1:7" outlineLevel="1" x14ac:dyDescent="0.25">
      <c r="A470" t="s">
        <v>834</v>
      </c>
      <c r="B470">
        <v>50</v>
      </c>
      <c r="C470">
        <v>0.66</v>
      </c>
      <c r="D470">
        <v>3.3</v>
      </c>
      <c r="E470" s="1" t="s">
        <v>790</v>
      </c>
      <c r="F470" s="4" t="str">
        <f>HYPERLINK("https://segurodevida.es/comparativa-seguros-de-decesos/")</f>
        <v>https://segurodevida.es/comparativa-seguros-de-decesos/</v>
      </c>
      <c r="G470">
        <v>1</v>
      </c>
    </row>
    <row r="471" spans="1:7" outlineLevel="1" x14ac:dyDescent="0.25">
      <c r="A471" t="s">
        <v>834</v>
      </c>
      <c r="B471">
        <v>50</v>
      </c>
      <c r="C471">
        <v>0.66</v>
      </c>
      <c r="D471">
        <v>3.3</v>
      </c>
      <c r="E471" s="1" t="s">
        <v>790</v>
      </c>
      <c r="F471" s="4" t="str">
        <f>HYPERLINK("https://www.inese.es/plus-ultra-incluye-servicios-para-mascotas-en-su-seguro-de-decesos/")</f>
        <v>https://www.inese.es/plus-ultra-incluye-servicios-para-mascotas-en-su-seguro-de-decesos/</v>
      </c>
      <c r="G471">
        <v>1</v>
      </c>
    </row>
    <row r="472" spans="1:7" outlineLevel="1" x14ac:dyDescent="0.25">
      <c r="A472" t="s">
        <v>834</v>
      </c>
      <c r="B472">
        <v>50</v>
      </c>
      <c r="C472">
        <v>0.66</v>
      </c>
      <c r="D472">
        <v>3.3</v>
      </c>
      <c r="E472" s="1" t="s">
        <v>790</v>
      </c>
      <c r="F472" s="4" t="str">
        <f>HYPERLINK("https://www.icea.es/")</f>
        <v>https://www.icea.es/</v>
      </c>
      <c r="G472">
        <v>1</v>
      </c>
    </row>
    <row r="473" spans="1:7" x14ac:dyDescent="0.25">
      <c r="G473">
        <v>1</v>
      </c>
    </row>
    <row r="474" spans="1:7" x14ac:dyDescent="0.25">
      <c r="A474" t="s">
        <v>374</v>
      </c>
      <c r="B474">
        <v>50</v>
      </c>
      <c r="C474">
        <v>0.99</v>
      </c>
      <c r="D474">
        <v>1.61</v>
      </c>
      <c r="E474" s="1" t="s">
        <v>790</v>
      </c>
      <c r="F474" s="4" t="str">
        <f>HYPERLINK("https://www.rastreator.com/seguros-de-hogar/guias/seguro-hogar-mas-barato.aspx")</f>
        <v>https://www.rastreator.com/seguros-de-hogar/guias/seguro-hogar-mas-barato.aspx</v>
      </c>
      <c r="G474">
        <v>1</v>
      </c>
    </row>
    <row r="475" spans="1:7" outlineLevel="1" x14ac:dyDescent="0.25">
      <c r="A475" t="s">
        <v>374</v>
      </c>
      <c r="B475">
        <v>50</v>
      </c>
      <c r="C475">
        <v>0.99</v>
      </c>
      <c r="D475">
        <v>1.61</v>
      </c>
      <c r="E475" s="1" t="s">
        <v>790</v>
      </c>
      <c r="F475" s="4" t="str">
        <f>HYPERLINK("https://www.kelisto.es/seguros-hogar/mejor-compra/los-10-seguros-de-hogar-mas-baratos-4453")</f>
        <v>https://www.kelisto.es/seguros-hogar/mejor-compra/los-10-seguros-de-hogar-mas-baratos-4453</v>
      </c>
      <c r="G475">
        <v>1</v>
      </c>
    </row>
    <row r="476" spans="1:7" outlineLevel="1" x14ac:dyDescent="0.25">
      <c r="A476" t="s">
        <v>374</v>
      </c>
      <c r="B476">
        <v>50</v>
      </c>
      <c r="C476">
        <v>0.99</v>
      </c>
      <c r="D476">
        <v>1.61</v>
      </c>
      <c r="E476" s="1" t="s">
        <v>790</v>
      </c>
      <c r="F476" s="4" t="str">
        <f>HYPERLINK("https://www.kelisto.es/seguros-coche/mejor-compra/los-seguros-de-coche-a-todo-riesgo-mas-baratos-4927")</f>
        <v>https://www.kelisto.es/seguros-coche/mejor-compra/los-seguros-de-coche-a-todo-riesgo-mas-baratos-4927</v>
      </c>
      <c r="G476">
        <v>1</v>
      </c>
    </row>
    <row r="477" spans="1:7" outlineLevel="1" x14ac:dyDescent="0.25">
      <c r="A477" t="s">
        <v>374</v>
      </c>
      <c r="B477">
        <v>50</v>
      </c>
      <c r="C477">
        <v>0.99</v>
      </c>
      <c r="D477">
        <v>1.61</v>
      </c>
      <c r="E477" s="1" t="s">
        <v>790</v>
      </c>
      <c r="F477" s="4" t="str">
        <f>HYPERLINK("https://selectra.es/seguros/aseguradoras/ocaso")</f>
        <v>https://selectra.es/seguros/aseguradoras/ocaso</v>
      </c>
      <c r="G477">
        <v>1</v>
      </c>
    </row>
    <row r="478" spans="1:7" outlineLevel="1" x14ac:dyDescent="0.25">
      <c r="A478" t="s">
        <v>374</v>
      </c>
      <c r="B478">
        <v>50</v>
      </c>
      <c r="C478">
        <v>0.99</v>
      </c>
      <c r="D478">
        <v>1.61</v>
      </c>
      <c r="E478" s="1" t="s">
        <v>790</v>
      </c>
      <c r="F478" s="4" t="str">
        <f>HYPERLINK("https://www.icea.es/")</f>
        <v>https://www.icea.es/</v>
      </c>
      <c r="G478">
        <v>1</v>
      </c>
    </row>
    <row r="479" spans="1:7" outlineLevel="1" x14ac:dyDescent="0.25">
      <c r="A479" t="s">
        <v>374</v>
      </c>
      <c r="B479">
        <v>50</v>
      </c>
      <c r="C479">
        <v>0.99</v>
      </c>
      <c r="D479">
        <v>1.61</v>
      </c>
      <c r="E479" s="1" t="s">
        <v>790</v>
      </c>
      <c r="F479" s="4" t="str">
        <f>HYPERLINK("https://www.lavanguardia.com/economia/bolsillo/20210308/6260289/como-evitar-suba-seguro-coche-hogar.html")</f>
        <v>https://www.lavanguardia.com/economia/bolsillo/20210308/6260289/como-evitar-suba-seguro-coche-hogar.html</v>
      </c>
      <c r="G479">
        <v>1</v>
      </c>
    </row>
    <row r="480" spans="1:7" outlineLevel="1" x14ac:dyDescent="0.25">
      <c r="A480" t="s">
        <v>374</v>
      </c>
      <c r="B480">
        <v>50</v>
      </c>
      <c r="C480">
        <v>0.99</v>
      </c>
      <c r="D480">
        <v>1.61</v>
      </c>
      <c r="E480" s="1" t="s">
        <v>790</v>
      </c>
      <c r="F480" s="4" t="str">
        <f>HYPERLINK("https://www.asisa.es/DocumentosWeb?nombreArchivo=PRODUCTOS%5CASISA_DECESOS-Folleto.pdf")</f>
        <v>https://www.asisa.es/DocumentosWeb?nombreArchivo=PRODUCTOS%5CASISA_DECESOS-Folleto.pdf</v>
      </c>
      <c r="G480">
        <v>1</v>
      </c>
    </row>
    <row r="481" spans="1:7" outlineLevel="1" x14ac:dyDescent="0.25">
      <c r="A481" t="s">
        <v>374</v>
      </c>
      <c r="B481">
        <v>50</v>
      </c>
      <c r="C481">
        <v>0.99</v>
      </c>
      <c r="D481">
        <v>1.61</v>
      </c>
      <c r="E481" s="1" t="s">
        <v>790</v>
      </c>
      <c r="F481" s="4" t="str">
        <f>HYPERLINK("https://beemy.es/comparador-seguros/seguros-de-decesos/")</f>
        <v>https://beemy.es/comparador-seguros/seguros-de-decesos/</v>
      </c>
      <c r="G481">
        <v>1</v>
      </c>
    </row>
    <row r="482" spans="1:7" outlineLevel="1" x14ac:dyDescent="0.25">
      <c r="A482" t="s">
        <v>374</v>
      </c>
      <c r="B482">
        <v>50</v>
      </c>
      <c r="C482">
        <v>0.99</v>
      </c>
      <c r="D482">
        <v>1.61</v>
      </c>
      <c r="E482" s="1" t="s">
        <v>790</v>
      </c>
      <c r="F482" s="4" t="str">
        <f>HYPERLINK("https://closaseguros.com/seguros-decesos-vs-seguros-vida-coberturas-diferencias/")</f>
        <v>https://closaseguros.com/seguros-decesos-vs-seguros-vida-coberturas-diferencias/</v>
      </c>
      <c r="G482">
        <v>1</v>
      </c>
    </row>
    <row r="483" spans="1:7" outlineLevel="1" x14ac:dyDescent="0.25">
      <c r="A483" t="s">
        <v>374</v>
      </c>
      <c r="B483">
        <v>50</v>
      </c>
      <c r="C483">
        <v>0.99</v>
      </c>
      <c r="D483">
        <v>1.61</v>
      </c>
      <c r="E483" s="1" t="s">
        <v>790</v>
      </c>
      <c r="F483" s="4" t="str">
        <f>HYPERLINK("https://www.generali.es/")</f>
        <v>https://www.generali.es/</v>
      </c>
      <c r="G483">
        <v>1</v>
      </c>
    </row>
    <row r="484" spans="1:7" x14ac:dyDescent="0.25">
      <c r="G484">
        <v>1</v>
      </c>
    </row>
    <row r="485" spans="1:7" x14ac:dyDescent="0.25">
      <c r="A485" t="s">
        <v>363</v>
      </c>
      <c r="B485">
        <v>50</v>
      </c>
      <c r="C485">
        <v>0.66</v>
      </c>
      <c r="D485">
        <v>1.2</v>
      </c>
      <c r="E485" s="1" t="s">
        <v>790</v>
      </c>
      <c r="F485" s="4" t="str">
        <f>HYPERLINK("https://www.boe.es/diario_boe/txt.php?id=BOE-A-2020-4391")</f>
        <v>https://www.boe.es/diario_boe/txt.php?id=BOE-A-2020-4391</v>
      </c>
      <c r="G485">
        <v>1</v>
      </c>
    </row>
    <row r="486" spans="1:7" outlineLevel="1" x14ac:dyDescent="0.25">
      <c r="A486" t="s">
        <v>363</v>
      </c>
      <c r="B486">
        <v>50</v>
      </c>
      <c r="C486">
        <v>0.66</v>
      </c>
      <c r="D486">
        <v>1.2</v>
      </c>
      <c r="E486" s="1" t="s">
        <v>790</v>
      </c>
      <c r="F486" s="4" t="str">
        <f>HYPERLINK("https://www.blogdeseguros.eu/companias-de-seguros/allianz-popular-vida-compania-de-seguros-y-reaseguros-s-a-u/")</f>
        <v>https://www.blogdeseguros.eu/companias-de-seguros/allianz-popular-vida-compania-de-seguros-y-reaseguros-s-a-u/</v>
      </c>
      <c r="G486">
        <v>1</v>
      </c>
    </row>
    <row r="487" spans="1:7" outlineLevel="1" x14ac:dyDescent="0.25">
      <c r="A487" t="s">
        <v>363</v>
      </c>
      <c r="B487">
        <v>50</v>
      </c>
      <c r="C487">
        <v>0.66</v>
      </c>
      <c r="D487">
        <v>1.2</v>
      </c>
      <c r="E487" s="1" t="s">
        <v>790</v>
      </c>
      <c r="F487" s="4" t="str">
        <f>HYPERLINK("https://www.unipoliza.com/segurosdefurgonetascamper/")</f>
        <v>https://www.unipoliza.com/segurosdefurgonetascamper/</v>
      </c>
      <c r="G487">
        <v>1</v>
      </c>
    </row>
    <row r="488" spans="1:7" outlineLevel="1" x14ac:dyDescent="0.25">
      <c r="A488" t="s">
        <v>363</v>
      </c>
      <c r="B488">
        <v>50</v>
      </c>
      <c r="C488">
        <v>0.66</v>
      </c>
      <c r="D488">
        <v>1.2</v>
      </c>
      <c r="E488" s="1" t="s">
        <v>790</v>
      </c>
      <c r="F488" s="4" t="str">
        <f>HYPERLINK("https://www.eldiario.es/economia/banca-march-generali-firman-acuerdo-bancaseguros-proximos-10-anos_1_7220023.html")</f>
        <v>https://www.eldiario.es/economia/banca-march-generali-firman-acuerdo-bancaseguros-proximos-10-anos_1_7220023.html</v>
      </c>
      <c r="G488">
        <v>1</v>
      </c>
    </row>
    <row r="489" spans="1:7" outlineLevel="1" x14ac:dyDescent="0.25">
      <c r="A489" t="s">
        <v>363</v>
      </c>
      <c r="B489">
        <v>50</v>
      </c>
      <c r="C489">
        <v>0.66</v>
      </c>
      <c r="D489">
        <v>1.2</v>
      </c>
      <c r="E489" s="1" t="s">
        <v>790</v>
      </c>
      <c r="F489" s="4" t="str">
        <f>HYPERLINK("https://noticias.juridicas.com/base_datos/CCAA/va-res210410-ehe.html")</f>
        <v>https://noticias.juridicas.com/base_datos/CCAA/va-res210410-ehe.html</v>
      </c>
      <c r="G489">
        <v>1</v>
      </c>
    </row>
    <row r="490" spans="1:7" outlineLevel="1" x14ac:dyDescent="0.25">
      <c r="A490" t="s">
        <v>363</v>
      </c>
      <c r="B490">
        <v>50</v>
      </c>
      <c r="C490">
        <v>0.66</v>
      </c>
      <c r="D490">
        <v>1.2</v>
      </c>
      <c r="E490" s="1" t="s">
        <v>790</v>
      </c>
      <c r="F490" s="4" t="str">
        <f>HYPERLINK("http://www.asamblea.gob.pa/APPS/LEGISPAN/AYUDA/TARJETARIO_PRINCIPAL_LEGISPAN_PARTE_B.pdf")</f>
        <v>http://www.asamblea.gob.pa/APPS/LEGISPAN/AYUDA/TARJETARIO_PRINCIPAL_LEGISPAN_PARTE_B.pdf</v>
      </c>
      <c r="G490">
        <v>1</v>
      </c>
    </row>
    <row r="491" spans="1:7" outlineLevel="1" x14ac:dyDescent="0.25">
      <c r="A491" t="s">
        <v>363</v>
      </c>
      <c r="B491">
        <v>50</v>
      </c>
      <c r="C491">
        <v>0.66</v>
      </c>
      <c r="D491">
        <v>1.2</v>
      </c>
      <c r="E491" s="1" t="s">
        <v>790</v>
      </c>
      <c r="F491" s="4" t="str">
        <f>HYPERLINK("https://www.socalec.es/")</f>
        <v>https://www.socalec.es/</v>
      </c>
      <c r="G491">
        <v>1</v>
      </c>
    </row>
    <row r="492" spans="1:7" outlineLevel="1" x14ac:dyDescent="0.25">
      <c r="A492" t="s">
        <v>363</v>
      </c>
      <c r="B492">
        <v>50</v>
      </c>
      <c r="C492">
        <v>0.66</v>
      </c>
      <c r="D492">
        <v>1.2</v>
      </c>
      <c r="E492" s="1" t="s">
        <v>790</v>
      </c>
      <c r="F492" s="4" t="str">
        <f>HYPERLINK("http://www.diarioya.es/content/navidad-cristiana-0")</f>
        <v>http://www.diarioya.es/content/navidad-cristiana-0</v>
      </c>
      <c r="G492">
        <v>1</v>
      </c>
    </row>
    <row r="493" spans="1:7" outlineLevel="1" x14ac:dyDescent="0.25">
      <c r="A493" t="s">
        <v>363</v>
      </c>
      <c r="B493">
        <v>50</v>
      </c>
      <c r="C493">
        <v>0.66</v>
      </c>
      <c r="D493">
        <v>1.2</v>
      </c>
      <c r="E493" s="1" t="s">
        <v>790</v>
      </c>
      <c r="F493" s="4" t="str">
        <f>HYPERLINK("https://exitosanoticias.pe/v1/opinion-gabriel-bustamante-sabes-como-reclamar-cuando-vulneran-tus-derechos/")</f>
        <v>https://exitosanoticias.pe/v1/opinion-gabriel-bustamante-sabes-como-reclamar-cuando-vulneran-tus-derechos/</v>
      </c>
      <c r="G493">
        <v>1</v>
      </c>
    </row>
    <row r="494" spans="1:7" outlineLevel="1" x14ac:dyDescent="0.25">
      <c r="A494" t="s">
        <v>363</v>
      </c>
      <c r="B494">
        <v>50</v>
      </c>
      <c r="C494">
        <v>0.66</v>
      </c>
      <c r="D494">
        <v>1.2</v>
      </c>
      <c r="E494" s="1" t="s">
        <v>790</v>
      </c>
      <c r="F494" s="4" t="str">
        <f>HYPERLINK("https://issuu.com/noticiasdechiapastapachula/docs/ndch10032021ok")</f>
        <v>https://issuu.com/noticiasdechiapastapachula/docs/ndch10032021ok</v>
      </c>
      <c r="G494">
        <v>1</v>
      </c>
    </row>
    <row r="495" spans="1:7" x14ac:dyDescent="0.25">
      <c r="G495">
        <v>1</v>
      </c>
    </row>
    <row r="496" spans="1:7" x14ac:dyDescent="0.25">
      <c r="A496" t="s">
        <v>668</v>
      </c>
      <c r="B496">
        <v>50</v>
      </c>
      <c r="C496">
        <v>0.99</v>
      </c>
      <c r="D496">
        <v>5.36</v>
      </c>
      <c r="E496" s="1" t="s">
        <v>790</v>
      </c>
      <c r="F496" s="4" t="str">
        <f>HYPERLINK("https://www.tupolizadesalud.com/")</f>
        <v>https://www.tupolizadesalud.com/</v>
      </c>
      <c r="G496">
        <v>1</v>
      </c>
    </row>
    <row r="497" spans="1:7" outlineLevel="1" x14ac:dyDescent="0.25">
      <c r="A497" t="s">
        <v>668</v>
      </c>
      <c r="B497">
        <v>50</v>
      </c>
      <c r="C497">
        <v>0.99</v>
      </c>
      <c r="D497">
        <v>5.36</v>
      </c>
      <c r="E497" s="1" t="s">
        <v>790</v>
      </c>
      <c r="F497" s="4" t="str">
        <f>HYPERLINK("https://www.rastreator.com/seguros-de-hogar/guias/seguro-hogar-mas-barato.aspx")</f>
        <v>https://www.rastreator.com/seguros-de-hogar/guias/seguro-hogar-mas-barato.aspx</v>
      </c>
      <c r="G497">
        <v>1</v>
      </c>
    </row>
    <row r="498" spans="1:7" outlineLevel="1" x14ac:dyDescent="0.25">
      <c r="A498" t="s">
        <v>668</v>
      </c>
      <c r="B498">
        <v>50</v>
      </c>
      <c r="C498">
        <v>0.99</v>
      </c>
      <c r="D498">
        <v>5.36</v>
      </c>
      <c r="E498" s="1" t="s">
        <v>790</v>
      </c>
      <c r="F498" s="4" t="str">
        <f>HYPERLINK("https://www.rastreator.com/articulos-destacados/que-listo-es-rastreator.aspx")</f>
        <v>https://www.rastreator.com/articulos-destacados/que-listo-es-rastreator.aspx</v>
      </c>
      <c r="G498">
        <v>1</v>
      </c>
    </row>
    <row r="499" spans="1:7" outlineLevel="1" x14ac:dyDescent="0.25">
      <c r="A499" t="s">
        <v>668</v>
      </c>
      <c r="B499">
        <v>50</v>
      </c>
      <c r="C499">
        <v>0.99</v>
      </c>
      <c r="D499">
        <v>5.36</v>
      </c>
      <c r="E499" s="1" t="s">
        <v>790</v>
      </c>
      <c r="F499" s="4" t="str">
        <f>HYPERLINK("https://www.arpem.com/")</f>
        <v>https://www.arpem.com/</v>
      </c>
      <c r="G499">
        <v>1</v>
      </c>
    </row>
    <row r="500" spans="1:7" outlineLevel="1" x14ac:dyDescent="0.25">
      <c r="A500" t="s">
        <v>668</v>
      </c>
      <c r="B500">
        <v>50</v>
      </c>
      <c r="C500">
        <v>0.99</v>
      </c>
      <c r="D500">
        <v>5.36</v>
      </c>
      <c r="E500" s="1" t="s">
        <v>790</v>
      </c>
      <c r="F500" s="4" t="str">
        <f>HYPERLINK("https://www.kelisto.es/seguros-salud/mejor-compra/los-mejores-seguros-de-salud-sin-copago-6257")</f>
        <v>https://www.kelisto.es/seguros-salud/mejor-compra/los-mejores-seguros-de-salud-sin-copago-6257</v>
      </c>
      <c r="G500">
        <v>1</v>
      </c>
    </row>
    <row r="501" spans="1:7" outlineLevel="1" x14ac:dyDescent="0.25">
      <c r="A501" t="s">
        <v>668</v>
      </c>
      <c r="B501">
        <v>50</v>
      </c>
      <c r="C501">
        <v>0.99</v>
      </c>
      <c r="D501">
        <v>5.36</v>
      </c>
      <c r="E501" s="1" t="s">
        <v>790</v>
      </c>
      <c r="F501" s="4" t="str">
        <f>HYPERLINK("https://www.kelisto.es/seguros-coche/mejor-compra/los-seguros-a-terceros-mas-baratos-6255")</f>
        <v>https://www.kelisto.es/seguros-coche/mejor-compra/los-seguros-a-terceros-mas-baratos-6255</v>
      </c>
      <c r="G501">
        <v>1</v>
      </c>
    </row>
    <row r="502" spans="1:7" outlineLevel="1" x14ac:dyDescent="0.25">
      <c r="A502" t="s">
        <v>668</v>
      </c>
      <c r="B502">
        <v>50</v>
      </c>
      <c r="C502">
        <v>0.99</v>
      </c>
      <c r="D502">
        <v>5.36</v>
      </c>
      <c r="E502" s="1" t="s">
        <v>790</v>
      </c>
      <c r="F502" s="4" t="str">
        <f>HYPERLINK("https://www.zurich.es/")</f>
        <v>https://www.zurich.es/</v>
      </c>
      <c r="G502">
        <v>1</v>
      </c>
    </row>
    <row r="503" spans="1:7" outlineLevel="1" x14ac:dyDescent="0.25">
      <c r="A503" t="s">
        <v>668</v>
      </c>
      <c r="B503">
        <v>50</v>
      </c>
      <c r="C503">
        <v>0.99</v>
      </c>
      <c r="D503">
        <v>5.36</v>
      </c>
      <c r="E503" s="1" t="s">
        <v>790</v>
      </c>
      <c r="F503" s="4" t="str">
        <f>HYPERLINK("https://dkvseguros.com/medidas-clientes-por-covid-19")</f>
        <v>https://dkvseguros.com/medidas-clientes-por-covid-19</v>
      </c>
      <c r="G503">
        <v>1</v>
      </c>
    </row>
    <row r="504" spans="1:7" outlineLevel="1" x14ac:dyDescent="0.25">
      <c r="A504" t="s">
        <v>668</v>
      </c>
      <c r="B504">
        <v>50</v>
      </c>
      <c r="C504">
        <v>0.99</v>
      </c>
      <c r="D504">
        <v>5.36</v>
      </c>
      <c r="E504" s="1" t="s">
        <v>790</v>
      </c>
      <c r="F504" s="4" t="str">
        <f>HYPERLINK("https://www.elfinanciero.com.mx/salud/ascienden-a-190-604-las-muertes-por-covid-19-en-mexico")</f>
        <v>https://www.elfinanciero.com.mx/salud/ascienden-a-190-604-las-muertes-por-covid-19-en-mexico</v>
      </c>
      <c r="G504">
        <v>1</v>
      </c>
    </row>
    <row r="505" spans="1:7" outlineLevel="1" x14ac:dyDescent="0.25">
      <c r="A505" t="s">
        <v>668</v>
      </c>
      <c r="B505">
        <v>50</v>
      </c>
      <c r="C505">
        <v>0.99</v>
      </c>
      <c r="D505">
        <v>5.36</v>
      </c>
      <c r="E505" s="1" t="s">
        <v>790</v>
      </c>
      <c r="F505" s="4" t="str">
        <f>HYPERLINK("https://www.rankia.com/foros/seguros/temas")</f>
        <v>https://www.rankia.com/foros/seguros/temas</v>
      </c>
      <c r="G505">
        <v>1</v>
      </c>
    </row>
    <row r="506" spans="1:7" x14ac:dyDescent="0.25">
      <c r="G506">
        <v>1</v>
      </c>
    </row>
    <row r="507" spans="1:7" x14ac:dyDescent="0.25">
      <c r="A507" t="s">
        <v>508</v>
      </c>
      <c r="B507">
        <v>50</v>
      </c>
      <c r="C507">
        <v>0.99</v>
      </c>
      <c r="D507">
        <v>1.8</v>
      </c>
      <c r="E507" s="1" t="s">
        <v>790</v>
      </c>
      <c r="F507" s="4" t="str">
        <f>HYPERLINK("https://www.ibercaja.es/particulares/seguros/seguros-decesos/seguro-decesos-prima-unica/")</f>
        <v>https://www.ibercaja.es/particulares/seguros/seguros-decesos/seguro-decesos-prima-unica/</v>
      </c>
      <c r="G507">
        <v>1</v>
      </c>
    </row>
    <row r="508" spans="1:7" outlineLevel="1" x14ac:dyDescent="0.25">
      <c r="A508" t="s">
        <v>508</v>
      </c>
      <c r="B508">
        <v>50</v>
      </c>
      <c r="C508">
        <v>0.99</v>
      </c>
      <c r="D508">
        <v>1.8</v>
      </c>
      <c r="E508" s="1" t="s">
        <v>790</v>
      </c>
      <c r="F508" s="4" t="str">
        <f>HYPERLINK("https://www.kelisto.es/seguros-salud/mejor-compra/los-mejores-seguros-de-salud-sin-copago-6257")</f>
        <v>https://www.kelisto.es/seguros-salud/mejor-compra/los-mejores-seguros-de-salud-sin-copago-6257</v>
      </c>
      <c r="G508">
        <v>1</v>
      </c>
    </row>
    <row r="509" spans="1:7" outlineLevel="1" x14ac:dyDescent="0.25">
      <c r="A509" t="s">
        <v>508</v>
      </c>
      <c r="B509">
        <v>50</v>
      </c>
      <c r="C509">
        <v>0.99</v>
      </c>
      <c r="D509">
        <v>1.8</v>
      </c>
      <c r="E509" s="1" t="s">
        <v>790</v>
      </c>
      <c r="F509" s="4" t="str">
        <f>HYPERLINK("https://selectra.es/seguros/aseguradoras/helvetia/seguro-salud-helvetia")</f>
        <v>https://selectra.es/seguros/aseguradoras/helvetia/seguro-salud-helvetia</v>
      </c>
      <c r="G509">
        <v>1</v>
      </c>
    </row>
    <row r="510" spans="1:7" outlineLevel="1" x14ac:dyDescent="0.25">
      <c r="A510" t="s">
        <v>508</v>
      </c>
      <c r="B510">
        <v>50</v>
      </c>
      <c r="C510">
        <v>0.99</v>
      </c>
      <c r="D510">
        <v>1.8</v>
      </c>
      <c r="E510" s="1" t="s">
        <v>790</v>
      </c>
      <c r="F510" s="4" t="str">
        <f>HYPERLINK("https://www.milanuncios.com/anuncios/seguros-decesos.htm")</f>
        <v>https://www.milanuncios.com/anuncios/seguros-decesos.htm</v>
      </c>
      <c r="G510">
        <v>1</v>
      </c>
    </row>
    <row r="511" spans="1:7" outlineLevel="1" x14ac:dyDescent="0.25">
      <c r="A511" t="s">
        <v>508</v>
      </c>
      <c r="B511">
        <v>50</v>
      </c>
      <c r="C511">
        <v>0.99</v>
      </c>
      <c r="D511">
        <v>1.8</v>
      </c>
      <c r="E511" s="1" t="s">
        <v>790</v>
      </c>
      <c r="F511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511">
        <v>1</v>
      </c>
    </row>
    <row r="512" spans="1:7" outlineLevel="1" x14ac:dyDescent="0.25">
      <c r="A512" t="s">
        <v>508</v>
      </c>
      <c r="B512">
        <v>50</v>
      </c>
      <c r="C512">
        <v>0.99</v>
      </c>
      <c r="D512">
        <v>1.8</v>
      </c>
      <c r="E512" s="1" t="s">
        <v>790</v>
      </c>
      <c r="F512" s="4" t="str">
        <f>HYPERLINK("https://www.bancsabadell.com/cs/Satellite/SabAtl/Seguro-Proteccion-Salud/6000018128579/es/")</f>
        <v>https://www.bancsabadell.com/cs/Satellite/SabAtl/Seguro-Proteccion-Salud/6000018128579/es/</v>
      </c>
      <c r="G512">
        <v>1</v>
      </c>
    </row>
    <row r="513" spans="1:7" outlineLevel="1" x14ac:dyDescent="0.25">
      <c r="A513" t="s">
        <v>508</v>
      </c>
      <c r="B513">
        <v>50</v>
      </c>
      <c r="C513">
        <v>0.99</v>
      </c>
      <c r="D513">
        <v>1.8</v>
      </c>
      <c r="E513" s="1" t="s">
        <v>790</v>
      </c>
      <c r="F513" s="4" t="str">
        <f>HYPERLINK("https://www.aegon.es/seguros/salud/coberturas/copago")</f>
        <v>https://www.aegon.es/seguros/salud/coberturas/copago</v>
      </c>
      <c r="G513">
        <v>1</v>
      </c>
    </row>
    <row r="514" spans="1:7" outlineLevel="1" x14ac:dyDescent="0.25">
      <c r="A514" t="s">
        <v>508</v>
      </c>
      <c r="B514">
        <v>50</v>
      </c>
      <c r="C514">
        <v>0.99</v>
      </c>
      <c r="D514">
        <v>1.8</v>
      </c>
      <c r="E514" s="1" t="s">
        <v>790</v>
      </c>
      <c r="F514" s="4" t="str">
        <f>HYPERLINK("https://josesilva.es/")</f>
        <v>https://josesilva.es/</v>
      </c>
      <c r="G514">
        <v>1</v>
      </c>
    </row>
    <row r="515" spans="1:7" outlineLevel="1" x14ac:dyDescent="0.25">
      <c r="A515" t="s">
        <v>508</v>
      </c>
      <c r="B515">
        <v>50</v>
      </c>
      <c r="C515">
        <v>0.99</v>
      </c>
      <c r="D515">
        <v>1.8</v>
      </c>
      <c r="E515" s="1" t="s">
        <v>790</v>
      </c>
      <c r="F515" s="4" t="str">
        <f>HYPERLINK("https://www.puntoseguro.com/blog/que-son-como-funcionan-los-seguros-de-asistencia-sanitaria/")</f>
        <v>https://www.puntoseguro.com/blog/que-son-como-funcionan-los-seguros-de-asistencia-sanitaria/</v>
      </c>
      <c r="G515">
        <v>1</v>
      </c>
    </row>
    <row r="516" spans="1:7" outlineLevel="1" x14ac:dyDescent="0.25">
      <c r="A516" t="s">
        <v>508</v>
      </c>
      <c r="B516">
        <v>50</v>
      </c>
      <c r="C516">
        <v>0.99</v>
      </c>
      <c r="D516">
        <v>1.8</v>
      </c>
      <c r="E516" s="1" t="s">
        <v>790</v>
      </c>
      <c r="F516" s="4" t="str">
        <f>HYPERLINK("https://ryd.es/salud")</f>
        <v>https://ryd.es/salud</v>
      </c>
      <c r="G516">
        <v>1</v>
      </c>
    </row>
    <row r="517" spans="1:7" x14ac:dyDescent="0.25">
      <c r="G517">
        <v>1</v>
      </c>
    </row>
    <row r="518" spans="1:7" x14ac:dyDescent="0.25">
      <c r="A518" t="s">
        <v>1024</v>
      </c>
      <c r="B518">
        <v>50</v>
      </c>
      <c r="C518">
        <v>0.99</v>
      </c>
      <c r="D518">
        <v>1.07</v>
      </c>
      <c r="E518" s="1" t="s">
        <v>790</v>
      </c>
      <c r="F518" s="4" t="str">
        <f>HYPERLINK("https://www.helpmycash.com/opiniones/banco/kutxa-bank/")</f>
        <v>https://www.helpmycash.com/opiniones/banco/kutxa-bank/</v>
      </c>
      <c r="G518">
        <v>1</v>
      </c>
    </row>
    <row r="519" spans="1:7" outlineLevel="1" x14ac:dyDescent="0.25">
      <c r="A519" t="s">
        <v>1024</v>
      </c>
      <c r="B519">
        <v>50</v>
      </c>
      <c r="C519">
        <v>0.99</v>
      </c>
      <c r="D519">
        <v>1.07</v>
      </c>
      <c r="E519" s="1" t="s">
        <v>790</v>
      </c>
      <c r="F519" s="4" t="str">
        <f>HYPERLINK("https://www.credimarket.com/bancos/kutxabank-bc137/oficinas-bk4375")</f>
        <v>https://www.credimarket.com/bancos/kutxabank-bc137/oficinas-bk4375</v>
      </c>
      <c r="G519">
        <v>1</v>
      </c>
    </row>
    <row r="520" spans="1:7" outlineLevel="1" x14ac:dyDescent="0.25">
      <c r="A520" t="s">
        <v>1024</v>
      </c>
      <c r="B520">
        <v>50</v>
      </c>
      <c r="C520">
        <v>0.99</v>
      </c>
      <c r="D520">
        <v>1.07</v>
      </c>
      <c r="E520" s="1" t="s">
        <v>790</v>
      </c>
      <c r="F520" s="4" t="str">
        <f>HYPERLINK("https://www.caixabank.es/particular/seguros/caixafuturo.html")</f>
        <v>https://www.caixabank.es/particular/seguros/caixafuturo.html</v>
      </c>
      <c r="G520">
        <v>1</v>
      </c>
    </row>
    <row r="521" spans="1:7" outlineLevel="1" x14ac:dyDescent="0.25">
      <c r="A521" t="s">
        <v>1024</v>
      </c>
      <c r="B521">
        <v>50</v>
      </c>
      <c r="C521">
        <v>0.99</v>
      </c>
      <c r="D521">
        <v>1.07</v>
      </c>
      <c r="E521" s="1" t="s">
        <v>790</v>
      </c>
      <c r="F521" s="4" t="str">
        <f>HYPERLINK("https://es.trustpilot.com/review/www.segurcaixaadeslas.es")</f>
        <v>https://es.trustpilot.com/review/www.segurcaixaadeslas.es</v>
      </c>
      <c r="G521">
        <v>1</v>
      </c>
    </row>
    <row r="522" spans="1:7" outlineLevel="1" x14ac:dyDescent="0.25">
      <c r="A522" t="s">
        <v>1024</v>
      </c>
      <c r="B522">
        <v>50</v>
      </c>
      <c r="C522">
        <v>0.99</v>
      </c>
      <c r="D522">
        <v>1.07</v>
      </c>
      <c r="E522" s="1" t="s">
        <v>790</v>
      </c>
      <c r="F522" s="4" t="str">
        <f>HYPERLINK("https://www.kelisto.es/cuentas-bancarias/consejos-y-analisis/santander-bbva-caixabank-o-bankia-que-banco-me-ofrece-la-mejor-cuenta-corriente-5144")</f>
        <v>https://www.kelisto.es/cuentas-bancarias/consejos-y-analisis/santander-bbva-caixabank-o-bankia-que-banco-me-ofrece-la-mejor-cuenta-corriente-5144</v>
      </c>
      <c r="G522">
        <v>1</v>
      </c>
    </row>
    <row r="523" spans="1:7" outlineLevel="1" x14ac:dyDescent="0.25">
      <c r="A523" t="s">
        <v>1024</v>
      </c>
      <c r="B523">
        <v>50</v>
      </c>
      <c r="C523">
        <v>0.99</v>
      </c>
      <c r="D523">
        <v>1.07</v>
      </c>
      <c r="E523" s="1" t="s">
        <v>790</v>
      </c>
      <c r="F523" s="4" t="str">
        <f>HYPERLINK("https://www.bankoa.es/")</f>
        <v>https://www.bankoa.es/</v>
      </c>
      <c r="G523">
        <v>1</v>
      </c>
    </row>
    <row r="524" spans="1:7" outlineLevel="1" x14ac:dyDescent="0.25">
      <c r="A524" t="s">
        <v>1024</v>
      </c>
      <c r="B524">
        <v>50</v>
      </c>
      <c r="C524">
        <v>0.99</v>
      </c>
      <c r="D524">
        <v>1.07</v>
      </c>
      <c r="E524" s="1" t="s">
        <v>790</v>
      </c>
      <c r="F524" s="4" t="str">
        <f>HYPERLINK("https://www.competencia.euskadi.eus/area-de-prensa/z02-conten01/es/")</f>
        <v>https://www.competencia.euskadi.eus/area-de-prensa/z02-conten01/es/</v>
      </c>
      <c r="G524">
        <v>1</v>
      </c>
    </row>
    <row r="525" spans="1:7" outlineLevel="1" x14ac:dyDescent="0.25">
      <c r="A525" t="s">
        <v>1024</v>
      </c>
      <c r="B525">
        <v>50</v>
      </c>
      <c r="C525">
        <v>0.99</v>
      </c>
      <c r="D525">
        <v>1.07</v>
      </c>
      <c r="E525" s="1" t="s">
        <v>790</v>
      </c>
      <c r="F525" s="4" t="str">
        <f>HYPERLINK("https://selectra.es/finanzas/bancos/cajamar")</f>
        <v>https://selectra.es/finanzas/bancos/cajamar</v>
      </c>
      <c r="G525">
        <v>1</v>
      </c>
    </row>
    <row r="526" spans="1:7" outlineLevel="1" x14ac:dyDescent="0.25">
      <c r="A526" t="s">
        <v>1024</v>
      </c>
      <c r="B526">
        <v>50</v>
      </c>
      <c r="C526">
        <v>0.99</v>
      </c>
      <c r="D526">
        <v>1.07</v>
      </c>
      <c r="E526" s="1" t="s">
        <v>790</v>
      </c>
      <c r="F526" s="4" t="str">
        <f>HYPERLINK("https://www.naturgy.com/files/Informe_de_Sostenibilidad_y_EINF_CAST.pdf")</f>
        <v>https://www.naturgy.com/files/Informe_de_Sostenibilidad_y_EINF_CAST.pdf</v>
      </c>
      <c r="G526">
        <v>1</v>
      </c>
    </row>
    <row r="527" spans="1:7" outlineLevel="1" x14ac:dyDescent="0.25">
      <c r="A527" t="s">
        <v>1024</v>
      </c>
      <c r="B527">
        <v>50</v>
      </c>
      <c r="C527">
        <v>0.99</v>
      </c>
      <c r="D527">
        <v>1.07</v>
      </c>
      <c r="E527" s="1" t="s">
        <v>790</v>
      </c>
      <c r="F527" s="4" t="str">
        <f>HYPERLINK("https://saludsegur.es/tarjeta-regalo-al-contratar-un-seguro-medico-adeslas/")</f>
        <v>https://saludsegur.es/tarjeta-regalo-al-contratar-un-seguro-medico-adeslas/</v>
      </c>
      <c r="G527">
        <v>1</v>
      </c>
    </row>
    <row r="528" spans="1:7" x14ac:dyDescent="0.25">
      <c r="G528">
        <v>1</v>
      </c>
    </row>
    <row r="529" spans="1:7" x14ac:dyDescent="0.25">
      <c r="A529" t="s">
        <v>324</v>
      </c>
      <c r="B529">
        <v>50</v>
      </c>
      <c r="C529">
        <v>0.99</v>
      </c>
      <c r="D529">
        <v>2.46</v>
      </c>
      <c r="E529" s="1" t="s">
        <v>790</v>
      </c>
      <c r="F529" s="4" t="str">
        <f>HYPERLINK("https://www.generali.es/")</f>
        <v>https://www.generali.es/</v>
      </c>
      <c r="G529">
        <v>1</v>
      </c>
    </row>
    <row r="530" spans="1:7" outlineLevel="1" x14ac:dyDescent="0.25">
      <c r="A530" t="s">
        <v>324</v>
      </c>
      <c r="B530">
        <v>50</v>
      </c>
      <c r="C530">
        <v>0.99</v>
      </c>
      <c r="D530">
        <v>2.46</v>
      </c>
      <c r="E530" s="1" t="s">
        <v>790</v>
      </c>
      <c r="F530" s="4" t="str">
        <f>HYPERLINK("https://www.kelisto.es/seguros-coche/mejor-compra/los-mejores-seguros-de-coche-2849")</f>
        <v>https://www.kelisto.es/seguros-coche/mejor-compra/los-mejores-seguros-de-coche-2849</v>
      </c>
      <c r="G530">
        <v>1</v>
      </c>
    </row>
    <row r="531" spans="1:7" outlineLevel="1" x14ac:dyDescent="0.25">
      <c r="A531" t="s">
        <v>324</v>
      </c>
      <c r="B531">
        <v>50</v>
      </c>
      <c r="C531">
        <v>0.99</v>
      </c>
      <c r="D531">
        <v>2.46</v>
      </c>
      <c r="E531" s="1" t="s">
        <v>790</v>
      </c>
      <c r="F531" s="4" t="str">
        <f>HYPERLINK("https://www.rastreator.com/seguros-de-coche/analisis/mejor-seguro-de-coche.aspx")</f>
        <v>https://www.rastreator.com/seguros-de-coche/analisis/mejor-seguro-de-coche.aspx</v>
      </c>
      <c r="G531">
        <v>1</v>
      </c>
    </row>
    <row r="532" spans="1:7" outlineLevel="1" x14ac:dyDescent="0.25">
      <c r="A532" t="s">
        <v>324</v>
      </c>
      <c r="B532">
        <v>50</v>
      </c>
      <c r="C532">
        <v>0.99</v>
      </c>
      <c r="D532">
        <v>2.46</v>
      </c>
      <c r="E532" s="1" t="s">
        <v>790</v>
      </c>
      <c r="F532" s="4" t="str">
        <f>HYPERLINK("https://www.icea.es/")</f>
        <v>https://www.icea.es/</v>
      </c>
      <c r="G532">
        <v>1</v>
      </c>
    </row>
    <row r="533" spans="1:7" outlineLevel="1" x14ac:dyDescent="0.25">
      <c r="A533" t="s">
        <v>324</v>
      </c>
      <c r="B533">
        <v>50</v>
      </c>
      <c r="C533">
        <v>0.99</v>
      </c>
      <c r="D533">
        <v>2.46</v>
      </c>
      <c r="E533" s="1" t="s">
        <v>790</v>
      </c>
      <c r="F533" s="4" t="str">
        <f>HYPERLINK("https://www.plusultra.es/")</f>
        <v>https://www.plusultra.es/</v>
      </c>
      <c r="G533">
        <v>1</v>
      </c>
    </row>
    <row r="534" spans="1:7" outlineLevel="1" x14ac:dyDescent="0.25">
      <c r="A534" t="s">
        <v>324</v>
      </c>
      <c r="B534">
        <v>50</v>
      </c>
      <c r="C534">
        <v>0.99</v>
      </c>
      <c r="D534">
        <v>2.46</v>
      </c>
      <c r="E534" s="1" t="s">
        <v>790</v>
      </c>
      <c r="F534" s="4" t="str">
        <f>HYPERLINK("https://www.segurosyaseguradoras.com/valoraciones-y-opiniones/nortehispana/")</f>
        <v>https://www.segurosyaseguradoras.com/valoraciones-y-opiniones/nortehispana/</v>
      </c>
      <c r="G534">
        <v>1</v>
      </c>
    </row>
    <row r="535" spans="1:7" outlineLevel="1" x14ac:dyDescent="0.25">
      <c r="A535" t="s">
        <v>324</v>
      </c>
      <c r="B535">
        <v>50</v>
      </c>
      <c r="C535">
        <v>0.99</v>
      </c>
      <c r="D535">
        <v>2.46</v>
      </c>
      <c r="E535" s="1" t="s">
        <v>790</v>
      </c>
      <c r="F535" s="4" t="str">
        <f>HYPERLINK("https://www.segurosyaseguradoras.com/valoraciones-y-opiniones/active-seguros/")</f>
        <v>https://www.segurosyaseguradoras.com/valoraciones-y-opiniones/active-seguros/</v>
      </c>
      <c r="G535">
        <v>1</v>
      </c>
    </row>
    <row r="536" spans="1:7" outlineLevel="1" x14ac:dyDescent="0.25">
      <c r="A536" t="s">
        <v>324</v>
      </c>
      <c r="B536">
        <v>50</v>
      </c>
      <c r="C536">
        <v>0.99</v>
      </c>
      <c r="D536">
        <v>2.46</v>
      </c>
      <c r="E536" s="1" t="s">
        <v>790</v>
      </c>
      <c r="F536" s="4" t="str">
        <f>HYPERLINK("https://seguros.elcorteingles.es/documentos-informacion-seguros/")</f>
        <v>https://seguros.elcorteingles.es/documentos-informacion-seguros/</v>
      </c>
      <c r="G536">
        <v>1</v>
      </c>
    </row>
    <row r="537" spans="1:7" outlineLevel="1" x14ac:dyDescent="0.25">
      <c r="A537" t="s">
        <v>324</v>
      </c>
      <c r="B537">
        <v>50</v>
      </c>
      <c r="C537">
        <v>0.99</v>
      </c>
      <c r="D537">
        <v>2.46</v>
      </c>
      <c r="E537" s="1" t="s">
        <v>790</v>
      </c>
      <c r="F537" s="4" t="str">
        <f>HYPERLINK("https://www.reale.es/")</f>
        <v>https://www.reale.es/</v>
      </c>
      <c r="G537">
        <v>1</v>
      </c>
    </row>
    <row r="538" spans="1:7" outlineLevel="1" x14ac:dyDescent="0.25">
      <c r="A538" t="s">
        <v>324</v>
      </c>
      <c r="B538">
        <v>50</v>
      </c>
      <c r="C538">
        <v>0.99</v>
      </c>
      <c r="D538">
        <v>2.46</v>
      </c>
      <c r="E538" s="1" t="s">
        <v>790</v>
      </c>
      <c r="F538" s="4" t="str">
        <f>HYPERLINK("https://www.forocoches.com/foro/forumdisplay.php?f=87")</f>
        <v>https://www.forocoches.com/foro/forumdisplay.php?f=87</v>
      </c>
      <c r="G538">
        <v>1</v>
      </c>
    </row>
    <row r="539" spans="1:7" x14ac:dyDescent="0.25">
      <c r="G539">
        <v>1</v>
      </c>
    </row>
    <row r="540" spans="1:7" x14ac:dyDescent="0.25">
      <c r="A540" t="s">
        <v>183</v>
      </c>
      <c r="B540">
        <v>500</v>
      </c>
      <c r="C540">
        <v>0.66</v>
      </c>
      <c r="D540">
        <v>1.57</v>
      </c>
      <c r="E540" s="1" t="s">
        <v>790</v>
      </c>
      <c r="F540" s="4" t="str">
        <f>HYPERLINK("https://www.rastreator.com/seguros-de-moto/guias/como-contratar-seguro-moto.aspx")</f>
        <v>https://www.rastreator.com/seguros-de-moto/guias/como-contratar-seguro-moto.aspx</v>
      </c>
      <c r="G540">
        <v>1</v>
      </c>
    </row>
    <row r="541" spans="1:7" outlineLevel="1" x14ac:dyDescent="0.25">
      <c r="A541" t="s">
        <v>183</v>
      </c>
      <c r="B541">
        <v>500</v>
      </c>
      <c r="C541">
        <v>0.66</v>
      </c>
      <c r="D541">
        <v>1.57</v>
      </c>
      <c r="E541" s="1" t="s">
        <v>790</v>
      </c>
      <c r="F541" s="4" t="str">
        <f>HYPERLINK("https://josesilva.es/")</f>
        <v>https://josesilva.es/</v>
      </c>
      <c r="G541">
        <v>1</v>
      </c>
    </row>
    <row r="542" spans="1:7" outlineLevel="1" x14ac:dyDescent="0.25">
      <c r="A542" t="s">
        <v>183</v>
      </c>
      <c r="B542">
        <v>500</v>
      </c>
      <c r="C542">
        <v>0.66</v>
      </c>
      <c r="D542">
        <v>1.57</v>
      </c>
      <c r="E542" s="1" t="s">
        <v>790</v>
      </c>
      <c r="F542" s="4" t="str">
        <f>HYPERLINK("https://www.almudenaseguros.es/")</f>
        <v>https://www.almudenaseguros.es/</v>
      </c>
      <c r="G542">
        <v>1</v>
      </c>
    </row>
    <row r="543" spans="1:7" outlineLevel="1" x14ac:dyDescent="0.25">
      <c r="A543" t="s">
        <v>183</v>
      </c>
      <c r="B543">
        <v>500</v>
      </c>
      <c r="C543">
        <v>0.66</v>
      </c>
      <c r="D543">
        <v>1.57</v>
      </c>
      <c r="E543" s="1" t="s">
        <v>790</v>
      </c>
      <c r="F543" s="4" t="str">
        <f>HYPERLINK("https://www.mmtseguros.com/blog")</f>
        <v>https://www.mmtseguros.com/blog</v>
      </c>
      <c r="G543">
        <v>1</v>
      </c>
    </row>
    <row r="544" spans="1:7" outlineLevel="1" x14ac:dyDescent="0.25">
      <c r="A544" t="s">
        <v>183</v>
      </c>
      <c r="B544">
        <v>500</v>
      </c>
      <c r="C544">
        <v>0.66</v>
      </c>
      <c r="D544">
        <v>1.57</v>
      </c>
      <c r="E544" s="1" t="s">
        <v>790</v>
      </c>
      <c r="F544" s="4" t="str">
        <f>HYPERLINK("https://www.kelisto.es/prestamos/mejor-compra/los-mejores-prestamos-sin-nomina-6841")</f>
        <v>https://www.kelisto.es/prestamos/mejor-compra/los-mejores-prestamos-sin-nomina-6841</v>
      </c>
      <c r="G544">
        <v>1</v>
      </c>
    </row>
    <row r="545" spans="1:7" outlineLevel="1" x14ac:dyDescent="0.25">
      <c r="A545" t="s">
        <v>183</v>
      </c>
      <c r="B545">
        <v>500</v>
      </c>
      <c r="C545">
        <v>0.66</v>
      </c>
      <c r="D545">
        <v>1.57</v>
      </c>
      <c r="E545" s="1" t="s">
        <v>790</v>
      </c>
      <c r="F545" s="4" t="str">
        <f>HYPERLINK("https://www.kelisto.es/prestamos/mejor-compra/mejores-prestamos-para-comprar-un-coche-3617")</f>
        <v>https://www.kelisto.es/prestamos/mejor-compra/mejores-prestamos-para-comprar-un-coche-3617</v>
      </c>
      <c r="G545">
        <v>1</v>
      </c>
    </row>
    <row r="546" spans="1:7" outlineLevel="1" x14ac:dyDescent="0.25">
      <c r="A546" t="s">
        <v>183</v>
      </c>
      <c r="B546">
        <v>500</v>
      </c>
      <c r="C546">
        <v>0.66</v>
      </c>
      <c r="D546">
        <v>1.57</v>
      </c>
      <c r="E546" s="1" t="s">
        <v>790</v>
      </c>
      <c r="F546" s="4" t="str">
        <f>HYPERLINK("https://es.trustpilot.com/review/www.mutua.es")</f>
        <v>https://es.trustpilot.com/review/www.mutua.es</v>
      </c>
      <c r="G546">
        <v>1</v>
      </c>
    </row>
    <row r="547" spans="1:7" outlineLevel="1" x14ac:dyDescent="0.25">
      <c r="A547" t="s">
        <v>183</v>
      </c>
      <c r="B547">
        <v>500</v>
      </c>
      <c r="C547">
        <v>0.66</v>
      </c>
      <c r="D547">
        <v>1.57</v>
      </c>
      <c r="E547" s="1" t="s">
        <v>790</v>
      </c>
      <c r="F547" s="4" t="str">
        <f>HYPERLINK("https://www.oas.org/juridico/spanish/mesicic2_col_dec_407_sp.pdf")</f>
        <v>https://www.oas.org/juridico/spanish/mesicic2_col_dec_407_sp.pdf</v>
      </c>
      <c r="G547">
        <v>1</v>
      </c>
    </row>
    <row r="548" spans="1:7" outlineLevel="1" x14ac:dyDescent="0.25">
      <c r="A548" t="s">
        <v>183</v>
      </c>
      <c r="B548">
        <v>500</v>
      </c>
      <c r="C548">
        <v>0.66</v>
      </c>
      <c r="D548">
        <v>1.57</v>
      </c>
      <c r="E548" s="1" t="s">
        <v>790</v>
      </c>
      <c r="F548" s="4" t="str">
        <f>HYPERLINK("https://www.activaseguro.com/seguros/naves-industriales/seguros-naves-industriales.html")</f>
        <v>https://www.activaseguro.com/seguros/naves-industriales/seguros-naves-industriales.html</v>
      </c>
      <c r="G548">
        <v>1</v>
      </c>
    </row>
    <row r="549" spans="1:7" outlineLevel="1" x14ac:dyDescent="0.25">
      <c r="A549" t="s">
        <v>183</v>
      </c>
      <c r="B549">
        <v>500</v>
      </c>
      <c r="C549">
        <v>0.66</v>
      </c>
      <c r="D549">
        <v>1.57</v>
      </c>
      <c r="E549" s="1" t="s">
        <v>790</v>
      </c>
      <c r="F549" s="4" t="str">
        <f>HYPERLINK("https://www.grupocatalanaoccidente.com/doc/cat/gco/2020-informe-anual-consolidat/20210225_informe_anual_2020_esp.pdf")</f>
        <v>https://www.grupocatalanaoccidente.com/doc/cat/gco/2020-informe-anual-consolidat/20210225_informe_anual_2020_esp.pdf</v>
      </c>
      <c r="G549">
        <v>1</v>
      </c>
    </row>
    <row r="550" spans="1:7" x14ac:dyDescent="0.25">
      <c r="G550">
        <v>1</v>
      </c>
    </row>
    <row r="551" spans="1:7" x14ac:dyDescent="0.25">
      <c r="A551" t="s">
        <v>1077</v>
      </c>
      <c r="B551">
        <v>50</v>
      </c>
      <c r="C551">
        <v>0.33</v>
      </c>
      <c r="D551">
        <v>0.55000000000000004</v>
      </c>
      <c r="E551" s="1" t="s">
        <v>790</v>
      </c>
      <c r="F551" s="4" t="str">
        <f>HYPERLINK("https://blog.reale.es/para-que-sirve-antiguedad-seguro-decesos/")</f>
        <v>https://blog.reale.es/para-que-sirve-antiguedad-seguro-decesos/</v>
      </c>
      <c r="G551">
        <v>1</v>
      </c>
    </row>
    <row r="552" spans="1:7" outlineLevel="1" x14ac:dyDescent="0.25">
      <c r="A552" t="s">
        <v>1077</v>
      </c>
      <c r="B552">
        <v>50</v>
      </c>
      <c r="C552">
        <v>0.33</v>
      </c>
      <c r="D552">
        <v>0.55000000000000004</v>
      </c>
      <c r="E552" s="1" t="s">
        <v>790</v>
      </c>
      <c r="F552" s="4" t="str">
        <f>HYPERLINK("https://www.puntoseguro.com/blog/conoce-tus-derechos-antes-contratar-seguro-de-decesos/")</f>
        <v>https://www.puntoseguro.com/blog/conoce-tus-derechos-antes-contratar-seguro-de-decesos/</v>
      </c>
      <c r="G552">
        <v>1</v>
      </c>
    </row>
    <row r="553" spans="1:7" outlineLevel="1" x14ac:dyDescent="0.25">
      <c r="A553" t="s">
        <v>1077</v>
      </c>
      <c r="B553">
        <v>50</v>
      </c>
      <c r="C553">
        <v>0.33</v>
      </c>
      <c r="D553">
        <v>0.55000000000000004</v>
      </c>
      <c r="E553" s="1" t="s">
        <v>790</v>
      </c>
      <c r="F553" s="4" t="str">
        <f>HYPERLINK("https://www.jornada.com.mx/notas/2021/02/22/mundo/eu-a-punto-de-superar-500-mil-decesos-por-covid-19/")</f>
        <v>https://www.jornada.com.mx/notas/2021/02/22/mundo/eu-a-punto-de-superar-500-mil-decesos-por-covid-19/</v>
      </c>
      <c r="G553">
        <v>1</v>
      </c>
    </row>
    <row r="554" spans="1:7" outlineLevel="1" x14ac:dyDescent="0.25">
      <c r="A554" t="s">
        <v>1077</v>
      </c>
      <c r="B554">
        <v>50</v>
      </c>
      <c r="C554">
        <v>0.33</v>
      </c>
      <c r="D554">
        <v>0.55000000000000004</v>
      </c>
      <c r="E554" s="1" t="s">
        <v>790</v>
      </c>
      <c r="F554" s="4" t="str">
        <f>HYPERLINK("https://closaseguros.com/seguros-decesos-vs-seguros-vida-coberturas-diferencias/")</f>
        <v>https://closaseguros.com/seguros-decesos-vs-seguros-vida-coberturas-diferencias/</v>
      </c>
      <c r="G554">
        <v>1</v>
      </c>
    </row>
    <row r="555" spans="1:7" outlineLevel="1" x14ac:dyDescent="0.25">
      <c r="A555" t="s">
        <v>1077</v>
      </c>
      <c r="B555">
        <v>50</v>
      </c>
      <c r="C555">
        <v>0.33</v>
      </c>
      <c r="D555">
        <v>0.55000000000000004</v>
      </c>
      <c r="E555" s="1" t="s">
        <v>790</v>
      </c>
      <c r="F555" s="4" t="str">
        <f>HYPERLINK("https://www.zurich.es/")</f>
        <v>https://www.zurich.es/</v>
      </c>
      <c r="G555">
        <v>1</v>
      </c>
    </row>
    <row r="556" spans="1:7" outlineLevel="1" x14ac:dyDescent="0.25">
      <c r="A556" t="s">
        <v>1077</v>
      </c>
      <c r="B556">
        <v>50</v>
      </c>
      <c r="C556">
        <v>0.33</v>
      </c>
      <c r="D556">
        <v>0.55000000000000004</v>
      </c>
      <c r="E556" s="1" t="s">
        <v>790</v>
      </c>
      <c r="F556" s="4" t="str">
        <f>HYPERLINK("https://www.diariodeavila.es/noticia/Z4D821D36-EF2B-D0F3-A4AB5036F585C503/Avila-registra-los-dos-primeros-decesos-covid-de-la-semana")</f>
        <v>https://www.diariodeavila.es/noticia/Z4D821D36-EF2B-D0F3-A4AB5036F585C503/Avila-registra-los-dos-primeros-decesos-covid-de-la-semana</v>
      </c>
      <c r="G556">
        <v>1</v>
      </c>
    </row>
    <row r="557" spans="1:7" outlineLevel="1" x14ac:dyDescent="0.25">
      <c r="A557" t="s">
        <v>1077</v>
      </c>
      <c r="B557">
        <v>50</v>
      </c>
      <c r="C557">
        <v>0.33</v>
      </c>
      <c r="D557">
        <v>0.55000000000000004</v>
      </c>
      <c r="E557" s="1" t="s">
        <v>790</v>
      </c>
      <c r="F557" s="4" t="str">
        <f>HYPERLINK("https://www.latimes.com/espanol/deportes/articulo/2021-03-04/clamor-en-brasil-para-frenar-el-futbol-por-otra-oleada-covid")</f>
        <v>https://www.latimes.com/espanol/deportes/articulo/2021-03-04/clamor-en-brasil-para-frenar-el-futbol-por-otra-oleada-covid</v>
      </c>
      <c r="G557">
        <v>1</v>
      </c>
    </row>
    <row r="558" spans="1:7" outlineLevel="1" x14ac:dyDescent="0.25">
      <c r="A558" t="s">
        <v>1077</v>
      </c>
      <c r="B558">
        <v>50</v>
      </c>
      <c r="C558">
        <v>0.33</v>
      </c>
      <c r="D558">
        <v>0.55000000000000004</v>
      </c>
      <c r="E558" s="1" t="s">
        <v>790</v>
      </c>
      <c r="F558" s="4" t="str">
        <f>HYPERLINK("https://eldinero.com.do/152760/reportan-164-nuevos-contagios-de-covid-19-en-las-ultimas-24-horas-sin-decesos/")</f>
        <v>https://eldinero.com.do/152760/reportan-164-nuevos-contagios-de-covid-19-en-las-ultimas-24-horas-sin-decesos/</v>
      </c>
      <c r="G558">
        <v>1</v>
      </c>
    </row>
    <row r="559" spans="1:7" outlineLevel="1" x14ac:dyDescent="0.25">
      <c r="A559" t="s">
        <v>1077</v>
      </c>
      <c r="B559">
        <v>50</v>
      </c>
      <c r="C559">
        <v>0.33</v>
      </c>
      <c r="D559">
        <v>0.55000000000000004</v>
      </c>
      <c r="E559" s="1" t="s">
        <v>790</v>
      </c>
      <c r="F559" s="4" t="str">
        <f>HYPERLINK("https://www.caixabank.es/particular/seguros/caixafuturo.html")</f>
        <v>https://www.caixabank.es/particular/seguros/caixafuturo.html</v>
      </c>
      <c r="G559">
        <v>1</v>
      </c>
    </row>
    <row r="560" spans="1:7" outlineLevel="1" x14ac:dyDescent="0.25">
      <c r="A560" t="s">
        <v>1077</v>
      </c>
      <c r="B560">
        <v>50</v>
      </c>
      <c r="C560">
        <v>0.33</v>
      </c>
      <c r="D560">
        <v>0.55000000000000004</v>
      </c>
      <c r="E560" s="1" t="s">
        <v>790</v>
      </c>
      <c r="F560" s="4" t="str">
        <f>HYPERLINK("https://www.rtve.es/noticias/20201221/curva-contagios-muertes-coronavirus-espana-dia-dia/2010514.shtml")</f>
        <v>https://www.rtve.es/noticias/20201221/curva-contagios-muertes-coronavirus-espana-dia-dia/2010514.shtml</v>
      </c>
      <c r="G560">
        <v>1</v>
      </c>
    </row>
    <row r="561" spans="1:7" x14ac:dyDescent="0.25">
      <c r="G561">
        <v>1</v>
      </c>
    </row>
    <row r="562" spans="1:7" x14ac:dyDescent="0.25">
      <c r="A562" t="s">
        <v>366</v>
      </c>
      <c r="B562">
        <v>50</v>
      </c>
      <c r="C562">
        <v>0.66</v>
      </c>
      <c r="D562">
        <v>1.46</v>
      </c>
      <c r="E562" s="1" t="s">
        <v>790</v>
      </c>
      <c r="F562" s="4" t="str">
        <f>HYPERLINK("https://closaseguros.com/seguros-decesos-vs-seguros-vida-coberturas-diferencias/")</f>
        <v>https://closaseguros.com/seguros-decesos-vs-seguros-vida-coberturas-diferencias/</v>
      </c>
      <c r="G562">
        <v>1</v>
      </c>
    </row>
    <row r="563" spans="1:7" outlineLevel="1" x14ac:dyDescent="0.25">
      <c r="A563" t="s">
        <v>366</v>
      </c>
      <c r="B563">
        <v>50</v>
      </c>
      <c r="C563">
        <v>0.66</v>
      </c>
      <c r="D563">
        <v>1.46</v>
      </c>
      <c r="E563" s="1" t="s">
        <v>790</v>
      </c>
      <c r="F563" s="4" t="str">
        <f>HYPERLINK("https://www.segurosginestar.es/seguro-vida-o-decesos")</f>
        <v>https://www.segurosginestar.es/seguro-vida-o-decesos</v>
      </c>
      <c r="G563">
        <v>1</v>
      </c>
    </row>
    <row r="564" spans="1:7" outlineLevel="1" x14ac:dyDescent="0.25">
      <c r="A564" t="s">
        <v>366</v>
      </c>
      <c r="B564">
        <v>50</v>
      </c>
      <c r="C564">
        <v>0.66</v>
      </c>
      <c r="D564">
        <v>1.46</v>
      </c>
      <c r="E564" s="1" t="s">
        <v>790</v>
      </c>
      <c r="F564" s="4" t="str">
        <f>HYPERLINK("https://www.helvetia.es/actualidad/los-temas-que-nos-interesan/diferencias-entre-el-seguro-de-vida-y-el-seguro-de-accidentes")</f>
        <v>https://www.helvetia.es/actualidad/los-temas-que-nos-interesan/diferencias-entre-el-seguro-de-vida-y-el-seguro-de-accidentes</v>
      </c>
      <c r="G564">
        <v>1</v>
      </c>
    </row>
    <row r="565" spans="1:7" outlineLevel="1" x14ac:dyDescent="0.25">
      <c r="A565" t="s">
        <v>366</v>
      </c>
      <c r="B565">
        <v>50</v>
      </c>
      <c r="C565">
        <v>0.66</v>
      </c>
      <c r="D565">
        <v>1.46</v>
      </c>
      <c r="E565" s="1" t="s">
        <v>790</v>
      </c>
      <c r="F565" s="4" t="str">
        <f>HYPERLINK("https://www.elsegurodetuvida.com/seguro-de-vida-reale/")</f>
        <v>https://www.elsegurodetuvida.com/seguro-de-vida-reale/</v>
      </c>
      <c r="G565">
        <v>1</v>
      </c>
    </row>
    <row r="566" spans="1:7" outlineLevel="1" x14ac:dyDescent="0.25">
      <c r="A566" t="s">
        <v>366</v>
      </c>
      <c r="B566">
        <v>50</v>
      </c>
      <c r="C566">
        <v>0.66</v>
      </c>
      <c r="D566">
        <v>1.46</v>
      </c>
      <c r="E566" s="1" t="s">
        <v>790</v>
      </c>
      <c r="F566" s="4" t="str">
        <f>HYPERLINK("https://www.elsegurodetuvida.com/seguro-de-vida-antares/")</f>
        <v>https://www.elsegurodetuvida.com/seguro-de-vida-antares/</v>
      </c>
      <c r="G566">
        <v>1</v>
      </c>
    </row>
    <row r="567" spans="1:7" outlineLevel="1" x14ac:dyDescent="0.25">
      <c r="A567" t="s">
        <v>366</v>
      </c>
      <c r="B567">
        <v>50</v>
      </c>
      <c r="C567">
        <v>0.66</v>
      </c>
      <c r="D567">
        <v>1.46</v>
      </c>
      <c r="E567" s="1" t="s">
        <v>790</v>
      </c>
      <c r="F567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567">
        <v>1</v>
      </c>
    </row>
    <row r="568" spans="1:7" outlineLevel="1" x14ac:dyDescent="0.25">
      <c r="A568" t="s">
        <v>366</v>
      </c>
      <c r="B568">
        <v>50</v>
      </c>
      <c r="C568">
        <v>0.66</v>
      </c>
      <c r="D568">
        <v>1.46</v>
      </c>
      <c r="E568" s="1" t="s">
        <v>790</v>
      </c>
      <c r="F568" s="4" t="str">
        <f>HYPERLINK("https://ryd.es/departamento-seguros")</f>
        <v>https://ryd.es/departamento-seguros</v>
      </c>
      <c r="G568">
        <v>1</v>
      </c>
    </row>
    <row r="569" spans="1:7" outlineLevel="1" x14ac:dyDescent="0.25">
      <c r="A569" t="s">
        <v>366</v>
      </c>
      <c r="B569">
        <v>50</v>
      </c>
      <c r="C569">
        <v>0.66</v>
      </c>
      <c r="D569">
        <v>1.46</v>
      </c>
      <c r="E569" s="1" t="s">
        <v>790</v>
      </c>
      <c r="F569" s="4" t="str">
        <f>HYPERLINK("https://www.kelisto.es/seguros-vida/consejos-y-analisis/seguro-de-vida-con-hipoteca-6339")</f>
        <v>https://www.kelisto.es/seguros-vida/consejos-y-analisis/seguro-de-vida-con-hipoteca-6339</v>
      </c>
      <c r="G569">
        <v>1</v>
      </c>
    </row>
    <row r="570" spans="1:7" outlineLevel="1" x14ac:dyDescent="0.25">
      <c r="A570" t="s">
        <v>366</v>
      </c>
      <c r="B570">
        <v>50</v>
      </c>
      <c r="C570">
        <v>0.66</v>
      </c>
      <c r="D570">
        <v>1.46</v>
      </c>
      <c r="E570" s="1" t="s">
        <v>790</v>
      </c>
      <c r="F570" s="4" t="str">
        <f>HYPERLINK("https://tucorreduriadeseguros.com/blog/")</f>
        <v>https://tucorreduriadeseguros.com/blog/</v>
      </c>
      <c r="G570">
        <v>1</v>
      </c>
    </row>
    <row r="571" spans="1:7" outlineLevel="1" x14ac:dyDescent="0.25">
      <c r="A571" t="s">
        <v>366</v>
      </c>
      <c r="B571">
        <v>50</v>
      </c>
      <c r="C571">
        <v>0.66</v>
      </c>
      <c r="D571">
        <v>1.46</v>
      </c>
      <c r="E571" s="1" t="s">
        <v>790</v>
      </c>
      <c r="F571" s="4" t="str">
        <f>HYPERLINK("https://seguros.elcorteingles.es/ayuda/diferencia-ramo-modalidad/")</f>
        <v>https://seguros.elcorteingles.es/ayuda/diferencia-ramo-modalidad/</v>
      </c>
      <c r="G571">
        <v>1</v>
      </c>
    </row>
    <row r="572" spans="1:7" x14ac:dyDescent="0.25">
      <c r="G572">
        <v>1</v>
      </c>
    </row>
    <row r="573" spans="1:7" x14ac:dyDescent="0.25">
      <c r="A573" t="s">
        <v>38</v>
      </c>
      <c r="B573">
        <v>500</v>
      </c>
      <c r="C573">
        <v>0.99</v>
      </c>
      <c r="D573">
        <v>1.2</v>
      </c>
      <c r="E573" s="1" t="s">
        <v>790</v>
      </c>
      <c r="F573" s="4" t="str">
        <f>HYPERLINK("https://selectra.es/seguros/aseguradoras/ocaso")</f>
        <v>https://selectra.es/seguros/aseguradoras/ocaso</v>
      </c>
      <c r="G573">
        <v>1</v>
      </c>
    </row>
    <row r="574" spans="1:7" outlineLevel="1" x14ac:dyDescent="0.25">
      <c r="A574" t="s">
        <v>38</v>
      </c>
      <c r="B574">
        <v>500</v>
      </c>
      <c r="C574">
        <v>0.99</v>
      </c>
      <c r="D574">
        <v>1.2</v>
      </c>
      <c r="E574" s="1" t="s">
        <v>790</v>
      </c>
      <c r="F574" s="4" t="str">
        <f>HYPERLINK("https://www.rankia.com/foro/seguros")</f>
        <v>https://www.rankia.com/foro/seguros</v>
      </c>
      <c r="G574">
        <v>1</v>
      </c>
    </row>
    <row r="575" spans="1:7" outlineLevel="1" x14ac:dyDescent="0.25">
      <c r="A575" t="s">
        <v>38</v>
      </c>
      <c r="B575">
        <v>500</v>
      </c>
      <c r="C575">
        <v>0.99</v>
      </c>
      <c r="D575">
        <v>1.2</v>
      </c>
      <c r="E575" s="1" t="s">
        <v>790</v>
      </c>
      <c r="F575" s="4" t="str">
        <f>HYPERLINK("https://www.ibercaja.es/particulares/seguros/seguros-decesos/seguro-decesos-prima-unica/")</f>
        <v>https://www.ibercaja.es/particulares/seguros/seguros-decesos/seguro-decesos-prima-unica/</v>
      </c>
      <c r="G575">
        <v>1</v>
      </c>
    </row>
    <row r="576" spans="1:7" outlineLevel="1" x14ac:dyDescent="0.25">
      <c r="A576" t="s">
        <v>38</v>
      </c>
      <c r="B576">
        <v>500</v>
      </c>
      <c r="C576">
        <v>0.99</v>
      </c>
      <c r="D576">
        <v>1.2</v>
      </c>
      <c r="E576" s="1" t="s">
        <v>790</v>
      </c>
      <c r="F576" s="4" t="str">
        <f>HYPERLINK("https://tucorreduriadeseguros.com/blog/")</f>
        <v>https://tucorreduriadeseguros.com/blog/</v>
      </c>
      <c r="G576">
        <v>1</v>
      </c>
    </row>
    <row r="577" spans="1:7" outlineLevel="1" x14ac:dyDescent="0.25">
      <c r="A577" t="s">
        <v>38</v>
      </c>
      <c r="B577">
        <v>500</v>
      </c>
      <c r="C577">
        <v>0.99</v>
      </c>
      <c r="D577">
        <v>1.2</v>
      </c>
      <c r="E577" s="1" t="s">
        <v>790</v>
      </c>
      <c r="F577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577">
        <v>1</v>
      </c>
    </row>
    <row r="578" spans="1:7" outlineLevel="1" x14ac:dyDescent="0.25">
      <c r="A578" t="s">
        <v>38</v>
      </c>
      <c r="B578">
        <v>500</v>
      </c>
      <c r="C578">
        <v>0.99</v>
      </c>
      <c r="D578">
        <v>1.2</v>
      </c>
      <c r="E578" s="1" t="s">
        <v>790</v>
      </c>
      <c r="F578" s="4" t="str">
        <f>HYPERLINK("https://www.plusultra.es/")</f>
        <v>https://www.plusultra.es/</v>
      </c>
      <c r="G578">
        <v>1</v>
      </c>
    </row>
    <row r="579" spans="1:7" outlineLevel="1" x14ac:dyDescent="0.25">
      <c r="A579" t="s">
        <v>38</v>
      </c>
      <c r="B579">
        <v>500</v>
      </c>
      <c r="C579">
        <v>0.99</v>
      </c>
      <c r="D579">
        <v>1.2</v>
      </c>
      <c r="E579" s="1" t="s">
        <v>790</v>
      </c>
      <c r="F579" s="4" t="str">
        <f>HYPERLINK("https://www.puntoseguro.com/blog/son-los-seguros-de-ahorro-prima-fija-una-buena-alternativa-los-depositos/")</f>
        <v>https://www.puntoseguro.com/blog/son-los-seguros-de-ahorro-prima-fija-una-buena-alternativa-los-depositos/</v>
      </c>
      <c r="G579">
        <v>1</v>
      </c>
    </row>
    <row r="580" spans="1:7" outlineLevel="1" x14ac:dyDescent="0.25">
      <c r="A580" t="s">
        <v>38</v>
      </c>
      <c r="B580">
        <v>500</v>
      </c>
      <c r="C580">
        <v>0.99</v>
      </c>
      <c r="D580">
        <v>1.2</v>
      </c>
      <c r="E580" s="1" t="s">
        <v>790</v>
      </c>
      <c r="F580" s="4" t="str">
        <f>HYPERLINK("https://www.puntoseguro.com/blog/conoce-tus-derechos-antes-contratar-seguro-de-decesos/")</f>
        <v>https://www.puntoseguro.com/blog/conoce-tus-derechos-antes-contratar-seguro-de-decesos/</v>
      </c>
      <c r="G580">
        <v>1</v>
      </c>
    </row>
    <row r="581" spans="1:7" outlineLevel="1" x14ac:dyDescent="0.25">
      <c r="A581" t="s">
        <v>38</v>
      </c>
      <c r="B581">
        <v>500</v>
      </c>
      <c r="C581">
        <v>0.99</v>
      </c>
      <c r="D581">
        <v>1.2</v>
      </c>
      <c r="E581" s="1" t="s">
        <v>790</v>
      </c>
      <c r="F581" s="4" t="str">
        <f>HYPERLINK("https://www.kelisto.es/seguros-vida/consejos-y-analisis/seguro-de-vida-con-hipoteca-6339")</f>
        <v>https://www.kelisto.es/seguros-vida/consejos-y-analisis/seguro-de-vida-con-hipoteca-6339</v>
      </c>
      <c r="G581">
        <v>1</v>
      </c>
    </row>
    <row r="582" spans="1:7" outlineLevel="1" x14ac:dyDescent="0.25">
      <c r="A582" t="s">
        <v>38</v>
      </c>
      <c r="B582">
        <v>500</v>
      </c>
      <c r="C582">
        <v>0.99</v>
      </c>
      <c r="D582">
        <v>1.2</v>
      </c>
      <c r="E582" s="1" t="s">
        <v>790</v>
      </c>
      <c r="F582" s="4" t="str">
        <f>HYPERLINK("https://www.nortehispana.com/blog/salud-seguro-decesos/")</f>
        <v>https://www.nortehispana.com/blog/salud-seguro-decesos/</v>
      </c>
      <c r="G582">
        <v>1</v>
      </c>
    </row>
    <row r="583" spans="1:7" x14ac:dyDescent="0.25">
      <c r="G583">
        <v>1</v>
      </c>
    </row>
    <row r="584" spans="1:7" x14ac:dyDescent="0.25">
      <c r="A584" t="s">
        <v>282</v>
      </c>
      <c r="B584">
        <v>50</v>
      </c>
      <c r="C584">
        <v>0.33</v>
      </c>
      <c r="D584">
        <v>1.62</v>
      </c>
      <c r="E584" s="1" t="s">
        <v>790</v>
      </c>
      <c r="F584" s="4" t="str">
        <f>HYPERLINK("https://www.icea.es/")</f>
        <v>https://www.icea.es/</v>
      </c>
      <c r="G584">
        <v>1</v>
      </c>
    </row>
    <row r="585" spans="1:7" outlineLevel="1" x14ac:dyDescent="0.25">
      <c r="A585" t="s">
        <v>282</v>
      </c>
      <c r="B585">
        <v>50</v>
      </c>
      <c r="C585">
        <v>0.33</v>
      </c>
      <c r="D585">
        <v>1.62</v>
      </c>
      <c r="E585" s="1" t="s">
        <v>790</v>
      </c>
      <c r="F585" s="4" t="str">
        <f>HYPERLINK("https://www.zurich.es/")</f>
        <v>https://www.zurich.es/</v>
      </c>
      <c r="G585">
        <v>1</v>
      </c>
    </row>
    <row r="586" spans="1:7" outlineLevel="1" x14ac:dyDescent="0.25">
      <c r="A586" t="s">
        <v>282</v>
      </c>
      <c r="B586">
        <v>50</v>
      </c>
      <c r="C586">
        <v>0.33</v>
      </c>
      <c r="D586">
        <v>1.62</v>
      </c>
      <c r="E586" s="1" t="s">
        <v>790</v>
      </c>
      <c r="F586" s="4" t="str">
        <f>HYPERLINK("https://www.puntoseguro.com/blog/que-es-agente-de-seguros-definicion-tipos/")</f>
        <v>https://www.puntoseguro.com/blog/que-es-agente-de-seguros-definicion-tipos/</v>
      </c>
      <c r="G586">
        <v>1</v>
      </c>
    </row>
    <row r="587" spans="1:7" outlineLevel="1" x14ac:dyDescent="0.25">
      <c r="A587" t="s">
        <v>282</v>
      </c>
      <c r="B587">
        <v>50</v>
      </c>
      <c r="C587">
        <v>0.33</v>
      </c>
      <c r="D587">
        <v>1.62</v>
      </c>
      <c r="E587" s="1" t="s">
        <v>790</v>
      </c>
      <c r="F587" s="4" t="str">
        <f>HYPERLINK("https://www.kelisto.es/seguros-coche/mejor-compra/los-seguros-a-terceros-mas-baratos-6255")</f>
        <v>https://www.kelisto.es/seguros-coche/mejor-compra/los-seguros-a-terceros-mas-baratos-6255</v>
      </c>
      <c r="G587">
        <v>1</v>
      </c>
    </row>
    <row r="588" spans="1:7" outlineLevel="1" x14ac:dyDescent="0.25">
      <c r="A588" t="s">
        <v>282</v>
      </c>
      <c r="B588">
        <v>50</v>
      </c>
      <c r="C588">
        <v>0.33</v>
      </c>
      <c r="D588">
        <v>1.62</v>
      </c>
      <c r="E588" s="1" t="s">
        <v>790</v>
      </c>
      <c r="F588" s="4" t="str">
        <f>HYPERLINK("https://seguros.elcorteingles.es/ayuda/diferencia-ramo-modalidad/")</f>
        <v>https://seguros.elcorteingles.es/ayuda/diferencia-ramo-modalidad/</v>
      </c>
      <c r="G588">
        <v>1</v>
      </c>
    </row>
    <row r="589" spans="1:7" outlineLevel="1" x14ac:dyDescent="0.25">
      <c r="A589" t="s">
        <v>282</v>
      </c>
      <c r="B589">
        <v>50</v>
      </c>
      <c r="C589">
        <v>0.33</v>
      </c>
      <c r="D589">
        <v>1.62</v>
      </c>
      <c r="E589" s="1" t="s">
        <v>790</v>
      </c>
      <c r="F589" s="4" t="str">
        <f>HYPERLINK("https://seguros.elcorteingles.es/ayuda/elementos-personales/")</f>
        <v>https://seguros.elcorteingles.es/ayuda/elementos-personales/</v>
      </c>
      <c r="G589">
        <v>1</v>
      </c>
    </row>
    <row r="590" spans="1:7" outlineLevel="1" x14ac:dyDescent="0.25">
      <c r="A590" t="s">
        <v>282</v>
      </c>
      <c r="B590">
        <v>50</v>
      </c>
      <c r="C590">
        <v>0.33</v>
      </c>
      <c r="D590">
        <v>1.62</v>
      </c>
      <c r="E590" s="1" t="s">
        <v>790</v>
      </c>
      <c r="F590" s="4" t="str">
        <f>HYPERLINK("https://www.allianz.es/descubre-allianz/mediadores/diccionario-de-seguros/e/que-es-la-edad-actuarial.html")</f>
        <v>https://www.allianz.es/descubre-allianz/mediadores/diccionario-de-seguros/e/que-es-la-edad-actuarial.html</v>
      </c>
      <c r="G590">
        <v>1</v>
      </c>
    </row>
    <row r="591" spans="1:7" outlineLevel="1" x14ac:dyDescent="0.25">
      <c r="A591" t="s">
        <v>282</v>
      </c>
      <c r="B591">
        <v>50</v>
      </c>
      <c r="C591">
        <v>0.33</v>
      </c>
      <c r="D591">
        <v>1.62</v>
      </c>
      <c r="E591" s="1" t="s">
        <v>790</v>
      </c>
      <c r="F591" s="4" t="str">
        <f>HYPERLINK("https://www.rastreator.com/seguros-de-hogar/guias/seguro-hogar-mas-barato.aspx")</f>
        <v>https://www.rastreator.com/seguros-de-hogar/guias/seguro-hogar-mas-barato.aspx</v>
      </c>
      <c r="G591">
        <v>1</v>
      </c>
    </row>
    <row r="592" spans="1:7" outlineLevel="1" x14ac:dyDescent="0.25">
      <c r="A592" t="s">
        <v>282</v>
      </c>
      <c r="B592">
        <v>50</v>
      </c>
      <c r="C592">
        <v>0.33</v>
      </c>
      <c r="D592">
        <v>1.62</v>
      </c>
      <c r="E592" s="1" t="s">
        <v>790</v>
      </c>
      <c r="F592" s="4" t="str">
        <f>HYPERLINK("https://www.mmtseguros.com/blog")</f>
        <v>https://www.mmtseguros.com/blog</v>
      </c>
      <c r="G592">
        <v>1</v>
      </c>
    </row>
    <row r="593" spans="1:7" outlineLevel="1" x14ac:dyDescent="0.25">
      <c r="A593" t="s">
        <v>282</v>
      </c>
      <c r="B593">
        <v>50</v>
      </c>
      <c r="C593">
        <v>0.33</v>
      </c>
      <c r="D593">
        <v>1.62</v>
      </c>
      <c r="E593" s="1" t="s">
        <v>790</v>
      </c>
      <c r="F593" s="4" t="str">
        <f>HYPERLINK("https://tarasessence.com/tmp/journal/4cb95b-tipos-de-primas-de-seguro")</f>
        <v>https://tarasessence.com/tmp/journal/4cb95b-tipos-de-primas-de-seguro</v>
      </c>
      <c r="G593">
        <v>1</v>
      </c>
    </row>
    <row r="594" spans="1:7" x14ac:dyDescent="0.25">
      <c r="G594">
        <v>1</v>
      </c>
    </row>
    <row r="595" spans="1:7" x14ac:dyDescent="0.25">
      <c r="A595" t="s">
        <v>973</v>
      </c>
      <c r="B595">
        <v>5000</v>
      </c>
      <c r="C595">
        <v>0.99</v>
      </c>
      <c r="D595">
        <v>3.88</v>
      </c>
      <c r="E595" s="1" t="s">
        <v>973</v>
      </c>
      <c r="F595" s="4" t="str">
        <f>HYPERLINK("https://www.ibercaja.es/particulares/seguros/seguros-decesos/seguro-decesos-confianza/")</f>
        <v>https://www.ibercaja.es/particulares/seguros/seguros-decesos/seguro-decesos-confianza/</v>
      </c>
      <c r="G595">
        <v>1</v>
      </c>
    </row>
    <row r="596" spans="1:7" outlineLevel="1" x14ac:dyDescent="0.25">
      <c r="A596" t="s">
        <v>973</v>
      </c>
      <c r="B596">
        <v>5000</v>
      </c>
      <c r="C596">
        <v>0.99</v>
      </c>
      <c r="D596">
        <v>3.88</v>
      </c>
      <c r="E596" s="1" t="s">
        <v>973</v>
      </c>
      <c r="F596" s="4" t="str">
        <f>HYPERLINK("https://www.ibercaja.es/particulares/seguros/seguros-decesos/seguro-decesos-prima-unica/")</f>
        <v>https://www.ibercaja.es/particulares/seguros/seguros-decesos/seguro-decesos-prima-unica/</v>
      </c>
      <c r="G596">
        <v>1</v>
      </c>
    </row>
    <row r="597" spans="1:7" outlineLevel="1" x14ac:dyDescent="0.25">
      <c r="A597" t="s">
        <v>973</v>
      </c>
      <c r="B597">
        <v>5000</v>
      </c>
      <c r="C597">
        <v>0.99</v>
      </c>
      <c r="D597">
        <v>3.88</v>
      </c>
      <c r="E597" s="1" t="s">
        <v>973</v>
      </c>
      <c r="F597" s="4" t="str">
        <f>HYPERLINK("https://www.reclamador.es/blog/seguro-de-decesos/")</f>
        <v>https://www.reclamador.es/blog/seguro-de-decesos/</v>
      </c>
      <c r="G597">
        <v>1</v>
      </c>
    </row>
    <row r="598" spans="1:7" outlineLevel="1" x14ac:dyDescent="0.25">
      <c r="A598" t="s">
        <v>973</v>
      </c>
      <c r="B598">
        <v>5000</v>
      </c>
      <c r="C598">
        <v>0.99</v>
      </c>
      <c r="D598">
        <v>3.88</v>
      </c>
      <c r="E598" s="1" t="s">
        <v>973</v>
      </c>
      <c r="F598" s="4" t="str">
        <f>HYPERLINK("https://www.almudenaseguros.es/")</f>
        <v>https://www.almudenaseguros.es/</v>
      </c>
      <c r="G598">
        <v>1</v>
      </c>
    </row>
    <row r="599" spans="1:7" outlineLevel="1" x14ac:dyDescent="0.25">
      <c r="A599" t="s">
        <v>973</v>
      </c>
      <c r="B599">
        <v>5000</v>
      </c>
      <c r="C599">
        <v>0.99</v>
      </c>
      <c r="D599">
        <v>3.88</v>
      </c>
      <c r="E599" s="1" t="s">
        <v>973</v>
      </c>
      <c r="F599" s="4" t="str">
        <f>HYPERLINK("https://www.caser.es/seguros-de-decesos/articulos")</f>
        <v>https://www.caser.es/seguros-de-decesos/articulos</v>
      </c>
      <c r="G599">
        <v>1</v>
      </c>
    </row>
    <row r="600" spans="1:7" outlineLevel="1" x14ac:dyDescent="0.25">
      <c r="A600" t="s">
        <v>973</v>
      </c>
      <c r="B600">
        <v>5000</v>
      </c>
      <c r="C600">
        <v>0.99</v>
      </c>
      <c r="D600">
        <v>3.88</v>
      </c>
      <c r="E600" s="1" t="s">
        <v>973</v>
      </c>
      <c r="F600" s="4" t="str">
        <f>HYPERLINK("https://seguros-decesos.santalucia.es/")</f>
        <v>https://seguros-decesos.santalucia.es/</v>
      </c>
      <c r="G600">
        <v>1</v>
      </c>
    </row>
    <row r="601" spans="1:7" outlineLevel="1" x14ac:dyDescent="0.25">
      <c r="A601" t="s">
        <v>973</v>
      </c>
      <c r="B601">
        <v>5000</v>
      </c>
      <c r="C601">
        <v>0.99</v>
      </c>
      <c r="D601">
        <v>3.88</v>
      </c>
      <c r="E601" s="1" t="s">
        <v>973</v>
      </c>
      <c r="F601" s="4" t="str">
        <f>HYPERLINK("https://www.puntoseguro.com/blog/conoce-tus-derechos-antes-contratar-seguro-de-decesos/")</f>
        <v>https://www.puntoseguro.com/blog/conoce-tus-derechos-antes-contratar-seguro-de-decesos/</v>
      </c>
      <c r="G601">
        <v>1</v>
      </c>
    </row>
    <row r="602" spans="1:7" outlineLevel="1" x14ac:dyDescent="0.25">
      <c r="A602" t="s">
        <v>973</v>
      </c>
      <c r="B602">
        <v>5000</v>
      </c>
      <c r="C602">
        <v>0.99</v>
      </c>
      <c r="D602">
        <v>3.88</v>
      </c>
      <c r="E602" s="1" t="s">
        <v>973</v>
      </c>
      <c r="F602" s="4" t="str">
        <f>HYPERLINK("https://www.lavanguardia.com/participacion/cartas/20210228/6261061/seguro-decesos.html")</f>
        <v>https://www.lavanguardia.com/participacion/cartas/20210228/6261061/seguro-decesos.html</v>
      </c>
      <c r="G602">
        <v>1</v>
      </c>
    </row>
    <row r="603" spans="1:7" outlineLevel="1" x14ac:dyDescent="0.25">
      <c r="A603" t="s">
        <v>973</v>
      </c>
      <c r="B603">
        <v>5000</v>
      </c>
      <c r="C603">
        <v>0.99</v>
      </c>
      <c r="D603">
        <v>3.88</v>
      </c>
      <c r="E603" s="1" t="s">
        <v>973</v>
      </c>
      <c r="F603" s="4" t="str">
        <f>HYPERLINK("https://www.milanuncios.com/anuncios/seguros-decesos.htm")</f>
        <v>https://www.milanuncios.com/anuncios/seguros-decesos.htm</v>
      </c>
      <c r="G603">
        <v>1</v>
      </c>
    </row>
    <row r="604" spans="1:7" outlineLevel="1" x14ac:dyDescent="0.25">
      <c r="A604" t="s">
        <v>973</v>
      </c>
      <c r="B604">
        <v>5000</v>
      </c>
      <c r="C604">
        <v>0.99</v>
      </c>
      <c r="D604">
        <v>3.88</v>
      </c>
      <c r="E604" s="1" t="s">
        <v>973</v>
      </c>
      <c r="F604" s="4" t="str">
        <f>HYPERLINK("https://www.asisa.es/DocumentosWeb?nombreArchivo=PRODUCTOS%5CASISA_DECESOS-Folleto.pdf")</f>
        <v>https://www.asisa.es/DocumentosWeb?nombreArchivo=PRODUCTOS%5CASISA_DECESOS-Folleto.pdf</v>
      </c>
      <c r="G604">
        <v>1</v>
      </c>
    </row>
    <row r="605" spans="1:7" x14ac:dyDescent="0.25">
      <c r="G605">
        <v>1</v>
      </c>
    </row>
    <row r="606" spans="1:7" x14ac:dyDescent="0.25">
      <c r="A606" t="s">
        <v>869</v>
      </c>
      <c r="B606">
        <v>50</v>
      </c>
      <c r="C606">
        <v>0.99</v>
      </c>
      <c r="D606">
        <v>3.04</v>
      </c>
      <c r="E606" s="1" t="s">
        <v>973</v>
      </c>
      <c r="F606" s="4" t="str">
        <f>HYPERLINK("https://www.reclamador.es/blog/seguro-de-decesos/")</f>
        <v>https://www.reclamador.es/blog/seguro-de-decesos/</v>
      </c>
      <c r="G606">
        <v>1</v>
      </c>
    </row>
    <row r="607" spans="1:7" outlineLevel="1" x14ac:dyDescent="0.25">
      <c r="A607" t="s">
        <v>869</v>
      </c>
      <c r="B607">
        <v>50</v>
      </c>
      <c r="C607">
        <v>0.99</v>
      </c>
      <c r="D607">
        <v>3.04</v>
      </c>
      <c r="E607" s="1" t="s">
        <v>973</v>
      </c>
      <c r="F607" s="4" t="str">
        <f>HYPERLINK("https://www.ibercaja.es/particulares/seguros/seguros-decesos/seguro-decesos-confianza/")</f>
        <v>https://www.ibercaja.es/particulares/seguros/seguros-decesos/seguro-decesos-confianza/</v>
      </c>
      <c r="G607">
        <v>1</v>
      </c>
    </row>
    <row r="608" spans="1:7" outlineLevel="1" x14ac:dyDescent="0.25">
      <c r="A608" t="s">
        <v>869</v>
      </c>
      <c r="B608">
        <v>50</v>
      </c>
      <c r="C608">
        <v>0.99</v>
      </c>
      <c r="D608">
        <v>3.04</v>
      </c>
      <c r="E608" s="1" t="s">
        <v>973</v>
      </c>
      <c r="F608" s="4" t="str">
        <f>HYPERLINK("https://www.ibercaja.es/particulares/seguros/seguros-decesos/seguro-decesos-prima-unica/")</f>
        <v>https://www.ibercaja.es/particulares/seguros/seguros-decesos/seguro-decesos-prima-unica/</v>
      </c>
      <c r="G608">
        <v>1</v>
      </c>
    </row>
    <row r="609" spans="1:7" outlineLevel="1" x14ac:dyDescent="0.25">
      <c r="A609" t="s">
        <v>869</v>
      </c>
      <c r="B609">
        <v>50</v>
      </c>
      <c r="C609">
        <v>0.99</v>
      </c>
      <c r="D609">
        <v>3.04</v>
      </c>
      <c r="E609" s="1" t="s">
        <v>973</v>
      </c>
      <c r="F609" s="4" t="str">
        <f>HYPERLINK("https://www.puntoseguro.com/blog/conoce-tus-derechos-antes-contratar-seguro-de-decesos/")</f>
        <v>https://www.puntoseguro.com/blog/conoce-tus-derechos-antes-contratar-seguro-de-decesos/</v>
      </c>
      <c r="G609">
        <v>1</v>
      </c>
    </row>
    <row r="610" spans="1:7" outlineLevel="1" x14ac:dyDescent="0.25">
      <c r="A610" t="s">
        <v>869</v>
      </c>
      <c r="B610">
        <v>50</v>
      </c>
      <c r="C610">
        <v>0.99</v>
      </c>
      <c r="D610">
        <v>3.04</v>
      </c>
      <c r="E610" s="1" t="s">
        <v>973</v>
      </c>
      <c r="F610" s="4" t="str">
        <f>HYPERLINK("https://www.asisa.es/DocumentosWeb?nombreArchivo=PRODUCTOS%5CASISA_DECESOS-Folleto.pdf")</f>
        <v>https://www.asisa.es/DocumentosWeb?nombreArchivo=PRODUCTOS%5CASISA_DECESOS-Folleto.pdf</v>
      </c>
      <c r="G610">
        <v>1</v>
      </c>
    </row>
    <row r="611" spans="1:7" outlineLevel="1" x14ac:dyDescent="0.25">
      <c r="A611" t="s">
        <v>869</v>
      </c>
      <c r="B611">
        <v>50</v>
      </c>
      <c r="C611">
        <v>0.99</v>
      </c>
      <c r="D611">
        <v>3.04</v>
      </c>
      <c r="E611" s="1" t="s">
        <v>973</v>
      </c>
      <c r="F611" s="4" t="str">
        <f>HYPERLINK("https://www.almudenaseguros.es/")</f>
        <v>https://www.almudenaseguros.es/</v>
      </c>
      <c r="G611">
        <v>1</v>
      </c>
    </row>
    <row r="612" spans="1:7" outlineLevel="1" x14ac:dyDescent="0.25">
      <c r="A612" t="s">
        <v>869</v>
      </c>
      <c r="B612">
        <v>50</v>
      </c>
      <c r="C612">
        <v>0.99</v>
      </c>
      <c r="D612">
        <v>3.04</v>
      </c>
      <c r="E612" s="1" t="s">
        <v>973</v>
      </c>
      <c r="F612" s="4" t="str">
        <f>HYPERLINK("https://seguros-decesos.santalucia.es/")</f>
        <v>https://seguros-decesos.santalucia.es/</v>
      </c>
      <c r="G612">
        <v>1</v>
      </c>
    </row>
    <row r="613" spans="1:7" outlineLevel="1" x14ac:dyDescent="0.25">
      <c r="A613" t="s">
        <v>869</v>
      </c>
      <c r="B613">
        <v>50</v>
      </c>
      <c r="C613">
        <v>0.99</v>
      </c>
      <c r="D613">
        <v>3.04</v>
      </c>
      <c r="E613" s="1" t="s">
        <v>973</v>
      </c>
      <c r="F613" s="4" t="str">
        <f>HYPERLINK("https://closaseguros.com/seguros-decesos-vs-seguros-vida-coberturas-diferencias/")</f>
        <v>https://closaseguros.com/seguros-decesos-vs-seguros-vida-coberturas-diferencias/</v>
      </c>
      <c r="G613">
        <v>1</v>
      </c>
    </row>
    <row r="614" spans="1:7" outlineLevel="1" x14ac:dyDescent="0.25">
      <c r="A614" t="s">
        <v>869</v>
      </c>
      <c r="B614">
        <v>50</v>
      </c>
      <c r="C614">
        <v>0.99</v>
      </c>
      <c r="D614">
        <v>3.04</v>
      </c>
      <c r="E614" s="1" t="s">
        <v>973</v>
      </c>
      <c r="F614" s="4" t="str">
        <f>HYPERLINK("https://www.milanuncios.com/anuncios/seguros-decesos.htm")</f>
        <v>https://www.milanuncios.com/anuncios/seguros-decesos.htm</v>
      </c>
      <c r="G614">
        <v>1</v>
      </c>
    </row>
    <row r="615" spans="1:7" outlineLevel="1" x14ac:dyDescent="0.25">
      <c r="A615" t="s">
        <v>869</v>
      </c>
      <c r="B615">
        <v>50</v>
      </c>
      <c r="C615">
        <v>0.99</v>
      </c>
      <c r="D615">
        <v>3.04</v>
      </c>
      <c r="E615" s="1" t="s">
        <v>973</v>
      </c>
      <c r="F615" s="4" t="str">
        <f>HYPERLINK("https://drsegurosbrokers.com/seguros-de-decesos/")</f>
        <v>https://drsegurosbrokers.com/seguros-de-decesos/</v>
      </c>
      <c r="G615">
        <v>1</v>
      </c>
    </row>
    <row r="616" spans="1:7" x14ac:dyDescent="0.25">
      <c r="G616">
        <v>1</v>
      </c>
    </row>
    <row r="617" spans="1:7" x14ac:dyDescent="0.25">
      <c r="A617" t="s">
        <v>331</v>
      </c>
      <c r="B617">
        <v>50</v>
      </c>
      <c r="C617">
        <v>0.99</v>
      </c>
      <c r="D617">
        <v>3.04</v>
      </c>
      <c r="E617" s="1" t="s">
        <v>973</v>
      </c>
      <c r="F617" s="4" t="str">
        <f>HYPERLINK("https://www.ibercaja.es/particulares/seguros/seguros-decesos/seguro-decesos-prima-unica/")</f>
        <v>https://www.ibercaja.es/particulares/seguros/seguros-decesos/seguro-decesos-prima-unica/</v>
      </c>
      <c r="G617">
        <v>1</v>
      </c>
    </row>
    <row r="618" spans="1:7" outlineLevel="1" x14ac:dyDescent="0.25">
      <c r="A618" t="s">
        <v>331</v>
      </c>
      <c r="B618">
        <v>50</v>
      </c>
      <c r="C618">
        <v>0.99</v>
      </c>
      <c r="D618">
        <v>3.04</v>
      </c>
      <c r="E618" s="1" t="s">
        <v>973</v>
      </c>
      <c r="F618" s="4" t="str">
        <f>HYPERLINK("https://www.ibercaja.es/particulares/seguros/seguros-decesos/seguro-decesos-confianza/")</f>
        <v>https://www.ibercaja.es/particulares/seguros/seguros-decesos/seguro-decesos-confianza/</v>
      </c>
      <c r="G618">
        <v>1</v>
      </c>
    </row>
    <row r="619" spans="1:7" outlineLevel="1" x14ac:dyDescent="0.25">
      <c r="A619" t="s">
        <v>331</v>
      </c>
      <c r="B619">
        <v>50</v>
      </c>
      <c r="C619">
        <v>0.99</v>
      </c>
      <c r="D619">
        <v>3.04</v>
      </c>
      <c r="E619" s="1" t="s">
        <v>973</v>
      </c>
      <c r="F619" s="4" t="str">
        <f>HYPERLINK("https://www.reclamador.es/blog/seguro-de-decesos/")</f>
        <v>https://www.reclamador.es/blog/seguro-de-decesos/</v>
      </c>
      <c r="G619">
        <v>1</v>
      </c>
    </row>
    <row r="620" spans="1:7" outlineLevel="1" x14ac:dyDescent="0.25">
      <c r="A620" t="s">
        <v>331</v>
      </c>
      <c r="B620">
        <v>50</v>
      </c>
      <c r="C620">
        <v>0.99</v>
      </c>
      <c r="D620">
        <v>3.04</v>
      </c>
      <c r="E620" s="1" t="s">
        <v>973</v>
      </c>
      <c r="F620" s="4" t="str">
        <f>HYPERLINK("https://www.almudenaseguros.es/")</f>
        <v>https://www.almudenaseguros.es/</v>
      </c>
      <c r="G620">
        <v>1</v>
      </c>
    </row>
    <row r="621" spans="1:7" outlineLevel="1" x14ac:dyDescent="0.25">
      <c r="A621" t="s">
        <v>331</v>
      </c>
      <c r="B621">
        <v>50</v>
      </c>
      <c r="C621">
        <v>0.99</v>
      </c>
      <c r="D621">
        <v>3.04</v>
      </c>
      <c r="E621" s="1" t="s">
        <v>973</v>
      </c>
      <c r="F621" s="4" t="str">
        <f>HYPERLINK("https://selectra.es/seguros/aseguradoras/ocaso")</f>
        <v>https://selectra.es/seguros/aseguradoras/ocaso</v>
      </c>
      <c r="G621">
        <v>1</v>
      </c>
    </row>
    <row r="622" spans="1:7" outlineLevel="1" x14ac:dyDescent="0.25">
      <c r="A622" t="s">
        <v>331</v>
      </c>
      <c r="B622">
        <v>50</v>
      </c>
      <c r="C622">
        <v>0.99</v>
      </c>
      <c r="D622">
        <v>3.04</v>
      </c>
      <c r="E622" s="1" t="s">
        <v>973</v>
      </c>
      <c r="F622" s="4" t="str">
        <f>HYPERLINK("https://www.puntoseguro.com/blog/conoce-tus-derechos-antes-contratar-seguro-de-decesos/")</f>
        <v>https://www.puntoseguro.com/blog/conoce-tus-derechos-antes-contratar-seguro-de-decesos/</v>
      </c>
      <c r="G622">
        <v>1</v>
      </c>
    </row>
    <row r="623" spans="1:7" outlineLevel="1" x14ac:dyDescent="0.25">
      <c r="A623" t="s">
        <v>331</v>
      </c>
      <c r="B623">
        <v>50</v>
      </c>
      <c r="C623">
        <v>0.99</v>
      </c>
      <c r="D623">
        <v>3.04</v>
      </c>
      <c r="E623" s="1" t="s">
        <v>973</v>
      </c>
      <c r="F623" s="4" t="str">
        <f>HYPERLINK("https://www.icea.es/")</f>
        <v>https://www.icea.es/</v>
      </c>
      <c r="G623">
        <v>1</v>
      </c>
    </row>
    <row r="624" spans="1:7" outlineLevel="1" x14ac:dyDescent="0.25">
      <c r="A624" t="s">
        <v>331</v>
      </c>
      <c r="B624">
        <v>50</v>
      </c>
      <c r="C624">
        <v>0.99</v>
      </c>
      <c r="D624">
        <v>3.04</v>
      </c>
      <c r="E624" s="1" t="s">
        <v>973</v>
      </c>
      <c r="F624" s="4" t="str">
        <f>HYPERLINK("https://www.milanuncios.com/anuncios/seguros-decesos.htm")</f>
        <v>https://www.milanuncios.com/anuncios/seguros-decesos.htm</v>
      </c>
      <c r="G624">
        <v>1</v>
      </c>
    </row>
    <row r="625" spans="1:7" outlineLevel="1" x14ac:dyDescent="0.25">
      <c r="A625" t="s">
        <v>331</v>
      </c>
      <c r="B625">
        <v>50</v>
      </c>
      <c r="C625">
        <v>0.99</v>
      </c>
      <c r="D625">
        <v>3.04</v>
      </c>
      <c r="E625" s="1" t="s">
        <v>973</v>
      </c>
      <c r="F625" s="4" t="str">
        <f>HYPERLINK("https://seguros-decesos.santalucia.es/")</f>
        <v>https://seguros-decesos.santalucia.es/</v>
      </c>
      <c r="G625">
        <v>1</v>
      </c>
    </row>
    <row r="626" spans="1:7" outlineLevel="1" x14ac:dyDescent="0.25">
      <c r="A626" t="s">
        <v>331</v>
      </c>
      <c r="B626">
        <v>50</v>
      </c>
      <c r="C626">
        <v>0.99</v>
      </c>
      <c r="D626">
        <v>3.04</v>
      </c>
      <c r="E626" s="1" t="s">
        <v>973</v>
      </c>
      <c r="F626" s="4" t="str">
        <f>HYPERLINK("https://www.caser.es/seguros-de-decesos/articulos")</f>
        <v>https://www.caser.es/seguros-de-decesos/articulos</v>
      </c>
      <c r="G626">
        <v>1</v>
      </c>
    </row>
    <row r="627" spans="1:7" x14ac:dyDescent="0.25">
      <c r="G627">
        <v>1</v>
      </c>
    </row>
    <row r="628" spans="1:7" x14ac:dyDescent="0.25">
      <c r="A628" t="s">
        <v>1123</v>
      </c>
      <c r="B628">
        <v>50</v>
      </c>
      <c r="C628">
        <v>0.66</v>
      </c>
      <c r="D628">
        <v>2.41</v>
      </c>
      <c r="E628" s="1" t="s">
        <v>973</v>
      </c>
      <c r="F628" s="4" t="str">
        <f>HYPERLINK("https://www.reclamador.es/blog/seguro-de-decesos/")</f>
        <v>https://www.reclamador.es/blog/seguro-de-decesos/</v>
      </c>
      <c r="G628">
        <v>1</v>
      </c>
    </row>
    <row r="629" spans="1:7" outlineLevel="1" x14ac:dyDescent="0.25">
      <c r="A629" t="s">
        <v>1123</v>
      </c>
      <c r="B629">
        <v>50</v>
      </c>
      <c r="C629">
        <v>0.66</v>
      </c>
      <c r="D629">
        <v>2.41</v>
      </c>
      <c r="E629" s="1" t="s">
        <v>973</v>
      </c>
      <c r="F629" s="4" t="str">
        <f>HYPERLINK("https://www.ibercaja.es/particulares/seguros/seguros-decesos/seguro-decesos-prima-unica/")</f>
        <v>https://www.ibercaja.es/particulares/seguros/seguros-decesos/seguro-decesos-prima-unica/</v>
      </c>
      <c r="G629">
        <v>1</v>
      </c>
    </row>
    <row r="630" spans="1:7" outlineLevel="1" x14ac:dyDescent="0.25">
      <c r="A630" t="s">
        <v>1123</v>
      </c>
      <c r="B630">
        <v>50</v>
      </c>
      <c r="C630">
        <v>0.66</v>
      </c>
      <c r="D630">
        <v>2.41</v>
      </c>
      <c r="E630" s="1" t="s">
        <v>973</v>
      </c>
      <c r="F630" s="4" t="str">
        <f>HYPERLINK("https://www.ibercaja.es/particulares/seguros/seguros-decesos/seguro-decesos-confianza/")</f>
        <v>https://www.ibercaja.es/particulares/seguros/seguros-decesos/seguro-decesos-confianza/</v>
      </c>
      <c r="G630">
        <v>1</v>
      </c>
    </row>
    <row r="631" spans="1:7" outlineLevel="1" x14ac:dyDescent="0.25">
      <c r="A631" t="s">
        <v>1123</v>
      </c>
      <c r="B631">
        <v>50</v>
      </c>
      <c r="C631">
        <v>0.66</v>
      </c>
      <c r="D631">
        <v>2.41</v>
      </c>
      <c r="E631" s="1" t="s">
        <v>973</v>
      </c>
      <c r="F631" s="4" t="str">
        <f>HYPERLINK("https://www.puntoseguro.com/blog/conoce-tus-derechos-antes-contratar-seguro-de-decesos/")</f>
        <v>https://www.puntoseguro.com/blog/conoce-tus-derechos-antes-contratar-seguro-de-decesos/</v>
      </c>
      <c r="G631">
        <v>1</v>
      </c>
    </row>
    <row r="632" spans="1:7" outlineLevel="1" x14ac:dyDescent="0.25">
      <c r="A632" t="s">
        <v>1123</v>
      </c>
      <c r="B632">
        <v>50</v>
      </c>
      <c r="C632">
        <v>0.66</v>
      </c>
      <c r="D632">
        <v>2.41</v>
      </c>
      <c r="E632" s="1" t="s">
        <v>973</v>
      </c>
      <c r="F632" s="4" t="str">
        <f>HYPERLINK("https://www.caser.es/seguros-de-decesos/articulos")</f>
        <v>https://www.caser.es/seguros-de-decesos/articulos</v>
      </c>
      <c r="G632">
        <v>1</v>
      </c>
    </row>
    <row r="633" spans="1:7" outlineLevel="1" x14ac:dyDescent="0.25">
      <c r="A633" t="s">
        <v>1123</v>
      </c>
      <c r="B633">
        <v>50</v>
      </c>
      <c r="C633">
        <v>0.66</v>
      </c>
      <c r="D633">
        <v>2.41</v>
      </c>
      <c r="E633" s="1" t="s">
        <v>973</v>
      </c>
      <c r="F633" s="4" t="str">
        <f>HYPERLINK("https://www.lavanguardia.com/participacion/cartas/20210228/6261061/seguro-decesos.html")</f>
        <v>https://www.lavanguardia.com/participacion/cartas/20210228/6261061/seguro-decesos.html</v>
      </c>
      <c r="G633">
        <v>1</v>
      </c>
    </row>
    <row r="634" spans="1:7" outlineLevel="1" x14ac:dyDescent="0.25">
      <c r="A634" t="s">
        <v>1123</v>
      </c>
      <c r="B634">
        <v>50</v>
      </c>
      <c r="C634">
        <v>0.66</v>
      </c>
      <c r="D634">
        <v>2.41</v>
      </c>
      <c r="E634" s="1" t="s">
        <v>973</v>
      </c>
      <c r="F634" s="4" t="str">
        <f>HYPERLINK("https://closaseguros.com/seguros-decesos-vs-seguros-vida-coberturas-diferencias/")</f>
        <v>https://closaseguros.com/seguros-decesos-vs-seguros-vida-coberturas-diferencias/</v>
      </c>
      <c r="G634">
        <v>1</v>
      </c>
    </row>
    <row r="635" spans="1:7" outlineLevel="1" x14ac:dyDescent="0.25">
      <c r="A635" t="s">
        <v>1123</v>
      </c>
      <c r="B635">
        <v>50</v>
      </c>
      <c r="C635">
        <v>0.66</v>
      </c>
      <c r="D635">
        <v>2.41</v>
      </c>
      <c r="E635" s="1" t="s">
        <v>973</v>
      </c>
      <c r="F635" s="4" t="str">
        <f>HYPERLINK("https://seguros-decesos.santalucia.es/")</f>
        <v>https://seguros-decesos.santalucia.es/</v>
      </c>
      <c r="G635">
        <v>1</v>
      </c>
    </row>
    <row r="636" spans="1:7" outlineLevel="1" x14ac:dyDescent="0.25">
      <c r="A636" t="s">
        <v>1123</v>
      </c>
      <c r="B636">
        <v>50</v>
      </c>
      <c r="C636">
        <v>0.66</v>
      </c>
      <c r="D636">
        <v>2.41</v>
      </c>
      <c r="E636" s="1" t="s">
        <v>973</v>
      </c>
      <c r="F636" s="4" t="str">
        <f>HYPERLINK("https://revistafuneraria.com/tag/seguro-de-decesos/")</f>
        <v>https://revistafuneraria.com/tag/seguro-de-decesos/</v>
      </c>
      <c r="G636">
        <v>1</v>
      </c>
    </row>
    <row r="637" spans="1:7" outlineLevel="1" x14ac:dyDescent="0.25">
      <c r="A637" t="s">
        <v>1123</v>
      </c>
      <c r="B637">
        <v>50</v>
      </c>
      <c r="C637">
        <v>0.66</v>
      </c>
      <c r="D637">
        <v>2.41</v>
      </c>
      <c r="E637" s="1" t="s">
        <v>973</v>
      </c>
      <c r="F637" s="4" t="str">
        <f>HYPERLINK("https://www.almudenaseguros.es/")</f>
        <v>https://www.almudenaseguros.es/</v>
      </c>
      <c r="G637">
        <v>1</v>
      </c>
    </row>
    <row r="638" spans="1:7" x14ac:dyDescent="0.25">
      <c r="G638">
        <v>1</v>
      </c>
    </row>
    <row r="639" spans="1:7" x14ac:dyDescent="0.25">
      <c r="A639" t="s">
        <v>469</v>
      </c>
      <c r="B639">
        <v>500</v>
      </c>
      <c r="C639">
        <v>0.33</v>
      </c>
      <c r="D639">
        <v>0.98</v>
      </c>
      <c r="E639" s="1" t="s">
        <v>973</v>
      </c>
      <c r="F639" s="4" t="str">
        <f>HYPERLINK("https://www.reclamador.es/blog/seguro-de-decesos/")</f>
        <v>https://www.reclamador.es/blog/seguro-de-decesos/</v>
      </c>
      <c r="G639">
        <v>1</v>
      </c>
    </row>
    <row r="640" spans="1:7" outlineLevel="1" x14ac:dyDescent="0.25">
      <c r="A640" t="s">
        <v>469</v>
      </c>
      <c r="B640">
        <v>500</v>
      </c>
      <c r="C640">
        <v>0.33</v>
      </c>
      <c r="D640">
        <v>0.98</v>
      </c>
      <c r="E640" s="1" t="s">
        <v>973</v>
      </c>
      <c r="F640" s="4" t="str">
        <f>HYPERLINK("https://www.ibercaja.es/particulares/seguros/seguros-decesos/seguro-decesos-prima-unica/")</f>
        <v>https://www.ibercaja.es/particulares/seguros/seguros-decesos/seguro-decesos-prima-unica/</v>
      </c>
      <c r="G640">
        <v>1</v>
      </c>
    </row>
    <row r="641" spans="1:7" outlineLevel="1" x14ac:dyDescent="0.25">
      <c r="A641" t="s">
        <v>469</v>
      </c>
      <c r="B641">
        <v>500</v>
      </c>
      <c r="C641">
        <v>0.33</v>
      </c>
      <c r="D641">
        <v>0.98</v>
      </c>
      <c r="E641" s="1" t="s">
        <v>973</v>
      </c>
      <c r="F641" s="4" t="str">
        <f>HYPERLINK("https://www.puntoseguro.com/blog/conoce-tus-derechos-antes-contratar-seguro-de-decesos/")</f>
        <v>https://www.puntoseguro.com/blog/conoce-tus-derechos-antes-contratar-seguro-de-decesos/</v>
      </c>
      <c r="G641">
        <v>1</v>
      </c>
    </row>
    <row r="642" spans="1:7" outlineLevel="1" x14ac:dyDescent="0.25">
      <c r="A642" t="s">
        <v>469</v>
      </c>
      <c r="B642">
        <v>500</v>
      </c>
      <c r="C642">
        <v>0.33</v>
      </c>
      <c r="D642">
        <v>0.98</v>
      </c>
      <c r="E642" s="1" t="s">
        <v>973</v>
      </c>
      <c r="F642" s="4" t="str">
        <f>HYPERLINK("https://www.asisa.es/DocumentosWeb?nombreArchivo=PRODUCTOS%5CASISA_DECESOS-Folleto.pdf")</f>
        <v>https://www.asisa.es/DocumentosWeb?nombreArchivo=PRODUCTOS%5CASISA_DECESOS-Folleto.pdf</v>
      </c>
      <c r="G642">
        <v>1</v>
      </c>
    </row>
    <row r="643" spans="1:7" outlineLevel="1" x14ac:dyDescent="0.25">
      <c r="A643" t="s">
        <v>469</v>
      </c>
      <c r="B643">
        <v>500</v>
      </c>
      <c r="C643">
        <v>0.33</v>
      </c>
      <c r="D643">
        <v>0.98</v>
      </c>
      <c r="E643" s="1" t="s">
        <v>973</v>
      </c>
      <c r="F643" s="4" t="str">
        <f>HYPERLINK("https://seguros-decesos.santalucia.es/")</f>
        <v>https://seguros-decesos.santalucia.es/</v>
      </c>
      <c r="G643">
        <v>1</v>
      </c>
    </row>
    <row r="644" spans="1:7" outlineLevel="1" x14ac:dyDescent="0.25">
      <c r="A644" t="s">
        <v>469</v>
      </c>
      <c r="B644">
        <v>500</v>
      </c>
      <c r="C644">
        <v>0.33</v>
      </c>
      <c r="D644">
        <v>0.98</v>
      </c>
      <c r="E644" s="1" t="s">
        <v>973</v>
      </c>
      <c r="F644" s="4" t="str">
        <f>HYPERLINK("https://www.caser.es/seguros-de-decesos/articulos")</f>
        <v>https://www.caser.es/seguros-de-decesos/articulos</v>
      </c>
      <c r="G644">
        <v>1</v>
      </c>
    </row>
    <row r="645" spans="1:7" outlineLevel="1" x14ac:dyDescent="0.25">
      <c r="A645" t="s">
        <v>469</v>
      </c>
      <c r="B645">
        <v>500</v>
      </c>
      <c r="C645">
        <v>0.33</v>
      </c>
      <c r="D645">
        <v>0.98</v>
      </c>
      <c r="E645" s="1" t="s">
        <v>973</v>
      </c>
      <c r="F645" s="4" t="str">
        <f>HYPERLINK("https://closaseguros.com/seguros-decesos-vs-seguros-vida-coberturas-diferencias/")</f>
        <v>https://closaseguros.com/seguros-decesos-vs-seguros-vida-coberturas-diferencias/</v>
      </c>
      <c r="G645">
        <v>1</v>
      </c>
    </row>
    <row r="646" spans="1:7" outlineLevel="1" x14ac:dyDescent="0.25">
      <c r="A646" t="s">
        <v>469</v>
      </c>
      <c r="B646">
        <v>500</v>
      </c>
      <c r="C646">
        <v>0.33</v>
      </c>
      <c r="D646">
        <v>0.98</v>
      </c>
      <c r="E646" s="1" t="s">
        <v>973</v>
      </c>
      <c r="F646" s="4" t="str">
        <f>HYPERLINK("https://selectra.es/seguros/aseguradoras/ocaso")</f>
        <v>https://selectra.es/seguros/aseguradoras/ocaso</v>
      </c>
      <c r="G646">
        <v>1</v>
      </c>
    </row>
    <row r="647" spans="1:7" outlineLevel="1" x14ac:dyDescent="0.25">
      <c r="A647" t="s">
        <v>469</v>
      </c>
      <c r="B647">
        <v>500</v>
      </c>
      <c r="C647">
        <v>0.33</v>
      </c>
      <c r="D647">
        <v>0.98</v>
      </c>
      <c r="E647" s="1" t="s">
        <v>973</v>
      </c>
      <c r="F647" s="4" t="str">
        <f>HYPERLINK("https://www.almudenaseguros.es/")</f>
        <v>https://www.almudenaseguros.es/</v>
      </c>
      <c r="G647">
        <v>1</v>
      </c>
    </row>
    <row r="648" spans="1:7" outlineLevel="1" x14ac:dyDescent="0.25">
      <c r="A648" t="s">
        <v>469</v>
      </c>
      <c r="B648">
        <v>500</v>
      </c>
      <c r="C648">
        <v>0.33</v>
      </c>
      <c r="D648">
        <v>0.98</v>
      </c>
      <c r="E648" s="1" t="s">
        <v>973</v>
      </c>
      <c r="F648" s="4" t="str">
        <f>HYPERLINK("https://www.lavanguardia.com/participacion/cartas/20210228/6261061/seguro-decesos.html")</f>
        <v>https://www.lavanguardia.com/participacion/cartas/20210228/6261061/seguro-decesos.html</v>
      </c>
      <c r="G648">
        <v>1</v>
      </c>
    </row>
    <row r="649" spans="1:7" x14ac:dyDescent="0.25">
      <c r="G649">
        <v>1</v>
      </c>
    </row>
    <row r="650" spans="1:7" x14ac:dyDescent="0.25">
      <c r="A650" t="s">
        <v>92</v>
      </c>
      <c r="B650">
        <v>50</v>
      </c>
      <c r="C650">
        <v>0.99</v>
      </c>
      <c r="D650">
        <v>5.63</v>
      </c>
      <c r="E650" s="1" t="s">
        <v>973</v>
      </c>
      <c r="F650" s="4" t="str">
        <f>HYPERLINK("https://www.ibercaja.es/particulares/seguros/seguros-decesos/seguro-decesos-prima-unica/")</f>
        <v>https://www.ibercaja.es/particulares/seguros/seguros-decesos/seguro-decesos-prima-unica/</v>
      </c>
      <c r="G650">
        <v>1</v>
      </c>
    </row>
    <row r="651" spans="1:7" outlineLevel="1" x14ac:dyDescent="0.25">
      <c r="A651" t="s">
        <v>92</v>
      </c>
      <c r="B651">
        <v>50</v>
      </c>
      <c r="C651">
        <v>0.99</v>
      </c>
      <c r="D651">
        <v>5.63</v>
      </c>
      <c r="E651" s="1" t="s">
        <v>973</v>
      </c>
      <c r="F651" s="4" t="str">
        <f>HYPERLINK("https://www.ibercaja.es/particulares/seguros/seguros-decesos/seguro-decesos-confianza/")</f>
        <v>https://www.ibercaja.es/particulares/seguros/seguros-decesos/seguro-decesos-confianza/</v>
      </c>
      <c r="G651">
        <v>1</v>
      </c>
    </row>
    <row r="652" spans="1:7" outlineLevel="1" x14ac:dyDescent="0.25">
      <c r="A652" t="s">
        <v>92</v>
      </c>
      <c r="B652">
        <v>50</v>
      </c>
      <c r="C652">
        <v>0.99</v>
      </c>
      <c r="D652">
        <v>5.63</v>
      </c>
      <c r="E652" s="1" t="s">
        <v>973</v>
      </c>
      <c r="F652" s="4" t="str">
        <f>HYPERLINK("https://www.milanuncios.com/anuncios/seguros-decesos.htm")</f>
        <v>https://www.milanuncios.com/anuncios/seguros-decesos.htm</v>
      </c>
      <c r="G652">
        <v>1</v>
      </c>
    </row>
    <row r="653" spans="1:7" outlineLevel="1" x14ac:dyDescent="0.25">
      <c r="A653" t="s">
        <v>92</v>
      </c>
      <c r="B653">
        <v>50</v>
      </c>
      <c r="C653">
        <v>0.99</v>
      </c>
      <c r="D653">
        <v>5.63</v>
      </c>
      <c r="E653" s="1" t="s">
        <v>973</v>
      </c>
      <c r="F653" s="4" t="str">
        <f>HYPERLINK("https://seguros-decesos.santalucia.es/")</f>
        <v>https://seguros-decesos.santalucia.es/</v>
      </c>
      <c r="G653">
        <v>1</v>
      </c>
    </row>
    <row r="654" spans="1:7" outlineLevel="1" x14ac:dyDescent="0.25">
      <c r="A654" t="s">
        <v>92</v>
      </c>
      <c r="B654">
        <v>50</v>
      </c>
      <c r="C654">
        <v>0.99</v>
      </c>
      <c r="D654">
        <v>5.63</v>
      </c>
      <c r="E654" s="1" t="s">
        <v>973</v>
      </c>
      <c r="F654" s="4" t="str">
        <f>HYPERLINK("https://www.generali.es/")</f>
        <v>https://www.generali.es/</v>
      </c>
      <c r="G654">
        <v>1</v>
      </c>
    </row>
    <row r="655" spans="1:7" outlineLevel="1" x14ac:dyDescent="0.25">
      <c r="A655" t="s">
        <v>92</v>
      </c>
      <c r="B655">
        <v>50</v>
      </c>
      <c r="C655">
        <v>0.99</v>
      </c>
      <c r="D655">
        <v>5.63</v>
      </c>
      <c r="E655" s="1" t="s">
        <v>973</v>
      </c>
      <c r="F655" s="4" t="str">
        <f>HYPERLINK("https://www.almudenaseguros.es/")</f>
        <v>https://www.almudenaseguros.es/</v>
      </c>
      <c r="G655">
        <v>1</v>
      </c>
    </row>
    <row r="656" spans="1:7" outlineLevel="1" x14ac:dyDescent="0.25">
      <c r="A656" t="s">
        <v>92</v>
      </c>
      <c r="B656">
        <v>50</v>
      </c>
      <c r="C656">
        <v>0.99</v>
      </c>
      <c r="D656">
        <v>5.63</v>
      </c>
      <c r="E656" s="1" t="s">
        <v>973</v>
      </c>
      <c r="F656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656">
        <v>1</v>
      </c>
    </row>
    <row r="657" spans="1:7" outlineLevel="1" x14ac:dyDescent="0.25">
      <c r="A657" t="s">
        <v>92</v>
      </c>
      <c r="B657">
        <v>50</v>
      </c>
      <c r="C657">
        <v>0.99</v>
      </c>
      <c r="D657">
        <v>5.63</v>
      </c>
      <c r="E657" s="1" t="s">
        <v>973</v>
      </c>
      <c r="F657" s="4" t="str">
        <f>HYPERLINK("https://selectra.es/seguros/aseguradoras/ocaso")</f>
        <v>https://selectra.es/seguros/aseguradoras/ocaso</v>
      </c>
      <c r="G657">
        <v>1</v>
      </c>
    </row>
    <row r="658" spans="1:7" outlineLevel="1" x14ac:dyDescent="0.25">
      <c r="A658" t="s">
        <v>92</v>
      </c>
      <c r="B658">
        <v>50</v>
      </c>
      <c r="C658">
        <v>0.99</v>
      </c>
      <c r="D658">
        <v>5.63</v>
      </c>
      <c r="E658" s="1" t="s">
        <v>973</v>
      </c>
      <c r="F658" s="4" t="str">
        <f>HYPERLINK("https://www.zurich.es/")</f>
        <v>https://www.zurich.es/</v>
      </c>
      <c r="G658">
        <v>1</v>
      </c>
    </row>
    <row r="659" spans="1:7" outlineLevel="1" x14ac:dyDescent="0.25">
      <c r="A659" t="s">
        <v>92</v>
      </c>
      <c r="B659">
        <v>50</v>
      </c>
      <c r="C659">
        <v>0.99</v>
      </c>
      <c r="D659">
        <v>5.63</v>
      </c>
      <c r="E659" s="1" t="s">
        <v>973</v>
      </c>
      <c r="F659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659">
        <v>1</v>
      </c>
    </row>
    <row r="660" spans="1:7" x14ac:dyDescent="0.25">
      <c r="G660">
        <v>1</v>
      </c>
    </row>
    <row r="661" spans="1:7" x14ac:dyDescent="0.25">
      <c r="A661" t="s">
        <v>932</v>
      </c>
      <c r="B661">
        <v>50</v>
      </c>
      <c r="C661">
        <v>0.99</v>
      </c>
      <c r="D661">
        <v>3.46</v>
      </c>
      <c r="E661" s="1" t="s">
        <v>973</v>
      </c>
      <c r="F661" s="4" t="str">
        <f>HYPERLINK("https://www.ibercaja.es/particulares/seguros/seguros-decesos/seguro-decesos-confianza/")</f>
        <v>https://www.ibercaja.es/particulares/seguros/seguros-decesos/seguro-decesos-confianza/</v>
      </c>
      <c r="G661">
        <v>1</v>
      </c>
    </row>
    <row r="662" spans="1:7" outlineLevel="1" x14ac:dyDescent="0.25">
      <c r="A662" t="s">
        <v>932</v>
      </c>
      <c r="B662">
        <v>50</v>
      </c>
      <c r="C662">
        <v>0.99</v>
      </c>
      <c r="D662">
        <v>3.46</v>
      </c>
      <c r="E662" s="1" t="s">
        <v>973</v>
      </c>
      <c r="F662" s="4" t="str">
        <f>HYPERLINK("https://www.ibercaja.es/particulares/seguros/seguros-decesos/seguro-decesos-prima-unica/")</f>
        <v>https://www.ibercaja.es/particulares/seguros/seguros-decesos/seguro-decesos-prima-unica/</v>
      </c>
      <c r="G662">
        <v>1</v>
      </c>
    </row>
    <row r="663" spans="1:7" outlineLevel="1" x14ac:dyDescent="0.25">
      <c r="A663" t="s">
        <v>932</v>
      </c>
      <c r="B663">
        <v>50</v>
      </c>
      <c r="C663">
        <v>0.99</v>
      </c>
      <c r="D663">
        <v>3.46</v>
      </c>
      <c r="E663" s="1" t="s">
        <v>973</v>
      </c>
      <c r="F663" s="4" t="str">
        <f>HYPERLINK("https://www.asisa.es/DocumentosWeb?nombreArchivo=PRODUCTOS%5CASISA_DECESOS-Folleto.pdf")</f>
        <v>https://www.asisa.es/DocumentosWeb?nombreArchivo=PRODUCTOS%5CASISA_DECESOS-Folleto.pdf</v>
      </c>
      <c r="G663">
        <v>1</v>
      </c>
    </row>
    <row r="664" spans="1:7" outlineLevel="1" x14ac:dyDescent="0.25">
      <c r="A664" t="s">
        <v>932</v>
      </c>
      <c r="B664">
        <v>50</v>
      </c>
      <c r="C664">
        <v>0.99</v>
      </c>
      <c r="D664">
        <v>3.46</v>
      </c>
      <c r="E664" s="1" t="s">
        <v>973</v>
      </c>
      <c r="F664" s="4" t="str">
        <f>HYPERLINK("https://www.caixalgemesi.es/particulares/seguros-particulares/seguro-decesos-rgaasistencia-familiar")</f>
        <v>https://www.caixalgemesi.es/particulares/seguros-particulares/seguro-decesos-rgaasistencia-familiar</v>
      </c>
      <c r="G664">
        <v>1</v>
      </c>
    </row>
    <row r="665" spans="1:7" outlineLevel="1" x14ac:dyDescent="0.25">
      <c r="A665" t="s">
        <v>932</v>
      </c>
      <c r="B665">
        <v>50</v>
      </c>
      <c r="C665">
        <v>0.99</v>
      </c>
      <c r="D665">
        <v>3.46</v>
      </c>
      <c r="E665" s="1" t="s">
        <v>973</v>
      </c>
      <c r="F665" s="4" t="str">
        <f>HYPERLINK("https://seguros-decesos.santalucia.es/")</f>
        <v>https://seguros-decesos.santalucia.es/</v>
      </c>
      <c r="G665">
        <v>1</v>
      </c>
    </row>
    <row r="666" spans="1:7" outlineLevel="1" x14ac:dyDescent="0.25">
      <c r="A666" t="s">
        <v>932</v>
      </c>
      <c r="B666">
        <v>50</v>
      </c>
      <c r="C666">
        <v>0.99</v>
      </c>
      <c r="D666">
        <v>3.46</v>
      </c>
      <c r="E666" s="1" t="s">
        <v>973</v>
      </c>
      <c r="F666" s="4" t="str">
        <f>HYPERLINK("https://segurodedecesos.org/mejor-seguro-de-decesos-familiar-en-espana/")</f>
        <v>https://segurodedecesos.org/mejor-seguro-de-decesos-familiar-en-espana/</v>
      </c>
      <c r="G666">
        <v>1</v>
      </c>
    </row>
    <row r="667" spans="1:7" outlineLevel="1" x14ac:dyDescent="0.25">
      <c r="A667" t="s">
        <v>932</v>
      </c>
      <c r="B667">
        <v>50</v>
      </c>
      <c r="C667">
        <v>0.99</v>
      </c>
      <c r="D667">
        <v>3.46</v>
      </c>
      <c r="E667" s="1" t="s">
        <v>973</v>
      </c>
      <c r="F667" s="4" t="str">
        <f>HYPERLINK("https://www.caser.es/seguros-de-decesos/articulos")</f>
        <v>https://www.caser.es/seguros-de-decesos/articulos</v>
      </c>
      <c r="G667">
        <v>1</v>
      </c>
    </row>
    <row r="668" spans="1:7" outlineLevel="1" x14ac:dyDescent="0.25">
      <c r="A668" t="s">
        <v>932</v>
      </c>
      <c r="B668">
        <v>50</v>
      </c>
      <c r="C668">
        <v>0.99</v>
      </c>
      <c r="D668">
        <v>3.46</v>
      </c>
      <c r="E668" s="1" t="s">
        <v>973</v>
      </c>
      <c r="F668" s="4" t="str">
        <f>HYPERLINK("https://www.milanuncios.com/anuncios/seguros-decesos.htm")</f>
        <v>https://www.milanuncios.com/anuncios/seguros-decesos.htm</v>
      </c>
      <c r="G668">
        <v>1</v>
      </c>
    </row>
    <row r="669" spans="1:7" outlineLevel="1" x14ac:dyDescent="0.25">
      <c r="A669" t="s">
        <v>932</v>
      </c>
      <c r="B669">
        <v>50</v>
      </c>
      <c r="C669">
        <v>0.99</v>
      </c>
      <c r="D669">
        <v>3.46</v>
      </c>
      <c r="E669" s="1" t="s">
        <v>973</v>
      </c>
      <c r="F669" s="4" t="str">
        <f>HYPERLINK("https://selectra.es/seguros/aseguradoras/ocaso")</f>
        <v>https://selectra.es/seguros/aseguradoras/ocaso</v>
      </c>
      <c r="G669">
        <v>1</v>
      </c>
    </row>
    <row r="670" spans="1:7" outlineLevel="1" x14ac:dyDescent="0.25">
      <c r="A670" t="s">
        <v>932</v>
      </c>
      <c r="B670">
        <v>50</v>
      </c>
      <c r="C670">
        <v>0.99</v>
      </c>
      <c r="D670">
        <v>3.46</v>
      </c>
      <c r="E670" s="1" t="s">
        <v>973</v>
      </c>
      <c r="F670" s="4" t="str">
        <f>HYPERLINK("https://closaseguros.com/seguros-decesos-vs-seguros-vida-coberturas-diferencias/")</f>
        <v>https://closaseguros.com/seguros-decesos-vs-seguros-vida-coberturas-diferencias/</v>
      </c>
      <c r="G670">
        <v>1</v>
      </c>
    </row>
    <row r="671" spans="1:7" x14ac:dyDescent="0.25">
      <c r="G671">
        <v>1</v>
      </c>
    </row>
    <row r="672" spans="1:7" x14ac:dyDescent="0.25">
      <c r="A672" t="s">
        <v>291</v>
      </c>
      <c r="B672">
        <v>50</v>
      </c>
      <c r="C672">
        <v>0.99</v>
      </c>
      <c r="D672">
        <v>2.14</v>
      </c>
      <c r="E672" s="1" t="s">
        <v>973</v>
      </c>
      <c r="F672" s="4" t="str">
        <f>HYPERLINK("https://www.ibercaja.es/particulares/seguros/seguros-decesos/seguro-decesos-confianza/")</f>
        <v>https://www.ibercaja.es/particulares/seguros/seguros-decesos/seguro-decesos-confianza/</v>
      </c>
      <c r="G672">
        <v>1</v>
      </c>
    </row>
    <row r="673" spans="1:7" outlineLevel="1" x14ac:dyDescent="0.25">
      <c r="A673" t="s">
        <v>291</v>
      </c>
      <c r="B673">
        <v>50</v>
      </c>
      <c r="C673">
        <v>0.99</v>
      </c>
      <c r="D673">
        <v>2.14</v>
      </c>
      <c r="E673" s="1" t="s">
        <v>973</v>
      </c>
      <c r="F673" s="4" t="str">
        <f>HYPERLINK("https://www.ibercaja.es/particulares/seguros/seguros-decesos/seguro-decesos-prima-unica/")</f>
        <v>https://www.ibercaja.es/particulares/seguros/seguros-decesos/seguro-decesos-prima-unica/</v>
      </c>
      <c r="G673">
        <v>1</v>
      </c>
    </row>
    <row r="674" spans="1:7" outlineLevel="1" x14ac:dyDescent="0.25">
      <c r="A674" t="s">
        <v>291</v>
      </c>
      <c r="B674">
        <v>50</v>
      </c>
      <c r="C674">
        <v>0.99</v>
      </c>
      <c r="D674">
        <v>2.14</v>
      </c>
      <c r="E674" s="1" t="s">
        <v>973</v>
      </c>
      <c r="F674" s="4" t="str">
        <f>HYPERLINK("https://www.reclamador.es/blog/seguro-de-decesos/")</f>
        <v>https://www.reclamador.es/blog/seguro-de-decesos/</v>
      </c>
      <c r="G674">
        <v>1</v>
      </c>
    </row>
    <row r="675" spans="1:7" outlineLevel="1" x14ac:dyDescent="0.25">
      <c r="A675" t="s">
        <v>291</v>
      </c>
      <c r="B675">
        <v>50</v>
      </c>
      <c r="C675">
        <v>0.99</v>
      </c>
      <c r="D675">
        <v>2.14</v>
      </c>
      <c r="E675" s="1" t="s">
        <v>973</v>
      </c>
      <c r="F675" s="4" t="str">
        <f>HYPERLINK("https://ryd.es/decesos")</f>
        <v>https://ryd.es/decesos</v>
      </c>
      <c r="G675">
        <v>1</v>
      </c>
    </row>
    <row r="676" spans="1:7" outlineLevel="1" x14ac:dyDescent="0.25">
      <c r="A676" t="s">
        <v>291</v>
      </c>
      <c r="B676">
        <v>50</v>
      </c>
      <c r="C676">
        <v>0.99</v>
      </c>
      <c r="D676">
        <v>2.14</v>
      </c>
      <c r="E676" s="1" t="s">
        <v>973</v>
      </c>
      <c r="F676" s="4" t="str">
        <f>HYPERLINK("https://www.puntoseguro.com/blog/conoce-tus-derechos-antes-contratar-seguro-de-decesos/")</f>
        <v>https://www.puntoseguro.com/blog/conoce-tus-derechos-antes-contratar-seguro-de-decesos/</v>
      </c>
      <c r="G676">
        <v>1</v>
      </c>
    </row>
    <row r="677" spans="1:7" outlineLevel="1" x14ac:dyDescent="0.25">
      <c r="A677" t="s">
        <v>291</v>
      </c>
      <c r="B677">
        <v>50</v>
      </c>
      <c r="C677">
        <v>0.99</v>
      </c>
      <c r="D677">
        <v>2.14</v>
      </c>
      <c r="E677" s="1" t="s">
        <v>973</v>
      </c>
      <c r="F677" s="4" t="str">
        <f>HYPERLINK("https://www.rastreator.com/seguros-de-hogar/guias/seguro-hogar-mas-barato.aspx")</f>
        <v>https://www.rastreator.com/seguros-de-hogar/guias/seguro-hogar-mas-barato.aspx</v>
      </c>
      <c r="G677">
        <v>1</v>
      </c>
    </row>
    <row r="678" spans="1:7" outlineLevel="1" x14ac:dyDescent="0.25">
      <c r="A678" t="s">
        <v>291</v>
      </c>
      <c r="B678">
        <v>50</v>
      </c>
      <c r="C678">
        <v>0.99</v>
      </c>
      <c r="D678">
        <v>2.14</v>
      </c>
      <c r="E678" s="1" t="s">
        <v>973</v>
      </c>
      <c r="F678" s="4" t="str">
        <f>HYPERLINK("https://beemy.es/comparador-seguros/seguros-de-decesos/")</f>
        <v>https://beemy.es/comparador-seguros/seguros-de-decesos/</v>
      </c>
      <c r="G678">
        <v>1</v>
      </c>
    </row>
    <row r="679" spans="1:7" outlineLevel="1" x14ac:dyDescent="0.25">
      <c r="A679" t="s">
        <v>291</v>
      </c>
      <c r="B679">
        <v>50</v>
      </c>
      <c r="C679">
        <v>0.99</v>
      </c>
      <c r="D679">
        <v>2.14</v>
      </c>
      <c r="E679" s="1" t="s">
        <v>973</v>
      </c>
      <c r="F679" s="4" t="str">
        <f>HYPERLINK("https://seguros-decesos.santalucia.es/")</f>
        <v>https://seguros-decesos.santalucia.es/</v>
      </c>
      <c r="G679">
        <v>1</v>
      </c>
    </row>
    <row r="680" spans="1:7" outlineLevel="1" x14ac:dyDescent="0.25">
      <c r="A680" t="s">
        <v>291</v>
      </c>
      <c r="B680">
        <v>50</v>
      </c>
      <c r="C680">
        <v>0.99</v>
      </c>
      <c r="D680">
        <v>2.14</v>
      </c>
      <c r="E680" s="1" t="s">
        <v>973</v>
      </c>
      <c r="F680" s="4" t="str">
        <f>HYPERLINK("https://www.icea.es/")</f>
        <v>https://www.icea.es/</v>
      </c>
      <c r="G680">
        <v>1</v>
      </c>
    </row>
    <row r="681" spans="1:7" outlineLevel="1" x14ac:dyDescent="0.25">
      <c r="A681" t="s">
        <v>291</v>
      </c>
      <c r="B681">
        <v>50</v>
      </c>
      <c r="C681">
        <v>0.99</v>
      </c>
      <c r="D681">
        <v>2.14</v>
      </c>
      <c r="E681" s="1" t="s">
        <v>973</v>
      </c>
      <c r="F681" s="4" t="str">
        <f>HYPERLINK("https://www.kelisto.es/seguros-hogar/mejor-compra/los-10-seguros-de-hogar-mas-baratos-4453")</f>
        <v>https://www.kelisto.es/seguros-hogar/mejor-compra/los-10-seguros-de-hogar-mas-baratos-4453</v>
      </c>
      <c r="G681">
        <v>1</v>
      </c>
    </row>
    <row r="682" spans="1:7" x14ac:dyDescent="0.25">
      <c r="G682">
        <v>1</v>
      </c>
    </row>
    <row r="683" spans="1:7" x14ac:dyDescent="0.25">
      <c r="A683" t="s">
        <v>121</v>
      </c>
      <c r="B683">
        <v>50</v>
      </c>
      <c r="C683">
        <v>0.99</v>
      </c>
      <c r="D683">
        <v>2.38</v>
      </c>
      <c r="E683" s="1" t="s">
        <v>973</v>
      </c>
      <c r="F683" s="4" t="str">
        <f>HYPERLINK("https://www.ibercaja.es/particulares/seguros/seguros-decesos/seguro-decesos-prima-unica/")</f>
        <v>https://www.ibercaja.es/particulares/seguros/seguros-decesos/seguro-decesos-prima-unica/</v>
      </c>
      <c r="G683">
        <v>1</v>
      </c>
    </row>
    <row r="684" spans="1:7" outlineLevel="1" x14ac:dyDescent="0.25">
      <c r="A684" t="s">
        <v>121</v>
      </c>
      <c r="B684">
        <v>50</v>
      </c>
      <c r="C684">
        <v>0.99</v>
      </c>
      <c r="D684">
        <v>2.38</v>
      </c>
      <c r="E684" s="1" t="s">
        <v>973</v>
      </c>
      <c r="F684" s="4" t="str">
        <f>HYPERLINK("https://www.ibercaja.es/particulares/seguros/seguros-decesos/seguro-decesos-confianza/")</f>
        <v>https://www.ibercaja.es/particulares/seguros/seguros-decesos/seguro-decesos-confianza/</v>
      </c>
      <c r="G684">
        <v>1</v>
      </c>
    </row>
    <row r="685" spans="1:7" outlineLevel="1" x14ac:dyDescent="0.25">
      <c r="A685" t="s">
        <v>121</v>
      </c>
      <c r="B685">
        <v>50</v>
      </c>
      <c r="C685">
        <v>0.99</v>
      </c>
      <c r="D685">
        <v>2.38</v>
      </c>
      <c r="E685" s="1" t="s">
        <v>973</v>
      </c>
      <c r="F685" s="4" t="str">
        <f>HYPERLINK("https://seguros-decesos.santalucia.es/")</f>
        <v>https://seguros-decesos.santalucia.es/</v>
      </c>
      <c r="G685">
        <v>1</v>
      </c>
    </row>
    <row r="686" spans="1:7" outlineLevel="1" x14ac:dyDescent="0.25">
      <c r="A686" t="s">
        <v>121</v>
      </c>
      <c r="B686">
        <v>50</v>
      </c>
      <c r="C686">
        <v>0.99</v>
      </c>
      <c r="D686">
        <v>2.38</v>
      </c>
      <c r="E686" s="1" t="s">
        <v>973</v>
      </c>
      <c r="F686" s="4" t="str">
        <f>HYPERLINK("https://www.icea.es/")</f>
        <v>https://www.icea.es/</v>
      </c>
      <c r="G686">
        <v>1</v>
      </c>
    </row>
    <row r="687" spans="1:7" outlineLevel="1" x14ac:dyDescent="0.25">
      <c r="A687" t="s">
        <v>121</v>
      </c>
      <c r="B687">
        <v>50</v>
      </c>
      <c r="C687">
        <v>0.99</v>
      </c>
      <c r="D687">
        <v>2.38</v>
      </c>
      <c r="E687" s="1" t="s">
        <v>973</v>
      </c>
      <c r="F687" s="4" t="str">
        <f>HYPERLINK("https://www.almudenaseguros.es/")</f>
        <v>https://www.almudenaseguros.es/</v>
      </c>
      <c r="G687">
        <v>1</v>
      </c>
    </row>
    <row r="688" spans="1:7" outlineLevel="1" x14ac:dyDescent="0.25">
      <c r="A688" t="s">
        <v>121</v>
      </c>
      <c r="B688">
        <v>50</v>
      </c>
      <c r="C688">
        <v>0.99</v>
      </c>
      <c r="D688">
        <v>2.38</v>
      </c>
      <c r="E688" s="1" t="s">
        <v>973</v>
      </c>
      <c r="F688" s="4" t="str">
        <f>HYPERLINK("https://www.milanuncios.com/anuncios/seguros-decesos.htm")</f>
        <v>https://www.milanuncios.com/anuncios/seguros-decesos.htm</v>
      </c>
      <c r="G688">
        <v>1</v>
      </c>
    </row>
    <row r="689" spans="1:7" outlineLevel="1" x14ac:dyDescent="0.25">
      <c r="A689" t="s">
        <v>121</v>
      </c>
      <c r="B689">
        <v>50</v>
      </c>
      <c r="C689">
        <v>0.99</v>
      </c>
      <c r="D689">
        <v>2.38</v>
      </c>
      <c r="E689" s="1" t="s">
        <v>973</v>
      </c>
      <c r="F689" s="4" t="str">
        <f>HYPERLINK("https://selectra.es/seguros/aseguradoras/ocaso")</f>
        <v>https://selectra.es/seguros/aseguradoras/ocaso</v>
      </c>
      <c r="G689">
        <v>1</v>
      </c>
    </row>
    <row r="690" spans="1:7" outlineLevel="1" x14ac:dyDescent="0.25">
      <c r="A690" t="s">
        <v>121</v>
      </c>
      <c r="B690">
        <v>50</v>
      </c>
      <c r="C690">
        <v>0.99</v>
      </c>
      <c r="D690">
        <v>2.38</v>
      </c>
      <c r="E690" s="1" t="s">
        <v>973</v>
      </c>
      <c r="F690" s="4" t="str">
        <f>HYPERLINK("https://costaseguros.es/decesos/")</f>
        <v>https://costaseguros.es/decesos/</v>
      </c>
      <c r="G690">
        <v>1</v>
      </c>
    </row>
    <row r="691" spans="1:7" outlineLevel="1" x14ac:dyDescent="0.25">
      <c r="A691" t="s">
        <v>121</v>
      </c>
      <c r="B691">
        <v>50</v>
      </c>
      <c r="C691">
        <v>0.99</v>
      </c>
      <c r="D691">
        <v>2.38</v>
      </c>
      <c r="E691" s="1" t="s">
        <v>973</v>
      </c>
      <c r="F691" s="4" t="str">
        <f>HYPERLINK("https://www.zurich.es/")</f>
        <v>https://www.zurich.es/</v>
      </c>
      <c r="G691">
        <v>1</v>
      </c>
    </row>
    <row r="692" spans="1:7" outlineLevel="1" x14ac:dyDescent="0.25">
      <c r="A692" t="s">
        <v>121</v>
      </c>
      <c r="B692">
        <v>50</v>
      </c>
      <c r="C692">
        <v>0.99</v>
      </c>
      <c r="D692">
        <v>2.38</v>
      </c>
      <c r="E692" s="1" t="s">
        <v>973</v>
      </c>
      <c r="F692" s="4" t="str">
        <f>HYPERLINK("https://blog.reale.es/para-que-sirve-antiguedad-seguro-decesos/")</f>
        <v>https://blog.reale.es/para-que-sirve-antiguedad-seguro-decesos/</v>
      </c>
      <c r="G692">
        <v>1</v>
      </c>
    </row>
    <row r="693" spans="1:7" x14ac:dyDescent="0.25">
      <c r="G693">
        <v>1</v>
      </c>
    </row>
    <row r="694" spans="1:7" x14ac:dyDescent="0.25">
      <c r="A694" t="s">
        <v>108</v>
      </c>
      <c r="B694">
        <v>50</v>
      </c>
      <c r="C694">
        <v>0.99</v>
      </c>
      <c r="D694">
        <v>2.89</v>
      </c>
      <c r="E694" s="1" t="s">
        <v>973</v>
      </c>
      <c r="F694" s="4" t="str">
        <f>HYPERLINK("https://www.ibercaja.es/particulares/seguros/seguros-decesos/seguro-decesos-confianza/")</f>
        <v>https://www.ibercaja.es/particulares/seguros/seguros-decesos/seguro-decesos-confianza/</v>
      </c>
      <c r="G694">
        <v>1</v>
      </c>
    </row>
    <row r="695" spans="1:7" outlineLevel="1" x14ac:dyDescent="0.25">
      <c r="A695" t="s">
        <v>108</v>
      </c>
      <c r="B695">
        <v>50</v>
      </c>
      <c r="C695">
        <v>0.99</v>
      </c>
      <c r="D695">
        <v>2.89</v>
      </c>
      <c r="E695" s="1" t="s">
        <v>973</v>
      </c>
      <c r="F695" s="4" t="str">
        <f>HYPERLINK("https://www.ibercaja.es/particulares/seguros/seguros-decesos/seguro-decesos-prima-unica/")</f>
        <v>https://www.ibercaja.es/particulares/seguros/seguros-decesos/seguro-decesos-prima-unica/</v>
      </c>
      <c r="G695">
        <v>1</v>
      </c>
    </row>
    <row r="696" spans="1:7" outlineLevel="1" x14ac:dyDescent="0.25">
      <c r="A696" t="s">
        <v>108</v>
      </c>
      <c r="B696">
        <v>50</v>
      </c>
      <c r="C696">
        <v>0.99</v>
      </c>
      <c r="D696">
        <v>2.89</v>
      </c>
      <c r="E696" s="1" t="s">
        <v>973</v>
      </c>
      <c r="F696" s="4" t="str">
        <f>HYPERLINK("https://www.asisa.es/DocumentosWeb?nombreArchivo=PRODUCTOS%5CASISA_DECESOS-Folleto.pdf")</f>
        <v>https://www.asisa.es/DocumentosWeb?nombreArchivo=PRODUCTOS%5CASISA_DECESOS-Folleto.pdf</v>
      </c>
      <c r="G696">
        <v>1</v>
      </c>
    </row>
    <row r="697" spans="1:7" outlineLevel="1" x14ac:dyDescent="0.25">
      <c r="A697" t="s">
        <v>108</v>
      </c>
      <c r="B697">
        <v>50</v>
      </c>
      <c r="C697">
        <v>0.99</v>
      </c>
      <c r="D697">
        <v>2.89</v>
      </c>
      <c r="E697" s="1" t="s">
        <v>973</v>
      </c>
      <c r="F697" s="4" t="str">
        <f>HYPERLINK("https://closaseguros.com/seguros-decesos-vs-seguros-vida-coberturas-diferencias/")</f>
        <v>https://closaseguros.com/seguros-decesos-vs-seguros-vida-coberturas-diferencias/</v>
      </c>
      <c r="G697">
        <v>1</v>
      </c>
    </row>
    <row r="698" spans="1:7" outlineLevel="1" x14ac:dyDescent="0.25">
      <c r="A698" t="s">
        <v>108</v>
      </c>
      <c r="B698">
        <v>50</v>
      </c>
      <c r="C698">
        <v>0.99</v>
      </c>
      <c r="D698">
        <v>2.89</v>
      </c>
      <c r="E698" s="1" t="s">
        <v>973</v>
      </c>
      <c r="F698" s="4" t="str">
        <f>HYPERLINK("https://www.puntoseguro.com/blog/conoce-tus-derechos-antes-contratar-seguro-de-decesos/")</f>
        <v>https://www.puntoseguro.com/blog/conoce-tus-derechos-antes-contratar-seguro-de-decesos/</v>
      </c>
      <c r="G698">
        <v>1</v>
      </c>
    </row>
    <row r="699" spans="1:7" outlineLevel="1" x14ac:dyDescent="0.25">
      <c r="A699" t="s">
        <v>108</v>
      </c>
      <c r="B699">
        <v>50</v>
      </c>
      <c r="C699">
        <v>0.99</v>
      </c>
      <c r="D699">
        <v>2.89</v>
      </c>
      <c r="E699" s="1" t="s">
        <v>973</v>
      </c>
      <c r="F699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699">
        <v>1</v>
      </c>
    </row>
    <row r="700" spans="1:7" outlineLevel="1" x14ac:dyDescent="0.25">
      <c r="A700" t="s">
        <v>108</v>
      </c>
      <c r="B700">
        <v>50</v>
      </c>
      <c r="C700">
        <v>0.99</v>
      </c>
      <c r="D700">
        <v>2.89</v>
      </c>
      <c r="E700" s="1" t="s">
        <v>973</v>
      </c>
      <c r="F700" s="4" t="str">
        <f>HYPERLINK("https://www.elsegurodetuvida.com/seguro-de-vida-antares/")</f>
        <v>https://www.elsegurodetuvida.com/seguro-de-vida-antares/</v>
      </c>
      <c r="G700">
        <v>1</v>
      </c>
    </row>
    <row r="701" spans="1:7" outlineLevel="1" x14ac:dyDescent="0.25">
      <c r="A701" t="s">
        <v>108</v>
      </c>
      <c r="B701">
        <v>50</v>
      </c>
      <c r="C701">
        <v>0.99</v>
      </c>
      <c r="D701">
        <v>2.89</v>
      </c>
      <c r="E701" s="1" t="s">
        <v>973</v>
      </c>
      <c r="F701" s="4" t="str">
        <f>HYPERLINK("https://www.insurebrokers.es/seguro-particulares/vida/")</f>
        <v>https://www.insurebrokers.es/seguro-particulares/vida/</v>
      </c>
      <c r="G701">
        <v>1</v>
      </c>
    </row>
    <row r="702" spans="1:7" outlineLevel="1" x14ac:dyDescent="0.25">
      <c r="A702" t="s">
        <v>108</v>
      </c>
      <c r="B702">
        <v>50</v>
      </c>
      <c r="C702">
        <v>0.99</v>
      </c>
      <c r="D702">
        <v>2.89</v>
      </c>
      <c r="E702" s="1" t="s">
        <v>973</v>
      </c>
      <c r="F702" s="4" t="str">
        <f>HYPERLINK("https://www.almudenaseguros.es/")</f>
        <v>https://www.almudenaseguros.es/</v>
      </c>
      <c r="G702">
        <v>1</v>
      </c>
    </row>
    <row r="703" spans="1:7" outlineLevel="1" x14ac:dyDescent="0.25">
      <c r="A703" t="s">
        <v>108</v>
      </c>
      <c r="B703">
        <v>50</v>
      </c>
      <c r="C703">
        <v>0.99</v>
      </c>
      <c r="D703">
        <v>2.89</v>
      </c>
      <c r="E703" s="1" t="s">
        <v>973</v>
      </c>
      <c r="F703" s="4" t="str">
        <f>HYPERLINK("https://www.generali.es/")</f>
        <v>https://www.generali.es/</v>
      </c>
      <c r="G703">
        <v>1</v>
      </c>
    </row>
    <row r="704" spans="1:7" x14ac:dyDescent="0.25">
      <c r="G704">
        <v>1</v>
      </c>
    </row>
    <row r="705" spans="1:7" x14ac:dyDescent="0.25">
      <c r="A705" t="s">
        <v>691</v>
      </c>
      <c r="B705">
        <v>50</v>
      </c>
      <c r="C705">
        <v>0.99</v>
      </c>
      <c r="D705">
        <v>3.22</v>
      </c>
      <c r="E705" s="1" t="s">
        <v>973</v>
      </c>
      <c r="F705" s="4" t="str">
        <f>HYPERLINK("https://www.puntoseguro.com/blog/conoce-tus-derechos-antes-contratar-seguro-de-decesos/")</f>
        <v>https://www.puntoseguro.com/blog/conoce-tus-derechos-antes-contratar-seguro-de-decesos/</v>
      </c>
      <c r="G705">
        <v>1</v>
      </c>
    </row>
    <row r="706" spans="1:7" outlineLevel="1" x14ac:dyDescent="0.25">
      <c r="A706" t="s">
        <v>691</v>
      </c>
      <c r="B706">
        <v>50</v>
      </c>
      <c r="C706">
        <v>0.99</v>
      </c>
      <c r="D706">
        <v>3.22</v>
      </c>
      <c r="E706" s="1" t="s">
        <v>973</v>
      </c>
      <c r="F706" s="4" t="str">
        <f>HYPERLINK("https://www.ibercaja.es/particulares/seguros/seguros-decesos/seguro-decesos-prima-unica/")</f>
        <v>https://www.ibercaja.es/particulares/seguros/seguros-decesos/seguro-decesos-prima-unica/</v>
      </c>
      <c r="G706">
        <v>1</v>
      </c>
    </row>
    <row r="707" spans="1:7" outlineLevel="1" x14ac:dyDescent="0.25">
      <c r="A707" t="s">
        <v>691</v>
      </c>
      <c r="B707">
        <v>50</v>
      </c>
      <c r="C707">
        <v>0.99</v>
      </c>
      <c r="D707">
        <v>3.22</v>
      </c>
      <c r="E707" s="1" t="s">
        <v>973</v>
      </c>
      <c r="F707" s="4" t="str">
        <f>HYPERLINK("https://www.ibercaja.es/particulares/seguros/seguros-decesos/seguro-decesos-confianza/")</f>
        <v>https://www.ibercaja.es/particulares/seguros/seguros-decesos/seguro-decesos-confianza/</v>
      </c>
      <c r="G707">
        <v>1</v>
      </c>
    </row>
    <row r="708" spans="1:7" outlineLevel="1" x14ac:dyDescent="0.25">
      <c r="A708" t="s">
        <v>691</v>
      </c>
      <c r="B708">
        <v>50</v>
      </c>
      <c r="C708">
        <v>0.99</v>
      </c>
      <c r="D708">
        <v>3.22</v>
      </c>
      <c r="E708" s="1" t="s">
        <v>973</v>
      </c>
      <c r="F708" s="4" t="str">
        <f>HYPERLINK("https://www.reclamador.es/blog/seguro-de-decesos/")</f>
        <v>https://www.reclamador.es/blog/seguro-de-decesos/</v>
      </c>
      <c r="G708">
        <v>1</v>
      </c>
    </row>
    <row r="709" spans="1:7" outlineLevel="1" x14ac:dyDescent="0.25">
      <c r="A709" t="s">
        <v>691</v>
      </c>
      <c r="B709">
        <v>50</v>
      </c>
      <c r="C709">
        <v>0.99</v>
      </c>
      <c r="D709">
        <v>3.22</v>
      </c>
      <c r="E709" s="1" t="s">
        <v>973</v>
      </c>
      <c r="F709" s="4" t="str">
        <f>HYPERLINK("https://ryd.es/decesos")</f>
        <v>https://ryd.es/decesos</v>
      </c>
      <c r="G709">
        <v>1</v>
      </c>
    </row>
    <row r="710" spans="1:7" outlineLevel="1" x14ac:dyDescent="0.25">
      <c r="A710" t="s">
        <v>691</v>
      </c>
      <c r="B710">
        <v>50</v>
      </c>
      <c r="C710">
        <v>0.99</v>
      </c>
      <c r="D710">
        <v>3.22</v>
      </c>
      <c r="E710" s="1" t="s">
        <v>973</v>
      </c>
      <c r="F710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710">
        <v>1</v>
      </c>
    </row>
    <row r="711" spans="1:7" outlineLevel="1" x14ac:dyDescent="0.25">
      <c r="A711" t="s">
        <v>691</v>
      </c>
      <c r="B711">
        <v>50</v>
      </c>
      <c r="C711">
        <v>0.99</v>
      </c>
      <c r="D711">
        <v>3.22</v>
      </c>
      <c r="E711" s="1" t="s">
        <v>973</v>
      </c>
      <c r="F711" s="4" t="str">
        <f>HYPERLINK("https://seguros-decesos.santalucia.es/")</f>
        <v>https://seguros-decesos.santalucia.es/</v>
      </c>
      <c r="G711">
        <v>1</v>
      </c>
    </row>
    <row r="712" spans="1:7" outlineLevel="1" x14ac:dyDescent="0.25">
      <c r="A712" t="s">
        <v>691</v>
      </c>
      <c r="B712">
        <v>50</v>
      </c>
      <c r="C712">
        <v>0.99</v>
      </c>
      <c r="D712">
        <v>3.22</v>
      </c>
      <c r="E712" s="1" t="s">
        <v>973</v>
      </c>
      <c r="F712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712">
        <v>1</v>
      </c>
    </row>
    <row r="713" spans="1:7" outlineLevel="1" x14ac:dyDescent="0.25">
      <c r="A713" t="s">
        <v>691</v>
      </c>
      <c r="B713">
        <v>50</v>
      </c>
      <c r="C713">
        <v>0.99</v>
      </c>
      <c r="D713">
        <v>3.22</v>
      </c>
      <c r="E713" s="1" t="s">
        <v>973</v>
      </c>
      <c r="F713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713">
        <v>1</v>
      </c>
    </row>
    <row r="714" spans="1:7" outlineLevel="1" x14ac:dyDescent="0.25">
      <c r="A714" t="s">
        <v>691</v>
      </c>
      <c r="B714">
        <v>50</v>
      </c>
      <c r="C714">
        <v>0.99</v>
      </c>
      <c r="D714">
        <v>3.22</v>
      </c>
      <c r="E714" s="1" t="s">
        <v>973</v>
      </c>
      <c r="F714" s="4" t="str">
        <f>HYPERLINK("https://beemy.es/comparador-seguros/seguros-de-decesos/")</f>
        <v>https://beemy.es/comparador-seguros/seguros-de-decesos/</v>
      </c>
      <c r="G714">
        <v>1</v>
      </c>
    </row>
    <row r="715" spans="1:7" x14ac:dyDescent="0.25">
      <c r="G715">
        <v>1</v>
      </c>
    </row>
    <row r="716" spans="1:7" x14ac:dyDescent="0.25">
      <c r="A716" t="s">
        <v>1061</v>
      </c>
      <c r="B716">
        <v>50</v>
      </c>
      <c r="C716">
        <v>0.99</v>
      </c>
      <c r="D716">
        <v>3.42</v>
      </c>
      <c r="E716" s="1" t="s">
        <v>973</v>
      </c>
      <c r="F716" s="4" t="str">
        <f>HYPERLINK("https://landing.mapfre.com.pe/finisterre/")</f>
        <v>https://landing.mapfre.com.pe/finisterre/</v>
      </c>
      <c r="G716">
        <v>1</v>
      </c>
    </row>
    <row r="717" spans="1:7" outlineLevel="1" x14ac:dyDescent="0.25">
      <c r="A717" t="s">
        <v>1061</v>
      </c>
      <c r="B717">
        <v>50</v>
      </c>
      <c r="C717">
        <v>0.99</v>
      </c>
      <c r="D717">
        <v>3.42</v>
      </c>
      <c r="E717" s="1" t="s">
        <v>973</v>
      </c>
      <c r="F717" s="4" t="str">
        <f>HYPERLINK("https://www.ibercaja.es/particulares/seguros/seguros-decesos/seguro-decesos-prima-unica/")</f>
        <v>https://www.ibercaja.es/particulares/seguros/seguros-decesos/seguro-decesos-prima-unica/</v>
      </c>
      <c r="G717">
        <v>1</v>
      </c>
    </row>
    <row r="718" spans="1:7" outlineLevel="1" x14ac:dyDescent="0.25">
      <c r="A718" t="s">
        <v>1061</v>
      </c>
      <c r="B718">
        <v>50</v>
      </c>
      <c r="C718">
        <v>0.99</v>
      </c>
      <c r="D718">
        <v>3.42</v>
      </c>
      <c r="E718" s="1" t="s">
        <v>973</v>
      </c>
      <c r="F718" s="4" t="str">
        <f>HYPERLINK("https://www.ibercaja.es/particulares/seguros/seguros-decesos/seguro-decesos-confianza/")</f>
        <v>https://www.ibercaja.es/particulares/seguros/seguros-decesos/seguro-decesos-confianza/</v>
      </c>
      <c r="G718">
        <v>1</v>
      </c>
    </row>
    <row r="719" spans="1:7" outlineLevel="1" x14ac:dyDescent="0.25">
      <c r="A719" t="s">
        <v>1061</v>
      </c>
      <c r="B719">
        <v>50</v>
      </c>
      <c r="C719">
        <v>0.99</v>
      </c>
      <c r="D719">
        <v>3.42</v>
      </c>
      <c r="E719" s="1" t="s">
        <v>973</v>
      </c>
      <c r="F719" s="4" t="str">
        <f>HYPERLINK("https://seguros.lacaja.com.ar/")</f>
        <v>https://seguros.lacaja.com.ar/</v>
      </c>
      <c r="G719">
        <v>1</v>
      </c>
    </row>
    <row r="720" spans="1:7" outlineLevel="1" x14ac:dyDescent="0.25">
      <c r="A720" t="s">
        <v>1061</v>
      </c>
      <c r="B720">
        <v>50</v>
      </c>
      <c r="C720">
        <v>0.99</v>
      </c>
      <c r="D720">
        <v>3.42</v>
      </c>
      <c r="E720" s="1" t="s">
        <v>973</v>
      </c>
      <c r="F720" s="4" t="str">
        <f>HYPERLINK("https://www.puntoseguro.com/blog/conoce-tus-derechos-antes-contratar-seguro-de-decesos/")</f>
        <v>https://www.puntoseguro.com/blog/conoce-tus-derechos-antes-contratar-seguro-de-decesos/</v>
      </c>
      <c r="G720">
        <v>1</v>
      </c>
    </row>
    <row r="721" spans="1:7" outlineLevel="1" x14ac:dyDescent="0.25">
      <c r="A721" t="s">
        <v>1061</v>
      </c>
      <c r="B721">
        <v>50</v>
      </c>
      <c r="C721">
        <v>0.99</v>
      </c>
      <c r="D721">
        <v>3.42</v>
      </c>
      <c r="E721" s="1" t="s">
        <v>973</v>
      </c>
      <c r="F721" s="4" t="str">
        <f>HYPERLINK("https://www.reclamador.es/blog/seguro-de-decesos/")</f>
        <v>https://www.reclamador.es/blog/seguro-de-decesos/</v>
      </c>
      <c r="G721">
        <v>1</v>
      </c>
    </row>
    <row r="722" spans="1:7" outlineLevel="1" x14ac:dyDescent="0.25">
      <c r="A722" t="s">
        <v>1061</v>
      </c>
      <c r="B722">
        <v>50</v>
      </c>
      <c r="C722">
        <v>0.99</v>
      </c>
      <c r="D722">
        <v>3.42</v>
      </c>
      <c r="E722" s="1" t="s">
        <v>973</v>
      </c>
      <c r="F722" s="4" t="str">
        <f>HYPERLINK("https://ryd.es/decesos")</f>
        <v>https://ryd.es/decesos</v>
      </c>
      <c r="G722">
        <v>1</v>
      </c>
    </row>
    <row r="723" spans="1:7" outlineLevel="1" x14ac:dyDescent="0.25">
      <c r="A723" t="s">
        <v>1061</v>
      </c>
      <c r="B723">
        <v>50</v>
      </c>
      <c r="C723">
        <v>0.99</v>
      </c>
      <c r="D723">
        <v>3.42</v>
      </c>
      <c r="E723" s="1" t="s">
        <v>973</v>
      </c>
      <c r="F723" s="4" t="str">
        <f>HYPERLINK("https://www.institutoasegurador.com.ar/")</f>
        <v>https://www.institutoasegurador.com.ar/</v>
      </c>
      <c r="G723">
        <v>1</v>
      </c>
    </row>
    <row r="724" spans="1:7" outlineLevel="1" x14ac:dyDescent="0.25">
      <c r="A724" t="s">
        <v>1061</v>
      </c>
      <c r="B724">
        <v>50</v>
      </c>
      <c r="C724">
        <v>0.99</v>
      </c>
      <c r="D724">
        <v>3.42</v>
      </c>
      <c r="E724" s="1" t="s">
        <v>973</v>
      </c>
      <c r="F724" s="4" t="str">
        <f>HYPERLINK("https://www.rimac.com/trabajadores/complementarios/accidentes-personales-colectivos")</f>
        <v>https://www.rimac.com/trabajadores/complementarios/accidentes-personales-colectivos</v>
      </c>
      <c r="G724">
        <v>1</v>
      </c>
    </row>
    <row r="725" spans="1:7" outlineLevel="1" x14ac:dyDescent="0.25">
      <c r="A725" t="s">
        <v>1061</v>
      </c>
      <c r="B725">
        <v>50</v>
      </c>
      <c r="C725">
        <v>0.99</v>
      </c>
      <c r="D725">
        <v>3.42</v>
      </c>
      <c r="E725" s="1" t="s">
        <v>973</v>
      </c>
      <c r="F725" s="4" t="str">
        <f>HYPERLINK("https://assets.ctfassets.net/jsyhqx93uo07/4vIt8S8NniNVYQM3smLplY/ee9ebc742ca01ffc0eaabba4fc58f2ef/certificado_segurodesgravamen_creditoPIF_SIN_TARJETA.pdf")</f>
        <v>https://assets.ctfassets.net/jsyhqx93uo07/4vIt8S8NniNVYQM3smLplY/ee9ebc742ca01ffc0eaabba4fc58f2ef/certificado_segurodesgravamen_creditoPIF_SIN_TARJETA.pdf</v>
      </c>
      <c r="G725">
        <v>1</v>
      </c>
    </row>
    <row r="726" spans="1:7" x14ac:dyDescent="0.25">
      <c r="G726">
        <v>1</v>
      </c>
    </row>
    <row r="727" spans="1:7" x14ac:dyDescent="0.25">
      <c r="A727" t="s">
        <v>1038</v>
      </c>
      <c r="B727">
        <v>50</v>
      </c>
      <c r="C727">
        <v>0.99</v>
      </c>
      <c r="D727">
        <v>4.3</v>
      </c>
      <c r="E727" s="1" t="s">
        <v>973</v>
      </c>
      <c r="F727" s="4" t="str">
        <f>HYPERLINK("https://www.ibercaja.es/particulares/seguros/seguros-decesos/seguro-decesos-confianza/")</f>
        <v>https://www.ibercaja.es/particulares/seguros/seguros-decesos/seguro-decesos-confianza/</v>
      </c>
      <c r="G727">
        <v>1</v>
      </c>
    </row>
    <row r="728" spans="1:7" outlineLevel="1" x14ac:dyDescent="0.25">
      <c r="A728" t="s">
        <v>1038</v>
      </c>
      <c r="B728">
        <v>50</v>
      </c>
      <c r="C728">
        <v>0.99</v>
      </c>
      <c r="D728">
        <v>4.3</v>
      </c>
      <c r="E728" s="1" t="s">
        <v>973</v>
      </c>
      <c r="F728" s="4" t="str">
        <f>HYPERLINK("https://www.ibercaja.es/particulares/seguros/seguros-decesos/seguro-decesos-prima-unica/")</f>
        <v>https://www.ibercaja.es/particulares/seguros/seguros-decesos/seguro-decesos-prima-unica/</v>
      </c>
      <c r="G728">
        <v>1</v>
      </c>
    </row>
    <row r="729" spans="1:7" outlineLevel="1" x14ac:dyDescent="0.25">
      <c r="A729" t="s">
        <v>1038</v>
      </c>
      <c r="B729">
        <v>50</v>
      </c>
      <c r="C729">
        <v>0.99</v>
      </c>
      <c r="D729">
        <v>4.3</v>
      </c>
      <c r="E729" s="1" t="s">
        <v>973</v>
      </c>
      <c r="F729" s="4" t="str">
        <f>HYPERLINK("https://www.asisa.es/DocumentosWeb?nombreArchivo=PRODUCTOS%5CASISA_DECESOS-Folleto.pdf")</f>
        <v>https://www.asisa.es/DocumentosWeb?nombreArchivo=PRODUCTOS%5CASISA_DECESOS-Folleto.pdf</v>
      </c>
      <c r="G729">
        <v>1</v>
      </c>
    </row>
    <row r="730" spans="1:7" outlineLevel="1" x14ac:dyDescent="0.25">
      <c r="A730" t="s">
        <v>1038</v>
      </c>
      <c r="B730">
        <v>50</v>
      </c>
      <c r="C730">
        <v>0.99</v>
      </c>
      <c r="D730">
        <v>4.3</v>
      </c>
      <c r="E730" s="1" t="s">
        <v>973</v>
      </c>
      <c r="F730" s="4" t="str">
        <f>HYPERLINK("https://www.caixalgemesi.es/particulares/seguros-particulares/seguro-decesos-rgaasistencia-familiar")</f>
        <v>https://www.caixalgemesi.es/particulares/seguros-particulares/seguro-decesos-rgaasistencia-familiar</v>
      </c>
      <c r="G730">
        <v>1</v>
      </c>
    </row>
    <row r="731" spans="1:7" outlineLevel="1" x14ac:dyDescent="0.25">
      <c r="A731" t="s">
        <v>1038</v>
      </c>
      <c r="B731">
        <v>50</v>
      </c>
      <c r="C731">
        <v>0.99</v>
      </c>
      <c r="D731">
        <v>4.3</v>
      </c>
      <c r="E731" s="1" t="s">
        <v>973</v>
      </c>
      <c r="F731" s="4" t="str">
        <f>HYPERLINK("https://seguros-decesos.santalucia.es/")</f>
        <v>https://seguros-decesos.santalucia.es/</v>
      </c>
      <c r="G731">
        <v>1</v>
      </c>
    </row>
    <row r="732" spans="1:7" outlineLevel="1" x14ac:dyDescent="0.25">
      <c r="A732" t="s">
        <v>1038</v>
      </c>
      <c r="B732">
        <v>50</v>
      </c>
      <c r="C732">
        <v>0.99</v>
      </c>
      <c r="D732">
        <v>4.3</v>
      </c>
      <c r="E732" s="1" t="s">
        <v>973</v>
      </c>
      <c r="F732" s="4" t="str">
        <f>HYPERLINK("https://www.caser.es/seguros-de-decesos/articulos")</f>
        <v>https://www.caser.es/seguros-de-decesos/articulos</v>
      </c>
      <c r="G732">
        <v>1</v>
      </c>
    </row>
    <row r="733" spans="1:7" outlineLevel="1" x14ac:dyDescent="0.25">
      <c r="A733" t="s">
        <v>1038</v>
      </c>
      <c r="B733">
        <v>50</v>
      </c>
      <c r="C733">
        <v>0.99</v>
      </c>
      <c r="D733">
        <v>4.3</v>
      </c>
      <c r="E733" s="1" t="s">
        <v>973</v>
      </c>
      <c r="F733" s="4" t="str">
        <f>HYPERLINK("https://segurodedecesos.org/mejor-seguro-de-decesos-familiar-en-espana/")</f>
        <v>https://segurodedecesos.org/mejor-seguro-de-decesos-familiar-en-espana/</v>
      </c>
      <c r="G733">
        <v>1</v>
      </c>
    </row>
    <row r="734" spans="1:7" outlineLevel="1" x14ac:dyDescent="0.25">
      <c r="A734" t="s">
        <v>1038</v>
      </c>
      <c r="B734">
        <v>50</v>
      </c>
      <c r="C734">
        <v>0.99</v>
      </c>
      <c r="D734">
        <v>4.3</v>
      </c>
      <c r="E734" s="1" t="s">
        <v>973</v>
      </c>
      <c r="F734" s="4" t="str">
        <f>HYPERLINK("https://selectra.es/seguros/aseguradoras/ocaso")</f>
        <v>https://selectra.es/seguros/aseguradoras/ocaso</v>
      </c>
      <c r="G734">
        <v>1</v>
      </c>
    </row>
    <row r="735" spans="1:7" outlineLevel="1" x14ac:dyDescent="0.25">
      <c r="A735" t="s">
        <v>1038</v>
      </c>
      <c r="B735">
        <v>50</v>
      </c>
      <c r="C735">
        <v>0.99</v>
      </c>
      <c r="D735">
        <v>4.3</v>
      </c>
      <c r="E735" s="1" t="s">
        <v>973</v>
      </c>
      <c r="F735" s="4" t="str">
        <f>HYPERLINK("https://closaseguros.com/seguros-decesos-vs-seguros-vida-coberturas-diferencias/")</f>
        <v>https://closaseguros.com/seguros-decesos-vs-seguros-vida-coberturas-diferencias/</v>
      </c>
      <c r="G735">
        <v>1</v>
      </c>
    </row>
    <row r="736" spans="1:7" outlineLevel="1" x14ac:dyDescent="0.25">
      <c r="A736" t="s">
        <v>1038</v>
      </c>
      <c r="B736">
        <v>50</v>
      </c>
      <c r="C736">
        <v>0.99</v>
      </c>
      <c r="D736">
        <v>4.3</v>
      </c>
      <c r="E736" s="1" t="s">
        <v>973</v>
      </c>
      <c r="F736" s="4" t="str">
        <f>HYPERLINK("https://ryd.es/decesos")</f>
        <v>https://ryd.es/decesos</v>
      </c>
      <c r="G736">
        <v>1</v>
      </c>
    </row>
    <row r="737" spans="1:7" x14ac:dyDescent="0.25">
      <c r="G737">
        <v>1</v>
      </c>
    </row>
    <row r="738" spans="1:7" x14ac:dyDescent="0.25">
      <c r="A738" t="s">
        <v>45</v>
      </c>
      <c r="B738">
        <v>50</v>
      </c>
      <c r="C738">
        <v>0.99</v>
      </c>
      <c r="D738">
        <v>5.85</v>
      </c>
      <c r="E738" s="1" t="s">
        <v>973</v>
      </c>
      <c r="F738" s="4" t="str">
        <f>HYPERLINK("https://beemy.es/comparador-seguros/seguros-de-decesos/")</f>
        <v>https://beemy.es/comparador-seguros/seguros-de-decesos/</v>
      </c>
      <c r="G738">
        <v>1</v>
      </c>
    </row>
    <row r="739" spans="1:7" outlineLevel="1" x14ac:dyDescent="0.25">
      <c r="A739" t="s">
        <v>45</v>
      </c>
      <c r="B739">
        <v>50</v>
      </c>
      <c r="C739">
        <v>0.99</v>
      </c>
      <c r="D739">
        <v>5.85</v>
      </c>
      <c r="E739" s="1" t="s">
        <v>973</v>
      </c>
      <c r="F739" s="4" t="str">
        <f>HYPERLINK("https://www.ibercaja.es/particulares/seguros/seguros-decesos/seguro-decesos-prima-unica/")</f>
        <v>https://www.ibercaja.es/particulares/seguros/seguros-decesos/seguro-decesos-prima-unica/</v>
      </c>
      <c r="G739">
        <v>1</v>
      </c>
    </row>
    <row r="740" spans="1:7" outlineLevel="1" x14ac:dyDescent="0.25">
      <c r="A740" t="s">
        <v>45</v>
      </c>
      <c r="B740">
        <v>50</v>
      </c>
      <c r="C740">
        <v>0.99</v>
      </c>
      <c r="D740">
        <v>5.85</v>
      </c>
      <c r="E740" s="1" t="s">
        <v>973</v>
      </c>
      <c r="F740" s="4" t="str">
        <f>HYPERLINK("https://www.puntoseguro.com/blog/conoce-tus-derechos-antes-contratar-seguro-de-decesos/")</f>
        <v>https://www.puntoseguro.com/blog/conoce-tus-derechos-antes-contratar-seguro-de-decesos/</v>
      </c>
      <c r="G740">
        <v>1</v>
      </c>
    </row>
    <row r="741" spans="1:7" outlineLevel="1" x14ac:dyDescent="0.25">
      <c r="A741" t="s">
        <v>45</v>
      </c>
      <c r="B741">
        <v>50</v>
      </c>
      <c r="C741">
        <v>0.99</v>
      </c>
      <c r="D741">
        <v>5.85</v>
      </c>
      <c r="E741" s="1" t="s">
        <v>973</v>
      </c>
      <c r="F741" s="4" t="str">
        <f>HYPERLINK("https://seguros-decesos.santalucia.es/")</f>
        <v>https://seguros-decesos.santalucia.es/</v>
      </c>
      <c r="G741">
        <v>1</v>
      </c>
    </row>
    <row r="742" spans="1:7" outlineLevel="1" x14ac:dyDescent="0.25">
      <c r="A742" t="s">
        <v>45</v>
      </c>
      <c r="B742">
        <v>50</v>
      </c>
      <c r="C742">
        <v>0.99</v>
      </c>
      <c r="D742">
        <v>5.85</v>
      </c>
      <c r="E742" s="1" t="s">
        <v>973</v>
      </c>
      <c r="F742" s="4" t="str">
        <f>HYPERLINK("https://www.segurosendenia.com/seguro/seguro-decesos-prima-nivelada/")</f>
        <v>https://www.segurosendenia.com/seguro/seguro-decesos-prima-nivelada/</v>
      </c>
      <c r="G742">
        <v>1</v>
      </c>
    </row>
    <row r="743" spans="1:7" outlineLevel="1" x14ac:dyDescent="0.25">
      <c r="A743" t="s">
        <v>45</v>
      </c>
      <c r="B743">
        <v>50</v>
      </c>
      <c r="C743">
        <v>0.99</v>
      </c>
      <c r="D743">
        <v>5.85</v>
      </c>
      <c r="E743" s="1" t="s">
        <v>973</v>
      </c>
      <c r="F743" s="4" t="str">
        <f>HYPERLINK("https://www.zurich.es/")</f>
        <v>https://www.zurich.es/</v>
      </c>
      <c r="G743">
        <v>1</v>
      </c>
    </row>
    <row r="744" spans="1:7" outlineLevel="1" x14ac:dyDescent="0.25">
      <c r="A744" t="s">
        <v>45</v>
      </c>
      <c r="B744">
        <v>50</v>
      </c>
      <c r="C744">
        <v>0.99</v>
      </c>
      <c r="D744">
        <v>5.85</v>
      </c>
      <c r="E744" s="1" t="s">
        <v>973</v>
      </c>
      <c r="F744" s="4" t="str">
        <f>HYPERLINK("https://saludsegur.es/seguro-decesos-completo-segurcaixa-adeslas/")</f>
        <v>https://saludsegur.es/seguro-decesos-completo-segurcaixa-adeslas/</v>
      </c>
      <c r="G744">
        <v>1</v>
      </c>
    </row>
    <row r="745" spans="1:7" outlineLevel="1" x14ac:dyDescent="0.25">
      <c r="A745" t="s">
        <v>45</v>
      </c>
      <c r="B745">
        <v>50</v>
      </c>
      <c r="C745">
        <v>0.99</v>
      </c>
      <c r="D745">
        <v>5.85</v>
      </c>
      <c r="E745" s="1" t="s">
        <v>973</v>
      </c>
      <c r="F745" s="4" t="str">
        <f>HYPERLINK("https://www.almudenaseguros.es/")</f>
        <v>https://www.almudenaseguros.es/</v>
      </c>
      <c r="G745">
        <v>1</v>
      </c>
    </row>
    <row r="746" spans="1:7" outlineLevel="1" x14ac:dyDescent="0.25">
      <c r="A746" t="s">
        <v>45</v>
      </c>
      <c r="B746">
        <v>50</v>
      </c>
      <c r="C746">
        <v>0.99</v>
      </c>
      <c r="D746">
        <v>5.85</v>
      </c>
      <c r="E746" s="1" t="s">
        <v>973</v>
      </c>
      <c r="F746" s="4" t="str">
        <f>HYPERLINK("https://josesilva.es/")</f>
        <v>https://josesilva.es/</v>
      </c>
      <c r="G746">
        <v>1</v>
      </c>
    </row>
    <row r="747" spans="1:7" outlineLevel="1" x14ac:dyDescent="0.25">
      <c r="A747" t="s">
        <v>45</v>
      </c>
      <c r="B747">
        <v>50</v>
      </c>
      <c r="C747">
        <v>0.99</v>
      </c>
      <c r="D747">
        <v>5.85</v>
      </c>
      <c r="E747" s="1" t="s">
        <v>973</v>
      </c>
      <c r="F747" s="4" t="str">
        <f>HYPERLINK("https://www.rastreator.com/seguros-de-hogar/guias/seguro-hogar-mas-barato.aspx")</f>
        <v>https://www.rastreator.com/seguros-de-hogar/guias/seguro-hogar-mas-barato.aspx</v>
      </c>
      <c r="G747">
        <v>1</v>
      </c>
    </row>
    <row r="748" spans="1:7" x14ac:dyDescent="0.25">
      <c r="G748">
        <v>1</v>
      </c>
    </row>
    <row r="749" spans="1:7" x14ac:dyDescent="0.25">
      <c r="A749" t="s">
        <v>942</v>
      </c>
      <c r="B749">
        <v>50</v>
      </c>
      <c r="C749">
        <v>0.99</v>
      </c>
      <c r="D749">
        <v>4.57</v>
      </c>
      <c r="E749" s="1" t="s">
        <v>973</v>
      </c>
      <c r="F749" s="4" t="str">
        <f>HYPERLINK("https://www.generali.es/")</f>
        <v>https://www.generali.es/</v>
      </c>
      <c r="G749">
        <v>1</v>
      </c>
    </row>
    <row r="750" spans="1:7" outlineLevel="1" x14ac:dyDescent="0.25">
      <c r="A750" t="s">
        <v>942</v>
      </c>
      <c r="B750">
        <v>50</v>
      </c>
      <c r="C750">
        <v>0.99</v>
      </c>
      <c r="D750">
        <v>4.57</v>
      </c>
      <c r="E750" s="1" t="s">
        <v>973</v>
      </c>
      <c r="F750" s="4" t="str">
        <f>HYPERLINK("https://www.segurosendenia.com/seguro/seguro-decesos-prima-nivelada/")</f>
        <v>https://www.segurosendenia.com/seguro/seguro-decesos-prima-nivelada/</v>
      </c>
      <c r="G750">
        <v>1</v>
      </c>
    </row>
    <row r="751" spans="1:7" outlineLevel="1" x14ac:dyDescent="0.25">
      <c r="A751" t="s">
        <v>942</v>
      </c>
      <c r="B751">
        <v>50</v>
      </c>
      <c r="C751">
        <v>0.99</v>
      </c>
      <c r="D751">
        <v>4.57</v>
      </c>
      <c r="E751" s="1" t="s">
        <v>973</v>
      </c>
      <c r="F751" s="4" t="str">
        <f>HYPERLINK("https://www.almudenaseguros.es/")</f>
        <v>https://www.almudenaseguros.es/</v>
      </c>
      <c r="G751">
        <v>1</v>
      </c>
    </row>
    <row r="752" spans="1:7" outlineLevel="1" x14ac:dyDescent="0.25">
      <c r="A752" t="s">
        <v>942</v>
      </c>
      <c r="B752">
        <v>50</v>
      </c>
      <c r="C752">
        <v>0.99</v>
      </c>
      <c r="D752">
        <v>4.57</v>
      </c>
      <c r="E752" s="1" t="s">
        <v>973</v>
      </c>
      <c r="F752" s="4" t="str">
        <f>HYPERLINK("https://www.icea.es/")</f>
        <v>https://www.icea.es/</v>
      </c>
      <c r="G752">
        <v>1</v>
      </c>
    </row>
    <row r="753" spans="1:7" outlineLevel="1" x14ac:dyDescent="0.25">
      <c r="A753" t="s">
        <v>942</v>
      </c>
      <c r="B753">
        <v>50</v>
      </c>
      <c r="C753">
        <v>0.99</v>
      </c>
      <c r="D753">
        <v>4.57</v>
      </c>
      <c r="E753" s="1" t="s">
        <v>973</v>
      </c>
      <c r="F753" s="4" t="str">
        <f>HYPERLINK("https://www.zurich.es/")</f>
        <v>https://www.zurich.es/</v>
      </c>
      <c r="G753">
        <v>1</v>
      </c>
    </row>
    <row r="754" spans="1:7" outlineLevel="1" x14ac:dyDescent="0.25">
      <c r="A754" t="s">
        <v>942</v>
      </c>
      <c r="B754">
        <v>50</v>
      </c>
      <c r="C754">
        <v>0.99</v>
      </c>
      <c r="D754">
        <v>4.57</v>
      </c>
      <c r="E754" s="1" t="s">
        <v>973</v>
      </c>
      <c r="F754" s="4" t="str">
        <f>HYPERLINK("https://seguros-decesos.santalucia.es/")</f>
        <v>https://seguros-decesos.santalucia.es/</v>
      </c>
      <c r="G754">
        <v>1</v>
      </c>
    </row>
    <row r="755" spans="1:7" outlineLevel="1" x14ac:dyDescent="0.25">
      <c r="A755" t="s">
        <v>942</v>
      </c>
      <c r="B755">
        <v>50</v>
      </c>
      <c r="C755">
        <v>0.99</v>
      </c>
      <c r="D755">
        <v>4.57</v>
      </c>
      <c r="E755" s="1" t="s">
        <v>973</v>
      </c>
      <c r="F755" s="4" t="str">
        <f>HYPERLINK("https://www.asisa.es/DocumentosWeb?nombreArchivo=PRODUCTOS%5CASISA_DECESOS-Folleto.pdf")</f>
        <v>https://www.asisa.es/DocumentosWeb?nombreArchivo=PRODUCTOS%5CASISA_DECESOS-Folleto.pdf</v>
      </c>
      <c r="G755">
        <v>1</v>
      </c>
    </row>
    <row r="756" spans="1:7" outlineLevel="1" x14ac:dyDescent="0.25">
      <c r="A756" t="s">
        <v>942</v>
      </c>
      <c r="B756">
        <v>50</v>
      </c>
      <c r="C756">
        <v>0.99</v>
      </c>
      <c r="D756">
        <v>4.57</v>
      </c>
      <c r="E756" s="1" t="s">
        <v>973</v>
      </c>
      <c r="F756" s="4" t="str">
        <f>HYPERLINK("https://www.asisa.es/seguros-de-salud")</f>
        <v>https://www.asisa.es/seguros-de-salud</v>
      </c>
      <c r="G756">
        <v>1</v>
      </c>
    </row>
    <row r="757" spans="1:7" outlineLevel="1" x14ac:dyDescent="0.25">
      <c r="A757" t="s">
        <v>942</v>
      </c>
      <c r="B757">
        <v>50</v>
      </c>
      <c r="C757">
        <v>0.99</v>
      </c>
      <c r="D757">
        <v>4.57</v>
      </c>
      <c r="E757" s="1" t="s">
        <v>973</v>
      </c>
      <c r="F757" s="4" t="str">
        <f>HYPERLINK("https://www.reclamador.es/blog/seguro-de-decesos/")</f>
        <v>https://www.reclamador.es/blog/seguro-de-decesos/</v>
      </c>
      <c r="G757">
        <v>1</v>
      </c>
    </row>
    <row r="758" spans="1:7" outlineLevel="1" x14ac:dyDescent="0.25">
      <c r="A758" t="s">
        <v>942</v>
      </c>
      <c r="B758">
        <v>50</v>
      </c>
      <c r="C758">
        <v>0.99</v>
      </c>
      <c r="D758">
        <v>4.57</v>
      </c>
      <c r="E758" s="1" t="s">
        <v>973</v>
      </c>
      <c r="F758" s="4" t="str">
        <f>HYPERLINK("https://saludsegur.es/seguro-decesos-completo-segurcaixa-adeslas/")</f>
        <v>https://saludsegur.es/seguro-decesos-completo-segurcaixa-adeslas/</v>
      </c>
      <c r="G758">
        <v>1</v>
      </c>
    </row>
    <row r="759" spans="1:7" x14ac:dyDescent="0.25">
      <c r="G759">
        <v>1</v>
      </c>
    </row>
    <row r="760" spans="1:7" x14ac:dyDescent="0.25">
      <c r="A760" t="s">
        <v>442</v>
      </c>
      <c r="B760">
        <v>5000</v>
      </c>
      <c r="C760">
        <v>0.99</v>
      </c>
      <c r="D760">
        <v>3.34</v>
      </c>
      <c r="E760" s="1" t="s">
        <v>311</v>
      </c>
      <c r="F760" s="4" t="str">
        <f>HYPERLINK("https://www.reclamador.es/blog/seguro-de-decesos/")</f>
        <v>https://www.reclamador.es/blog/seguro-de-decesos/</v>
      </c>
      <c r="G760">
        <v>1</v>
      </c>
    </row>
    <row r="761" spans="1:7" outlineLevel="1" x14ac:dyDescent="0.25">
      <c r="A761" t="s">
        <v>442</v>
      </c>
      <c r="B761">
        <v>5000</v>
      </c>
      <c r="C761">
        <v>0.99</v>
      </c>
      <c r="D761">
        <v>3.34</v>
      </c>
      <c r="E761" s="1" t="s">
        <v>311</v>
      </c>
      <c r="F761" s="4" t="str">
        <f>HYPERLINK("https://www.ibercaja.es/particulares/seguros/seguros-decesos/seguro-decesos-confianza/")</f>
        <v>https://www.ibercaja.es/particulares/seguros/seguros-decesos/seguro-decesos-confianza/</v>
      </c>
      <c r="G761">
        <v>1</v>
      </c>
    </row>
    <row r="762" spans="1:7" outlineLevel="1" x14ac:dyDescent="0.25">
      <c r="A762" t="s">
        <v>442</v>
      </c>
      <c r="B762">
        <v>5000</v>
      </c>
      <c r="C762">
        <v>0.99</v>
      </c>
      <c r="D762">
        <v>3.34</v>
      </c>
      <c r="E762" s="1" t="s">
        <v>311</v>
      </c>
      <c r="F762" s="4" t="str">
        <f>HYPERLINK("https://www.unitseguros.com/seguro/seguro-de-decesos/")</f>
        <v>https://www.unitseguros.com/seguro/seguro-de-decesos/</v>
      </c>
      <c r="G762">
        <v>1</v>
      </c>
    </row>
    <row r="763" spans="1:7" outlineLevel="1" x14ac:dyDescent="0.25">
      <c r="A763" t="s">
        <v>442</v>
      </c>
      <c r="B763">
        <v>5000</v>
      </c>
      <c r="C763">
        <v>0.99</v>
      </c>
      <c r="D763">
        <v>3.34</v>
      </c>
      <c r="E763" s="1" t="s">
        <v>311</v>
      </c>
      <c r="F763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763">
        <v>1</v>
      </c>
    </row>
    <row r="764" spans="1:7" outlineLevel="1" x14ac:dyDescent="0.25">
      <c r="A764" t="s">
        <v>442</v>
      </c>
      <c r="B764">
        <v>5000</v>
      </c>
      <c r="C764">
        <v>0.99</v>
      </c>
      <c r="D764">
        <v>3.34</v>
      </c>
      <c r="E764" s="1" t="s">
        <v>311</v>
      </c>
      <c r="F764" s="4" t="str">
        <f>HYPERLINK("https://www.segurosdedecesos.net/como-saber-si-estoy-asegurado-en-un-seguro-de-decesos/")</f>
        <v>https://www.segurosdedecesos.net/como-saber-si-estoy-asegurado-en-un-seguro-de-decesos/</v>
      </c>
      <c r="G764">
        <v>1</v>
      </c>
    </row>
    <row r="765" spans="1:7" outlineLevel="1" x14ac:dyDescent="0.25">
      <c r="A765" t="s">
        <v>442</v>
      </c>
      <c r="B765">
        <v>5000</v>
      </c>
      <c r="C765">
        <v>0.99</v>
      </c>
      <c r="D765">
        <v>3.34</v>
      </c>
      <c r="E765" s="1" t="s">
        <v>311</v>
      </c>
      <c r="F765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765">
        <v>1</v>
      </c>
    </row>
    <row r="766" spans="1:7" outlineLevel="1" x14ac:dyDescent="0.25">
      <c r="A766" t="s">
        <v>442</v>
      </c>
      <c r="B766">
        <v>5000</v>
      </c>
      <c r="C766">
        <v>0.99</v>
      </c>
      <c r="D766">
        <v>3.34</v>
      </c>
      <c r="E766" s="1" t="s">
        <v>311</v>
      </c>
      <c r="F766" s="4" t="str">
        <f>HYPERLINK("https://www.puntoseguro.com/blog/conoce-tus-derechos-antes-contratar-seguro-de-decesos/")</f>
        <v>https://www.puntoseguro.com/blog/conoce-tus-derechos-antes-contratar-seguro-de-decesos/</v>
      </c>
      <c r="G766">
        <v>1</v>
      </c>
    </row>
    <row r="767" spans="1:7" outlineLevel="1" x14ac:dyDescent="0.25">
      <c r="A767" t="s">
        <v>442</v>
      </c>
      <c r="B767">
        <v>5000</v>
      </c>
      <c r="C767">
        <v>0.99</v>
      </c>
      <c r="D767">
        <v>3.34</v>
      </c>
      <c r="E767" s="1" t="s">
        <v>311</v>
      </c>
      <c r="F767" s="4" t="str">
        <f>HYPERLINK("https://www.grupopacc.es/blog/seguro-de-decesos-en-espana/")</f>
        <v>https://www.grupopacc.es/blog/seguro-de-decesos-en-espana/</v>
      </c>
      <c r="G767">
        <v>1</v>
      </c>
    </row>
    <row r="768" spans="1:7" outlineLevel="1" x14ac:dyDescent="0.25">
      <c r="A768" t="s">
        <v>442</v>
      </c>
      <c r="B768">
        <v>5000</v>
      </c>
      <c r="C768">
        <v>0.99</v>
      </c>
      <c r="D768">
        <v>3.34</v>
      </c>
      <c r="E768" s="1" t="s">
        <v>311</v>
      </c>
      <c r="F768" s="4" t="str">
        <f>HYPERLINK("https://www.generali.es/seguros-particulares/proteccion-senior")</f>
        <v>https://www.generali.es/seguros-particulares/proteccion-senior</v>
      </c>
      <c r="G768">
        <v>1</v>
      </c>
    </row>
    <row r="769" spans="1:7" outlineLevel="1" x14ac:dyDescent="0.25">
      <c r="A769" t="s">
        <v>442</v>
      </c>
      <c r="B769">
        <v>5000</v>
      </c>
      <c r="C769">
        <v>0.99</v>
      </c>
      <c r="D769">
        <v>3.34</v>
      </c>
      <c r="E769" s="1" t="s">
        <v>311</v>
      </c>
      <c r="F769" s="4" t="str">
        <f>HYPERLINK("https://drsegurosbrokers.com/seguros-de-decesos/")</f>
        <v>https://drsegurosbrokers.com/seguros-de-decesos/</v>
      </c>
      <c r="G769">
        <v>1</v>
      </c>
    </row>
    <row r="770" spans="1:7" x14ac:dyDescent="0.25">
      <c r="G770">
        <v>1</v>
      </c>
    </row>
    <row r="771" spans="1:7" x14ac:dyDescent="0.25">
      <c r="A771" t="s">
        <v>101</v>
      </c>
      <c r="B771">
        <v>500</v>
      </c>
      <c r="C771">
        <v>0.66</v>
      </c>
      <c r="D771">
        <v>0.86</v>
      </c>
      <c r="E771" s="1" t="s">
        <v>311</v>
      </c>
      <c r="F771" s="4" t="str">
        <f>HYPERLINK("https://www.reclamador.es/blog/seguro-de-decesos/")</f>
        <v>https://www.reclamador.es/blog/seguro-de-decesos/</v>
      </c>
      <c r="G771">
        <v>1</v>
      </c>
    </row>
    <row r="772" spans="1:7" outlineLevel="1" x14ac:dyDescent="0.25">
      <c r="A772" t="s">
        <v>101</v>
      </c>
      <c r="B772">
        <v>500</v>
      </c>
      <c r="C772">
        <v>0.66</v>
      </c>
      <c r="D772">
        <v>0.86</v>
      </c>
      <c r="E772" s="1" t="s">
        <v>311</v>
      </c>
      <c r="F772" s="4" t="str">
        <f>HYPERLINK("https://www.segurosdedecesos.net/como-saber-si-estoy-asegurado-en-un-seguro-de-decesos/")</f>
        <v>https://www.segurosdedecesos.net/como-saber-si-estoy-asegurado-en-un-seguro-de-decesos/</v>
      </c>
      <c r="G772">
        <v>1</v>
      </c>
    </row>
    <row r="773" spans="1:7" outlineLevel="1" x14ac:dyDescent="0.25">
      <c r="A773" t="s">
        <v>101</v>
      </c>
      <c r="B773">
        <v>500</v>
      </c>
      <c r="C773">
        <v>0.66</v>
      </c>
      <c r="D773">
        <v>0.86</v>
      </c>
      <c r="E773" s="1" t="s">
        <v>311</v>
      </c>
      <c r="F773" s="4" t="str">
        <f>HYPERLINK("https://www.unitseguros.com/seguro/seguro-de-decesos/")</f>
        <v>https://www.unitseguros.com/seguro/seguro-de-decesos/</v>
      </c>
      <c r="G773">
        <v>1</v>
      </c>
    </row>
    <row r="774" spans="1:7" outlineLevel="1" x14ac:dyDescent="0.25">
      <c r="A774" t="s">
        <v>101</v>
      </c>
      <c r="B774">
        <v>500</v>
      </c>
      <c r="C774">
        <v>0.66</v>
      </c>
      <c r="D774">
        <v>0.86</v>
      </c>
      <c r="E774" s="1" t="s">
        <v>311</v>
      </c>
      <c r="F774" s="4" t="str">
        <f>HYPERLINK("https://www.puntoseguro.com/blog/conoce-tus-derechos-antes-contratar-seguro-de-decesos/")</f>
        <v>https://www.puntoseguro.com/blog/conoce-tus-derechos-antes-contratar-seguro-de-decesos/</v>
      </c>
      <c r="G774">
        <v>1</v>
      </c>
    </row>
    <row r="775" spans="1:7" outlineLevel="1" x14ac:dyDescent="0.25">
      <c r="A775" t="s">
        <v>101</v>
      </c>
      <c r="B775">
        <v>500</v>
      </c>
      <c r="C775">
        <v>0.66</v>
      </c>
      <c r="D775">
        <v>0.86</v>
      </c>
      <c r="E775" s="1" t="s">
        <v>311</v>
      </c>
      <c r="F775" s="4" t="str">
        <f>HYPERLINK("https://www.puntoseguro.com/blog/que-es-seguro-prima-nivelada/")</f>
        <v>https://www.puntoseguro.com/blog/que-es-seguro-prima-nivelada/</v>
      </c>
      <c r="G775">
        <v>1</v>
      </c>
    </row>
    <row r="776" spans="1:7" outlineLevel="1" x14ac:dyDescent="0.25">
      <c r="A776" t="s">
        <v>101</v>
      </c>
      <c r="B776">
        <v>500</v>
      </c>
      <c r="C776">
        <v>0.66</v>
      </c>
      <c r="D776">
        <v>0.86</v>
      </c>
      <c r="E776" s="1" t="s">
        <v>311</v>
      </c>
      <c r="F776" s="4" t="str">
        <f>HYPERLINK("https://www.grupopacc.es/blog/seguro-de-decesos-en-espana/")</f>
        <v>https://www.grupopacc.es/blog/seguro-de-decesos-en-espana/</v>
      </c>
      <c r="G776">
        <v>1</v>
      </c>
    </row>
    <row r="777" spans="1:7" outlineLevel="1" x14ac:dyDescent="0.25">
      <c r="A777" t="s">
        <v>101</v>
      </c>
      <c r="B777">
        <v>500</v>
      </c>
      <c r="C777">
        <v>0.66</v>
      </c>
      <c r="D777">
        <v>0.86</v>
      </c>
      <c r="E777" s="1" t="s">
        <v>311</v>
      </c>
      <c r="F777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777">
        <v>1</v>
      </c>
    </row>
    <row r="778" spans="1:7" outlineLevel="1" x14ac:dyDescent="0.25">
      <c r="A778" t="s">
        <v>101</v>
      </c>
      <c r="B778">
        <v>500</v>
      </c>
      <c r="C778">
        <v>0.66</v>
      </c>
      <c r="D778">
        <v>0.86</v>
      </c>
      <c r="E778" s="1" t="s">
        <v>311</v>
      </c>
      <c r="F778" s="4" t="str">
        <f>HYPERLINK("https://ryd.es/decesos")</f>
        <v>https://ryd.es/decesos</v>
      </c>
      <c r="G778">
        <v>1</v>
      </c>
    </row>
    <row r="779" spans="1:7" outlineLevel="1" x14ac:dyDescent="0.25">
      <c r="A779" t="s">
        <v>101</v>
      </c>
      <c r="B779">
        <v>500</v>
      </c>
      <c r="C779">
        <v>0.66</v>
      </c>
      <c r="D779">
        <v>0.86</v>
      </c>
      <c r="E779" s="1" t="s">
        <v>311</v>
      </c>
      <c r="F779" s="4" t="str">
        <f>HYPERLINK("https://www.helvetia.es/hprint/documentos/informacionPrecontractual/120196/Z02/002/documentoPrecontractual.pdf")</f>
        <v>https://www.helvetia.es/hprint/documentos/informacionPrecontractual/120196/Z02/002/documentoPrecontractual.pdf</v>
      </c>
      <c r="G779">
        <v>1</v>
      </c>
    </row>
    <row r="780" spans="1:7" outlineLevel="1" x14ac:dyDescent="0.25">
      <c r="A780" t="s">
        <v>101</v>
      </c>
      <c r="B780">
        <v>500</v>
      </c>
      <c r="C780">
        <v>0.66</v>
      </c>
      <c r="D780">
        <v>0.86</v>
      </c>
      <c r="E780" s="1" t="s">
        <v>311</v>
      </c>
      <c r="F780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780">
        <v>1</v>
      </c>
    </row>
    <row r="781" spans="1:7" x14ac:dyDescent="0.25">
      <c r="G781">
        <v>1</v>
      </c>
    </row>
    <row r="782" spans="1:7" x14ac:dyDescent="0.25">
      <c r="A782" t="s">
        <v>67</v>
      </c>
      <c r="B782">
        <v>50</v>
      </c>
      <c r="C782">
        <v>0.33</v>
      </c>
      <c r="D782" t="s">
        <v>529</v>
      </c>
      <c r="E782" s="1" t="s">
        <v>311</v>
      </c>
      <c r="F782" s="4" t="str">
        <f>HYPERLINK("https://www.reclamador.es/blog/seguro-de-decesos/")</f>
        <v>https://www.reclamador.es/blog/seguro-de-decesos/</v>
      </c>
      <c r="G782">
        <v>1</v>
      </c>
    </row>
    <row r="783" spans="1:7" outlineLevel="1" x14ac:dyDescent="0.25">
      <c r="A783" t="s">
        <v>67</v>
      </c>
      <c r="B783">
        <v>50</v>
      </c>
      <c r="C783">
        <v>0.33</v>
      </c>
      <c r="D783" t="s">
        <v>529</v>
      </c>
      <c r="E783" s="1" t="s">
        <v>311</v>
      </c>
      <c r="F783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783">
        <v>1</v>
      </c>
    </row>
    <row r="784" spans="1:7" outlineLevel="1" x14ac:dyDescent="0.25">
      <c r="A784" t="s">
        <v>67</v>
      </c>
      <c r="B784">
        <v>50</v>
      </c>
      <c r="C784">
        <v>0.33</v>
      </c>
      <c r="D784" t="s">
        <v>529</v>
      </c>
      <c r="E784" s="1" t="s">
        <v>311</v>
      </c>
      <c r="F784" s="4" t="str">
        <f>HYPERLINK("https://www.segurosdedecesos.net/seguros-decesos-impuesto-sucesiones/")</f>
        <v>https://www.segurosdedecesos.net/seguros-decesos-impuesto-sucesiones/</v>
      </c>
      <c r="G784">
        <v>1</v>
      </c>
    </row>
    <row r="785" spans="1:7" outlineLevel="1" x14ac:dyDescent="0.25">
      <c r="A785" t="s">
        <v>67</v>
      </c>
      <c r="B785">
        <v>50</v>
      </c>
      <c r="C785">
        <v>0.33</v>
      </c>
      <c r="D785" t="s">
        <v>529</v>
      </c>
      <c r="E785" s="1" t="s">
        <v>311</v>
      </c>
      <c r="F785" s="4" t="str">
        <f>HYPERLINK("https://www.segurosdedecesos.net/como-saber-si-estoy-asegurado-en-un-seguro-de-decesos/")</f>
        <v>https://www.segurosdedecesos.net/como-saber-si-estoy-asegurado-en-un-seguro-de-decesos/</v>
      </c>
      <c r="G785">
        <v>1</v>
      </c>
    </row>
    <row r="786" spans="1:7" outlineLevel="1" x14ac:dyDescent="0.25">
      <c r="A786" t="s">
        <v>67</v>
      </c>
      <c r="B786">
        <v>50</v>
      </c>
      <c r="C786">
        <v>0.33</v>
      </c>
      <c r="D786" t="s">
        <v>529</v>
      </c>
      <c r="E786" s="1" t="s">
        <v>311</v>
      </c>
      <c r="F786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786">
        <v>1</v>
      </c>
    </row>
    <row r="787" spans="1:7" outlineLevel="1" x14ac:dyDescent="0.25">
      <c r="A787" t="s">
        <v>67</v>
      </c>
      <c r="B787">
        <v>50</v>
      </c>
      <c r="C787">
        <v>0.33</v>
      </c>
      <c r="D787" t="s">
        <v>529</v>
      </c>
      <c r="E787" s="1" t="s">
        <v>311</v>
      </c>
      <c r="F787" s="4" t="str">
        <f>HYPERLINK("https://www.grupopacc.es/blog/seguro-de-decesos-en-espana/")</f>
        <v>https://www.grupopacc.es/blog/seguro-de-decesos-en-espana/</v>
      </c>
      <c r="G787">
        <v>1</v>
      </c>
    </row>
    <row r="788" spans="1:7" outlineLevel="1" x14ac:dyDescent="0.25">
      <c r="A788" t="s">
        <v>67</v>
      </c>
      <c r="B788">
        <v>50</v>
      </c>
      <c r="C788">
        <v>0.33</v>
      </c>
      <c r="D788" t="s">
        <v>529</v>
      </c>
      <c r="E788" s="1" t="s">
        <v>311</v>
      </c>
      <c r="F788" s="4" t="str">
        <f>HYPERLINK("https://revistafuneraria.com/tag/seguro-de-decesos/")</f>
        <v>https://revistafuneraria.com/tag/seguro-de-decesos/</v>
      </c>
      <c r="G788">
        <v>1</v>
      </c>
    </row>
    <row r="789" spans="1:7" outlineLevel="1" x14ac:dyDescent="0.25">
      <c r="A789" t="s">
        <v>67</v>
      </c>
      <c r="B789">
        <v>50</v>
      </c>
      <c r="C789">
        <v>0.33</v>
      </c>
      <c r="D789" t="s">
        <v>529</v>
      </c>
      <c r="E789" s="1" t="s">
        <v>311</v>
      </c>
      <c r="F789" s="4" t="str">
        <f>HYPERLINK("https://www.puntoseguro.com/blog/conoce-tus-derechos-antes-contratar-seguro-de-decesos/")</f>
        <v>https://www.puntoseguro.com/blog/conoce-tus-derechos-antes-contratar-seguro-de-decesos/</v>
      </c>
      <c r="G789">
        <v>1</v>
      </c>
    </row>
    <row r="790" spans="1:7" outlineLevel="1" x14ac:dyDescent="0.25">
      <c r="A790" t="s">
        <v>67</v>
      </c>
      <c r="B790">
        <v>50</v>
      </c>
      <c r="C790">
        <v>0.33</v>
      </c>
      <c r="D790" t="s">
        <v>529</v>
      </c>
      <c r="E790" s="1" t="s">
        <v>311</v>
      </c>
      <c r="F790" s="4" t="str">
        <f>HYPERLINK("https://www.turigestio.com/seguro-de-decesos/")</f>
        <v>https://www.turigestio.com/seguro-de-decesos/</v>
      </c>
      <c r="G790">
        <v>1</v>
      </c>
    </row>
    <row r="791" spans="1:7" outlineLevel="1" x14ac:dyDescent="0.25">
      <c r="A791" t="s">
        <v>67</v>
      </c>
      <c r="B791">
        <v>50</v>
      </c>
      <c r="C791">
        <v>0.33</v>
      </c>
      <c r="D791" t="s">
        <v>529</v>
      </c>
      <c r="E791" s="1" t="s">
        <v>311</v>
      </c>
      <c r="F791" s="4" t="str">
        <f>HYPERLINK("https://drsegurosbrokers.com/seguros-de-decesos/")</f>
        <v>https://drsegurosbrokers.com/seguros-de-decesos/</v>
      </c>
      <c r="G791">
        <v>1</v>
      </c>
    </row>
    <row r="792" spans="1:7" x14ac:dyDescent="0.25">
      <c r="G792">
        <v>1</v>
      </c>
    </row>
    <row r="793" spans="1:7" x14ac:dyDescent="0.25">
      <c r="A793" t="s">
        <v>419</v>
      </c>
      <c r="B793">
        <v>50</v>
      </c>
      <c r="C793">
        <v>0.33</v>
      </c>
      <c r="D793" t="s">
        <v>529</v>
      </c>
      <c r="E793" s="1" t="s">
        <v>311</v>
      </c>
      <c r="F793" s="4" t="str">
        <f>HYPERLINK("https://www.reclamador.es/blog/seguro-de-decesos/")</f>
        <v>https://www.reclamador.es/blog/seguro-de-decesos/</v>
      </c>
      <c r="G793">
        <v>1</v>
      </c>
    </row>
    <row r="794" spans="1:7" outlineLevel="1" x14ac:dyDescent="0.25">
      <c r="A794" t="s">
        <v>419</v>
      </c>
      <c r="B794">
        <v>50</v>
      </c>
      <c r="C794">
        <v>0.33</v>
      </c>
      <c r="D794" t="s">
        <v>529</v>
      </c>
      <c r="E794" s="1" t="s">
        <v>311</v>
      </c>
      <c r="F794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794">
        <v>1</v>
      </c>
    </row>
    <row r="795" spans="1:7" outlineLevel="1" x14ac:dyDescent="0.25">
      <c r="A795" t="s">
        <v>419</v>
      </c>
      <c r="B795">
        <v>50</v>
      </c>
      <c r="C795">
        <v>0.33</v>
      </c>
      <c r="D795" t="s">
        <v>529</v>
      </c>
      <c r="E795" s="1" t="s">
        <v>311</v>
      </c>
      <c r="F795" s="4" t="str">
        <f>HYPERLINK("https://www.segurosdedecesos.net/seguros-decesos-impuesto-sucesiones/")</f>
        <v>https://www.segurosdedecesos.net/seguros-decesos-impuesto-sucesiones/</v>
      </c>
      <c r="G795">
        <v>1</v>
      </c>
    </row>
    <row r="796" spans="1:7" outlineLevel="1" x14ac:dyDescent="0.25">
      <c r="A796" t="s">
        <v>419</v>
      </c>
      <c r="B796">
        <v>50</v>
      </c>
      <c r="C796">
        <v>0.33</v>
      </c>
      <c r="D796" t="s">
        <v>529</v>
      </c>
      <c r="E796" s="1" t="s">
        <v>311</v>
      </c>
      <c r="F796" s="4" t="str">
        <f>HYPERLINK("https://www.segurosdedecesos.net/como-saber-si-estoy-asegurado-en-un-seguro-de-decesos/")</f>
        <v>https://www.segurosdedecesos.net/como-saber-si-estoy-asegurado-en-un-seguro-de-decesos/</v>
      </c>
      <c r="G796">
        <v>1</v>
      </c>
    </row>
    <row r="797" spans="1:7" outlineLevel="1" x14ac:dyDescent="0.25">
      <c r="A797" t="s">
        <v>419</v>
      </c>
      <c r="B797">
        <v>50</v>
      </c>
      <c r="C797">
        <v>0.33</v>
      </c>
      <c r="D797" t="s">
        <v>529</v>
      </c>
      <c r="E797" s="1" t="s">
        <v>311</v>
      </c>
      <c r="F797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797">
        <v>1</v>
      </c>
    </row>
    <row r="798" spans="1:7" outlineLevel="1" x14ac:dyDescent="0.25">
      <c r="A798" t="s">
        <v>419</v>
      </c>
      <c r="B798">
        <v>50</v>
      </c>
      <c r="C798">
        <v>0.33</v>
      </c>
      <c r="D798" t="s">
        <v>529</v>
      </c>
      <c r="E798" s="1" t="s">
        <v>311</v>
      </c>
      <c r="F798" s="4" t="str">
        <f>HYPERLINK("https://www.grupopacc.es/blog/seguro-de-decesos-en-espana/")</f>
        <v>https://www.grupopacc.es/blog/seguro-de-decesos-en-espana/</v>
      </c>
      <c r="G798">
        <v>1</v>
      </c>
    </row>
    <row r="799" spans="1:7" outlineLevel="1" x14ac:dyDescent="0.25">
      <c r="A799" t="s">
        <v>419</v>
      </c>
      <c r="B799">
        <v>50</v>
      </c>
      <c r="C799">
        <v>0.33</v>
      </c>
      <c r="D799" t="s">
        <v>529</v>
      </c>
      <c r="E799" s="1" t="s">
        <v>311</v>
      </c>
      <c r="F799" s="4" t="str">
        <f>HYPERLINK("https://revistafuneraria.com/tag/seguro-de-decesos/")</f>
        <v>https://revistafuneraria.com/tag/seguro-de-decesos/</v>
      </c>
      <c r="G799">
        <v>1</v>
      </c>
    </row>
    <row r="800" spans="1:7" outlineLevel="1" x14ac:dyDescent="0.25">
      <c r="A800" t="s">
        <v>419</v>
      </c>
      <c r="B800">
        <v>50</v>
      </c>
      <c r="C800">
        <v>0.33</v>
      </c>
      <c r="D800" t="s">
        <v>529</v>
      </c>
      <c r="E800" s="1" t="s">
        <v>311</v>
      </c>
      <c r="F800" s="4" t="str">
        <f>HYPERLINK("https://www.puntoseguro.com/blog/conoce-tus-derechos-antes-contratar-seguro-de-decesos/")</f>
        <v>https://www.puntoseguro.com/blog/conoce-tus-derechos-antes-contratar-seguro-de-decesos/</v>
      </c>
      <c r="G800">
        <v>1</v>
      </c>
    </row>
    <row r="801" spans="1:7" outlineLevel="1" x14ac:dyDescent="0.25">
      <c r="A801" t="s">
        <v>419</v>
      </c>
      <c r="B801">
        <v>50</v>
      </c>
      <c r="C801">
        <v>0.33</v>
      </c>
      <c r="D801" t="s">
        <v>529</v>
      </c>
      <c r="E801" s="1" t="s">
        <v>311</v>
      </c>
      <c r="F801" s="4" t="str">
        <f>HYPERLINK("https://www.turigestio.com/seguro-de-decesos/")</f>
        <v>https://www.turigestio.com/seguro-de-decesos/</v>
      </c>
      <c r="G801">
        <v>1</v>
      </c>
    </row>
    <row r="802" spans="1:7" outlineLevel="1" x14ac:dyDescent="0.25">
      <c r="A802" t="s">
        <v>419</v>
      </c>
      <c r="B802">
        <v>50</v>
      </c>
      <c r="C802">
        <v>0.33</v>
      </c>
      <c r="D802" t="s">
        <v>529</v>
      </c>
      <c r="E802" s="1" t="s">
        <v>311</v>
      </c>
      <c r="F802" s="4" t="str">
        <f>HYPERLINK("https://drsegurosbrokers.com/seguros-de-decesos/")</f>
        <v>https://drsegurosbrokers.com/seguros-de-decesos/</v>
      </c>
      <c r="G802">
        <v>1</v>
      </c>
    </row>
    <row r="803" spans="1:7" x14ac:dyDescent="0.25">
      <c r="G803">
        <v>1</v>
      </c>
    </row>
    <row r="804" spans="1:7" x14ac:dyDescent="0.25">
      <c r="A804" t="s">
        <v>311</v>
      </c>
      <c r="B804">
        <v>500</v>
      </c>
      <c r="C804">
        <v>0.66</v>
      </c>
      <c r="D804">
        <v>0.86</v>
      </c>
      <c r="E804" s="1" t="s">
        <v>311</v>
      </c>
      <c r="F804" s="4" t="str">
        <f>HYPERLINK("https://www.ibercaja.es/particulares/seguros/seguros-decesos/seguro-decesos-confianza/")</f>
        <v>https://www.ibercaja.es/particulares/seguros/seguros-decesos/seguro-decesos-confianza/</v>
      </c>
      <c r="G804">
        <v>1</v>
      </c>
    </row>
    <row r="805" spans="1:7" outlineLevel="1" x14ac:dyDescent="0.25">
      <c r="A805" t="s">
        <v>311</v>
      </c>
      <c r="B805">
        <v>500</v>
      </c>
      <c r="C805">
        <v>0.66</v>
      </c>
      <c r="D805">
        <v>0.86</v>
      </c>
      <c r="E805" s="1" t="s">
        <v>311</v>
      </c>
      <c r="F805" s="4" t="str">
        <f>HYPERLINK("https://www.unitseguros.com/seguro/seguro-de-decesos/")</f>
        <v>https://www.unitseguros.com/seguro/seguro-de-decesos/</v>
      </c>
      <c r="G805">
        <v>1</v>
      </c>
    </row>
    <row r="806" spans="1:7" outlineLevel="1" x14ac:dyDescent="0.25">
      <c r="A806" t="s">
        <v>311</v>
      </c>
      <c r="B806">
        <v>500</v>
      </c>
      <c r="C806">
        <v>0.66</v>
      </c>
      <c r="D806">
        <v>0.86</v>
      </c>
      <c r="E806" s="1" t="s">
        <v>311</v>
      </c>
      <c r="F806" s="4" t="str">
        <f>HYPERLINK("https://www.segurosdedecesos.net/como-saber-si-estoy-asegurado-en-un-seguro-de-decesos/")</f>
        <v>https://www.segurosdedecesos.net/como-saber-si-estoy-asegurado-en-un-seguro-de-decesos/</v>
      </c>
      <c r="G806">
        <v>1</v>
      </c>
    </row>
    <row r="807" spans="1:7" outlineLevel="1" x14ac:dyDescent="0.25">
      <c r="A807" t="s">
        <v>311</v>
      </c>
      <c r="B807">
        <v>500</v>
      </c>
      <c r="C807">
        <v>0.66</v>
      </c>
      <c r="D807">
        <v>0.86</v>
      </c>
      <c r="E807" s="1" t="s">
        <v>311</v>
      </c>
      <c r="F807" s="4" t="str">
        <f>HYPERLINK("https://www.puntoseguro.com/blog/conoce-tus-derechos-antes-contratar-seguro-de-decesos/")</f>
        <v>https://www.puntoseguro.com/blog/conoce-tus-derechos-antes-contratar-seguro-de-decesos/</v>
      </c>
      <c r="G807">
        <v>1</v>
      </c>
    </row>
    <row r="808" spans="1:7" outlineLevel="1" x14ac:dyDescent="0.25">
      <c r="A808" t="s">
        <v>311</v>
      </c>
      <c r="B808">
        <v>500</v>
      </c>
      <c r="C808">
        <v>0.66</v>
      </c>
      <c r="D808">
        <v>0.86</v>
      </c>
      <c r="E808" s="1" t="s">
        <v>311</v>
      </c>
      <c r="F808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08">
        <v>1</v>
      </c>
    </row>
    <row r="809" spans="1:7" outlineLevel="1" x14ac:dyDescent="0.25">
      <c r="A809" t="s">
        <v>311</v>
      </c>
      <c r="B809">
        <v>500</v>
      </c>
      <c r="C809">
        <v>0.66</v>
      </c>
      <c r="D809">
        <v>0.86</v>
      </c>
      <c r="E809" s="1" t="s">
        <v>311</v>
      </c>
      <c r="F809" s="4" t="str">
        <f>HYPERLINK("https://www.grupopacc.es/blog/seguro-de-decesos-en-espana/")</f>
        <v>https://www.grupopacc.es/blog/seguro-de-decesos-en-espana/</v>
      </c>
      <c r="G809">
        <v>1</v>
      </c>
    </row>
    <row r="810" spans="1:7" outlineLevel="1" x14ac:dyDescent="0.25">
      <c r="A810" t="s">
        <v>311</v>
      </c>
      <c r="B810">
        <v>500</v>
      </c>
      <c r="C810">
        <v>0.66</v>
      </c>
      <c r="D810">
        <v>0.86</v>
      </c>
      <c r="E810" s="1" t="s">
        <v>311</v>
      </c>
      <c r="F810" s="4" t="str">
        <f>HYPERLINK("https://ryd.es/decesos")</f>
        <v>https://ryd.es/decesos</v>
      </c>
      <c r="G810">
        <v>1</v>
      </c>
    </row>
    <row r="811" spans="1:7" outlineLevel="1" x14ac:dyDescent="0.25">
      <c r="A811" t="s">
        <v>311</v>
      </c>
      <c r="B811">
        <v>500</v>
      </c>
      <c r="C811">
        <v>0.66</v>
      </c>
      <c r="D811">
        <v>0.86</v>
      </c>
      <c r="E811" s="1" t="s">
        <v>311</v>
      </c>
      <c r="F811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11">
        <v>1</v>
      </c>
    </row>
    <row r="812" spans="1:7" outlineLevel="1" x14ac:dyDescent="0.25">
      <c r="A812" t="s">
        <v>311</v>
      </c>
      <c r="B812">
        <v>500</v>
      </c>
      <c r="C812">
        <v>0.66</v>
      </c>
      <c r="D812">
        <v>0.86</v>
      </c>
      <c r="E812" s="1" t="s">
        <v>311</v>
      </c>
      <c r="F812" s="4" t="str">
        <f>HYPERLINK("https://tucorreduriadeseguros.com/reconocimiento-medico-para-contratar-un-seguro-de-decesos/")</f>
        <v>https://tucorreduriadeseguros.com/reconocimiento-medico-para-contratar-un-seguro-de-decesos/</v>
      </c>
      <c r="G812">
        <v>1</v>
      </c>
    </row>
    <row r="813" spans="1:7" outlineLevel="1" x14ac:dyDescent="0.25">
      <c r="A813" t="s">
        <v>311</v>
      </c>
      <c r="B813">
        <v>500</v>
      </c>
      <c r="C813">
        <v>0.66</v>
      </c>
      <c r="D813">
        <v>0.86</v>
      </c>
      <c r="E813" s="1" t="s">
        <v>311</v>
      </c>
      <c r="F813" s="4" t="str">
        <f>HYPERLINK("https://www.helvetia.es/hprint/documentos/informacionPrecontractual/120196/Z02/002/documentoPrecontractual.pdf")</f>
        <v>https://www.helvetia.es/hprint/documentos/informacionPrecontractual/120196/Z02/002/documentoPrecontractual.pdf</v>
      </c>
      <c r="G813">
        <v>1</v>
      </c>
    </row>
    <row r="814" spans="1:7" x14ac:dyDescent="0.25">
      <c r="G814">
        <v>1</v>
      </c>
    </row>
    <row r="815" spans="1:7" x14ac:dyDescent="0.25">
      <c r="A815" t="s">
        <v>1004</v>
      </c>
      <c r="B815">
        <v>500</v>
      </c>
      <c r="C815">
        <v>0.66</v>
      </c>
      <c r="D815">
        <v>0.86</v>
      </c>
      <c r="E815" s="1" t="s">
        <v>311</v>
      </c>
      <c r="F815" s="4" t="str">
        <f>HYPERLINK("https://www.ibercaja.es/particulares/seguros/seguros-decesos/seguro-decesos-confianza/")</f>
        <v>https://www.ibercaja.es/particulares/seguros/seguros-decesos/seguro-decesos-confianza/</v>
      </c>
      <c r="G815">
        <v>1</v>
      </c>
    </row>
    <row r="816" spans="1:7" outlineLevel="1" x14ac:dyDescent="0.25">
      <c r="A816" t="s">
        <v>1004</v>
      </c>
      <c r="B816">
        <v>500</v>
      </c>
      <c r="C816">
        <v>0.66</v>
      </c>
      <c r="D816">
        <v>0.86</v>
      </c>
      <c r="E816" s="1" t="s">
        <v>311</v>
      </c>
      <c r="F816" s="4" t="str">
        <f>HYPERLINK("https://www.unitseguros.com/seguro/seguro-de-decesos/")</f>
        <v>https://www.unitseguros.com/seguro/seguro-de-decesos/</v>
      </c>
      <c r="G816">
        <v>1</v>
      </c>
    </row>
    <row r="817" spans="1:7" outlineLevel="1" x14ac:dyDescent="0.25">
      <c r="A817" t="s">
        <v>1004</v>
      </c>
      <c r="B817">
        <v>500</v>
      </c>
      <c r="C817">
        <v>0.66</v>
      </c>
      <c r="D817">
        <v>0.86</v>
      </c>
      <c r="E817" s="1" t="s">
        <v>311</v>
      </c>
      <c r="F817" s="4" t="str">
        <f>HYPERLINK("https://www.segurosdedecesos.net/seguros-decesos-impuesto-sucesiones/")</f>
        <v>https://www.segurosdedecesos.net/seguros-decesos-impuesto-sucesiones/</v>
      </c>
      <c r="G817">
        <v>1</v>
      </c>
    </row>
    <row r="818" spans="1:7" outlineLevel="1" x14ac:dyDescent="0.25">
      <c r="A818" t="s">
        <v>1004</v>
      </c>
      <c r="B818">
        <v>500</v>
      </c>
      <c r="C818">
        <v>0.66</v>
      </c>
      <c r="D818">
        <v>0.86</v>
      </c>
      <c r="E818" s="1" t="s">
        <v>311</v>
      </c>
      <c r="F818" s="4" t="str">
        <f>HYPERLINK("https://www.puntoseguro.com/blog/conoce-tus-derechos-antes-contratar-seguro-de-decesos/")</f>
        <v>https://www.puntoseguro.com/blog/conoce-tus-derechos-antes-contratar-seguro-de-decesos/</v>
      </c>
      <c r="G818">
        <v>1</v>
      </c>
    </row>
    <row r="819" spans="1:7" outlineLevel="1" x14ac:dyDescent="0.25">
      <c r="A819" t="s">
        <v>1004</v>
      </c>
      <c r="B819">
        <v>500</v>
      </c>
      <c r="C819">
        <v>0.66</v>
      </c>
      <c r="D819">
        <v>0.86</v>
      </c>
      <c r="E819" s="1" t="s">
        <v>311</v>
      </c>
      <c r="F819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819">
        <v>1</v>
      </c>
    </row>
    <row r="820" spans="1:7" outlineLevel="1" x14ac:dyDescent="0.25">
      <c r="A820" t="s">
        <v>1004</v>
      </c>
      <c r="B820">
        <v>500</v>
      </c>
      <c r="C820">
        <v>0.66</v>
      </c>
      <c r="D820">
        <v>0.86</v>
      </c>
      <c r="E820" s="1" t="s">
        <v>311</v>
      </c>
      <c r="F820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20">
        <v>1</v>
      </c>
    </row>
    <row r="821" spans="1:7" outlineLevel="1" x14ac:dyDescent="0.25">
      <c r="A821" t="s">
        <v>1004</v>
      </c>
      <c r="B821">
        <v>500</v>
      </c>
      <c r="C821">
        <v>0.66</v>
      </c>
      <c r="D821">
        <v>0.86</v>
      </c>
      <c r="E821" s="1" t="s">
        <v>311</v>
      </c>
      <c r="F821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21">
        <v>1</v>
      </c>
    </row>
    <row r="822" spans="1:7" outlineLevel="1" x14ac:dyDescent="0.25">
      <c r="A822" t="s">
        <v>1004</v>
      </c>
      <c r="B822">
        <v>500</v>
      </c>
      <c r="C822">
        <v>0.66</v>
      </c>
      <c r="D822">
        <v>0.86</v>
      </c>
      <c r="E822" s="1" t="s">
        <v>311</v>
      </c>
      <c r="F822" s="4" t="str">
        <f>HYPERLINK("https://www.grupopacc.es/blog/seguro-de-decesos-en-espana/")</f>
        <v>https://www.grupopacc.es/blog/seguro-de-decesos-en-espana/</v>
      </c>
      <c r="G822">
        <v>1</v>
      </c>
    </row>
    <row r="823" spans="1:7" outlineLevel="1" x14ac:dyDescent="0.25">
      <c r="A823" t="s">
        <v>1004</v>
      </c>
      <c r="B823">
        <v>500</v>
      </c>
      <c r="C823">
        <v>0.66</v>
      </c>
      <c r="D823">
        <v>0.86</v>
      </c>
      <c r="E823" s="1" t="s">
        <v>311</v>
      </c>
      <c r="F823" s="4" t="str">
        <f>HYPERLINK("https://drsegurosbrokers.com/seguros-de-decesos/")</f>
        <v>https://drsegurosbrokers.com/seguros-de-decesos/</v>
      </c>
      <c r="G823">
        <v>1</v>
      </c>
    </row>
    <row r="824" spans="1:7" outlineLevel="1" x14ac:dyDescent="0.25">
      <c r="A824" t="s">
        <v>1004</v>
      </c>
      <c r="B824">
        <v>500</v>
      </c>
      <c r="C824">
        <v>0.66</v>
      </c>
      <c r="D824">
        <v>0.86</v>
      </c>
      <c r="E824" s="1" t="s">
        <v>311</v>
      </c>
      <c r="F824" s="4" t="str">
        <f>HYPERLINK("https://www.helvetia.es/hprint/documentos/informacionPrecontractual/120196/Z02/002/documentoPrecontractual.pdf")</f>
        <v>https://www.helvetia.es/hprint/documentos/informacionPrecontractual/120196/Z02/002/documentoPrecontractual.pdf</v>
      </c>
      <c r="G824">
        <v>1</v>
      </c>
    </row>
    <row r="825" spans="1:7" x14ac:dyDescent="0.25">
      <c r="G825">
        <v>1</v>
      </c>
    </row>
    <row r="826" spans="1:7" x14ac:dyDescent="0.25">
      <c r="A826" t="s">
        <v>119</v>
      </c>
      <c r="B826">
        <v>500</v>
      </c>
      <c r="C826">
        <v>0.66</v>
      </c>
      <c r="D826">
        <v>0.86</v>
      </c>
      <c r="E826" s="1" t="s">
        <v>311</v>
      </c>
      <c r="F826" s="4" t="str">
        <f>HYPERLINK("https://www.ibercaja.es/particulares/seguros/seguros-decesos/seguro-decesos-confianza/")</f>
        <v>https://www.ibercaja.es/particulares/seguros/seguros-decesos/seguro-decesos-confianza/</v>
      </c>
      <c r="G826">
        <v>1</v>
      </c>
    </row>
    <row r="827" spans="1:7" outlineLevel="1" x14ac:dyDescent="0.25">
      <c r="A827" t="s">
        <v>119</v>
      </c>
      <c r="B827">
        <v>500</v>
      </c>
      <c r="C827">
        <v>0.66</v>
      </c>
      <c r="D827">
        <v>0.86</v>
      </c>
      <c r="E827" s="1" t="s">
        <v>311</v>
      </c>
      <c r="F827" s="4" t="str">
        <f>HYPERLINK("https://www.unitseguros.com/seguro/seguro-de-decesos/")</f>
        <v>https://www.unitseguros.com/seguro/seguro-de-decesos/</v>
      </c>
      <c r="G827">
        <v>1</v>
      </c>
    </row>
    <row r="828" spans="1:7" outlineLevel="1" x14ac:dyDescent="0.25">
      <c r="A828" t="s">
        <v>119</v>
      </c>
      <c r="B828">
        <v>500</v>
      </c>
      <c r="C828">
        <v>0.66</v>
      </c>
      <c r="D828">
        <v>0.86</v>
      </c>
      <c r="E828" s="1" t="s">
        <v>311</v>
      </c>
      <c r="F828" s="4" t="str">
        <f>HYPERLINK("https://www.segurosdedecesos.net/como-saber-si-estoy-asegurado-en-un-seguro-de-decesos/")</f>
        <v>https://www.segurosdedecesos.net/como-saber-si-estoy-asegurado-en-un-seguro-de-decesos/</v>
      </c>
      <c r="G828">
        <v>1</v>
      </c>
    </row>
    <row r="829" spans="1:7" outlineLevel="1" x14ac:dyDescent="0.25">
      <c r="A829" t="s">
        <v>119</v>
      </c>
      <c r="B829">
        <v>500</v>
      </c>
      <c r="C829">
        <v>0.66</v>
      </c>
      <c r="D829">
        <v>0.86</v>
      </c>
      <c r="E829" s="1" t="s">
        <v>311</v>
      </c>
      <c r="F829" s="4" t="str">
        <f>HYPERLINK("https://www.puntoseguro.com/blog/conoce-tus-derechos-antes-contratar-seguro-de-decesos/")</f>
        <v>https://www.puntoseguro.com/blog/conoce-tus-derechos-antes-contratar-seguro-de-decesos/</v>
      </c>
      <c r="G829">
        <v>1</v>
      </c>
    </row>
    <row r="830" spans="1:7" outlineLevel="1" x14ac:dyDescent="0.25">
      <c r="A830" t="s">
        <v>119</v>
      </c>
      <c r="B830">
        <v>500</v>
      </c>
      <c r="C830">
        <v>0.66</v>
      </c>
      <c r="D830">
        <v>0.86</v>
      </c>
      <c r="E830" s="1" t="s">
        <v>311</v>
      </c>
      <c r="F830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830">
        <v>1</v>
      </c>
    </row>
    <row r="831" spans="1:7" outlineLevel="1" x14ac:dyDescent="0.25">
      <c r="A831" t="s">
        <v>119</v>
      </c>
      <c r="B831">
        <v>500</v>
      </c>
      <c r="C831">
        <v>0.66</v>
      </c>
      <c r="D831">
        <v>0.86</v>
      </c>
      <c r="E831" s="1" t="s">
        <v>311</v>
      </c>
      <c r="F831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31">
        <v>1</v>
      </c>
    </row>
    <row r="832" spans="1:7" outlineLevel="1" x14ac:dyDescent="0.25">
      <c r="A832" t="s">
        <v>119</v>
      </c>
      <c r="B832">
        <v>500</v>
      </c>
      <c r="C832">
        <v>0.66</v>
      </c>
      <c r="D832">
        <v>0.86</v>
      </c>
      <c r="E832" s="1" t="s">
        <v>311</v>
      </c>
      <c r="F832" s="4" t="str">
        <f>HYPERLINK("https://www.grupopacc.es/blog/seguro-de-decesos-en-espana/")</f>
        <v>https://www.grupopacc.es/blog/seguro-de-decesos-en-espana/</v>
      </c>
      <c r="G832">
        <v>1</v>
      </c>
    </row>
    <row r="833" spans="1:7" outlineLevel="1" x14ac:dyDescent="0.25">
      <c r="A833" t="s">
        <v>119</v>
      </c>
      <c r="B833">
        <v>500</v>
      </c>
      <c r="C833">
        <v>0.66</v>
      </c>
      <c r="D833">
        <v>0.86</v>
      </c>
      <c r="E833" s="1" t="s">
        <v>311</v>
      </c>
      <c r="F833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33">
        <v>1</v>
      </c>
    </row>
    <row r="834" spans="1:7" outlineLevel="1" x14ac:dyDescent="0.25">
      <c r="A834" t="s">
        <v>119</v>
      </c>
      <c r="B834">
        <v>500</v>
      </c>
      <c r="C834">
        <v>0.66</v>
      </c>
      <c r="D834">
        <v>0.86</v>
      </c>
      <c r="E834" s="1" t="s">
        <v>311</v>
      </c>
      <c r="F834" s="4" t="str">
        <f>HYPERLINK("https://www.helvetia.es/hprint/documentos/informacionPrecontractual/120196/Z02/002/documentoPrecontractual.pdf")</f>
        <v>https://www.helvetia.es/hprint/documentos/informacionPrecontractual/120196/Z02/002/documentoPrecontractual.pdf</v>
      </c>
      <c r="G834">
        <v>1</v>
      </c>
    </row>
    <row r="835" spans="1:7" outlineLevel="1" x14ac:dyDescent="0.25">
      <c r="A835" t="s">
        <v>119</v>
      </c>
      <c r="B835">
        <v>500</v>
      </c>
      <c r="C835">
        <v>0.66</v>
      </c>
      <c r="D835">
        <v>0.86</v>
      </c>
      <c r="E835" s="1" t="s">
        <v>311</v>
      </c>
      <c r="F835" s="4" t="str">
        <f>HYPERLINK("https://tucorreduriadeseguros.com/reconocimiento-medico-para-contratar-un-seguro-de-decesos/")</f>
        <v>https://tucorreduriadeseguros.com/reconocimiento-medico-para-contratar-un-seguro-de-decesos/</v>
      </c>
      <c r="G835">
        <v>1</v>
      </c>
    </row>
    <row r="836" spans="1:7" x14ac:dyDescent="0.25">
      <c r="G836">
        <v>1</v>
      </c>
    </row>
    <row r="837" spans="1:7" x14ac:dyDescent="0.25">
      <c r="A837" t="s">
        <v>44</v>
      </c>
      <c r="B837">
        <v>50</v>
      </c>
      <c r="C837">
        <v>0.66</v>
      </c>
      <c r="D837">
        <v>1.2</v>
      </c>
      <c r="E837" s="1" t="s">
        <v>311</v>
      </c>
      <c r="F837" s="4" t="str">
        <f>HYPERLINK("https://www.ibercaja.es/particulares/seguros/seguros-decesos/seguro-decesos-confianza/")</f>
        <v>https://www.ibercaja.es/particulares/seguros/seguros-decesos/seguro-decesos-confianza/</v>
      </c>
      <c r="G837">
        <v>1</v>
      </c>
    </row>
    <row r="838" spans="1:7" outlineLevel="1" x14ac:dyDescent="0.25">
      <c r="A838" t="s">
        <v>44</v>
      </c>
      <c r="B838">
        <v>50</v>
      </c>
      <c r="C838">
        <v>0.66</v>
      </c>
      <c r="D838">
        <v>1.2</v>
      </c>
      <c r="E838" s="1" t="s">
        <v>311</v>
      </c>
      <c r="F838" s="4" t="str">
        <f>HYPERLINK("https://www.segurosdedecesos.net/como-saber-si-estoy-asegurado-en-un-seguro-de-decesos/")</f>
        <v>https://www.segurosdedecesos.net/como-saber-si-estoy-asegurado-en-un-seguro-de-decesos/</v>
      </c>
      <c r="G838">
        <v>1</v>
      </c>
    </row>
    <row r="839" spans="1:7" outlineLevel="1" x14ac:dyDescent="0.25">
      <c r="A839" t="s">
        <v>44</v>
      </c>
      <c r="B839">
        <v>50</v>
      </c>
      <c r="C839">
        <v>0.66</v>
      </c>
      <c r="D839">
        <v>1.2</v>
      </c>
      <c r="E839" s="1" t="s">
        <v>311</v>
      </c>
      <c r="F839" s="4" t="str">
        <f>HYPERLINK("https://www.puntoseguro.com/blog/conoce-tus-derechos-antes-contratar-seguro-de-decesos/")</f>
        <v>https://www.puntoseguro.com/blog/conoce-tus-derechos-antes-contratar-seguro-de-decesos/</v>
      </c>
      <c r="G839">
        <v>1</v>
      </c>
    </row>
    <row r="840" spans="1:7" outlineLevel="1" x14ac:dyDescent="0.25">
      <c r="A840" t="s">
        <v>44</v>
      </c>
      <c r="B840">
        <v>50</v>
      </c>
      <c r="C840">
        <v>0.66</v>
      </c>
      <c r="D840">
        <v>1.2</v>
      </c>
      <c r="E840" s="1" t="s">
        <v>311</v>
      </c>
      <c r="F840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40">
        <v>1</v>
      </c>
    </row>
    <row r="841" spans="1:7" outlineLevel="1" x14ac:dyDescent="0.25">
      <c r="A841" t="s">
        <v>44</v>
      </c>
      <c r="B841">
        <v>50</v>
      </c>
      <c r="C841">
        <v>0.66</v>
      </c>
      <c r="D841">
        <v>1.2</v>
      </c>
      <c r="E841" s="1" t="s">
        <v>311</v>
      </c>
      <c r="F841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41">
        <v>1</v>
      </c>
    </row>
    <row r="842" spans="1:7" outlineLevel="1" x14ac:dyDescent="0.25">
      <c r="A842" t="s">
        <v>44</v>
      </c>
      <c r="B842">
        <v>50</v>
      </c>
      <c r="C842">
        <v>0.66</v>
      </c>
      <c r="D842">
        <v>1.2</v>
      </c>
      <c r="E842" s="1" t="s">
        <v>311</v>
      </c>
      <c r="F842" s="4" t="str">
        <f>HYPERLINK("https://www.grupopacc.es/blog/seguro-de-decesos-en-espana/")</f>
        <v>https://www.grupopacc.es/blog/seguro-de-decesos-en-espana/</v>
      </c>
      <c r="G842">
        <v>1</v>
      </c>
    </row>
    <row r="843" spans="1:7" outlineLevel="1" x14ac:dyDescent="0.25">
      <c r="A843" t="s">
        <v>44</v>
      </c>
      <c r="B843">
        <v>50</v>
      </c>
      <c r="C843">
        <v>0.66</v>
      </c>
      <c r="D843">
        <v>1.2</v>
      </c>
      <c r="E843" s="1" t="s">
        <v>311</v>
      </c>
      <c r="F843" s="4" t="str">
        <f>HYPERLINK("https://tucorreduriadeseguros.com/reconocimiento-medico-para-contratar-un-seguro-de-decesos/")</f>
        <v>https://tucorreduriadeseguros.com/reconocimiento-medico-para-contratar-un-seguro-de-decesos/</v>
      </c>
      <c r="G843">
        <v>1</v>
      </c>
    </row>
    <row r="844" spans="1:7" outlineLevel="1" x14ac:dyDescent="0.25">
      <c r="A844" t="s">
        <v>44</v>
      </c>
      <c r="B844">
        <v>50</v>
      </c>
      <c r="C844">
        <v>0.66</v>
      </c>
      <c r="D844">
        <v>1.2</v>
      </c>
      <c r="E844" s="1" t="s">
        <v>311</v>
      </c>
      <c r="F844" s="4" t="str">
        <f>HYPERLINK("https://ryd.es/decesos")</f>
        <v>https://ryd.es/decesos</v>
      </c>
      <c r="G844">
        <v>1</v>
      </c>
    </row>
    <row r="845" spans="1:7" outlineLevel="1" x14ac:dyDescent="0.25">
      <c r="A845" t="s">
        <v>44</v>
      </c>
      <c r="B845">
        <v>50</v>
      </c>
      <c r="C845">
        <v>0.66</v>
      </c>
      <c r="D845">
        <v>1.2</v>
      </c>
      <c r="E845" s="1" t="s">
        <v>311</v>
      </c>
      <c r="F845" s="4" t="str">
        <f>HYPERLINK("https://drsegurosbrokers.com/seguros-de-decesos/")</f>
        <v>https://drsegurosbrokers.com/seguros-de-decesos/</v>
      </c>
      <c r="G845">
        <v>1</v>
      </c>
    </row>
    <row r="846" spans="1:7" outlineLevel="1" x14ac:dyDescent="0.25">
      <c r="A846" t="s">
        <v>44</v>
      </c>
      <c r="B846">
        <v>50</v>
      </c>
      <c r="C846">
        <v>0.66</v>
      </c>
      <c r="D846">
        <v>1.2</v>
      </c>
      <c r="E846" s="1" t="s">
        <v>311</v>
      </c>
      <c r="F846" s="4" t="str">
        <f>HYPERLINK("https://www.rastreator.com/seguros-de-moto/guias/como-contratar-seguro-moto.aspx")</f>
        <v>https://www.rastreator.com/seguros-de-moto/guias/como-contratar-seguro-moto.aspx</v>
      </c>
      <c r="G846">
        <v>1</v>
      </c>
    </row>
    <row r="847" spans="1:7" x14ac:dyDescent="0.25">
      <c r="G847">
        <v>1</v>
      </c>
    </row>
    <row r="848" spans="1:7" x14ac:dyDescent="0.25">
      <c r="A848" t="s">
        <v>336</v>
      </c>
      <c r="B848">
        <v>500</v>
      </c>
      <c r="C848">
        <v>0.66</v>
      </c>
      <c r="D848">
        <v>0.92</v>
      </c>
      <c r="E848" s="1" t="s">
        <v>311</v>
      </c>
      <c r="F848" s="4" t="str">
        <f>HYPERLINK("https://www.reclamador.es/blog/seguro-de-decesos/")</f>
        <v>https://www.reclamador.es/blog/seguro-de-decesos/</v>
      </c>
      <c r="G848">
        <v>1</v>
      </c>
    </row>
    <row r="849" spans="1:7" outlineLevel="1" x14ac:dyDescent="0.25">
      <c r="A849" t="s">
        <v>336</v>
      </c>
      <c r="B849">
        <v>500</v>
      </c>
      <c r="C849">
        <v>0.66</v>
      </c>
      <c r="D849">
        <v>0.92</v>
      </c>
      <c r="E849" s="1" t="s">
        <v>311</v>
      </c>
      <c r="F849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49">
        <v>1</v>
      </c>
    </row>
    <row r="850" spans="1:7" outlineLevel="1" x14ac:dyDescent="0.25">
      <c r="A850" t="s">
        <v>336</v>
      </c>
      <c r="B850">
        <v>500</v>
      </c>
      <c r="C850">
        <v>0.66</v>
      </c>
      <c r="D850">
        <v>0.92</v>
      </c>
      <c r="E850" s="1" t="s">
        <v>311</v>
      </c>
      <c r="F850" s="4" t="str">
        <f>HYPERLINK("https://www.grupopacc.es/blog/seguro-de-decesos-en-espana/")</f>
        <v>https://www.grupopacc.es/blog/seguro-de-decesos-en-espana/</v>
      </c>
      <c r="G850">
        <v>1</v>
      </c>
    </row>
    <row r="851" spans="1:7" outlineLevel="1" x14ac:dyDescent="0.25">
      <c r="A851" t="s">
        <v>336</v>
      </c>
      <c r="B851">
        <v>500</v>
      </c>
      <c r="C851">
        <v>0.66</v>
      </c>
      <c r="D851">
        <v>0.92</v>
      </c>
      <c r="E851" s="1" t="s">
        <v>311</v>
      </c>
      <c r="F851" s="4" t="str">
        <f>HYPERLINK("https://www.segurosdedecesos.net/seguros-decesos-impuesto-sucesiones/")</f>
        <v>https://www.segurosdedecesos.net/seguros-decesos-impuesto-sucesiones/</v>
      </c>
      <c r="G851">
        <v>1</v>
      </c>
    </row>
    <row r="852" spans="1:7" outlineLevel="1" x14ac:dyDescent="0.25">
      <c r="A852" t="s">
        <v>336</v>
      </c>
      <c r="B852">
        <v>500</v>
      </c>
      <c r="C852">
        <v>0.66</v>
      </c>
      <c r="D852">
        <v>0.92</v>
      </c>
      <c r="E852" s="1" t="s">
        <v>311</v>
      </c>
      <c r="F852" s="4" t="str">
        <f>HYPERLINK("https://www.unitseguros.com/seguro/seguro-de-decesos/")</f>
        <v>https://www.unitseguros.com/seguro/seguro-de-decesos/</v>
      </c>
      <c r="G852">
        <v>1</v>
      </c>
    </row>
    <row r="853" spans="1:7" outlineLevel="1" x14ac:dyDescent="0.25">
      <c r="A853" t="s">
        <v>336</v>
      </c>
      <c r="B853">
        <v>500</v>
      </c>
      <c r="C853">
        <v>0.66</v>
      </c>
      <c r="D853">
        <v>0.92</v>
      </c>
      <c r="E853" s="1" t="s">
        <v>311</v>
      </c>
      <c r="F853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853">
        <v>1</v>
      </c>
    </row>
    <row r="854" spans="1:7" outlineLevel="1" x14ac:dyDescent="0.25">
      <c r="A854" t="s">
        <v>336</v>
      </c>
      <c r="B854">
        <v>500</v>
      </c>
      <c r="C854">
        <v>0.66</v>
      </c>
      <c r="D854">
        <v>0.92</v>
      </c>
      <c r="E854" s="1" t="s">
        <v>311</v>
      </c>
      <c r="F854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54">
        <v>1</v>
      </c>
    </row>
    <row r="855" spans="1:7" outlineLevel="1" x14ac:dyDescent="0.25">
      <c r="A855" t="s">
        <v>336</v>
      </c>
      <c r="B855">
        <v>500</v>
      </c>
      <c r="C855">
        <v>0.66</v>
      </c>
      <c r="D855">
        <v>0.92</v>
      </c>
      <c r="E855" s="1" t="s">
        <v>311</v>
      </c>
      <c r="F855" s="4" t="str">
        <f>HYPERLINK("https://tucorreduriadeseguros.com/reconocimiento-medico-para-contratar-un-seguro-de-decesos/")</f>
        <v>https://tucorreduriadeseguros.com/reconocimiento-medico-para-contratar-un-seguro-de-decesos/</v>
      </c>
      <c r="G855">
        <v>1</v>
      </c>
    </row>
    <row r="856" spans="1:7" outlineLevel="1" x14ac:dyDescent="0.25">
      <c r="A856" t="s">
        <v>336</v>
      </c>
      <c r="B856">
        <v>500</v>
      </c>
      <c r="C856">
        <v>0.66</v>
      </c>
      <c r="D856">
        <v>0.92</v>
      </c>
      <c r="E856" s="1" t="s">
        <v>311</v>
      </c>
      <c r="F856" s="4" t="str">
        <f>HYPERLINK("https://tucorreduriadeseguros.com/formas-de-pago-seguros-decesos/")</f>
        <v>https://tucorreduriadeseguros.com/formas-de-pago-seguros-decesos/</v>
      </c>
      <c r="G856">
        <v>1</v>
      </c>
    </row>
    <row r="857" spans="1:7" outlineLevel="1" x14ac:dyDescent="0.25">
      <c r="A857" t="s">
        <v>336</v>
      </c>
      <c r="B857">
        <v>500</v>
      </c>
      <c r="C857">
        <v>0.66</v>
      </c>
      <c r="D857">
        <v>0.92</v>
      </c>
      <c r="E857" s="1" t="s">
        <v>311</v>
      </c>
      <c r="F857" s="4" t="str">
        <f>HYPERLINK("https://ryd.es/decesos")</f>
        <v>https://ryd.es/decesos</v>
      </c>
      <c r="G857">
        <v>1</v>
      </c>
    </row>
    <row r="858" spans="1:7" x14ac:dyDescent="0.25">
      <c r="G858">
        <v>1</v>
      </c>
    </row>
    <row r="859" spans="1:7" x14ac:dyDescent="0.25">
      <c r="A859" t="s">
        <v>570</v>
      </c>
      <c r="B859">
        <v>500</v>
      </c>
      <c r="C859">
        <v>0.66</v>
      </c>
      <c r="D859">
        <v>0.92</v>
      </c>
      <c r="E859" s="1" t="s">
        <v>311</v>
      </c>
      <c r="F859" s="4" t="str">
        <f>HYPERLINK("https://www.reclamador.es/blog/seguro-de-decesos/")</f>
        <v>https://www.reclamador.es/blog/seguro-de-decesos/</v>
      </c>
      <c r="G859">
        <v>1</v>
      </c>
    </row>
    <row r="860" spans="1:7" outlineLevel="1" x14ac:dyDescent="0.25">
      <c r="A860" t="s">
        <v>570</v>
      </c>
      <c r="B860">
        <v>500</v>
      </c>
      <c r="C860">
        <v>0.66</v>
      </c>
      <c r="D860">
        <v>0.92</v>
      </c>
      <c r="E860" s="1" t="s">
        <v>311</v>
      </c>
      <c r="F860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60">
        <v>1</v>
      </c>
    </row>
    <row r="861" spans="1:7" outlineLevel="1" x14ac:dyDescent="0.25">
      <c r="A861" t="s">
        <v>570</v>
      </c>
      <c r="B861">
        <v>500</v>
      </c>
      <c r="C861">
        <v>0.66</v>
      </c>
      <c r="D861">
        <v>0.92</v>
      </c>
      <c r="E861" s="1" t="s">
        <v>311</v>
      </c>
      <c r="F861" s="4" t="str">
        <f>HYPERLINK("https://www.grupopacc.es/blog/seguro-de-decesos-en-espana/")</f>
        <v>https://www.grupopacc.es/blog/seguro-de-decesos-en-espana/</v>
      </c>
      <c r="G861">
        <v>1</v>
      </c>
    </row>
    <row r="862" spans="1:7" outlineLevel="1" x14ac:dyDescent="0.25">
      <c r="A862" t="s">
        <v>570</v>
      </c>
      <c r="B862">
        <v>500</v>
      </c>
      <c r="C862">
        <v>0.66</v>
      </c>
      <c r="D862">
        <v>0.92</v>
      </c>
      <c r="E862" s="1" t="s">
        <v>311</v>
      </c>
      <c r="F862" s="4" t="str">
        <f>HYPERLINK("https://www.segurosdedecesos.net/seguros-decesos-impuesto-sucesiones/")</f>
        <v>https://www.segurosdedecesos.net/seguros-decesos-impuesto-sucesiones/</v>
      </c>
      <c r="G862">
        <v>1</v>
      </c>
    </row>
    <row r="863" spans="1:7" outlineLevel="1" x14ac:dyDescent="0.25">
      <c r="A863" t="s">
        <v>570</v>
      </c>
      <c r="B863">
        <v>500</v>
      </c>
      <c r="C863">
        <v>0.66</v>
      </c>
      <c r="D863">
        <v>0.92</v>
      </c>
      <c r="E863" s="1" t="s">
        <v>311</v>
      </c>
      <c r="F863" s="4" t="str">
        <f>HYPERLINK("https://www.unitseguros.com/seguro/seguro-de-decesos/")</f>
        <v>https://www.unitseguros.com/seguro/seguro-de-decesos/</v>
      </c>
      <c r="G863">
        <v>1</v>
      </c>
    </row>
    <row r="864" spans="1:7" outlineLevel="1" x14ac:dyDescent="0.25">
      <c r="A864" t="s">
        <v>570</v>
      </c>
      <c r="B864">
        <v>500</v>
      </c>
      <c r="C864">
        <v>0.66</v>
      </c>
      <c r="D864">
        <v>0.92</v>
      </c>
      <c r="E864" s="1" t="s">
        <v>311</v>
      </c>
      <c r="F864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64">
        <v>1</v>
      </c>
    </row>
    <row r="865" spans="1:7" outlineLevel="1" x14ac:dyDescent="0.25">
      <c r="A865" t="s">
        <v>570</v>
      </c>
      <c r="B865">
        <v>500</v>
      </c>
      <c r="C865">
        <v>0.66</v>
      </c>
      <c r="D865">
        <v>0.92</v>
      </c>
      <c r="E865" s="1" t="s">
        <v>311</v>
      </c>
      <c r="F865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865">
        <v>1</v>
      </c>
    </row>
    <row r="866" spans="1:7" outlineLevel="1" x14ac:dyDescent="0.25">
      <c r="A866" t="s">
        <v>570</v>
      </c>
      <c r="B866">
        <v>500</v>
      </c>
      <c r="C866">
        <v>0.66</v>
      </c>
      <c r="D866">
        <v>0.92</v>
      </c>
      <c r="E866" s="1" t="s">
        <v>311</v>
      </c>
      <c r="F866" s="4" t="str">
        <f>HYPERLINK("https://tucorreduriadeseguros.com/reconocimiento-medico-para-contratar-un-seguro-de-decesos/")</f>
        <v>https://tucorreduriadeseguros.com/reconocimiento-medico-para-contratar-un-seguro-de-decesos/</v>
      </c>
      <c r="G866">
        <v>1</v>
      </c>
    </row>
    <row r="867" spans="1:7" outlineLevel="1" x14ac:dyDescent="0.25">
      <c r="A867" t="s">
        <v>570</v>
      </c>
      <c r="B867">
        <v>500</v>
      </c>
      <c r="C867">
        <v>0.66</v>
      </c>
      <c r="D867">
        <v>0.92</v>
      </c>
      <c r="E867" s="1" t="s">
        <v>311</v>
      </c>
      <c r="F867" s="4" t="str">
        <f>HYPERLINK("https://ryd.es/decesos")</f>
        <v>https://ryd.es/decesos</v>
      </c>
      <c r="G867">
        <v>1</v>
      </c>
    </row>
    <row r="868" spans="1:7" outlineLevel="1" x14ac:dyDescent="0.25">
      <c r="A868" t="s">
        <v>570</v>
      </c>
      <c r="B868">
        <v>500</v>
      </c>
      <c r="C868">
        <v>0.66</v>
      </c>
      <c r="D868">
        <v>0.92</v>
      </c>
      <c r="E868" s="1" t="s">
        <v>311</v>
      </c>
      <c r="F868" s="4" t="str">
        <f>HYPERLINK("https://www.generali.es/seguros-particulares/salud-enfermedades-graves")</f>
        <v>https://www.generali.es/seguros-particulares/salud-enfermedades-graves</v>
      </c>
      <c r="G868">
        <v>1</v>
      </c>
    </row>
    <row r="869" spans="1:7" x14ac:dyDescent="0.25">
      <c r="G869">
        <v>1</v>
      </c>
    </row>
    <row r="870" spans="1:7" x14ac:dyDescent="0.25">
      <c r="A870" t="s">
        <v>1105</v>
      </c>
      <c r="B870">
        <v>50</v>
      </c>
      <c r="C870">
        <v>0.99</v>
      </c>
      <c r="D870">
        <v>4.7</v>
      </c>
      <c r="E870" s="1" t="s">
        <v>311</v>
      </c>
      <c r="F870" s="4" t="str">
        <f>HYPERLINK("https://www.ibercaja.es/particulares/seguros/seguros-decesos/seguro-decesos-confianza/")</f>
        <v>https://www.ibercaja.es/particulares/seguros/seguros-decesos/seguro-decesos-confianza/</v>
      </c>
      <c r="G870">
        <v>1</v>
      </c>
    </row>
    <row r="871" spans="1:7" outlineLevel="1" x14ac:dyDescent="0.25">
      <c r="A871" t="s">
        <v>1105</v>
      </c>
      <c r="B871">
        <v>50</v>
      </c>
      <c r="C871">
        <v>0.99</v>
      </c>
      <c r="D871">
        <v>4.7</v>
      </c>
      <c r="E871" s="1" t="s">
        <v>311</v>
      </c>
      <c r="F871" s="4" t="str">
        <f>HYPERLINK("https://www.puntoseguro.com/blog/conoce-tus-derechos-antes-contratar-seguro-de-decesos/")</f>
        <v>https://www.puntoseguro.com/blog/conoce-tus-derechos-antes-contratar-seguro-de-decesos/</v>
      </c>
      <c r="G871">
        <v>1</v>
      </c>
    </row>
    <row r="872" spans="1:7" outlineLevel="1" x14ac:dyDescent="0.25">
      <c r="A872" t="s">
        <v>1105</v>
      </c>
      <c r="B872">
        <v>50</v>
      </c>
      <c r="C872">
        <v>0.99</v>
      </c>
      <c r="D872">
        <v>4.7</v>
      </c>
      <c r="E872" s="1" t="s">
        <v>311</v>
      </c>
      <c r="F872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72">
        <v>1</v>
      </c>
    </row>
    <row r="873" spans="1:7" outlineLevel="1" x14ac:dyDescent="0.25">
      <c r="A873" t="s">
        <v>1105</v>
      </c>
      <c r="B873">
        <v>50</v>
      </c>
      <c r="C873">
        <v>0.99</v>
      </c>
      <c r="D873">
        <v>4.7</v>
      </c>
      <c r="E873" s="1" t="s">
        <v>311</v>
      </c>
      <c r="F873" s="4" t="str">
        <f>HYPERLINK("https://www.unitseguros.com/seguro/seguro-de-decesos/")</f>
        <v>https://www.unitseguros.com/seguro/seguro-de-decesos/</v>
      </c>
      <c r="G873">
        <v>1</v>
      </c>
    </row>
    <row r="874" spans="1:7" outlineLevel="1" x14ac:dyDescent="0.25">
      <c r="A874" t="s">
        <v>1105</v>
      </c>
      <c r="B874">
        <v>50</v>
      </c>
      <c r="C874">
        <v>0.99</v>
      </c>
      <c r="D874">
        <v>4.7</v>
      </c>
      <c r="E874" s="1" t="s">
        <v>311</v>
      </c>
      <c r="F874" s="4" t="str">
        <f>HYPERLINK("https://www.reclamador.es/blog/seguro-de-decesos/")</f>
        <v>https://www.reclamador.es/blog/seguro-de-decesos/</v>
      </c>
      <c r="G874">
        <v>1</v>
      </c>
    </row>
    <row r="875" spans="1:7" outlineLevel="1" x14ac:dyDescent="0.25">
      <c r="A875" t="s">
        <v>1105</v>
      </c>
      <c r="B875">
        <v>50</v>
      </c>
      <c r="C875">
        <v>0.99</v>
      </c>
      <c r="D875">
        <v>4.7</v>
      </c>
      <c r="E875" s="1" t="s">
        <v>311</v>
      </c>
      <c r="F875" s="4" t="str">
        <f>HYPERLINK("https://tucorreduriadeseguros.com/reconocimiento-medico-para-contratar-un-seguro-de-decesos/")</f>
        <v>https://tucorreduriadeseguros.com/reconocimiento-medico-para-contratar-un-seguro-de-decesos/</v>
      </c>
      <c r="G875">
        <v>1</v>
      </c>
    </row>
    <row r="876" spans="1:7" outlineLevel="1" x14ac:dyDescent="0.25">
      <c r="A876" t="s">
        <v>1105</v>
      </c>
      <c r="B876">
        <v>50</v>
      </c>
      <c r="C876">
        <v>0.99</v>
      </c>
      <c r="D876">
        <v>4.7</v>
      </c>
      <c r="E876" s="1" t="s">
        <v>311</v>
      </c>
      <c r="F876" s="4" t="str">
        <f>HYPERLINK("https://www.segurosdedecesos.net/como-saber-si-estoy-asegurado-en-un-seguro-de-decesos/")</f>
        <v>https://www.segurosdedecesos.net/como-saber-si-estoy-asegurado-en-un-seguro-de-decesos/</v>
      </c>
      <c r="G876">
        <v>1</v>
      </c>
    </row>
    <row r="877" spans="1:7" outlineLevel="1" x14ac:dyDescent="0.25">
      <c r="A877" t="s">
        <v>1105</v>
      </c>
      <c r="B877">
        <v>50</v>
      </c>
      <c r="C877">
        <v>0.99</v>
      </c>
      <c r="D877">
        <v>4.7</v>
      </c>
      <c r="E877" s="1" t="s">
        <v>311</v>
      </c>
      <c r="F877" s="4" t="str">
        <f>HYPERLINK("https://www.segurosdedecesos.net/seguros-decesos-impuesto-sucesiones/")</f>
        <v>https://www.segurosdedecesos.net/seguros-decesos-impuesto-sucesiones/</v>
      </c>
      <c r="G877">
        <v>1</v>
      </c>
    </row>
    <row r="878" spans="1:7" outlineLevel="1" x14ac:dyDescent="0.25">
      <c r="A878" t="s">
        <v>1105</v>
      </c>
      <c r="B878">
        <v>50</v>
      </c>
      <c r="C878">
        <v>0.99</v>
      </c>
      <c r="D878">
        <v>4.7</v>
      </c>
      <c r="E878" s="1" t="s">
        <v>311</v>
      </c>
      <c r="F878" s="4" t="str">
        <f>HYPERLINK("https://ryd.es/decesos")</f>
        <v>https://ryd.es/decesos</v>
      </c>
      <c r="G878">
        <v>1</v>
      </c>
    </row>
    <row r="879" spans="1:7" outlineLevel="1" x14ac:dyDescent="0.25">
      <c r="A879" t="s">
        <v>1105</v>
      </c>
      <c r="B879">
        <v>50</v>
      </c>
      <c r="C879">
        <v>0.99</v>
      </c>
      <c r="D879">
        <v>4.7</v>
      </c>
      <c r="E879" s="1" t="s">
        <v>311</v>
      </c>
      <c r="F879" s="4" t="str">
        <f>HYPERLINK("https://www.seguros.dev/contratar-seguros/decesos")</f>
        <v>https://www.seguros.dev/contratar-seguros/decesos</v>
      </c>
      <c r="G879">
        <v>1</v>
      </c>
    </row>
    <row r="880" spans="1:7" x14ac:dyDescent="0.25">
      <c r="G880">
        <v>1</v>
      </c>
    </row>
    <row r="881" spans="1:7" x14ac:dyDescent="0.25">
      <c r="A881" t="s">
        <v>701</v>
      </c>
      <c r="B881">
        <v>500</v>
      </c>
      <c r="C881">
        <v>0.99</v>
      </c>
      <c r="D881">
        <v>2.44</v>
      </c>
      <c r="E881" s="1" t="s">
        <v>311</v>
      </c>
      <c r="F881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881">
        <v>1</v>
      </c>
    </row>
    <row r="882" spans="1:7" outlineLevel="1" x14ac:dyDescent="0.25">
      <c r="A882" t="s">
        <v>701</v>
      </c>
      <c r="B882">
        <v>500</v>
      </c>
      <c r="C882">
        <v>0.99</v>
      </c>
      <c r="D882">
        <v>2.44</v>
      </c>
      <c r="E882" s="1" t="s">
        <v>311</v>
      </c>
      <c r="F882" s="4" t="str">
        <f>HYPERLINK("https://www.ibercaja.es/particulares/seguros/seguros-decesos/seguro-decesos-confianza/")</f>
        <v>https://www.ibercaja.es/particulares/seguros/seguros-decesos/seguro-decesos-confianza/</v>
      </c>
      <c r="G882">
        <v>1</v>
      </c>
    </row>
    <row r="883" spans="1:7" outlineLevel="1" x14ac:dyDescent="0.25">
      <c r="A883" t="s">
        <v>701</v>
      </c>
      <c r="B883">
        <v>500</v>
      </c>
      <c r="C883">
        <v>0.99</v>
      </c>
      <c r="D883">
        <v>2.44</v>
      </c>
      <c r="E883" s="1" t="s">
        <v>311</v>
      </c>
      <c r="F883" s="4" t="str">
        <f>HYPERLINK("https://www.puntoseguro.com/blog/conoce-tus-derechos-antes-contratar-seguro-de-decesos/")</f>
        <v>https://www.puntoseguro.com/blog/conoce-tus-derechos-antes-contratar-seguro-de-decesos/</v>
      </c>
      <c r="G883">
        <v>1</v>
      </c>
    </row>
    <row r="884" spans="1:7" outlineLevel="1" x14ac:dyDescent="0.25">
      <c r="A884" t="s">
        <v>701</v>
      </c>
      <c r="B884">
        <v>500</v>
      </c>
      <c r="C884">
        <v>0.99</v>
      </c>
      <c r="D884">
        <v>2.44</v>
      </c>
      <c r="E884" s="1" t="s">
        <v>311</v>
      </c>
      <c r="F884" s="4" t="str">
        <f>HYPERLINK("https://www.segurosdedecesos.net/como-saber-si-estoy-asegurado-en-un-seguro-de-decesos/")</f>
        <v>https://www.segurosdedecesos.net/como-saber-si-estoy-asegurado-en-un-seguro-de-decesos/</v>
      </c>
      <c r="G884">
        <v>1</v>
      </c>
    </row>
    <row r="885" spans="1:7" outlineLevel="1" x14ac:dyDescent="0.25">
      <c r="A885" t="s">
        <v>701</v>
      </c>
      <c r="B885">
        <v>500</v>
      </c>
      <c r="C885">
        <v>0.99</v>
      </c>
      <c r="D885">
        <v>2.44</v>
      </c>
      <c r="E885" s="1" t="s">
        <v>311</v>
      </c>
      <c r="F885" s="4" t="str">
        <f>HYPERLINK("https://www.segurcorazon.com/seguros-de-vida/seguro-de-vida/")</f>
        <v>https://www.segurcorazon.com/seguros-de-vida/seguro-de-vida/</v>
      </c>
      <c r="G885">
        <v>1</v>
      </c>
    </row>
    <row r="886" spans="1:7" outlineLevel="1" x14ac:dyDescent="0.25">
      <c r="A886" t="s">
        <v>701</v>
      </c>
      <c r="B886">
        <v>500</v>
      </c>
      <c r="C886">
        <v>0.99</v>
      </c>
      <c r="D886">
        <v>2.44</v>
      </c>
      <c r="E886" s="1" t="s">
        <v>311</v>
      </c>
      <c r="F886" s="4" t="str">
        <f>HYPERLINK("https://www.unitseguros.com/seguro/seguro-de-decesos/")</f>
        <v>https://www.unitseguros.com/seguro/seguro-de-decesos/</v>
      </c>
      <c r="G886">
        <v>1</v>
      </c>
    </row>
    <row r="887" spans="1:7" outlineLevel="1" x14ac:dyDescent="0.25">
      <c r="A887" t="s">
        <v>701</v>
      </c>
      <c r="B887">
        <v>500</v>
      </c>
      <c r="C887">
        <v>0.99</v>
      </c>
      <c r="D887">
        <v>2.44</v>
      </c>
      <c r="E887" s="1" t="s">
        <v>311</v>
      </c>
      <c r="F887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887">
        <v>1</v>
      </c>
    </row>
    <row r="888" spans="1:7" outlineLevel="1" x14ac:dyDescent="0.25">
      <c r="A888" t="s">
        <v>701</v>
      </c>
      <c r="B888">
        <v>500</v>
      </c>
      <c r="C888">
        <v>0.99</v>
      </c>
      <c r="D888">
        <v>2.44</v>
      </c>
      <c r="E888" s="1" t="s">
        <v>311</v>
      </c>
      <c r="F888" s="4" t="str">
        <f>HYPERLINK("https://www.generali.es/seguros-particulares/vida-facil")</f>
        <v>https://www.generali.es/seguros-particulares/vida-facil</v>
      </c>
      <c r="G888">
        <v>1</v>
      </c>
    </row>
    <row r="889" spans="1:7" outlineLevel="1" x14ac:dyDescent="0.25">
      <c r="A889" t="s">
        <v>701</v>
      </c>
      <c r="B889">
        <v>500</v>
      </c>
      <c r="C889">
        <v>0.99</v>
      </c>
      <c r="D889">
        <v>2.44</v>
      </c>
      <c r="E889" s="1" t="s">
        <v>311</v>
      </c>
      <c r="F889" s="4" t="str">
        <f>HYPERLINK("https://www.elsegurodetuvida.com/calculo-seguro-vida/")</f>
        <v>https://www.elsegurodetuvida.com/calculo-seguro-vida/</v>
      </c>
      <c r="G889">
        <v>1</v>
      </c>
    </row>
    <row r="890" spans="1:7" outlineLevel="1" x14ac:dyDescent="0.25">
      <c r="A890" t="s">
        <v>701</v>
      </c>
      <c r="B890">
        <v>500</v>
      </c>
      <c r="C890">
        <v>0.99</v>
      </c>
      <c r="D890">
        <v>2.44</v>
      </c>
      <c r="E890" s="1" t="s">
        <v>311</v>
      </c>
      <c r="F890" s="4" t="str">
        <f>HYPERLINK("https://www.lavozdegalicia.es/noticia/ferrol/ferrol/2021/03/06/contratacion-seguros-vida-decesos-aumenta-pandemia/0003_202103F6C3991.htm")</f>
        <v>https://www.lavozdegalicia.es/noticia/ferrol/ferrol/2021/03/06/contratacion-seguros-vida-decesos-aumenta-pandemia/0003_202103F6C3991.htm</v>
      </c>
      <c r="G890">
        <v>1</v>
      </c>
    </row>
    <row r="891" spans="1:7" x14ac:dyDescent="0.25">
      <c r="G891">
        <v>1</v>
      </c>
    </row>
    <row r="892" spans="1:7" x14ac:dyDescent="0.25">
      <c r="A892" t="s">
        <v>3</v>
      </c>
      <c r="B892">
        <v>5000</v>
      </c>
      <c r="C892">
        <v>0.99</v>
      </c>
      <c r="D892">
        <v>2.29</v>
      </c>
      <c r="E892" s="1" t="s">
        <v>311</v>
      </c>
      <c r="F892" s="4" t="str">
        <f>HYPERLINK("https://www.puntoseguro.com/blog/conoce-tus-derechos-antes-contratar-seguro-de-decesos/")</f>
        <v>https://www.puntoseguro.com/blog/conoce-tus-derechos-antes-contratar-seguro-de-decesos/</v>
      </c>
      <c r="G892">
        <v>1</v>
      </c>
    </row>
    <row r="893" spans="1:7" outlineLevel="1" x14ac:dyDescent="0.25">
      <c r="A893" t="s">
        <v>3</v>
      </c>
      <c r="B893">
        <v>5000</v>
      </c>
      <c r="C893">
        <v>0.99</v>
      </c>
      <c r="D893">
        <v>2.29</v>
      </c>
      <c r="E893" s="1" t="s">
        <v>311</v>
      </c>
      <c r="F893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893">
        <v>1</v>
      </c>
    </row>
    <row r="894" spans="1:7" outlineLevel="1" x14ac:dyDescent="0.25">
      <c r="A894" t="s">
        <v>3</v>
      </c>
      <c r="B894">
        <v>5000</v>
      </c>
      <c r="C894">
        <v>0.99</v>
      </c>
      <c r="D894">
        <v>2.29</v>
      </c>
      <c r="E894" s="1" t="s">
        <v>311</v>
      </c>
      <c r="F894" s="4" t="str">
        <f>HYPERLINK("https://tucorreduriadeseguros.com/reconocimiento-medico-para-contratar-un-seguro-de-decesos/")</f>
        <v>https://tucorreduriadeseguros.com/reconocimiento-medico-para-contratar-un-seguro-de-decesos/</v>
      </c>
      <c r="G894">
        <v>1</v>
      </c>
    </row>
    <row r="895" spans="1:7" outlineLevel="1" x14ac:dyDescent="0.25">
      <c r="A895" t="s">
        <v>3</v>
      </c>
      <c r="B895">
        <v>5000</v>
      </c>
      <c r="C895">
        <v>0.99</v>
      </c>
      <c r="D895">
        <v>2.29</v>
      </c>
      <c r="E895" s="1" t="s">
        <v>311</v>
      </c>
      <c r="F895" s="4" t="str">
        <f>HYPERLINK("https://tucorreduriadeseguros.com/formas-de-pago-seguros-decesos/")</f>
        <v>https://tucorreduriadeseguros.com/formas-de-pago-seguros-decesos/</v>
      </c>
      <c r="G895">
        <v>1</v>
      </c>
    </row>
    <row r="896" spans="1:7" outlineLevel="1" x14ac:dyDescent="0.25">
      <c r="A896" t="s">
        <v>3</v>
      </c>
      <c r="B896">
        <v>5000</v>
      </c>
      <c r="C896">
        <v>0.99</v>
      </c>
      <c r="D896">
        <v>2.29</v>
      </c>
      <c r="E896" s="1" t="s">
        <v>311</v>
      </c>
      <c r="F896" s="4" t="str">
        <f>HYPERLINK("https://beemy.es/comparador-seguros/seguros-de-decesos/")</f>
        <v>https://beemy.es/comparador-seguros/seguros-de-decesos/</v>
      </c>
      <c r="G896">
        <v>1</v>
      </c>
    </row>
    <row r="897" spans="1:7" outlineLevel="1" x14ac:dyDescent="0.25">
      <c r="A897" t="s">
        <v>3</v>
      </c>
      <c r="B897">
        <v>5000</v>
      </c>
      <c r="C897">
        <v>0.99</v>
      </c>
      <c r="D897">
        <v>2.29</v>
      </c>
      <c r="E897" s="1" t="s">
        <v>311</v>
      </c>
      <c r="F897" s="4" t="str">
        <f>HYPERLINK("https://www.segurosdedecesos.net/seguros-decesos-impuesto-sucesiones/")</f>
        <v>https://www.segurosdedecesos.net/seguros-decesos-impuesto-sucesiones/</v>
      </c>
      <c r="G897">
        <v>1</v>
      </c>
    </row>
    <row r="898" spans="1:7" outlineLevel="1" x14ac:dyDescent="0.25">
      <c r="A898" t="s">
        <v>3</v>
      </c>
      <c r="B898">
        <v>5000</v>
      </c>
      <c r="C898">
        <v>0.99</v>
      </c>
      <c r="D898">
        <v>2.29</v>
      </c>
      <c r="E898" s="1" t="s">
        <v>311</v>
      </c>
      <c r="F898" s="4" t="str">
        <f>HYPERLINK("https://www.segurosdedecesos.net/como-saber-si-estoy-asegurado-en-un-seguro-de-decesos/")</f>
        <v>https://www.segurosdedecesos.net/como-saber-si-estoy-asegurado-en-un-seguro-de-decesos/</v>
      </c>
      <c r="G898">
        <v>1</v>
      </c>
    </row>
    <row r="899" spans="1:7" outlineLevel="1" x14ac:dyDescent="0.25">
      <c r="A899" t="s">
        <v>3</v>
      </c>
      <c r="B899">
        <v>5000</v>
      </c>
      <c r="C899">
        <v>0.99</v>
      </c>
      <c r="D899">
        <v>2.29</v>
      </c>
      <c r="E899" s="1" t="s">
        <v>311</v>
      </c>
      <c r="F899" s="4" t="str">
        <f>HYPERLINK("https://www.grupopacc.es/blog/seguro-de-decesos-en-espana/")</f>
        <v>https://www.grupopacc.es/blog/seguro-de-decesos-en-espana/</v>
      </c>
      <c r="G899">
        <v>1</v>
      </c>
    </row>
    <row r="900" spans="1:7" outlineLevel="1" x14ac:dyDescent="0.25">
      <c r="A900" t="s">
        <v>3</v>
      </c>
      <c r="B900">
        <v>5000</v>
      </c>
      <c r="C900">
        <v>0.99</v>
      </c>
      <c r="D900">
        <v>2.29</v>
      </c>
      <c r="E900" s="1" t="s">
        <v>311</v>
      </c>
      <c r="F900" s="4" t="str">
        <f>HYPERLINK("https://www.rastreator.com/seguros-de-hogar/guias/seguro-hogar-mas-barato.aspx")</f>
        <v>https://www.rastreator.com/seguros-de-hogar/guias/seguro-hogar-mas-barato.aspx</v>
      </c>
      <c r="G900">
        <v>1</v>
      </c>
    </row>
    <row r="901" spans="1:7" outlineLevel="1" x14ac:dyDescent="0.25">
      <c r="A901" t="s">
        <v>3</v>
      </c>
      <c r="B901">
        <v>5000</v>
      </c>
      <c r="C901">
        <v>0.99</v>
      </c>
      <c r="D901">
        <v>2.29</v>
      </c>
      <c r="E901" s="1" t="s">
        <v>311</v>
      </c>
      <c r="F901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901">
        <v>1</v>
      </c>
    </row>
    <row r="902" spans="1:7" x14ac:dyDescent="0.25">
      <c r="G902">
        <v>1</v>
      </c>
    </row>
    <row r="903" spans="1:7" x14ac:dyDescent="0.25">
      <c r="A903" t="s">
        <v>274</v>
      </c>
      <c r="B903">
        <v>500</v>
      </c>
      <c r="C903">
        <v>0.99</v>
      </c>
      <c r="D903">
        <v>3.56</v>
      </c>
      <c r="E903" s="1" t="s">
        <v>130</v>
      </c>
      <c r="F903" s="4" t="str">
        <f>HYPERLINK("https://www.ibercaja.es/particulares/seguros/seguros-decesos/seguro-decesos-confianza/")</f>
        <v>https://www.ibercaja.es/particulares/seguros/seguros-decesos/seguro-decesos-confianza/</v>
      </c>
      <c r="G903">
        <v>1</v>
      </c>
    </row>
    <row r="904" spans="1:7" outlineLevel="1" x14ac:dyDescent="0.25">
      <c r="A904" t="s">
        <v>274</v>
      </c>
      <c r="B904">
        <v>500</v>
      </c>
      <c r="C904">
        <v>0.99</v>
      </c>
      <c r="D904">
        <v>3.56</v>
      </c>
      <c r="E904" s="1" t="s">
        <v>130</v>
      </c>
      <c r="F904" s="4" t="str">
        <f>HYPERLINK("https://www.reclamador.es/blog/seguro-de-decesos/")</f>
        <v>https://www.reclamador.es/blog/seguro-de-decesos/</v>
      </c>
      <c r="G904">
        <v>1</v>
      </c>
    </row>
    <row r="905" spans="1:7" outlineLevel="1" x14ac:dyDescent="0.25">
      <c r="A905" t="s">
        <v>274</v>
      </c>
      <c r="B905">
        <v>500</v>
      </c>
      <c r="C905">
        <v>0.99</v>
      </c>
      <c r="D905">
        <v>3.56</v>
      </c>
      <c r="E905" s="1" t="s">
        <v>130</v>
      </c>
      <c r="F905" s="4" t="str">
        <f>HYPERLINK("https://www.almudenaseguros.es/")</f>
        <v>https://www.almudenaseguros.es/</v>
      </c>
      <c r="G905">
        <v>1</v>
      </c>
    </row>
    <row r="906" spans="1:7" outlineLevel="1" x14ac:dyDescent="0.25">
      <c r="A906" t="s">
        <v>274</v>
      </c>
      <c r="B906">
        <v>500</v>
      </c>
      <c r="C906">
        <v>0.99</v>
      </c>
      <c r="D906">
        <v>3.56</v>
      </c>
      <c r="E906" s="1" t="s">
        <v>130</v>
      </c>
      <c r="F906" s="4" t="s">
        <v>584</v>
      </c>
      <c r="G906">
        <v>1</v>
      </c>
    </row>
    <row r="907" spans="1:7" outlineLevel="1" x14ac:dyDescent="0.25">
      <c r="A907" t="s">
        <v>274</v>
      </c>
      <c r="B907">
        <v>500</v>
      </c>
      <c r="C907">
        <v>0.99</v>
      </c>
      <c r="D907">
        <v>3.56</v>
      </c>
      <c r="E907" s="1" t="s">
        <v>130</v>
      </c>
      <c r="F907" s="4" t="str">
        <f>HYPERLINK("https://www.asisa.es/DocumentosWeb?nombreArchivo=PRODUCTOS%5CASISA_DECESOS-Folleto.pdf")</f>
        <v>https://www.asisa.es/DocumentosWeb?nombreArchivo=PRODUCTOS%5CASISA_DECESOS-Folleto.pdf</v>
      </c>
      <c r="G907">
        <v>1</v>
      </c>
    </row>
    <row r="908" spans="1:7" outlineLevel="1" x14ac:dyDescent="0.25">
      <c r="A908" t="s">
        <v>274</v>
      </c>
      <c r="B908">
        <v>500</v>
      </c>
      <c r="C908">
        <v>0.99</v>
      </c>
      <c r="D908">
        <v>3.56</v>
      </c>
      <c r="E908" s="1" t="s">
        <v>130</v>
      </c>
      <c r="F908" s="4" t="str">
        <f>HYPERLINK("https://www.puntoseguro.com/blog/conoce-tus-derechos-antes-contratar-seguro-de-decesos/")</f>
        <v>https://www.puntoseguro.com/blog/conoce-tus-derechos-antes-contratar-seguro-de-decesos/</v>
      </c>
      <c r="G908">
        <v>1</v>
      </c>
    </row>
    <row r="909" spans="1:7" outlineLevel="1" x14ac:dyDescent="0.25">
      <c r="A909" t="s">
        <v>274</v>
      </c>
      <c r="B909">
        <v>500</v>
      </c>
      <c r="C909">
        <v>0.99</v>
      </c>
      <c r="D909">
        <v>3.56</v>
      </c>
      <c r="E909" s="1" t="s">
        <v>130</v>
      </c>
      <c r="F909" s="4" t="str">
        <f>HYPERLINK("https://www.milanuncios.com/anuncios/seguros-decesos.htm")</f>
        <v>https://www.milanuncios.com/anuncios/seguros-decesos.htm</v>
      </c>
      <c r="G909">
        <v>1</v>
      </c>
    </row>
    <row r="910" spans="1:7" outlineLevel="1" x14ac:dyDescent="0.25">
      <c r="A910" t="s">
        <v>274</v>
      </c>
      <c r="B910">
        <v>500</v>
      </c>
      <c r="C910">
        <v>0.99</v>
      </c>
      <c r="D910">
        <v>3.56</v>
      </c>
      <c r="E910" s="1" t="s">
        <v>130</v>
      </c>
      <c r="F910" s="4" t="str">
        <f>HYPERLINK("https://revistafuneraria.com/tag/seguro-de-decesos/")</f>
        <v>https://revistafuneraria.com/tag/seguro-de-decesos/</v>
      </c>
      <c r="G910">
        <v>1</v>
      </c>
    </row>
    <row r="911" spans="1:7" outlineLevel="1" x14ac:dyDescent="0.25">
      <c r="A911" t="s">
        <v>274</v>
      </c>
      <c r="B911">
        <v>500</v>
      </c>
      <c r="C911">
        <v>0.99</v>
      </c>
      <c r="D911">
        <v>3.56</v>
      </c>
      <c r="E911" s="1" t="s">
        <v>130</v>
      </c>
      <c r="F911" s="4" t="str">
        <f>HYPERLINK("https://www.inese.es/plus-ultra-incluye-servicios-para-mascotas-en-su-seguro-de-decesos/")</f>
        <v>https://www.inese.es/plus-ultra-incluye-servicios-para-mascotas-en-su-seguro-de-decesos/</v>
      </c>
      <c r="G911">
        <v>1</v>
      </c>
    </row>
    <row r="912" spans="1:7" outlineLevel="1" x14ac:dyDescent="0.25">
      <c r="A912" t="s">
        <v>274</v>
      </c>
      <c r="B912">
        <v>500</v>
      </c>
      <c r="C912">
        <v>0.99</v>
      </c>
      <c r="D912">
        <v>3.56</v>
      </c>
      <c r="E912" s="1" t="s">
        <v>130</v>
      </c>
      <c r="F912" s="4" t="str">
        <f>HYPERLINK("https://drsegurosbrokers.com/seguros-de-decesos/")</f>
        <v>https://drsegurosbrokers.com/seguros-de-decesos/</v>
      </c>
      <c r="G912">
        <v>1</v>
      </c>
    </row>
    <row r="913" spans="1:7" x14ac:dyDescent="0.25">
      <c r="G913">
        <v>1</v>
      </c>
    </row>
    <row r="914" spans="1:7" x14ac:dyDescent="0.25">
      <c r="A914" t="s">
        <v>130</v>
      </c>
      <c r="B914">
        <v>500</v>
      </c>
      <c r="C914">
        <v>0.99</v>
      </c>
      <c r="D914">
        <v>3.14</v>
      </c>
      <c r="E914" s="1" t="s">
        <v>130</v>
      </c>
      <c r="F914" s="4" t="str">
        <f>HYPERLINK("https://www.ibercaja.es/particulares/seguros/seguros-decesos/seguro-decesos-confianza/")</f>
        <v>https://www.ibercaja.es/particulares/seguros/seguros-decesos/seguro-decesos-confianza/</v>
      </c>
      <c r="G914">
        <v>1</v>
      </c>
    </row>
    <row r="915" spans="1:7" outlineLevel="1" x14ac:dyDescent="0.25">
      <c r="A915" t="s">
        <v>130</v>
      </c>
      <c r="B915">
        <v>500</v>
      </c>
      <c r="C915">
        <v>0.99</v>
      </c>
      <c r="D915">
        <v>3.14</v>
      </c>
      <c r="E915" s="1" t="s">
        <v>130</v>
      </c>
      <c r="F915" s="4" t="str">
        <f>HYPERLINK("https://www.reclamador.es/blog/seguro-de-decesos/")</f>
        <v>https://www.reclamador.es/blog/seguro-de-decesos/</v>
      </c>
      <c r="G915">
        <v>1</v>
      </c>
    </row>
    <row r="916" spans="1:7" outlineLevel="1" x14ac:dyDescent="0.25">
      <c r="A916" t="s">
        <v>130</v>
      </c>
      <c r="B916">
        <v>500</v>
      </c>
      <c r="C916">
        <v>0.99</v>
      </c>
      <c r="D916">
        <v>3.14</v>
      </c>
      <c r="E916" s="1" t="s">
        <v>130</v>
      </c>
      <c r="F916" s="4" t="str">
        <f>HYPERLINK("https://www.almudenaseguros.es/")</f>
        <v>https://www.almudenaseguros.es/</v>
      </c>
      <c r="G916">
        <v>1</v>
      </c>
    </row>
    <row r="917" spans="1:7" outlineLevel="1" x14ac:dyDescent="0.25">
      <c r="A917" t="s">
        <v>130</v>
      </c>
      <c r="B917">
        <v>500</v>
      </c>
      <c r="C917">
        <v>0.99</v>
      </c>
      <c r="D917">
        <v>3.14</v>
      </c>
      <c r="E917" s="1" t="s">
        <v>130</v>
      </c>
      <c r="F917" s="4" t="s">
        <v>584</v>
      </c>
      <c r="G917">
        <v>1</v>
      </c>
    </row>
    <row r="918" spans="1:7" outlineLevel="1" x14ac:dyDescent="0.25">
      <c r="A918" t="s">
        <v>130</v>
      </c>
      <c r="B918">
        <v>500</v>
      </c>
      <c r="C918">
        <v>0.99</v>
      </c>
      <c r="D918">
        <v>3.14</v>
      </c>
      <c r="E918" s="1" t="s">
        <v>130</v>
      </c>
      <c r="F918" s="4" t="str">
        <f>HYPERLINK("https://europa.eu/youreurope/citizens/work/unemployment-and-benefits/death-grants/index_es.htm")</f>
        <v>https://europa.eu/youreurope/citizens/work/unemployment-and-benefits/death-grants/index_es.htm</v>
      </c>
      <c r="G918">
        <v>1</v>
      </c>
    </row>
    <row r="919" spans="1:7" outlineLevel="1" x14ac:dyDescent="0.25">
      <c r="A919" t="s">
        <v>130</v>
      </c>
      <c r="B919">
        <v>500</v>
      </c>
      <c r="C919">
        <v>0.99</v>
      </c>
      <c r="D919">
        <v>3.14</v>
      </c>
      <c r="E919" s="1" t="s">
        <v>130</v>
      </c>
      <c r="F919" s="4" t="str">
        <f>HYPERLINK("https://www.asisa.es/DocumentosWeb?nombreArchivo=PRODUCTOS%5CASISA_DECESOS-Folleto.pdf")</f>
        <v>https://www.asisa.es/DocumentosWeb?nombreArchivo=PRODUCTOS%5CASISA_DECESOS-Folleto.pdf</v>
      </c>
      <c r="G919">
        <v>1</v>
      </c>
    </row>
    <row r="920" spans="1:7" outlineLevel="1" x14ac:dyDescent="0.25">
      <c r="A920" t="s">
        <v>130</v>
      </c>
      <c r="B920">
        <v>500</v>
      </c>
      <c r="C920">
        <v>0.99</v>
      </c>
      <c r="D920">
        <v>3.14</v>
      </c>
      <c r="E920" s="1" t="s">
        <v>130</v>
      </c>
      <c r="F920" s="4" t="str">
        <f>HYPERLINK("https://www.puntoseguro.com/blog/conoce-tus-derechos-antes-contratar-seguro-de-decesos/")</f>
        <v>https://www.puntoseguro.com/blog/conoce-tus-derechos-antes-contratar-seguro-de-decesos/</v>
      </c>
      <c r="G920">
        <v>1</v>
      </c>
    </row>
    <row r="921" spans="1:7" outlineLevel="1" x14ac:dyDescent="0.25">
      <c r="A921" t="s">
        <v>130</v>
      </c>
      <c r="B921">
        <v>500</v>
      </c>
      <c r="C921">
        <v>0.99</v>
      </c>
      <c r="D921">
        <v>3.14</v>
      </c>
      <c r="E921" s="1" t="s">
        <v>130</v>
      </c>
      <c r="F921" s="4" t="str">
        <f>HYPERLINK("https://www.milanuncios.com/anuncios/seguros-decesos.htm")</f>
        <v>https://www.milanuncios.com/anuncios/seguros-decesos.htm</v>
      </c>
      <c r="G921">
        <v>1</v>
      </c>
    </row>
    <row r="922" spans="1:7" outlineLevel="1" x14ac:dyDescent="0.25">
      <c r="A922" t="s">
        <v>130</v>
      </c>
      <c r="B922">
        <v>500</v>
      </c>
      <c r="C922">
        <v>0.99</v>
      </c>
      <c r="D922">
        <v>3.14</v>
      </c>
      <c r="E922" s="1" t="s">
        <v>130</v>
      </c>
      <c r="F922" s="4" t="str">
        <f>HYPERLINK("https://www.conaset.cl/soap/")</f>
        <v>https://www.conaset.cl/soap/</v>
      </c>
      <c r="G922">
        <v>1</v>
      </c>
    </row>
    <row r="923" spans="1:7" outlineLevel="1" x14ac:dyDescent="0.25">
      <c r="A923" t="s">
        <v>130</v>
      </c>
      <c r="B923">
        <v>500</v>
      </c>
      <c r="C923">
        <v>0.99</v>
      </c>
      <c r="D923">
        <v>3.14</v>
      </c>
      <c r="E923" s="1" t="s">
        <v>130</v>
      </c>
      <c r="F923" s="4" t="str">
        <f>HYPERLINK("https://www.icea.es/")</f>
        <v>https://www.icea.es/</v>
      </c>
      <c r="G923">
        <v>1</v>
      </c>
    </row>
    <row r="924" spans="1:7" x14ac:dyDescent="0.25">
      <c r="G924">
        <v>1</v>
      </c>
    </row>
    <row r="925" spans="1:7" x14ac:dyDescent="0.25">
      <c r="A925" t="s">
        <v>730</v>
      </c>
      <c r="B925">
        <v>500</v>
      </c>
      <c r="C925">
        <v>0.99</v>
      </c>
      <c r="D925">
        <v>2.74</v>
      </c>
      <c r="E925" s="1" t="s">
        <v>130</v>
      </c>
      <c r="F925" s="4" t="str">
        <f>HYPERLINK("https://www.reclamador.es/blog/seguro-de-decesos/")</f>
        <v>https://www.reclamador.es/blog/seguro-de-decesos/</v>
      </c>
      <c r="G925">
        <v>1</v>
      </c>
    </row>
    <row r="926" spans="1:7" outlineLevel="1" x14ac:dyDescent="0.25">
      <c r="A926" t="s">
        <v>730</v>
      </c>
      <c r="B926">
        <v>500</v>
      </c>
      <c r="C926">
        <v>0.99</v>
      </c>
      <c r="D926">
        <v>2.74</v>
      </c>
      <c r="E926" s="1" t="s">
        <v>130</v>
      </c>
      <c r="F926" s="4" t="str">
        <f>HYPERLINK("https://www.ibercaja.es/particulares/seguros/seguros-decesos/seguro-decesos-prima-unica/")</f>
        <v>https://www.ibercaja.es/particulares/seguros/seguros-decesos/seguro-decesos-prima-unica/</v>
      </c>
      <c r="G926">
        <v>1</v>
      </c>
    </row>
    <row r="927" spans="1:7" outlineLevel="1" x14ac:dyDescent="0.25">
      <c r="A927" t="s">
        <v>730</v>
      </c>
      <c r="B927">
        <v>500</v>
      </c>
      <c r="C927">
        <v>0.99</v>
      </c>
      <c r="D927">
        <v>2.74</v>
      </c>
      <c r="E927" s="1" t="s">
        <v>130</v>
      </c>
      <c r="F927" s="4" t="str">
        <f>HYPERLINK("https://www.ibercaja.es/particulares/seguros/seguros-decesos/seguro-decesos-confianza/")</f>
        <v>https://www.ibercaja.es/particulares/seguros/seguros-decesos/seguro-decesos-confianza/</v>
      </c>
      <c r="G927">
        <v>1</v>
      </c>
    </row>
    <row r="928" spans="1:7" outlineLevel="1" x14ac:dyDescent="0.25">
      <c r="A928" t="s">
        <v>730</v>
      </c>
      <c r="B928">
        <v>500</v>
      </c>
      <c r="C928">
        <v>0.99</v>
      </c>
      <c r="D928">
        <v>2.74</v>
      </c>
      <c r="E928" s="1" t="s">
        <v>130</v>
      </c>
      <c r="F928" s="4" t="str">
        <f>HYPERLINK("https://www.asisa.es/DocumentosWeb?nombreArchivo=PRODUCTOS%5CASISA_DECESOS-Folleto.pdf")</f>
        <v>https://www.asisa.es/DocumentosWeb?nombreArchivo=PRODUCTOS%5CASISA_DECESOS-Folleto.pdf</v>
      </c>
      <c r="G928">
        <v>1</v>
      </c>
    </row>
    <row r="929" spans="1:7" outlineLevel="1" x14ac:dyDescent="0.25">
      <c r="A929" t="s">
        <v>730</v>
      </c>
      <c r="B929">
        <v>500</v>
      </c>
      <c r="C929">
        <v>0.99</v>
      </c>
      <c r="D929">
        <v>2.74</v>
      </c>
      <c r="E929" s="1" t="s">
        <v>130</v>
      </c>
      <c r="F929" s="4" t="str">
        <f>HYPERLINK("https://www.almudenaseguros.es/")</f>
        <v>https://www.almudenaseguros.es/</v>
      </c>
      <c r="G929">
        <v>1</v>
      </c>
    </row>
    <row r="930" spans="1:7" outlineLevel="1" x14ac:dyDescent="0.25">
      <c r="A930" t="s">
        <v>730</v>
      </c>
      <c r="B930">
        <v>500</v>
      </c>
      <c r="C930">
        <v>0.99</v>
      </c>
      <c r="D930">
        <v>2.74</v>
      </c>
      <c r="E930" s="1" t="s">
        <v>130</v>
      </c>
      <c r="F930" s="4" t="str">
        <f>HYPERLINK("https://blog.reale.es/para-que-sirve-antiguedad-seguro-decesos/")</f>
        <v>https://blog.reale.es/para-que-sirve-antiguedad-seguro-decesos/</v>
      </c>
      <c r="G930">
        <v>1</v>
      </c>
    </row>
    <row r="931" spans="1:7" outlineLevel="1" x14ac:dyDescent="0.25">
      <c r="A931" t="s">
        <v>730</v>
      </c>
      <c r="B931">
        <v>500</v>
      </c>
      <c r="C931">
        <v>0.99</v>
      </c>
      <c r="D931">
        <v>2.74</v>
      </c>
      <c r="E931" s="1" t="s">
        <v>130</v>
      </c>
      <c r="F931" s="4" t="str">
        <f>HYPERLINK("https://www.puntoseguro.com/blog/conoce-tus-derechos-antes-contratar-seguro-de-decesos/")</f>
        <v>https://www.puntoseguro.com/blog/conoce-tus-derechos-antes-contratar-seguro-de-decesos/</v>
      </c>
      <c r="G931">
        <v>1</v>
      </c>
    </row>
    <row r="932" spans="1:7" outlineLevel="1" x14ac:dyDescent="0.25">
      <c r="A932" t="s">
        <v>730</v>
      </c>
      <c r="B932">
        <v>500</v>
      </c>
      <c r="C932">
        <v>0.99</v>
      </c>
      <c r="D932">
        <v>2.74</v>
      </c>
      <c r="E932" s="1" t="s">
        <v>130</v>
      </c>
      <c r="F932" s="4" t="str">
        <f>HYPERLINK("https://closaseguros.com/seguros-decesos-vs-seguros-vida-coberturas-diferencias/")</f>
        <v>https://closaseguros.com/seguros-decesos-vs-seguros-vida-coberturas-diferencias/</v>
      </c>
      <c r="G932">
        <v>1</v>
      </c>
    </row>
    <row r="933" spans="1:7" outlineLevel="1" x14ac:dyDescent="0.25">
      <c r="A933" t="s">
        <v>730</v>
      </c>
      <c r="B933">
        <v>500</v>
      </c>
      <c r="C933">
        <v>0.99</v>
      </c>
      <c r="D933">
        <v>2.74</v>
      </c>
      <c r="E933" s="1" t="s">
        <v>130</v>
      </c>
      <c r="F933" s="4" t="str">
        <f>HYPERLINK("https://www.milanuncios.com/anuncios/seguros-decesos.htm")</f>
        <v>https://www.milanuncios.com/anuncios/seguros-decesos.htm</v>
      </c>
      <c r="G933">
        <v>1</v>
      </c>
    </row>
    <row r="934" spans="1:7" outlineLevel="1" x14ac:dyDescent="0.25">
      <c r="A934" t="s">
        <v>730</v>
      </c>
      <c r="B934">
        <v>500</v>
      </c>
      <c r="C934">
        <v>0.99</v>
      </c>
      <c r="D934">
        <v>2.74</v>
      </c>
      <c r="E934" s="1" t="s">
        <v>130</v>
      </c>
      <c r="F934" s="4" t="str">
        <f>HYPERLINK("https://costaseguros.es/decesos/")</f>
        <v>https://costaseguros.es/decesos/</v>
      </c>
      <c r="G934">
        <v>1</v>
      </c>
    </row>
    <row r="935" spans="1:7" x14ac:dyDescent="0.25">
      <c r="G935">
        <v>1</v>
      </c>
    </row>
    <row r="936" spans="1:7" x14ac:dyDescent="0.25">
      <c r="A936" t="s">
        <v>856</v>
      </c>
      <c r="B936">
        <v>500</v>
      </c>
      <c r="C936">
        <v>0.99</v>
      </c>
      <c r="D936">
        <v>2.88</v>
      </c>
      <c r="E936" s="1" t="s">
        <v>130</v>
      </c>
      <c r="F936" s="4" t="s">
        <v>584</v>
      </c>
      <c r="G936">
        <v>1</v>
      </c>
    </row>
    <row r="937" spans="1:7" outlineLevel="1" x14ac:dyDescent="0.25">
      <c r="A937" t="s">
        <v>856</v>
      </c>
      <c r="B937">
        <v>500</v>
      </c>
      <c r="C937">
        <v>0.99</v>
      </c>
      <c r="D937">
        <v>2.88</v>
      </c>
      <c r="E937" s="1" t="s">
        <v>130</v>
      </c>
      <c r="F937" s="4" t="str">
        <f>HYPERLINK("https://www.ibercaja.es/particulares/seguros/seguros-decesos/seguro-decesos-confianza/")</f>
        <v>https://www.ibercaja.es/particulares/seguros/seguros-decesos/seguro-decesos-confianza/</v>
      </c>
      <c r="G937">
        <v>1</v>
      </c>
    </row>
    <row r="938" spans="1:7" outlineLevel="1" x14ac:dyDescent="0.25">
      <c r="A938" t="s">
        <v>856</v>
      </c>
      <c r="B938">
        <v>500</v>
      </c>
      <c r="C938">
        <v>0.99</v>
      </c>
      <c r="D938">
        <v>2.88</v>
      </c>
      <c r="E938" s="1" t="s">
        <v>130</v>
      </c>
      <c r="F938" s="4" t="str">
        <f>HYPERLINK("https://www.ibercaja.es/particulares/seguros/seguros-decesos/seguro-decesos-prima-unica/")</f>
        <v>https://www.ibercaja.es/particulares/seguros/seguros-decesos/seguro-decesos-prima-unica/</v>
      </c>
      <c r="G938">
        <v>1</v>
      </c>
    </row>
    <row r="939" spans="1:7" outlineLevel="1" x14ac:dyDescent="0.25">
      <c r="A939" t="s">
        <v>856</v>
      </c>
      <c r="B939">
        <v>500</v>
      </c>
      <c r="C939">
        <v>0.99</v>
      </c>
      <c r="D939">
        <v>2.88</v>
      </c>
      <c r="E939" s="1" t="s">
        <v>130</v>
      </c>
      <c r="F939" s="4" t="str">
        <f>HYPERLINK("https://www.reclamador.es/blog/seguro-de-decesos/")</f>
        <v>https://www.reclamador.es/blog/seguro-de-decesos/</v>
      </c>
      <c r="G939">
        <v>1</v>
      </c>
    </row>
    <row r="940" spans="1:7" outlineLevel="1" x14ac:dyDescent="0.25">
      <c r="A940" t="s">
        <v>856</v>
      </c>
      <c r="B940">
        <v>500</v>
      </c>
      <c r="C940">
        <v>0.99</v>
      </c>
      <c r="D940">
        <v>2.88</v>
      </c>
      <c r="E940" s="1" t="s">
        <v>130</v>
      </c>
      <c r="F940" s="4" t="str">
        <f>HYPERLINK("https://www.almudenaseguros.es/")</f>
        <v>https://www.almudenaseguros.es/</v>
      </c>
      <c r="G940">
        <v>1</v>
      </c>
    </row>
    <row r="941" spans="1:7" outlineLevel="1" x14ac:dyDescent="0.25">
      <c r="A941" t="s">
        <v>856</v>
      </c>
      <c r="B941">
        <v>500</v>
      </c>
      <c r="C941">
        <v>0.99</v>
      </c>
      <c r="D941">
        <v>2.88</v>
      </c>
      <c r="E941" s="1" t="s">
        <v>130</v>
      </c>
      <c r="F941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941">
        <v>1</v>
      </c>
    </row>
    <row r="942" spans="1:7" outlineLevel="1" x14ac:dyDescent="0.25">
      <c r="A942" t="s">
        <v>856</v>
      </c>
      <c r="B942">
        <v>500</v>
      </c>
      <c r="C942">
        <v>0.99</v>
      </c>
      <c r="D942">
        <v>2.88</v>
      </c>
      <c r="E942" s="1" t="s">
        <v>130</v>
      </c>
      <c r="F942" s="4" t="str">
        <f>HYPERLINK("https://www.asisa.es/DocumentosWeb?nombreArchivo=PRODUCTOS%5CASISA_DECESOS-Folleto.pdf")</f>
        <v>https://www.asisa.es/DocumentosWeb?nombreArchivo=PRODUCTOS%5CASISA_DECESOS-Folleto.pdf</v>
      </c>
      <c r="G942">
        <v>1</v>
      </c>
    </row>
    <row r="943" spans="1:7" outlineLevel="1" x14ac:dyDescent="0.25">
      <c r="A943" t="s">
        <v>856</v>
      </c>
      <c r="B943">
        <v>500</v>
      </c>
      <c r="C943">
        <v>0.99</v>
      </c>
      <c r="D943">
        <v>2.88</v>
      </c>
      <c r="E943" s="1" t="s">
        <v>130</v>
      </c>
      <c r="F943" s="4" t="str">
        <f>HYPERLINK("https://www.puntoseguro.com/blog/conoce-tus-derechos-antes-contratar-seguro-de-decesos/")</f>
        <v>https://www.puntoseguro.com/blog/conoce-tus-derechos-antes-contratar-seguro-de-decesos/</v>
      </c>
      <c r="G943">
        <v>1</v>
      </c>
    </row>
    <row r="944" spans="1:7" outlineLevel="1" x14ac:dyDescent="0.25">
      <c r="A944" t="s">
        <v>856</v>
      </c>
      <c r="B944">
        <v>500</v>
      </c>
      <c r="C944">
        <v>0.99</v>
      </c>
      <c r="D944">
        <v>2.88</v>
      </c>
      <c r="E944" s="1" t="s">
        <v>130</v>
      </c>
      <c r="F944" s="4" t="str">
        <f>HYPERLINK("https://selectra.es/seguros/aseguradoras/ocaso")</f>
        <v>https://selectra.es/seguros/aseguradoras/ocaso</v>
      </c>
      <c r="G944">
        <v>1</v>
      </c>
    </row>
    <row r="945" spans="1:7" outlineLevel="1" x14ac:dyDescent="0.25">
      <c r="A945" t="s">
        <v>856</v>
      </c>
      <c r="B945">
        <v>500</v>
      </c>
      <c r="C945">
        <v>0.99</v>
      </c>
      <c r="D945">
        <v>2.88</v>
      </c>
      <c r="E945" s="1" t="s">
        <v>130</v>
      </c>
      <c r="F945" s="4" t="str">
        <f>HYPERLINK("https://www.bbva.es/personas/productos/seguros/accidentes.html")</f>
        <v>https://www.bbva.es/personas/productos/seguros/accidentes.html</v>
      </c>
      <c r="G945">
        <v>1</v>
      </c>
    </row>
    <row r="946" spans="1:7" x14ac:dyDescent="0.25">
      <c r="G946">
        <v>1</v>
      </c>
    </row>
    <row r="947" spans="1:7" x14ac:dyDescent="0.25">
      <c r="A947" t="s">
        <v>57</v>
      </c>
      <c r="B947">
        <v>50</v>
      </c>
      <c r="C947">
        <v>0.99</v>
      </c>
      <c r="D947">
        <v>3.16</v>
      </c>
      <c r="E947" s="1" t="s">
        <v>130</v>
      </c>
      <c r="F947" s="4" t="str">
        <f>HYPERLINK("https://www.reclamador.es/blog/seguro-de-decesos/")</f>
        <v>https://www.reclamador.es/blog/seguro-de-decesos/</v>
      </c>
      <c r="G947">
        <v>1</v>
      </c>
    </row>
    <row r="948" spans="1:7" outlineLevel="1" x14ac:dyDescent="0.25">
      <c r="A948" t="s">
        <v>57</v>
      </c>
      <c r="B948">
        <v>50</v>
      </c>
      <c r="C948">
        <v>0.99</v>
      </c>
      <c r="D948">
        <v>3.16</v>
      </c>
      <c r="E948" s="1" t="s">
        <v>130</v>
      </c>
      <c r="F948" s="4" t="str">
        <f>HYPERLINK("https://www.ibercaja.es/particulares/seguros/seguros-decesos/seguro-decesos-confianza/")</f>
        <v>https://www.ibercaja.es/particulares/seguros/seguros-decesos/seguro-decesos-confianza/</v>
      </c>
      <c r="G948">
        <v>1</v>
      </c>
    </row>
    <row r="949" spans="1:7" outlineLevel="1" x14ac:dyDescent="0.25">
      <c r="A949" t="s">
        <v>57</v>
      </c>
      <c r="B949">
        <v>50</v>
      </c>
      <c r="C949">
        <v>0.99</v>
      </c>
      <c r="D949">
        <v>3.16</v>
      </c>
      <c r="E949" s="1" t="s">
        <v>130</v>
      </c>
      <c r="F949" s="4" t="str">
        <f>HYPERLINK("https://europa.eu/youreurope/citizens/work/unemployment-and-benefits/death-grants/index_es.htm")</f>
        <v>https://europa.eu/youreurope/citizens/work/unemployment-and-benefits/death-grants/index_es.htm</v>
      </c>
      <c r="G949">
        <v>1</v>
      </c>
    </row>
    <row r="950" spans="1:7" outlineLevel="1" x14ac:dyDescent="0.25">
      <c r="A950" t="s">
        <v>57</v>
      </c>
      <c r="B950">
        <v>50</v>
      </c>
      <c r="C950">
        <v>0.99</v>
      </c>
      <c r="D950">
        <v>3.16</v>
      </c>
      <c r="E950" s="1" t="s">
        <v>130</v>
      </c>
      <c r="F950" s="4" t="s">
        <v>584</v>
      </c>
      <c r="G950">
        <v>1</v>
      </c>
    </row>
    <row r="951" spans="1:7" outlineLevel="1" x14ac:dyDescent="0.25">
      <c r="A951" t="s">
        <v>57</v>
      </c>
      <c r="B951">
        <v>50</v>
      </c>
      <c r="C951">
        <v>0.99</v>
      </c>
      <c r="D951">
        <v>3.16</v>
      </c>
      <c r="E951" s="1" t="s">
        <v>130</v>
      </c>
      <c r="F951" s="4" t="str">
        <f>HYPERLINK("https://www.almudenaseguros.es/")</f>
        <v>https://www.almudenaseguros.es/</v>
      </c>
      <c r="G951">
        <v>1</v>
      </c>
    </row>
    <row r="952" spans="1:7" outlineLevel="1" x14ac:dyDescent="0.25">
      <c r="A952" t="s">
        <v>57</v>
      </c>
      <c r="B952">
        <v>50</v>
      </c>
      <c r="C952">
        <v>0.99</v>
      </c>
      <c r="D952">
        <v>3.16</v>
      </c>
      <c r="E952" s="1" t="s">
        <v>130</v>
      </c>
      <c r="F952" s="4" t="str">
        <f>HYPERLINK("http://www.ivss.gov.ve/contenido/Pension-por-Sobreviviente")</f>
        <v>http://www.ivss.gov.ve/contenido/Pension-por-Sobreviviente</v>
      </c>
      <c r="G952">
        <v>1</v>
      </c>
    </row>
    <row r="953" spans="1:7" outlineLevel="1" x14ac:dyDescent="0.25">
      <c r="A953" t="s">
        <v>57</v>
      </c>
      <c r="B953">
        <v>50</v>
      </c>
      <c r="C953">
        <v>0.99</v>
      </c>
      <c r="D953">
        <v>3.16</v>
      </c>
      <c r="E953" s="1" t="s">
        <v>130</v>
      </c>
      <c r="F953" s="4" t="str">
        <f>HYPERLINK("https://www.asisa.es/DocumentosWeb?nombreArchivo=PRODUCTOS%5CASISA_DECESOS-Folleto.pdf")</f>
        <v>https://www.asisa.es/DocumentosWeb?nombreArchivo=PRODUCTOS%5CASISA_DECESOS-Folleto.pdf</v>
      </c>
      <c r="G953">
        <v>1</v>
      </c>
    </row>
    <row r="954" spans="1:7" outlineLevel="1" x14ac:dyDescent="0.25">
      <c r="A954" t="s">
        <v>57</v>
      </c>
      <c r="B954">
        <v>50</v>
      </c>
      <c r="C954">
        <v>0.99</v>
      </c>
      <c r="D954">
        <v>3.16</v>
      </c>
      <c r="E954" s="1" t="s">
        <v>130</v>
      </c>
      <c r="F954" s="4" t="str">
        <f>HYPERLINK("https://www.chileatiende.gob.cl/fichas/35266-retiro-de-fondos-de-la-cuenta-individual-en-la-afc-por-pension-o-fallecimiento-del-afiliado")</f>
        <v>https://www.chileatiende.gob.cl/fichas/35266-retiro-de-fondos-de-la-cuenta-individual-en-la-afc-por-pension-o-fallecimiento-del-afiliado</v>
      </c>
      <c r="G954">
        <v>1</v>
      </c>
    </row>
    <row r="955" spans="1:7" outlineLevel="1" x14ac:dyDescent="0.25">
      <c r="A955" t="s">
        <v>57</v>
      </c>
      <c r="B955">
        <v>50</v>
      </c>
      <c r="C955">
        <v>0.99</v>
      </c>
      <c r="D955">
        <v>3.16</v>
      </c>
      <c r="E955" s="1" t="s">
        <v>130</v>
      </c>
      <c r="F955" s="4" t="str">
        <f>HYPERLINK("https://www.santander.com.mx/personas/regulacion/tramite-por-defuncion.html")</f>
        <v>https://www.santander.com.mx/personas/regulacion/tramite-por-defuncion.html</v>
      </c>
      <c r="G955">
        <v>1</v>
      </c>
    </row>
    <row r="956" spans="1:7" outlineLevel="1" x14ac:dyDescent="0.25">
      <c r="A956" t="s">
        <v>57</v>
      </c>
      <c r="B956">
        <v>50</v>
      </c>
      <c r="C956">
        <v>0.99</v>
      </c>
      <c r="D956">
        <v>3.16</v>
      </c>
      <c r="E956" s="1" t="s">
        <v>130</v>
      </c>
      <c r="F956" s="4" t="s">
        <v>647</v>
      </c>
      <c r="G956">
        <v>1</v>
      </c>
    </row>
    <row r="957" spans="1:7" x14ac:dyDescent="0.25">
      <c r="G957">
        <v>1</v>
      </c>
    </row>
    <row r="958" spans="1:7" x14ac:dyDescent="0.25">
      <c r="A958" t="s">
        <v>85</v>
      </c>
      <c r="B958">
        <v>50</v>
      </c>
      <c r="C958">
        <v>0.99</v>
      </c>
      <c r="D958">
        <v>2.2200000000000002</v>
      </c>
      <c r="E958" s="1" t="s">
        <v>130</v>
      </c>
      <c r="F958" s="4" t="str">
        <f>HYPERLINK("https://www.ibercaja.es/particulares/seguros/seguros-decesos/seguro-decesos-prima-unica/")</f>
        <v>https://www.ibercaja.es/particulares/seguros/seguros-decesos/seguro-decesos-prima-unica/</v>
      </c>
      <c r="G958">
        <v>1</v>
      </c>
    </row>
    <row r="959" spans="1:7" outlineLevel="1" x14ac:dyDescent="0.25">
      <c r="A959" t="s">
        <v>85</v>
      </c>
      <c r="B959">
        <v>50</v>
      </c>
      <c r="C959">
        <v>0.99</v>
      </c>
      <c r="D959">
        <v>2.2200000000000002</v>
      </c>
      <c r="E959" s="1" t="s">
        <v>130</v>
      </c>
      <c r="F959" s="4" t="str">
        <f>HYPERLINK("https://www.ibercaja.es/particulares/seguros/seguros-decesos/seguro-decesos-confianza/")</f>
        <v>https://www.ibercaja.es/particulares/seguros/seguros-decesos/seguro-decesos-confianza/</v>
      </c>
      <c r="G959">
        <v>1</v>
      </c>
    </row>
    <row r="960" spans="1:7" outlineLevel="1" x14ac:dyDescent="0.25">
      <c r="A960" t="s">
        <v>85</v>
      </c>
      <c r="B960">
        <v>50</v>
      </c>
      <c r="C960">
        <v>0.99</v>
      </c>
      <c r="D960">
        <v>2.2200000000000002</v>
      </c>
      <c r="E960" s="1" t="s">
        <v>130</v>
      </c>
      <c r="F960" s="4" t="str">
        <f>HYPERLINK("https://www.almudenaseguros.es/")</f>
        <v>https://www.almudenaseguros.es/</v>
      </c>
      <c r="G960">
        <v>1</v>
      </c>
    </row>
    <row r="961" spans="1:7" outlineLevel="1" x14ac:dyDescent="0.25">
      <c r="A961" t="s">
        <v>85</v>
      </c>
      <c r="B961">
        <v>50</v>
      </c>
      <c r="C961">
        <v>0.99</v>
      </c>
      <c r="D961">
        <v>2.2200000000000002</v>
      </c>
      <c r="E961" s="1" t="s">
        <v>130</v>
      </c>
      <c r="F961" s="4" t="str">
        <f>HYPERLINK("https://www.reclamador.es/blog/seguro-de-decesos/")</f>
        <v>https://www.reclamador.es/blog/seguro-de-decesos/</v>
      </c>
      <c r="G961">
        <v>1</v>
      </c>
    </row>
    <row r="962" spans="1:7" outlineLevel="1" x14ac:dyDescent="0.25">
      <c r="A962" t="s">
        <v>85</v>
      </c>
      <c r="B962">
        <v>50</v>
      </c>
      <c r="C962">
        <v>0.99</v>
      </c>
      <c r="D962">
        <v>2.2200000000000002</v>
      </c>
      <c r="E962" s="1" t="s">
        <v>130</v>
      </c>
      <c r="F962" s="4" t="str">
        <f>HYPERLINK("https://www.icea.es/")</f>
        <v>https://www.icea.es/</v>
      </c>
      <c r="G962">
        <v>1</v>
      </c>
    </row>
    <row r="963" spans="1:7" outlineLevel="1" x14ac:dyDescent="0.25">
      <c r="A963" t="s">
        <v>85</v>
      </c>
      <c r="B963">
        <v>50</v>
      </c>
      <c r="C963">
        <v>0.99</v>
      </c>
      <c r="D963">
        <v>2.2200000000000002</v>
      </c>
      <c r="E963" s="1" t="s">
        <v>130</v>
      </c>
      <c r="F963" s="4" t="str">
        <f>HYPERLINK("https://www.milanuncios.com/anuncios/seguros-decesos.htm")</f>
        <v>https://www.milanuncios.com/anuncios/seguros-decesos.htm</v>
      </c>
      <c r="G963">
        <v>1</v>
      </c>
    </row>
    <row r="964" spans="1:7" outlineLevel="1" x14ac:dyDescent="0.25">
      <c r="A964" t="s">
        <v>85</v>
      </c>
      <c r="B964">
        <v>50</v>
      </c>
      <c r="C964">
        <v>0.99</v>
      </c>
      <c r="D964">
        <v>2.2200000000000002</v>
      </c>
      <c r="E964" s="1" t="s">
        <v>130</v>
      </c>
      <c r="F964" s="4" t="str">
        <f>HYPERLINK("https://www.puntoseguro.com/blog/conoce-tus-derechos-antes-contratar-seguro-de-decesos/")</f>
        <v>https://www.puntoseguro.com/blog/conoce-tus-derechos-antes-contratar-seguro-de-decesos/</v>
      </c>
      <c r="G964">
        <v>1</v>
      </c>
    </row>
    <row r="965" spans="1:7" outlineLevel="1" x14ac:dyDescent="0.25">
      <c r="A965" t="s">
        <v>85</v>
      </c>
      <c r="B965">
        <v>50</v>
      </c>
      <c r="C965">
        <v>0.99</v>
      </c>
      <c r="D965">
        <v>2.2200000000000002</v>
      </c>
      <c r="E965" s="1" t="s">
        <v>130</v>
      </c>
      <c r="F965" s="4" t="str">
        <f>HYPERLINK("https://selectra.es/seguros/aseguradoras/ocaso")</f>
        <v>https://selectra.es/seguros/aseguradoras/ocaso</v>
      </c>
      <c r="G965">
        <v>1</v>
      </c>
    </row>
    <row r="966" spans="1:7" outlineLevel="1" x14ac:dyDescent="0.25">
      <c r="A966" t="s">
        <v>85</v>
      </c>
      <c r="B966">
        <v>50</v>
      </c>
      <c r="C966">
        <v>0.99</v>
      </c>
      <c r="D966">
        <v>2.2200000000000002</v>
      </c>
      <c r="E966" s="1" t="s">
        <v>130</v>
      </c>
      <c r="F966" s="4" t="str">
        <f>HYPERLINK("https://seguros-decesos.santalucia.es/")</f>
        <v>https://seguros-decesos.santalucia.es/</v>
      </c>
      <c r="G966">
        <v>1</v>
      </c>
    </row>
    <row r="967" spans="1:7" outlineLevel="1" x14ac:dyDescent="0.25">
      <c r="A967" t="s">
        <v>85</v>
      </c>
      <c r="B967">
        <v>50</v>
      </c>
      <c r="C967">
        <v>0.99</v>
      </c>
      <c r="D967">
        <v>2.2200000000000002</v>
      </c>
      <c r="E967" s="1" t="s">
        <v>130</v>
      </c>
      <c r="F967" s="4" t="str">
        <f>HYPERLINK("https://www.generali.es/")</f>
        <v>https://www.generali.es/</v>
      </c>
      <c r="G967">
        <v>1</v>
      </c>
    </row>
    <row r="968" spans="1:7" x14ac:dyDescent="0.25">
      <c r="G968">
        <v>1</v>
      </c>
    </row>
    <row r="969" spans="1:7" x14ac:dyDescent="0.25">
      <c r="A969" t="s">
        <v>1002</v>
      </c>
      <c r="B969">
        <v>50</v>
      </c>
      <c r="C969">
        <v>0.99</v>
      </c>
      <c r="D969">
        <v>3.46</v>
      </c>
      <c r="E969" s="1" t="s">
        <v>130</v>
      </c>
      <c r="F969" s="4" t="str">
        <f>HYPERLINK("https://www.almudenaseguros.es/")</f>
        <v>https://www.almudenaseguros.es/</v>
      </c>
      <c r="G969">
        <v>1</v>
      </c>
    </row>
    <row r="970" spans="1:7" outlineLevel="1" x14ac:dyDescent="0.25">
      <c r="A970" t="s">
        <v>1002</v>
      </c>
      <c r="B970">
        <v>50</v>
      </c>
      <c r="C970">
        <v>0.99</v>
      </c>
      <c r="D970">
        <v>3.46</v>
      </c>
      <c r="E970" s="1" t="s">
        <v>130</v>
      </c>
      <c r="F970" s="4" t="str">
        <f>HYPERLINK("https://www.ibercaja.es/particulares/seguros/seguros-decesos/seguro-decesos-confianza/")</f>
        <v>https://www.ibercaja.es/particulares/seguros/seguros-decesos/seguro-decesos-confianza/</v>
      </c>
      <c r="G970">
        <v>1</v>
      </c>
    </row>
    <row r="971" spans="1:7" outlineLevel="1" x14ac:dyDescent="0.25">
      <c r="A971" t="s">
        <v>1002</v>
      </c>
      <c r="B971">
        <v>50</v>
      </c>
      <c r="C971">
        <v>0.99</v>
      </c>
      <c r="D971">
        <v>3.46</v>
      </c>
      <c r="E971" s="1" t="s">
        <v>130</v>
      </c>
      <c r="F971" s="4" t="str">
        <f>HYPERLINK("https://beemy.es/comparador-seguros/seguros-de-decesos/")</f>
        <v>https://beemy.es/comparador-seguros/seguros-de-decesos/</v>
      </c>
      <c r="G971">
        <v>1</v>
      </c>
    </row>
    <row r="972" spans="1:7" outlineLevel="1" x14ac:dyDescent="0.25">
      <c r="A972" t="s">
        <v>1002</v>
      </c>
      <c r="B972">
        <v>50</v>
      </c>
      <c r="C972">
        <v>0.99</v>
      </c>
      <c r="D972">
        <v>3.46</v>
      </c>
      <c r="E972" s="1" t="s">
        <v>130</v>
      </c>
      <c r="F972" s="4" t="str">
        <f>HYPERLINK("https://www.puntoseguro.com/blog/conoce-tus-derechos-antes-contratar-seguro-de-decesos/")</f>
        <v>https://www.puntoseguro.com/blog/conoce-tus-derechos-antes-contratar-seguro-de-decesos/</v>
      </c>
      <c r="G972">
        <v>1</v>
      </c>
    </row>
    <row r="973" spans="1:7" outlineLevel="1" x14ac:dyDescent="0.25">
      <c r="A973" t="s">
        <v>1002</v>
      </c>
      <c r="B973">
        <v>50</v>
      </c>
      <c r="C973">
        <v>0.99</v>
      </c>
      <c r="D973">
        <v>3.46</v>
      </c>
      <c r="E973" s="1" t="s">
        <v>130</v>
      </c>
      <c r="F973" s="4" t="str">
        <f>HYPERLINK("https://www.milanuncios.com/anuncios/seguros-decesos.htm")</f>
        <v>https://www.milanuncios.com/anuncios/seguros-decesos.htm</v>
      </c>
      <c r="G973">
        <v>1</v>
      </c>
    </row>
    <row r="974" spans="1:7" outlineLevel="1" x14ac:dyDescent="0.25">
      <c r="A974" t="s">
        <v>1002</v>
      </c>
      <c r="B974">
        <v>50</v>
      </c>
      <c r="C974">
        <v>0.99</v>
      </c>
      <c r="D974">
        <v>3.46</v>
      </c>
      <c r="E974" s="1" t="s">
        <v>130</v>
      </c>
      <c r="F974" s="4" t="str">
        <f>HYPERLINK("https://contratarsegurosonline.com/2021/03/09/seguros-de-decesos-en-barcelona/")</f>
        <v>https://contratarsegurosonline.com/2021/03/09/seguros-de-decesos-en-barcelona/</v>
      </c>
      <c r="G974">
        <v>1</v>
      </c>
    </row>
    <row r="975" spans="1:7" outlineLevel="1" x14ac:dyDescent="0.25">
      <c r="A975" t="s">
        <v>1002</v>
      </c>
      <c r="B975">
        <v>50</v>
      </c>
      <c r="C975">
        <v>0.99</v>
      </c>
      <c r="D975">
        <v>3.46</v>
      </c>
      <c r="E975" s="1" t="s">
        <v>130</v>
      </c>
      <c r="F975" s="4" t="str">
        <f>HYPERLINK("https://ryd.es/decesos")</f>
        <v>https://ryd.es/decesos</v>
      </c>
      <c r="G975">
        <v>1</v>
      </c>
    </row>
    <row r="976" spans="1:7" outlineLevel="1" x14ac:dyDescent="0.25">
      <c r="A976" t="s">
        <v>1002</v>
      </c>
      <c r="B976">
        <v>50</v>
      </c>
      <c r="C976">
        <v>0.99</v>
      </c>
      <c r="D976">
        <v>3.46</v>
      </c>
      <c r="E976" s="1" t="s">
        <v>130</v>
      </c>
      <c r="F976" s="4" t="str">
        <f>HYPERLINK("https://blog.reale.es/para-que-sirve-antiguedad-seguro-decesos/")</f>
        <v>https://blog.reale.es/para-que-sirve-antiguedad-seguro-decesos/</v>
      </c>
      <c r="G976">
        <v>1</v>
      </c>
    </row>
    <row r="977" spans="1:7" outlineLevel="1" x14ac:dyDescent="0.25">
      <c r="A977" t="s">
        <v>1002</v>
      </c>
      <c r="B977">
        <v>50</v>
      </c>
      <c r="C977">
        <v>0.99</v>
      </c>
      <c r="D977">
        <v>3.46</v>
      </c>
      <c r="E977" s="1" t="s">
        <v>130</v>
      </c>
      <c r="F977" s="4" t="str">
        <f>HYPERLINK("https://es.linkedin.com/jobs/view/teleoperador-a-venta-seguros-decesos-at-empresa-de-seguros-de-deceso-2459098618")</f>
        <v>https://es.linkedin.com/jobs/view/teleoperador-a-venta-seguros-decesos-at-empresa-de-seguros-de-deceso-2459098618</v>
      </c>
      <c r="G977">
        <v>1</v>
      </c>
    </row>
    <row r="978" spans="1:7" outlineLevel="1" x14ac:dyDescent="0.25">
      <c r="A978" t="s">
        <v>1002</v>
      </c>
      <c r="B978">
        <v>50</v>
      </c>
      <c r="C978">
        <v>0.99</v>
      </c>
      <c r="D978">
        <v>3.46</v>
      </c>
      <c r="E978" s="1" t="s">
        <v>130</v>
      </c>
      <c r="F978" s="4" t="str">
        <f>HYPERLINK("https://www.carrefour.es/seguros/seguro-de-vida/")</f>
        <v>https://www.carrefour.es/seguros/seguro-de-vida/</v>
      </c>
      <c r="G978">
        <v>1</v>
      </c>
    </row>
    <row r="979" spans="1:7" x14ac:dyDescent="0.25">
      <c r="G979">
        <v>1</v>
      </c>
    </row>
    <row r="980" spans="1:7" x14ac:dyDescent="0.25">
      <c r="A980" t="s">
        <v>1058</v>
      </c>
      <c r="B980">
        <v>500</v>
      </c>
      <c r="C980">
        <v>0.66</v>
      </c>
      <c r="D980">
        <v>0.84</v>
      </c>
      <c r="E980" s="1" t="s">
        <v>870</v>
      </c>
      <c r="F980" s="4" t="str">
        <f>HYPERLINK("https://www.segurosdecesos.com.es/con/helvetia.html")</f>
        <v>https://www.segurosdecesos.com.es/con/helvetia.html</v>
      </c>
      <c r="G980">
        <v>1</v>
      </c>
    </row>
    <row r="981" spans="1:7" outlineLevel="1" x14ac:dyDescent="0.25">
      <c r="A981" t="s">
        <v>1058</v>
      </c>
      <c r="B981">
        <v>500</v>
      </c>
      <c r="C981">
        <v>0.66</v>
      </c>
      <c r="D981">
        <v>0.84</v>
      </c>
      <c r="E981" s="1" t="s">
        <v>870</v>
      </c>
      <c r="F981" s="4" t="str">
        <f>HYPERLINK("https://www.segurosdecesos.com.es/con/mapfre.html")</f>
        <v>https://www.segurosdecesos.com.es/con/mapfre.html</v>
      </c>
      <c r="G981">
        <v>1</v>
      </c>
    </row>
    <row r="982" spans="1:7" outlineLevel="1" x14ac:dyDescent="0.25">
      <c r="A982" t="s">
        <v>1058</v>
      </c>
      <c r="B982">
        <v>500</v>
      </c>
      <c r="C982">
        <v>0.66</v>
      </c>
      <c r="D982">
        <v>0.84</v>
      </c>
      <c r="E982" s="1" t="s">
        <v>870</v>
      </c>
      <c r="F982" s="4" t="str">
        <f>HYPERLINK("https://www.puntoseguro.com/blog/conoce-tus-derechos-antes-contratar-seguro-de-decesos/")</f>
        <v>https://www.puntoseguro.com/blog/conoce-tus-derechos-antes-contratar-seguro-de-decesos/</v>
      </c>
      <c r="G982">
        <v>1</v>
      </c>
    </row>
    <row r="983" spans="1:7" outlineLevel="1" x14ac:dyDescent="0.25">
      <c r="A983" t="s">
        <v>1058</v>
      </c>
      <c r="B983">
        <v>500</v>
      </c>
      <c r="C983">
        <v>0.66</v>
      </c>
      <c r="D983">
        <v>0.84</v>
      </c>
      <c r="E983" s="1" t="s">
        <v>870</v>
      </c>
      <c r="F983" s="4" t="str">
        <f>HYPERLINK("https://tucorreduriadeseguros.com/blog/")</f>
        <v>https://tucorreduriadeseguros.com/blog/</v>
      </c>
      <c r="G983">
        <v>1</v>
      </c>
    </row>
    <row r="984" spans="1:7" outlineLevel="1" x14ac:dyDescent="0.25">
      <c r="A984" t="s">
        <v>1058</v>
      </c>
      <c r="B984">
        <v>500</v>
      </c>
      <c r="C984">
        <v>0.66</v>
      </c>
      <c r="D984">
        <v>0.84</v>
      </c>
      <c r="E984" s="1" t="s">
        <v>870</v>
      </c>
      <c r="F984" s="4" t="str">
        <f>HYPERLINK("https://tucorreduriadeseguros.com/cobrar-seguro-de-vida/")</f>
        <v>https://tucorreduriadeseguros.com/cobrar-seguro-de-vida/</v>
      </c>
      <c r="G984">
        <v>1</v>
      </c>
    </row>
    <row r="985" spans="1:7" outlineLevel="1" x14ac:dyDescent="0.25">
      <c r="A985" t="s">
        <v>1058</v>
      </c>
      <c r="B985">
        <v>500</v>
      </c>
      <c r="C985">
        <v>0.66</v>
      </c>
      <c r="D985">
        <v>0.84</v>
      </c>
      <c r="E985" s="1" t="s">
        <v>870</v>
      </c>
      <c r="F985" s="4" t="str">
        <f>HYPERLINK("https://beemy.es/comparador-seguros/seguros-de-decesos/")</f>
        <v>https://beemy.es/comparador-seguros/seguros-de-decesos/</v>
      </c>
      <c r="G985">
        <v>1</v>
      </c>
    </row>
    <row r="986" spans="1:7" outlineLevel="1" x14ac:dyDescent="0.25">
      <c r="A986" t="s">
        <v>1058</v>
      </c>
      <c r="B986">
        <v>500</v>
      </c>
      <c r="C986">
        <v>0.66</v>
      </c>
      <c r="D986">
        <v>0.84</v>
      </c>
      <c r="E986" s="1" t="s">
        <v>870</v>
      </c>
      <c r="F986" s="4" t="str">
        <f>HYPERLINK("https://www.rankia.com/foros/seguros/temas/1938613-que-pensais-cambiarme-ocaso-norte-hispana-decesos")</f>
        <v>https://www.rankia.com/foros/seguros/temas/1938613-que-pensais-cambiarme-ocaso-norte-hispana-decesos</v>
      </c>
      <c r="G986">
        <v>1</v>
      </c>
    </row>
    <row r="987" spans="1:7" outlineLevel="1" x14ac:dyDescent="0.25">
      <c r="A987" t="s">
        <v>1058</v>
      </c>
      <c r="B987">
        <v>500</v>
      </c>
      <c r="C987">
        <v>0.66</v>
      </c>
      <c r="D987">
        <v>0.84</v>
      </c>
      <c r="E987" s="1" t="s">
        <v>870</v>
      </c>
      <c r="F987" s="4" t="str">
        <f>HYPERLINK("https://drsegurosbrokers.com/seguros-de-decesos/")</f>
        <v>https://drsegurosbrokers.com/seguros-de-decesos/</v>
      </c>
      <c r="G987">
        <v>1</v>
      </c>
    </row>
    <row r="988" spans="1:7" outlineLevel="1" x14ac:dyDescent="0.25">
      <c r="A988" t="s">
        <v>1058</v>
      </c>
      <c r="B988">
        <v>500</v>
      </c>
      <c r="C988">
        <v>0.66</v>
      </c>
      <c r="D988">
        <v>0.84</v>
      </c>
      <c r="E988" s="1" t="s">
        <v>870</v>
      </c>
      <c r="F988" s="4" t="str">
        <f>HYPERLINK("https://www.segurosacademy.com/")</f>
        <v>https://www.segurosacademy.com/</v>
      </c>
      <c r="G988">
        <v>1</v>
      </c>
    </row>
    <row r="989" spans="1:7" outlineLevel="1" x14ac:dyDescent="0.25">
      <c r="A989" t="s">
        <v>1058</v>
      </c>
      <c r="B989">
        <v>500</v>
      </c>
      <c r="C989">
        <v>0.66</v>
      </c>
      <c r="D989">
        <v>0.84</v>
      </c>
      <c r="E989" s="1" t="s">
        <v>870</v>
      </c>
      <c r="F989" s="4" t="str">
        <f>HYPERLINK("https://www.elsegurodetuvida.com/seguro-de-vida-reale/")</f>
        <v>https://www.elsegurodetuvida.com/seguro-de-vida-reale/</v>
      </c>
      <c r="G989">
        <v>1</v>
      </c>
    </row>
    <row r="990" spans="1:7" x14ac:dyDescent="0.25">
      <c r="G990">
        <v>1</v>
      </c>
    </row>
    <row r="991" spans="1:7" x14ac:dyDescent="0.25">
      <c r="A991" t="s">
        <v>1035</v>
      </c>
      <c r="B991">
        <v>50</v>
      </c>
      <c r="C991">
        <v>0.66</v>
      </c>
      <c r="D991">
        <v>0.86</v>
      </c>
      <c r="E991" s="1" t="s">
        <v>870</v>
      </c>
      <c r="F991" s="4" t="str">
        <f>HYPERLINK("https://www.segurosdecesos.com.es/con/helvetia.html")</f>
        <v>https://www.segurosdecesos.com.es/con/helvetia.html</v>
      </c>
      <c r="G991">
        <v>1</v>
      </c>
    </row>
    <row r="992" spans="1:7" outlineLevel="1" x14ac:dyDescent="0.25">
      <c r="A992" t="s">
        <v>1035</v>
      </c>
      <c r="B992">
        <v>50</v>
      </c>
      <c r="C992">
        <v>0.66</v>
      </c>
      <c r="D992">
        <v>0.86</v>
      </c>
      <c r="E992" s="1" t="s">
        <v>870</v>
      </c>
      <c r="F992" s="4" t="str">
        <f>HYPERLINK("https://www.segurosdecesos.com.es/con/mapfre.html")</f>
        <v>https://www.segurosdecesos.com.es/con/mapfre.html</v>
      </c>
      <c r="G992">
        <v>1</v>
      </c>
    </row>
    <row r="993" spans="1:7" outlineLevel="1" x14ac:dyDescent="0.25">
      <c r="A993" t="s">
        <v>1035</v>
      </c>
      <c r="B993">
        <v>50</v>
      </c>
      <c r="C993">
        <v>0.66</v>
      </c>
      <c r="D993">
        <v>0.86</v>
      </c>
      <c r="E993" s="1" t="s">
        <v>870</v>
      </c>
      <c r="F993" s="4" t="str">
        <f>HYPERLINK("https://www.puntoseguro.com/blog/conoce-tus-derechos-antes-contratar-seguro-de-decesos/")</f>
        <v>https://www.puntoseguro.com/blog/conoce-tus-derechos-antes-contratar-seguro-de-decesos/</v>
      </c>
      <c r="G993">
        <v>1</v>
      </c>
    </row>
    <row r="994" spans="1:7" outlineLevel="1" x14ac:dyDescent="0.25">
      <c r="A994" t="s">
        <v>1035</v>
      </c>
      <c r="B994">
        <v>50</v>
      </c>
      <c r="C994">
        <v>0.66</v>
      </c>
      <c r="D994">
        <v>0.86</v>
      </c>
      <c r="E994" s="1" t="s">
        <v>870</v>
      </c>
      <c r="F994" s="4" t="str">
        <f>HYPERLINK("https://www.segurosacademy.com/")</f>
        <v>https://www.segurosacademy.com/</v>
      </c>
      <c r="G994">
        <v>1</v>
      </c>
    </row>
    <row r="995" spans="1:7" outlineLevel="1" x14ac:dyDescent="0.25">
      <c r="A995" t="s">
        <v>1035</v>
      </c>
      <c r="B995">
        <v>50</v>
      </c>
      <c r="C995">
        <v>0.66</v>
      </c>
      <c r="D995">
        <v>0.86</v>
      </c>
      <c r="E995" s="1" t="s">
        <v>870</v>
      </c>
      <c r="F995" s="4" t="str">
        <f>HYPERLINK("https://beemy.es/comparador-seguros/seguros-de-decesos/")</f>
        <v>https://beemy.es/comparador-seguros/seguros-de-decesos/</v>
      </c>
      <c r="G995">
        <v>1</v>
      </c>
    </row>
    <row r="996" spans="1:7" outlineLevel="1" x14ac:dyDescent="0.25">
      <c r="A996" t="s">
        <v>1035</v>
      </c>
      <c r="B996">
        <v>50</v>
      </c>
      <c r="C996">
        <v>0.66</v>
      </c>
      <c r="D996">
        <v>0.86</v>
      </c>
      <c r="E996" s="1" t="s">
        <v>870</v>
      </c>
      <c r="F996" s="4" t="str">
        <f>HYPERLINK("https://drsegurosbrokers.com/seguros-de-decesos/")</f>
        <v>https://drsegurosbrokers.com/seguros-de-decesos/</v>
      </c>
      <c r="G996">
        <v>1</v>
      </c>
    </row>
    <row r="997" spans="1:7" outlineLevel="1" x14ac:dyDescent="0.25">
      <c r="A997" t="s">
        <v>1035</v>
      </c>
      <c r="B997">
        <v>50</v>
      </c>
      <c r="C997">
        <v>0.66</v>
      </c>
      <c r="D997">
        <v>0.86</v>
      </c>
      <c r="E997" s="1" t="s">
        <v>870</v>
      </c>
      <c r="F997" s="4" t="str">
        <f>HYPERLINK("https://www.rankia.com/foros/seguros/temas/1938613-que-pensais-cambiarme-ocaso-norte-hispana-decesos")</f>
        <v>https://www.rankia.com/foros/seguros/temas/1938613-que-pensais-cambiarme-ocaso-norte-hispana-decesos</v>
      </c>
      <c r="G997">
        <v>1</v>
      </c>
    </row>
    <row r="998" spans="1:7" outlineLevel="1" x14ac:dyDescent="0.25">
      <c r="A998" t="s">
        <v>1035</v>
      </c>
      <c r="B998">
        <v>50</v>
      </c>
      <c r="C998">
        <v>0.66</v>
      </c>
      <c r="D998">
        <v>0.86</v>
      </c>
      <c r="E998" s="1" t="s">
        <v>870</v>
      </c>
      <c r="F998" s="4" t="str">
        <f>HYPERLINK("https://segur.pro/seguros-decesos-adeslas/")</f>
        <v>https://segur.pro/seguros-decesos-adeslas/</v>
      </c>
      <c r="G998">
        <v>1</v>
      </c>
    </row>
    <row r="999" spans="1:7" outlineLevel="1" x14ac:dyDescent="0.25">
      <c r="A999" t="s">
        <v>1035</v>
      </c>
      <c r="B999">
        <v>50</v>
      </c>
      <c r="C999">
        <v>0.66</v>
      </c>
      <c r="D999">
        <v>0.86</v>
      </c>
      <c r="E999" s="1" t="s">
        <v>870</v>
      </c>
      <c r="F999" s="4" t="str">
        <f>HYPERLINK("https://tucorreduriadeseguros.com/blog/")</f>
        <v>https://tucorreduriadeseguros.com/blog/</v>
      </c>
      <c r="G999">
        <v>1</v>
      </c>
    </row>
    <row r="1000" spans="1:7" outlineLevel="1" x14ac:dyDescent="0.25">
      <c r="A1000" t="s">
        <v>1035</v>
      </c>
      <c r="B1000">
        <v>50</v>
      </c>
      <c r="C1000">
        <v>0.66</v>
      </c>
      <c r="D1000">
        <v>0.86</v>
      </c>
      <c r="E1000" s="1" t="s">
        <v>870</v>
      </c>
      <c r="F1000" s="4" t="str">
        <f>HYPERLINK("https://www.ibercaja.es/particulares/seguros/seguros-decesos/seguro-decesos-confianza/")</f>
        <v>https://www.ibercaja.es/particulares/seguros/seguros-decesos/seguro-decesos-confianza/</v>
      </c>
      <c r="G1000">
        <v>1</v>
      </c>
    </row>
    <row r="1001" spans="1:7" x14ac:dyDescent="0.25">
      <c r="G1001">
        <v>1</v>
      </c>
    </row>
    <row r="1002" spans="1:7" x14ac:dyDescent="0.25">
      <c r="A1002" t="s">
        <v>870</v>
      </c>
      <c r="B1002">
        <v>500</v>
      </c>
      <c r="C1002">
        <v>0.66</v>
      </c>
      <c r="D1002">
        <v>1.03</v>
      </c>
      <c r="E1002" s="1" t="s">
        <v>870</v>
      </c>
      <c r="F1002" s="4" t="str">
        <f>HYPERLINK("https://www.puntoseguro.com/blog/conoce-tus-derechos-antes-contratar-seguro-de-decesos/")</f>
        <v>https://www.puntoseguro.com/blog/conoce-tus-derechos-antes-contratar-seguro-de-decesos/</v>
      </c>
      <c r="G1002">
        <v>1</v>
      </c>
    </row>
    <row r="1003" spans="1:7" outlineLevel="1" x14ac:dyDescent="0.25">
      <c r="A1003" t="s">
        <v>870</v>
      </c>
      <c r="B1003">
        <v>500</v>
      </c>
      <c r="C1003">
        <v>0.66</v>
      </c>
      <c r="D1003">
        <v>1.03</v>
      </c>
      <c r="E1003" s="1" t="s">
        <v>870</v>
      </c>
      <c r="F1003" s="4" t="str">
        <f>HYPERLINK("https://www.segurosendenia.com/seguro/seguro-decesos-prima-nivelada/")</f>
        <v>https://www.segurosendenia.com/seguro/seguro-decesos-prima-nivelada/</v>
      </c>
      <c r="G1003">
        <v>1</v>
      </c>
    </row>
    <row r="1004" spans="1:7" outlineLevel="1" x14ac:dyDescent="0.25">
      <c r="A1004" t="s">
        <v>870</v>
      </c>
      <c r="B1004">
        <v>500</v>
      </c>
      <c r="C1004">
        <v>0.66</v>
      </c>
      <c r="D1004">
        <v>1.03</v>
      </c>
      <c r="E1004" s="1" t="s">
        <v>870</v>
      </c>
      <c r="F1004" s="4" t="str">
        <f>HYPERLINK("https://www.segurosdecesos.com.es/con/mapfre.html")</f>
        <v>https://www.segurosdecesos.com.es/con/mapfre.html</v>
      </c>
      <c r="G1004">
        <v>1</v>
      </c>
    </row>
    <row r="1005" spans="1:7" outlineLevel="1" x14ac:dyDescent="0.25">
      <c r="A1005" t="s">
        <v>870</v>
      </c>
      <c r="B1005">
        <v>500</v>
      </c>
      <c r="C1005">
        <v>0.66</v>
      </c>
      <c r="D1005">
        <v>1.03</v>
      </c>
      <c r="E1005" s="1" t="s">
        <v>870</v>
      </c>
      <c r="F1005" s="4" t="str">
        <f>HYPERLINK("https://www.segurosdecesos.com.es/con/helvetia.html")</f>
        <v>https://www.segurosdecesos.com.es/con/helvetia.html</v>
      </c>
      <c r="G1005">
        <v>1</v>
      </c>
    </row>
    <row r="1006" spans="1:7" outlineLevel="1" x14ac:dyDescent="0.25">
      <c r="A1006" t="s">
        <v>870</v>
      </c>
      <c r="B1006">
        <v>500</v>
      </c>
      <c r="C1006">
        <v>0.66</v>
      </c>
      <c r="D1006">
        <v>1.03</v>
      </c>
      <c r="E1006" s="1" t="s">
        <v>870</v>
      </c>
      <c r="F1006" s="4" t="str">
        <f>HYPERLINK("https://www.ibercaja.es/particulares/seguros/seguros-decesos/seguro-decesos-prima-unica/")</f>
        <v>https://www.ibercaja.es/particulares/seguros/seguros-decesos/seguro-decesos-prima-unica/</v>
      </c>
      <c r="G1006">
        <v>1</v>
      </c>
    </row>
    <row r="1007" spans="1:7" outlineLevel="1" x14ac:dyDescent="0.25">
      <c r="A1007" t="s">
        <v>870</v>
      </c>
      <c r="B1007">
        <v>500</v>
      </c>
      <c r="C1007">
        <v>0.66</v>
      </c>
      <c r="D1007">
        <v>1.03</v>
      </c>
      <c r="E1007" s="1" t="s">
        <v>870</v>
      </c>
      <c r="F1007" s="4" t="str">
        <f>HYPERLINK("https://drsegurosbrokers.com/seguros-de-decesos/")</f>
        <v>https://drsegurosbrokers.com/seguros-de-decesos/</v>
      </c>
      <c r="G1007">
        <v>1</v>
      </c>
    </row>
    <row r="1008" spans="1:7" outlineLevel="1" x14ac:dyDescent="0.25">
      <c r="A1008" t="s">
        <v>870</v>
      </c>
      <c r="B1008">
        <v>500</v>
      </c>
      <c r="C1008">
        <v>0.66</v>
      </c>
      <c r="D1008">
        <v>1.03</v>
      </c>
      <c r="E1008" s="1" t="s">
        <v>870</v>
      </c>
      <c r="F1008" s="4" t="str">
        <f>HYPERLINK("https://www.segurosacademy.com/")</f>
        <v>https://www.segurosacademy.com/</v>
      </c>
      <c r="G1008">
        <v>1</v>
      </c>
    </row>
    <row r="1009" spans="1:7" outlineLevel="1" x14ac:dyDescent="0.25">
      <c r="A1009" t="s">
        <v>870</v>
      </c>
      <c r="B1009">
        <v>500</v>
      </c>
      <c r="C1009">
        <v>0.66</v>
      </c>
      <c r="D1009">
        <v>1.03</v>
      </c>
      <c r="E1009" s="1" t="s">
        <v>870</v>
      </c>
      <c r="F1009" s="4" t="str">
        <f>HYPERLINK("https://beemy.es/comparador-seguros/seguros-de-decesos/")</f>
        <v>https://beemy.es/comparador-seguros/seguros-de-decesos/</v>
      </c>
      <c r="G1009">
        <v>1</v>
      </c>
    </row>
    <row r="1010" spans="1:7" outlineLevel="1" x14ac:dyDescent="0.25">
      <c r="A1010" t="s">
        <v>870</v>
      </c>
      <c r="B1010">
        <v>500</v>
      </c>
      <c r="C1010">
        <v>0.66</v>
      </c>
      <c r="D1010">
        <v>1.03</v>
      </c>
      <c r="E1010" s="1" t="s">
        <v>870</v>
      </c>
      <c r="F1010" s="4" t="str">
        <f>HYPERLINK("https://tucorreduriadeseguros.com/blog/")</f>
        <v>https://tucorreduriadeseguros.com/blog/</v>
      </c>
      <c r="G1010">
        <v>1</v>
      </c>
    </row>
    <row r="1011" spans="1:7" outlineLevel="1" x14ac:dyDescent="0.25">
      <c r="A1011" t="s">
        <v>870</v>
      </c>
      <c r="B1011">
        <v>500</v>
      </c>
      <c r="C1011">
        <v>0.66</v>
      </c>
      <c r="D1011">
        <v>1.03</v>
      </c>
      <c r="E1011" s="1" t="s">
        <v>870</v>
      </c>
      <c r="F1011" s="4" t="str">
        <f>HYPERLINK("https://www.rankia.com/foros/seguros/temas/1938613-que-pensais-cambiarme-ocaso-norte-hispana-decesos")</f>
        <v>https://www.rankia.com/foros/seguros/temas/1938613-que-pensais-cambiarme-ocaso-norte-hispana-decesos</v>
      </c>
      <c r="G1011">
        <v>1</v>
      </c>
    </row>
    <row r="1012" spans="1:7" x14ac:dyDescent="0.25">
      <c r="G1012">
        <v>1</v>
      </c>
    </row>
    <row r="1013" spans="1:7" x14ac:dyDescent="0.25">
      <c r="A1013" t="s">
        <v>28</v>
      </c>
      <c r="B1013">
        <v>50</v>
      </c>
      <c r="C1013">
        <v>0.99</v>
      </c>
      <c r="D1013">
        <v>1.78</v>
      </c>
      <c r="E1013" s="1" t="s">
        <v>870</v>
      </c>
      <c r="F1013" s="4" t="str">
        <f>HYPERLINK("https://www.puntoseguro.com/blog/conoce-tus-derechos-antes-contratar-seguro-de-decesos/")</f>
        <v>https://www.puntoseguro.com/blog/conoce-tus-derechos-antes-contratar-seguro-de-decesos/</v>
      </c>
      <c r="G1013">
        <v>1</v>
      </c>
    </row>
    <row r="1014" spans="1:7" outlineLevel="1" x14ac:dyDescent="0.25">
      <c r="A1014" t="s">
        <v>28</v>
      </c>
      <c r="B1014">
        <v>50</v>
      </c>
      <c r="C1014">
        <v>0.99</v>
      </c>
      <c r="D1014">
        <v>1.78</v>
      </c>
      <c r="E1014" s="1" t="s">
        <v>870</v>
      </c>
      <c r="F1014" s="4" t="str">
        <f>HYPERLINK("https://www.segurosendenia.com/seguro/seguro-decesos-prima-nivelada/")</f>
        <v>https://www.segurosendenia.com/seguro/seguro-decesos-prima-nivelada/</v>
      </c>
      <c r="G1014">
        <v>1</v>
      </c>
    </row>
    <row r="1015" spans="1:7" outlineLevel="1" x14ac:dyDescent="0.25">
      <c r="A1015" t="s">
        <v>28</v>
      </c>
      <c r="B1015">
        <v>50</v>
      </c>
      <c r="C1015">
        <v>0.99</v>
      </c>
      <c r="D1015">
        <v>1.78</v>
      </c>
      <c r="E1015" s="1" t="s">
        <v>870</v>
      </c>
      <c r="F1015" s="4" t="str">
        <f>HYPERLINK("https://www.ibercaja.es/particulares/seguros/seguros-decesos/seguro-decesos-prima-unica/")</f>
        <v>https://www.ibercaja.es/particulares/seguros/seguros-decesos/seguro-decesos-prima-unica/</v>
      </c>
      <c r="G1015">
        <v>1</v>
      </c>
    </row>
    <row r="1016" spans="1:7" outlineLevel="1" x14ac:dyDescent="0.25">
      <c r="A1016" t="s">
        <v>28</v>
      </c>
      <c r="B1016">
        <v>50</v>
      </c>
      <c r="C1016">
        <v>0.99</v>
      </c>
      <c r="D1016">
        <v>1.78</v>
      </c>
      <c r="E1016" s="1" t="s">
        <v>870</v>
      </c>
      <c r="F1016" s="4" t="str">
        <f>HYPERLINK("https://www.segurosdecesos.com.es/con/mapfre.html")</f>
        <v>https://www.segurosdecesos.com.es/con/mapfre.html</v>
      </c>
      <c r="G1016">
        <v>1</v>
      </c>
    </row>
    <row r="1017" spans="1:7" outlineLevel="1" x14ac:dyDescent="0.25">
      <c r="A1017" t="s">
        <v>28</v>
      </c>
      <c r="B1017">
        <v>50</v>
      </c>
      <c r="C1017">
        <v>0.99</v>
      </c>
      <c r="D1017">
        <v>1.78</v>
      </c>
      <c r="E1017" s="1" t="s">
        <v>870</v>
      </c>
      <c r="F1017" s="4" t="str">
        <f>HYPERLINK("https://www.segurosdecesos.com.es/con/helvetia.html")</f>
        <v>https://www.segurosdecesos.com.es/con/helvetia.html</v>
      </c>
      <c r="G1017">
        <v>1</v>
      </c>
    </row>
    <row r="1018" spans="1:7" outlineLevel="1" x14ac:dyDescent="0.25">
      <c r="A1018" t="s">
        <v>28</v>
      </c>
      <c r="B1018">
        <v>50</v>
      </c>
      <c r="C1018">
        <v>0.99</v>
      </c>
      <c r="D1018">
        <v>1.78</v>
      </c>
      <c r="E1018" s="1" t="s">
        <v>870</v>
      </c>
      <c r="F1018" s="4" t="str">
        <f>HYPERLINK("https://beemy.es/comparador-seguros/seguros-de-decesos/")</f>
        <v>https://beemy.es/comparador-seguros/seguros-de-decesos/</v>
      </c>
      <c r="G1018">
        <v>1</v>
      </c>
    </row>
    <row r="1019" spans="1:7" outlineLevel="1" x14ac:dyDescent="0.25">
      <c r="A1019" t="s">
        <v>28</v>
      </c>
      <c r="B1019">
        <v>50</v>
      </c>
      <c r="C1019">
        <v>0.99</v>
      </c>
      <c r="D1019">
        <v>1.78</v>
      </c>
      <c r="E1019" s="1" t="s">
        <v>870</v>
      </c>
      <c r="F1019" s="4" t="str">
        <f>HYPERLINK("https://www.segurosacademy.com/")</f>
        <v>https://www.segurosacademy.com/</v>
      </c>
      <c r="G1019">
        <v>1</v>
      </c>
    </row>
    <row r="1020" spans="1:7" outlineLevel="1" x14ac:dyDescent="0.25">
      <c r="A1020" t="s">
        <v>28</v>
      </c>
      <c r="B1020">
        <v>50</v>
      </c>
      <c r="C1020">
        <v>0.99</v>
      </c>
      <c r="D1020">
        <v>1.78</v>
      </c>
      <c r="E1020" s="1" t="s">
        <v>870</v>
      </c>
      <c r="F1020" s="4" t="str">
        <f>HYPERLINK("https://drsegurosbrokers.com/seguros-de-decesos/")</f>
        <v>https://drsegurosbrokers.com/seguros-de-decesos/</v>
      </c>
      <c r="G1020">
        <v>1</v>
      </c>
    </row>
    <row r="1021" spans="1:7" outlineLevel="1" x14ac:dyDescent="0.25">
      <c r="A1021" t="s">
        <v>28</v>
      </c>
      <c r="B1021">
        <v>50</v>
      </c>
      <c r="C1021">
        <v>0.99</v>
      </c>
      <c r="D1021">
        <v>1.78</v>
      </c>
      <c r="E1021" s="1" t="s">
        <v>870</v>
      </c>
      <c r="F1021" s="4" t="str">
        <f>HYPERLINK("https://www.elenabeser.com/seguros-personales/seguro-de-vida/")</f>
        <v>https://www.elenabeser.com/seguros-personales/seguro-de-vida/</v>
      </c>
      <c r="G1021">
        <v>1</v>
      </c>
    </row>
    <row r="1022" spans="1:7" outlineLevel="1" x14ac:dyDescent="0.25">
      <c r="A1022" t="s">
        <v>28</v>
      </c>
      <c r="B1022">
        <v>50</v>
      </c>
      <c r="C1022">
        <v>0.99</v>
      </c>
      <c r="D1022">
        <v>1.78</v>
      </c>
      <c r="E1022" s="1" t="s">
        <v>870</v>
      </c>
      <c r="F1022" s="4" t="str">
        <f>HYPERLINK("https://tucorreduriadeseguros.com/blog/")</f>
        <v>https://tucorreduriadeseguros.com/blog/</v>
      </c>
      <c r="G1022">
        <v>1</v>
      </c>
    </row>
    <row r="1023" spans="1:7" x14ac:dyDescent="0.25">
      <c r="G1023">
        <v>1</v>
      </c>
    </row>
    <row r="1024" spans="1:7" x14ac:dyDescent="0.25">
      <c r="A1024" t="s">
        <v>661</v>
      </c>
      <c r="B1024">
        <v>50</v>
      </c>
      <c r="C1024">
        <v>0.33</v>
      </c>
      <c r="D1024" t="s">
        <v>529</v>
      </c>
      <c r="E1024" s="1" t="s">
        <v>870</v>
      </c>
      <c r="F1024" s="4" t="str">
        <f>HYPERLINK("https://www.fundacionmapfre.org/publicaciones/diccionario-mapfre-seguros/prima-nivelada/")</f>
        <v>https://www.fundacionmapfre.org/publicaciones/diccionario-mapfre-seguros/prima-nivelada/</v>
      </c>
      <c r="G1024">
        <v>1</v>
      </c>
    </row>
    <row r="1025" spans="1:7" outlineLevel="1" x14ac:dyDescent="0.25">
      <c r="A1025" t="s">
        <v>661</v>
      </c>
      <c r="B1025">
        <v>50</v>
      </c>
      <c r="C1025">
        <v>0.33</v>
      </c>
      <c r="D1025" t="s">
        <v>529</v>
      </c>
      <c r="E1025" s="1" t="s">
        <v>870</v>
      </c>
      <c r="F1025" s="4" t="str">
        <f>HYPERLINK("https://blog.reale.es/para-que-sirve-antiguedad-seguro-decesos/")</f>
        <v>https://blog.reale.es/para-que-sirve-antiguedad-seguro-decesos/</v>
      </c>
      <c r="G1025">
        <v>1</v>
      </c>
    </row>
    <row r="1026" spans="1:7" outlineLevel="1" x14ac:dyDescent="0.25">
      <c r="A1026" t="s">
        <v>661</v>
      </c>
      <c r="B1026">
        <v>50</v>
      </c>
      <c r="C1026">
        <v>0.33</v>
      </c>
      <c r="D1026" t="s">
        <v>529</v>
      </c>
      <c r="E1026" s="1" t="s">
        <v>870</v>
      </c>
      <c r="F1026" s="4" t="str">
        <f>HYPERLINK("https://www.puntoseguro.com/blog/conoce-tus-derechos-antes-contratar-seguro-de-decesos/")</f>
        <v>https://www.puntoseguro.com/blog/conoce-tus-derechos-antes-contratar-seguro-de-decesos/</v>
      </c>
      <c r="G1026">
        <v>1</v>
      </c>
    </row>
    <row r="1027" spans="1:7" outlineLevel="1" x14ac:dyDescent="0.25">
      <c r="A1027" t="s">
        <v>661</v>
      </c>
      <c r="B1027">
        <v>50</v>
      </c>
      <c r="C1027">
        <v>0.33</v>
      </c>
      <c r="D1027" t="s">
        <v>529</v>
      </c>
      <c r="E1027" s="1" t="s">
        <v>870</v>
      </c>
      <c r="F1027" s="4" t="str">
        <f>HYPERLINK("https://www.segurosendenia.com/seguro/seguro-decesos-prima-nivelada/")</f>
        <v>https://www.segurosendenia.com/seguro/seguro-decesos-prima-nivelada/</v>
      </c>
      <c r="G1027">
        <v>1</v>
      </c>
    </row>
    <row r="1028" spans="1:7" outlineLevel="1" x14ac:dyDescent="0.25">
      <c r="A1028" t="s">
        <v>661</v>
      </c>
      <c r="B1028">
        <v>50</v>
      </c>
      <c r="C1028">
        <v>0.33</v>
      </c>
      <c r="D1028" t="s">
        <v>529</v>
      </c>
      <c r="E1028" s="1" t="s">
        <v>870</v>
      </c>
      <c r="F1028" s="4" t="str">
        <f>HYPERLINK("https://www.segurosdecesos.com.es/con/mapfre.html")</f>
        <v>https://www.segurosdecesos.com.es/con/mapfre.html</v>
      </c>
      <c r="G1028">
        <v>1</v>
      </c>
    </row>
    <row r="1029" spans="1:7" outlineLevel="1" x14ac:dyDescent="0.25">
      <c r="A1029" t="s">
        <v>661</v>
      </c>
      <c r="B1029">
        <v>50</v>
      </c>
      <c r="C1029">
        <v>0.33</v>
      </c>
      <c r="D1029" t="s">
        <v>529</v>
      </c>
      <c r="E1029" s="1" t="s">
        <v>870</v>
      </c>
      <c r="F1029" s="4" t="str">
        <f>HYPERLINK("https://www.segurosdecesos.com.es/con/helvetia.html")</f>
        <v>https://www.segurosdecesos.com.es/con/helvetia.html</v>
      </c>
      <c r="G1029">
        <v>1</v>
      </c>
    </row>
    <row r="1030" spans="1:7" outlineLevel="1" x14ac:dyDescent="0.25">
      <c r="A1030" t="s">
        <v>661</v>
      </c>
      <c r="B1030">
        <v>50</v>
      </c>
      <c r="C1030">
        <v>0.33</v>
      </c>
      <c r="D1030" t="s">
        <v>529</v>
      </c>
      <c r="E1030" s="1" t="s">
        <v>870</v>
      </c>
      <c r="F1030" s="4" t="str">
        <f>HYPERLINK("https://www.segurosacademy.com/")</f>
        <v>https://www.segurosacademy.com/</v>
      </c>
      <c r="G1030">
        <v>1</v>
      </c>
    </row>
    <row r="1031" spans="1:7" outlineLevel="1" x14ac:dyDescent="0.25">
      <c r="A1031" t="s">
        <v>661</v>
      </c>
      <c r="B1031">
        <v>50</v>
      </c>
      <c r="C1031">
        <v>0.33</v>
      </c>
      <c r="D1031" t="s">
        <v>529</v>
      </c>
      <c r="E1031" s="1" t="s">
        <v>870</v>
      </c>
      <c r="F1031" s="4" t="str">
        <f>HYPERLINK("https://drsegurosbrokers.com/seguros-de-decesos/")</f>
        <v>https://drsegurosbrokers.com/seguros-de-decesos/</v>
      </c>
      <c r="G1031">
        <v>1</v>
      </c>
    </row>
    <row r="1032" spans="1:7" outlineLevel="1" x14ac:dyDescent="0.25">
      <c r="A1032" t="s">
        <v>661</v>
      </c>
      <c r="B1032">
        <v>50</v>
      </c>
      <c r="C1032">
        <v>0.33</v>
      </c>
      <c r="D1032" t="s">
        <v>529</v>
      </c>
      <c r="E1032" s="1" t="s">
        <v>870</v>
      </c>
      <c r="F1032" s="4" t="str">
        <f>HYPERLINK("https://tucorreduriadeseguros.com/blog/")</f>
        <v>https://tucorreduriadeseguros.com/blog/</v>
      </c>
      <c r="G1032">
        <v>1</v>
      </c>
    </row>
    <row r="1033" spans="1:7" outlineLevel="1" x14ac:dyDescent="0.25">
      <c r="A1033" t="s">
        <v>661</v>
      </c>
      <c r="B1033">
        <v>50</v>
      </c>
      <c r="C1033">
        <v>0.33</v>
      </c>
      <c r="D1033" t="s">
        <v>529</v>
      </c>
      <c r="E1033" s="1" t="s">
        <v>870</v>
      </c>
      <c r="F1033" s="4" t="str">
        <f>HYPERLINK("https://www.elenabeser.com/seguros-personales/seguro-de-vida/")</f>
        <v>https://www.elenabeser.com/seguros-personales/seguro-de-vida/</v>
      </c>
      <c r="G1033">
        <v>1</v>
      </c>
    </row>
    <row r="1034" spans="1:7" x14ac:dyDescent="0.25">
      <c r="G1034">
        <v>1</v>
      </c>
    </row>
    <row r="1035" spans="1:7" x14ac:dyDescent="0.25">
      <c r="A1035" t="s">
        <v>1141</v>
      </c>
      <c r="B1035">
        <v>500</v>
      </c>
      <c r="C1035">
        <v>0.99</v>
      </c>
      <c r="D1035">
        <v>3.52</v>
      </c>
      <c r="E1035" s="1" t="s">
        <v>760</v>
      </c>
      <c r="F1035" s="4" t="str">
        <f>HYPERLINK("https://www.milanuncios.com/anuncios/seguros-decesos.htm")</f>
        <v>https://www.milanuncios.com/anuncios/seguros-decesos.htm</v>
      </c>
      <c r="G1035">
        <v>1</v>
      </c>
    </row>
    <row r="1036" spans="1:7" outlineLevel="1" x14ac:dyDescent="0.25">
      <c r="A1036" t="s">
        <v>1141</v>
      </c>
      <c r="B1036">
        <v>500</v>
      </c>
      <c r="C1036">
        <v>0.99</v>
      </c>
      <c r="D1036">
        <v>3.52</v>
      </c>
      <c r="E1036" s="1" t="s">
        <v>760</v>
      </c>
      <c r="F1036" s="4" t="str">
        <f>HYPERLINK("https://www.rastreator.com/seguros-de-hogar/guias/seguro-hogar-mas-barato.aspx")</f>
        <v>https://www.rastreator.com/seguros-de-hogar/guias/seguro-hogar-mas-barato.aspx</v>
      </c>
      <c r="G1036">
        <v>1</v>
      </c>
    </row>
    <row r="1037" spans="1:7" outlineLevel="1" x14ac:dyDescent="0.25">
      <c r="A1037" t="s">
        <v>1141</v>
      </c>
      <c r="B1037">
        <v>500</v>
      </c>
      <c r="C1037">
        <v>0.99</v>
      </c>
      <c r="D1037">
        <v>3.52</v>
      </c>
      <c r="E1037" s="1" t="s">
        <v>760</v>
      </c>
      <c r="F1037" s="4" t="str">
        <f>HYPERLINK("https://www.ibercaja.es/particulares/seguros/seguros-decesos/seguro-decesos-prima-unica/")</f>
        <v>https://www.ibercaja.es/particulares/seguros/seguros-decesos/seguro-decesos-prima-unica/</v>
      </c>
      <c r="G1037">
        <v>1</v>
      </c>
    </row>
    <row r="1038" spans="1:7" outlineLevel="1" x14ac:dyDescent="0.25">
      <c r="A1038" t="s">
        <v>1141</v>
      </c>
      <c r="B1038">
        <v>500</v>
      </c>
      <c r="C1038">
        <v>0.99</v>
      </c>
      <c r="D1038">
        <v>3.52</v>
      </c>
      <c r="E1038" s="1" t="s">
        <v>760</v>
      </c>
      <c r="F1038" s="4" t="str">
        <f>HYPERLINK("https://www.kelisto.es/seguros-hogar/mejor-compra/los-10-seguros-de-hogar-mas-baratos-4453")</f>
        <v>https://www.kelisto.es/seguros-hogar/mejor-compra/los-10-seguros-de-hogar-mas-baratos-4453</v>
      </c>
      <c r="G1038">
        <v>1</v>
      </c>
    </row>
    <row r="1039" spans="1:7" outlineLevel="1" x14ac:dyDescent="0.25">
      <c r="A1039" t="s">
        <v>1141</v>
      </c>
      <c r="B1039">
        <v>500</v>
      </c>
      <c r="C1039">
        <v>0.99</v>
      </c>
      <c r="D1039">
        <v>3.52</v>
      </c>
      <c r="E1039" s="1" t="s">
        <v>760</v>
      </c>
      <c r="F1039" s="4" t="str">
        <f>HYPERLINK("https://closaseguros.com/seguros-decesos-vs-seguros-vida-coberturas-diferencias/")</f>
        <v>https://closaseguros.com/seguros-decesos-vs-seguros-vida-coberturas-diferencias/</v>
      </c>
      <c r="G1039">
        <v>1</v>
      </c>
    </row>
    <row r="1040" spans="1:7" outlineLevel="1" x14ac:dyDescent="0.25">
      <c r="A1040" t="s">
        <v>1141</v>
      </c>
      <c r="B1040">
        <v>500</v>
      </c>
      <c r="C1040">
        <v>0.99</v>
      </c>
      <c r="D1040">
        <v>3.52</v>
      </c>
      <c r="E1040" s="1" t="s">
        <v>760</v>
      </c>
      <c r="F1040" s="4" t="str">
        <f>HYPERLINK("https://beemy.es/comparador-seguros/seguros-de-decesos/")</f>
        <v>https://beemy.es/comparador-seguros/seguros-de-decesos/</v>
      </c>
      <c r="G1040">
        <v>1</v>
      </c>
    </row>
    <row r="1041" spans="1:7" outlineLevel="1" x14ac:dyDescent="0.25">
      <c r="A1041" t="s">
        <v>1141</v>
      </c>
      <c r="B1041">
        <v>500</v>
      </c>
      <c r="C1041">
        <v>0.99</v>
      </c>
      <c r="D1041">
        <v>3.52</v>
      </c>
      <c r="E1041" s="1" t="s">
        <v>760</v>
      </c>
      <c r="F1041" s="4" t="str">
        <f>HYPERLINK("https://selectra.es/seguros/aseguradoras/ocaso")</f>
        <v>https://selectra.es/seguros/aseguradoras/ocaso</v>
      </c>
      <c r="G1041">
        <v>1</v>
      </c>
    </row>
    <row r="1042" spans="1:7" outlineLevel="1" x14ac:dyDescent="0.25">
      <c r="A1042" t="s">
        <v>1141</v>
      </c>
      <c r="B1042">
        <v>500</v>
      </c>
      <c r="C1042">
        <v>0.99</v>
      </c>
      <c r="D1042">
        <v>3.52</v>
      </c>
      <c r="E1042" s="1" t="s">
        <v>760</v>
      </c>
      <c r="F1042" s="4" t="str">
        <f>HYPERLINK("https://www.tupolizadesalud.com/")</f>
        <v>https://www.tupolizadesalud.com/</v>
      </c>
      <c r="G1042">
        <v>1</v>
      </c>
    </row>
    <row r="1043" spans="1:7" outlineLevel="1" x14ac:dyDescent="0.25">
      <c r="A1043" t="s">
        <v>1141</v>
      </c>
      <c r="B1043">
        <v>500</v>
      </c>
      <c r="C1043">
        <v>0.99</v>
      </c>
      <c r="D1043">
        <v>3.52</v>
      </c>
      <c r="E1043" s="1" t="s">
        <v>760</v>
      </c>
      <c r="F1043" s="4" t="str">
        <f>HYPERLINK("https://segurodedecesos.org/seguro-de-decesos-mas-barato-2021-en-espana/")</f>
        <v>https://segurodedecesos.org/seguro-de-decesos-mas-barato-2021-en-espana/</v>
      </c>
      <c r="G1043">
        <v>1</v>
      </c>
    </row>
    <row r="1044" spans="1:7" outlineLevel="1" x14ac:dyDescent="0.25">
      <c r="A1044" t="s">
        <v>1141</v>
      </c>
      <c r="B1044">
        <v>500</v>
      </c>
      <c r="C1044">
        <v>0.99</v>
      </c>
      <c r="D1044">
        <v>3.52</v>
      </c>
      <c r="E1044" s="1" t="s">
        <v>760</v>
      </c>
      <c r="F1044" s="4" t="str">
        <f>HYPERLINK("https://www.segurosendenia.com/seguro/seguro-decesos-prima-nivelada/")</f>
        <v>https://www.segurosendenia.com/seguro/seguro-decesos-prima-nivelada/</v>
      </c>
      <c r="G1044">
        <v>1</v>
      </c>
    </row>
    <row r="1045" spans="1:7" x14ac:dyDescent="0.25">
      <c r="G1045">
        <v>1</v>
      </c>
    </row>
    <row r="1046" spans="1:7" x14ac:dyDescent="0.25">
      <c r="A1046" t="s">
        <v>753</v>
      </c>
      <c r="B1046">
        <v>500</v>
      </c>
      <c r="C1046">
        <v>0.99</v>
      </c>
      <c r="D1046">
        <v>4.46</v>
      </c>
      <c r="E1046" s="1" t="s">
        <v>760</v>
      </c>
      <c r="F1046" s="4" t="str">
        <f>HYPERLINK("https://www.milanuncios.com/anuncios/seguros-decesos.htm")</f>
        <v>https://www.milanuncios.com/anuncios/seguros-decesos.htm</v>
      </c>
      <c r="G1046">
        <v>1</v>
      </c>
    </row>
    <row r="1047" spans="1:7" outlineLevel="1" x14ac:dyDescent="0.25">
      <c r="A1047" t="s">
        <v>753</v>
      </c>
      <c r="B1047">
        <v>500</v>
      </c>
      <c r="C1047">
        <v>0.99</v>
      </c>
      <c r="D1047">
        <v>4.46</v>
      </c>
      <c r="E1047" s="1" t="s">
        <v>760</v>
      </c>
      <c r="F1047" s="4" t="str">
        <f>HYPERLINK("https://www.ibercaja.es/particulares/seguros/seguros-decesos/seguro-decesos-prima-unica/")</f>
        <v>https://www.ibercaja.es/particulares/seguros/seguros-decesos/seguro-decesos-prima-unica/</v>
      </c>
      <c r="G1047">
        <v>1</v>
      </c>
    </row>
    <row r="1048" spans="1:7" outlineLevel="1" x14ac:dyDescent="0.25">
      <c r="A1048" t="s">
        <v>753</v>
      </c>
      <c r="B1048">
        <v>500</v>
      </c>
      <c r="C1048">
        <v>0.99</v>
      </c>
      <c r="D1048">
        <v>4.46</v>
      </c>
      <c r="E1048" s="1" t="s">
        <v>760</v>
      </c>
      <c r="F1048" s="4" t="str">
        <f>HYPERLINK("https://www.rastreator.com/seguros-de-hogar/guias/seguro-hogar-mas-barato.aspx")</f>
        <v>https://www.rastreator.com/seguros-de-hogar/guias/seguro-hogar-mas-barato.aspx</v>
      </c>
      <c r="G1048">
        <v>1</v>
      </c>
    </row>
    <row r="1049" spans="1:7" outlineLevel="1" x14ac:dyDescent="0.25">
      <c r="A1049" t="s">
        <v>753</v>
      </c>
      <c r="B1049">
        <v>500</v>
      </c>
      <c r="C1049">
        <v>0.99</v>
      </c>
      <c r="D1049">
        <v>4.46</v>
      </c>
      <c r="E1049" s="1" t="s">
        <v>760</v>
      </c>
      <c r="F1049" s="4" t="str">
        <f>HYPERLINK("https://www.kelisto.es/seguros-hogar/mejor-compra/los-10-seguros-de-hogar-mas-baratos-4453")</f>
        <v>https://www.kelisto.es/seguros-hogar/mejor-compra/los-10-seguros-de-hogar-mas-baratos-4453</v>
      </c>
      <c r="G1049">
        <v>1</v>
      </c>
    </row>
    <row r="1050" spans="1:7" outlineLevel="1" x14ac:dyDescent="0.25">
      <c r="A1050" t="s">
        <v>753</v>
      </c>
      <c r="B1050">
        <v>500</v>
      </c>
      <c r="C1050">
        <v>0.99</v>
      </c>
      <c r="D1050">
        <v>4.46</v>
      </c>
      <c r="E1050" s="1" t="s">
        <v>760</v>
      </c>
      <c r="F1050" s="4" t="str">
        <f>HYPERLINK("https://beemy.es/comparador-seguros/seguros-de-decesos/")</f>
        <v>https://beemy.es/comparador-seguros/seguros-de-decesos/</v>
      </c>
      <c r="G1050">
        <v>1</v>
      </c>
    </row>
    <row r="1051" spans="1:7" outlineLevel="1" x14ac:dyDescent="0.25">
      <c r="A1051" t="s">
        <v>753</v>
      </c>
      <c r="B1051">
        <v>500</v>
      </c>
      <c r="C1051">
        <v>0.99</v>
      </c>
      <c r="D1051">
        <v>4.46</v>
      </c>
      <c r="E1051" s="1" t="s">
        <v>760</v>
      </c>
      <c r="F1051" s="4" t="str">
        <f>HYPERLINK("https://selectra.es/seguros/aseguradoras/ocaso")</f>
        <v>https://selectra.es/seguros/aseguradoras/ocaso</v>
      </c>
      <c r="G1051">
        <v>1</v>
      </c>
    </row>
    <row r="1052" spans="1:7" outlineLevel="1" x14ac:dyDescent="0.25">
      <c r="A1052" t="s">
        <v>753</v>
      </c>
      <c r="B1052">
        <v>500</v>
      </c>
      <c r="C1052">
        <v>0.99</v>
      </c>
      <c r="D1052">
        <v>4.46</v>
      </c>
      <c r="E1052" s="1" t="s">
        <v>760</v>
      </c>
      <c r="F1052" s="4" t="str">
        <f>HYPERLINK("https://closaseguros.com/seguros-decesos-vs-seguros-vida-coberturas-diferencias/")</f>
        <v>https://closaseguros.com/seguros-decesos-vs-seguros-vida-coberturas-diferencias/</v>
      </c>
      <c r="G1052">
        <v>1</v>
      </c>
    </row>
    <row r="1053" spans="1:7" outlineLevel="1" x14ac:dyDescent="0.25">
      <c r="A1053" t="s">
        <v>753</v>
      </c>
      <c r="B1053">
        <v>500</v>
      </c>
      <c r="C1053">
        <v>0.99</v>
      </c>
      <c r="D1053">
        <v>4.46</v>
      </c>
      <c r="E1053" s="1" t="s">
        <v>760</v>
      </c>
      <c r="F1053" s="4" t="str">
        <f>HYPERLINK("https://www.tupolizadesalud.com/")</f>
        <v>https://www.tupolizadesalud.com/</v>
      </c>
      <c r="G1053">
        <v>1</v>
      </c>
    </row>
    <row r="1054" spans="1:7" outlineLevel="1" x14ac:dyDescent="0.25">
      <c r="A1054" t="s">
        <v>753</v>
      </c>
      <c r="B1054">
        <v>500</v>
      </c>
      <c r="C1054">
        <v>0.99</v>
      </c>
      <c r="D1054">
        <v>4.46</v>
      </c>
      <c r="E1054" s="1" t="s">
        <v>760</v>
      </c>
      <c r="F1054" s="4" t="str">
        <f>HYPERLINK("https://www.segurosendenia.com/seguro/seguro-decesos-prima-nivelada/")</f>
        <v>https://www.segurosendenia.com/seguro/seguro-decesos-prima-nivelada/</v>
      </c>
      <c r="G1054">
        <v>1</v>
      </c>
    </row>
    <row r="1055" spans="1:7" outlineLevel="1" x14ac:dyDescent="0.25">
      <c r="A1055" t="s">
        <v>753</v>
      </c>
      <c r="B1055">
        <v>500</v>
      </c>
      <c r="C1055">
        <v>0.99</v>
      </c>
      <c r="D1055">
        <v>4.46</v>
      </c>
      <c r="E1055" s="1" t="s">
        <v>760</v>
      </c>
      <c r="F1055" s="4" t="str">
        <f>HYPERLINK("https://segurodedecesos.org/seguro-de-decesos-mas-barato-2021-en-espana/")</f>
        <v>https://segurodedecesos.org/seguro-de-decesos-mas-barato-2021-en-espana/</v>
      </c>
      <c r="G1055">
        <v>1</v>
      </c>
    </row>
    <row r="1056" spans="1:7" x14ac:dyDescent="0.25">
      <c r="G1056">
        <v>1</v>
      </c>
    </row>
    <row r="1057" spans="1:7" x14ac:dyDescent="0.25">
      <c r="A1057" t="s">
        <v>760</v>
      </c>
      <c r="B1057">
        <v>50</v>
      </c>
      <c r="C1057">
        <v>0.99</v>
      </c>
      <c r="D1057">
        <v>3.07</v>
      </c>
      <c r="E1057" s="1" t="s">
        <v>760</v>
      </c>
      <c r="F1057" s="4" t="str">
        <f>HYPERLINK("https://www.rastreator.com/seguros-de-hogar/guias/seguro-hogar-mas-barato.aspx")</f>
        <v>https://www.rastreator.com/seguros-de-hogar/guias/seguro-hogar-mas-barato.aspx</v>
      </c>
      <c r="G1057">
        <v>1</v>
      </c>
    </row>
    <row r="1058" spans="1:7" outlineLevel="1" x14ac:dyDescent="0.25">
      <c r="A1058" t="s">
        <v>760</v>
      </c>
      <c r="B1058">
        <v>50</v>
      </c>
      <c r="C1058">
        <v>0.99</v>
      </c>
      <c r="D1058">
        <v>3.07</v>
      </c>
      <c r="E1058" s="1" t="s">
        <v>760</v>
      </c>
      <c r="F1058" s="4" t="str">
        <f>HYPERLINK("https://www.kelisto.es/seguros-hogar/mejor-compra/los-10-seguros-de-hogar-mas-baratos-4453")</f>
        <v>https://www.kelisto.es/seguros-hogar/mejor-compra/los-10-seguros-de-hogar-mas-baratos-4453</v>
      </c>
      <c r="G1058">
        <v>1</v>
      </c>
    </row>
    <row r="1059" spans="1:7" outlineLevel="1" x14ac:dyDescent="0.25">
      <c r="A1059" t="s">
        <v>760</v>
      </c>
      <c r="B1059">
        <v>50</v>
      </c>
      <c r="C1059">
        <v>0.99</v>
      </c>
      <c r="D1059">
        <v>3.07</v>
      </c>
      <c r="E1059" s="1" t="s">
        <v>760</v>
      </c>
      <c r="F1059" s="4" t="str">
        <f>HYPERLINK("https://www.kelisto.es/seguros-coche/mejor-compra/los-seguros-de-coche-mas-baratos-3664")</f>
        <v>https://www.kelisto.es/seguros-coche/mejor-compra/los-seguros-de-coche-mas-baratos-3664</v>
      </c>
      <c r="G1059">
        <v>1</v>
      </c>
    </row>
    <row r="1060" spans="1:7" outlineLevel="1" x14ac:dyDescent="0.25">
      <c r="A1060" t="s">
        <v>760</v>
      </c>
      <c r="B1060">
        <v>50</v>
      </c>
      <c r="C1060">
        <v>0.99</v>
      </c>
      <c r="D1060">
        <v>3.07</v>
      </c>
      <c r="E1060" s="1" t="s">
        <v>760</v>
      </c>
      <c r="F1060" s="4" t="str">
        <f>HYPERLINK("https://www.ibercaja.es/particulares/seguros/seguros-decesos/seguro-decesos-prima-unica/")</f>
        <v>https://www.ibercaja.es/particulares/seguros/seguros-decesos/seguro-decesos-prima-unica/</v>
      </c>
      <c r="G1060">
        <v>1</v>
      </c>
    </row>
    <row r="1061" spans="1:7" outlineLevel="1" x14ac:dyDescent="0.25">
      <c r="A1061" t="s">
        <v>760</v>
      </c>
      <c r="B1061">
        <v>50</v>
      </c>
      <c r="C1061">
        <v>0.99</v>
      </c>
      <c r="D1061">
        <v>3.07</v>
      </c>
      <c r="E1061" s="1" t="s">
        <v>760</v>
      </c>
      <c r="F1061" s="4" t="str">
        <f>HYPERLINK("https://www.milanuncios.com/anuncios/seguros-decesos.htm")</f>
        <v>https://www.milanuncios.com/anuncios/seguros-decesos.htm</v>
      </c>
      <c r="G1061">
        <v>1</v>
      </c>
    </row>
    <row r="1062" spans="1:7" outlineLevel="1" x14ac:dyDescent="0.25">
      <c r="A1062" t="s">
        <v>760</v>
      </c>
      <c r="B1062">
        <v>50</v>
      </c>
      <c r="C1062">
        <v>0.99</v>
      </c>
      <c r="D1062">
        <v>3.07</v>
      </c>
      <c r="E1062" s="1" t="s">
        <v>760</v>
      </c>
      <c r="F1062" s="4" t="str">
        <f>HYPERLINK("https://segurodedecesos.org/seguro-de-decesos-mas-barato-2021-en-espana/")</f>
        <v>https://segurodedecesos.org/seguro-de-decesos-mas-barato-2021-en-espana/</v>
      </c>
      <c r="G1062">
        <v>1</v>
      </c>
    </row>
    <row r="1063" spans="1:7" outlineLevel="1" x14ac:dyDescent="0.25">
      <c r="A1063" t="s">
        <v>760</v>
      </c>
      <c r="B1063">
        <v>50</v>
      </c>
      <c r="C1063">
        <v>0.99</v>
      </c>
      <c r="D1063">
        <v>3.07</v>
      </c>
      <c r="E1063" s="1" t="s">
        <v>760</v>
      </c>
      <c r="F1063" s="4" t="str">
        <f>HYPERLINK("https://beemy.es/comparador-seguros/seguros-de-decesos/")</f>
        <v>https://beemy.es/comparador-seguros/seguros-de-decesos/</v>
      </c>
      <c r="G1063">
        <v>1</v>
      </c>
    </row>
    <row r="1064" spans="1:7" outlineLevel="1" x14ac:dyDescent="0.25">
      <c r="A1064" t="s">
        <v>760</v>
      </c>
      <c r="B1064">
        <v>50</v>
      </c>
      <c r="C1064">
        <v>0.99</v>
      </c>
      <c r="D1064">
        <v>3.07</v>
      </c>
      <c r="E1064" s="1" t="s">
        <v>760</v>
      </c>
      <c r="F1064" s="4" t="str">
        <f>HYPERLINK("https://www.tupolizadesalud.com/")</f>
        <v>https://www.tupolizadesalud.com/</v>
      </c>
      <c r="G1064">
        <v>1</v>
      </c>
    </row>
    <row r="1065" spans="1:7" outlineLevel="1" x14ac:dyDescent="0.25">
      <c r="A1065" t="s">
        <v>760</v>
      </c>
      <c r="B1065">
        <v>50</v>
      </c>
      <c r="C1065">
        <v>0.99</v>
      </c>
      <c r="D1065">
        <v>3.07</v>
      </c>
      <c r="E1065" s="1" t="s">
        <v>760</v>
      </c>
      <c r="F1065" s="4" t="str">
        <f>HYPERLINK("https://www.segurosendenia.com/seguro/seguro-decesos-prima-nivelada/")</f>
        <v>https://www.segurosendenia.com/seguro/seguro-decesos-prima-nivelada/</v>
      </c>
      <c r="G1065">
        <v>1</v>
      </c>
    </row>
    <row r="1066" spans="1:7" outlineLevel="1" x14ac:dyDescent="0.25">
      <c r="A1066" t="s">
        <v>760</v>
      </c>
      <c r="B1066">
        <v>50</v>
      </c>
      <c r="C1066">
        <v>0.99</v>
      </c>
      <c r="D1066">
        <v>3.07</v>
      </c>
      <c r="E1066" s="1" t="s">
        <v>760</v>
      </c>
      <c r="F1066" s="4" t="str">
        <f>HYPERLINK("https://closaseguros.com/seguros-decesos-vs-seguros-vida-coberturas-diferencias/")</f>
        <v>https://closaseguros.com/seguros-decesos-vs-seguros-vida-coberturas-diferencias/</v>
      </c>
      <c r="G1066">
        <v>1</v>
      </c>
    </row>
    <row r="1067" spans="1:7" x14ac:dyDescent="0.25">
      <c r="G1067">
        <v>1</v>
      </c>
    </row>
    <row r="1068" spans="1:7" x14ac:dyDescent="0.25">
      <c r="A1068" t="s">
        <v>523</v>
      </c>
      <c r="B1068">
        <v>50</v>
      </c>
      <c r="C1068">
        <v>0.99</v>
      </c>
      <c r="D1068">
        <v>3.46</v>
      </c>
      <c r="E1068" s="1" t="s">
        <v>760</v>
      </c>
      <c r="F1068" s="4" t="str">
        <f>HYPERLINK("https://www.kelisto.es/seguros-hogar/mejor-compra/los-10-seguros-de-hogar-mas-baratos-4453")</f>
        <v>https://www.kelisto.es/seguros-hogar/mejor-compra/los-10-seguros-de-hogar-mas-baratos-4453</v>
      </c>
      <c r="G1068">
        <v>1</v>
      </c>
    </row>
    <row r="1069" spans="1:7" outlineLevel="1" x14ac:dyDescent="0.25">
      <c r="A1069" t="s">
        <v>523</v>
      </c>
      <c r="B1069">
        <v>50</v>
      </c>
      <c r="C1069">
        <v>0.99</v>
      </c>
      <c r="D1069">
        <v>3.46</v>
      </c>
      <c r="E1069" s="1" t="s">
        <v>760</v>
      </c>
      <c r="F1069" s="4" t="str">
        <f>HYPERLINK("https://www.milanuncios.com/anuncios/seguros-decesos.htm")</f>
        <v>https://www.milanuncios.com/anuncios/seguros-decesos.htm</v>
      </c>
      <c r="G1069">
        <v>1</v>
      </c>
    </row>
    <row r="1070" spans="1:7" outlineLevel="1" x14ac:dyDescent="0.25">
      <c r="A1070" t="s">
        <v>523</v>
      </c>
      <c r="B1070">
        <v>50</v>
      </c>
      <c r="C1070">
        <v>0.99</v>
      </c>
      <c r="D1070">
        <v>3.46</v>
      </c>
      <c r="E1070" s="1" t="s">
        <v>760</v>
      </c>
      <c r="F1070" s="4" t="str">
        <f>HYPERLINK("https://closaseguros.com/seguros-decesos-vs-seguros-vida-coberturas-diferencias/")</f>
        <v>https://closaseguros.com/seguros-decesos-vs-seguros-vida-coberturas-diferencias/</v>
      </c>
      <c r="G1070">
        <v>1</v>
      </c>
    </row>
    <row r="1071" spans="1:7" outlineLevel="1" x14ac:dyDescent="0.25">
      <c r="A1071" t="s">
        <v>523</v>
      </c>
      <c r="B1071">
        <v>50</v>
      </c>
      <c r="C1071">
        <v>0.99</v>
      </c>
      <c r="D1071">
        <v>3.46</v>
      </c>
      <c r="E1071" s="1" t="s">
        <v>760</v>
      </c>
      <c r="F1071" s="4" t="str">
        <f>HYPERLINK("https://www.ibercaja.es/particulares/seguros/seguros-decesos/seguro-decesos-prima-unica/")</f>
        <v>https://www.ibercaja.es/particulares/seguros/seguros-decesos/seguro-decesos-prima-unica/</v>
      </c>
      <c r="G1071">
        <v>1</v>
      </c>
    </row>
    <row r="1072" spans="1:7" outlineLevel="1" x14ac:dyDescent="0.25">
      <c r="A1072" t="s">
        <v>523</v>
      </c>
      <c r="B1072">
        <v>50</v>
      </c>
      <c r="C1072">
        <v>0.99</v>
      </c>
      <c r="D1072">
        <v>3.46</v>
      </c>
      <c r="E1072" s="1" t="s">
        <v>760</v>
      </c>
      <c r="F1072" s="4" t="str">
        <f>HYPERLINK("https://selectra.es/seguros/aseguradoras/ocaso")</f>
        <v>https://selectra.es/seguros/aseguradoras/ocaso</v>
      </c>
      <c r="G1072">
        <v>1</v>
      </c>
    </row>
    <row r="1073" spans="1:7" outlineLevel="1" x14ac:dyDescent="0.25">
      <c r="A1073" t="s">
        <v>523</v>
      </c>
      <c r="B1073">
        <v>50</v>
      </c>
      <c r="C1073">
        <v>0.99</v>
      </c>
      <c r="D1073">
        <v>3.46</v>
      </c>
      <c r="E1073" s="1" t="s">
        <v>760</v>
      </c>
      <c r="F1073" s="4" t="str">
        <f>HYPERLINK("https://www.tupolizadesalud.com/")</f>
        <v>https://www.tupolizadesalud.com/</v>
      </c>
      <c r="G1073">
        <v>1</v>
      </c>
    </row>
    <row r="1074" spans="1:7" outlineLevel="1" x14ac:dyDescent="0.25">
      <c r="A1074" t="s">
        <v>523</v>
      </c>
      <c r="B1074">
        <v>50</v>
      </c>
      <c r="C1074">
        <v>0.99</v>
      </c>
      <c r="D1074">
        <v>3.46</v>
      </c>
      <c r="E1074" s="1" t="s">
        <v>760</v>
      </c>
      <c r="F1074" s="4" t="str">
        <f>HYPERLINK("https://segurodedecesos.org/seguro-de-decesos-mas-barato-2021-en-espana/")</f>
        <v>https://segurodedecesos.org/seguro-de-decesos-mas-barato-2021-en-espana/</v>
      </c>
      <c r="G1074">
        <v>1</v>
      </c>
    </row>
    <row r="1075" spans="1:7" outlineLevel="1" x14ac:dyDescent="0.25">
      <c r="A1075" t="s">
        <v>523</v>
      </c>
      <c r="B1075">
        <v>50</v>
      </c>
      <c r="C1075">
        <v>0.99</v>
      </c>
      <c r="D1075">
        <v>3.46</v>
      </c>
      <c r="E1075" s="1" t="s">
        <v>760</v>
      </c>
      <c r="F1075" s="4" t="str">
        <f>HYPERLINK("https://beemy.es/comparador-seguros/seguros-de-decesos/")</f>
        <v>https://beemy.es/comparador-seguros/seguros-de-decesos/</v>
      </c>
      <c r="G1075">
        <v>1</v>
      </c>
    </row>
    <row r="1076" spans="1:7" outlineLevel="1" x14ac:dyDescent="0.25">
      <c r="A1076" t="s">
        <v>523</v>
      </c>
      <c r="B1076">
        <v>50</v>
      </c>
      <c r="C1076">
        <v>0.99</v>
      </c>
      <c r="D1076">
        <v>3.46</v>
      </c>
      <c r="E1076" s="1" t="s">
        <v>760</v>
      </c>
      <c r="F1076" s="4" t="str">
        <f>HYPERLINK("https://www.reale.es/")</f>
        <v>https://www.reale.es/</v>
      </c>
      <c r="G1076">
        <v>1</v>
      </c>
    </row>
    <row r="1077" spans="1:7" outlineLevel="1" x14ac:dyDescent="0.25">
      <c r="A1077" t="s">
        <v>523</v>
      </c>
      <c r="B1077">
        <v>50</v>
      </c>
      <c r="C1077">
        <v>0.99</v>
      </c>
      <c r="D1077">
        <v>3.46</v>
      </c>
      <c r="E1077" s="1" t="s">
        <v>760</v>
      </c>
      <c r="F1077" s="4" t="str">
        <f>HYPERLINK("https://fresh-world-news.com/es/la-importancia-de-contratar-oportunamente-un-seguro-de-decesos/")</f>
        <v>https://fresh-world-news.com/es/la-importancia-de-contratar-oportunamente-un-seguro-de-decesos/</v>
      </c>
      <c r="G1077">
        <v>1</v>
      </c>
    </row>
    <row r="1078" spans="1:7" x14ac:dyDescent="0.25">
      <c r="G1078">
        <v>1</v>
      </c>
    </row>
    <row r="1079" spans="1:7" x14ac:dyDescent="0.25">
      <c r="A1079" t="s">
        <v>231</v>
      </c>
      <c r="B1079">
        <v>50</v>
      </c>
      <c r="C1079">
        <v>0.99</v>
      </c>
      <c r="D1079">
        <v>3.64</v>
      </c>
      <c r="E1079" s="1" t="s">
        <v>760</v>
      </c>
      <c r="F1079" s="4" t="str">
        <f>HYPERLINK("https://www.rastreator.com/seguros-de-hogar/guias/seguro-hogar-mas-barato.aspx")</f>
        <v>https://www.rastreator.com/seguros-de-hogar/guias/seguro-hogar-mas-barato.aspx</v>
      </c>
      <c r="G1079">
        <v>1</v>
      </c>
    </row>
    <row r="1080" spans="1:7" outlineLevel="1" x14ac:dyDescent="0.25">
      <c r="A1080" t="s">
        <v>231</v>
      </c>
      <c r="B1080">
        <v>50</v>
      </c>
      <c r="C1080">
        <v>0.99</v>
      </c>
      <c r="D1080">
        <v>3.64</v>
      </c>
      <c r="E1080" s="1" t="s">
        <v>760</v>
      </c>
      <c r="F1080" s="4" t="str">
        <f>HYPERLINK("https://www.rastreator.com/seguros-de-moto/analisis/seguro-moto-mas-barato.aspx")</f>
        <v>https://www.rastreator.com/seguros-de-moto/analisis/seguro-moto-mas-barato.aspx</v>
      </c>
      <c r="G1080">
        <v>1</v>
      </c>
    </row>
    <row r="1081" spans="1:7" outlineLevel="1" x14ac:dyDescent="0.25">
      <c r="A1081" t="s">
        <v>231</v>
      </c>
      <c r="B1081">
        <v>50</v>
      </c>
      <c r="C1081">
        <v>0.99</v>
      </c>
      <c r="D1081">
        <v>3.64</v>
      </c>
      <c r="E1081" s="1" t="s">
        <v>760</v>
      </c>
      <c r="F1081" s="4" t="str">
        <f>HYPERLINK("https://www.ibercaja.es/particulares/seguros/seguros-decesos/seguro-decesos-prima-unica/")</f>
        <v>https://www.ibercaja.es/particulares/seguros/seguros-decesos/seguro-decesos-prima-unica/</v>
      </c>
      <c r="G1081">
        <v>1</v>
      </c>
    </row>
    <row r="1082" spans="1:7" outlineLevel="1" x14ac:dyDescent="0.25">
      <c r="A1082" t="s">
        <v>231</v>
      </c>
      <c r="B1082">
        <v>50</v>
      </c>
      <c r="C1082">
        <v>0.99</v>
      </c>
      <c r="D1082">
        <v>3.64</v>
      </c>
      <c r="E1082" s="1" t="s">
        <v>760</v>
      </c>
      <c r="F1082" s="4" t="str">
        <f>HYPERLINK("https://www.milanuncios.com/anuncios/seguros-decesos.htm")</f>
        <v>https://www.milanuncios.com/anuncios/seguros-decesos.htm</v>
      </c>
      <c r="G1082">
        <v>1</v>
      </c>
    </row>
    <row r="1083" spans="1:7" outlineLevel="1" x14ac:dyDescent="0.25">
      <c r="A1083" t="s">
        <v>231</v>
      </c>
      <c r="B1083">
        <v>50</v>
      </c>
      <c r="C1083">
        <v>0.99</v>
      </c>
      <c r="D1083">
        <v>3.64</v>
      </c>
      <c r="E1083" s="1" t="s">
        <v>760</v>
      </c>
      <c r="F1083" s="4" t="str">
        <f>HYPERLINK("https://www.kelisto.es/seguros-vida/consejos-y-analisis/seguro-de-vida-con-hipoteca-6339")</f>
        <v>https://www.kelisto.es/seguros-vida/consejos-y-analisis/seguro-de-vida-con-hipoteca-6339</v>
      </c>
      <c r="G1083">
        <v>1</v>
      </c>
    </row>
    <row r="1084" spans="1:7" outlineLevel="1" x14ac:dyDescent="0.25">
      <c r="A1084" t="s">
        <v>231</v>
      </c>
      <c r="B1084">
        <v>50</v>
      </c>
      <c r="C1084">
        <v>0.99</v>
      </c>
      <c r="D1084">
        <v>3.64</v>
      </c>
      <c r="E1084" s="1" t="s">
        <v>760</v>
      </c>
      <c r="F1084" s="4" t="str">
        <f>HYPERLINK("https://www.zurich.es/")</f>
        <v>https://www.zurich.es/</v>
      </c>
      <c r="G1084">
        <v>1</v>
      </c>
    </row>
    <row r="1085" spans="1:7" outlineLevel="1" x14ac:dyDescent="0.25">
      <c r="A1085" t="s">
        <v>231</v>
      </c>
      <c r="B1085">
        <v>50</v>
      </c>
      <c r="C1085">
        <v>0.99</v>
      </c>
      <c r="D1085">
        <v>3.64</v>
      </c>
      <c r="E1085" s="1" t="s">
        <v>760</v>
      </c>
      <c r="F1085" s="4" t="str">
        <f>HYPERLINK("https://segurodedecesos.org/seguro-de-decesos-mas-barato-2021-en-espana/")</f>
        <v>https://segurodedecesos.org/seguro-de-decesos-mas-barato-2021-en-espana/</v>
      </c>
      <c r="G1085">
        <v>1</v>
      </c>
    </row>
    <row r="1086" spans="1:7" outlineLevel="1" x14ac:dyDescent="0.25">
      <c r="A1086" t="s">
        <v>231</v>
      </c>
      <c r="B1086">
        <v>50</v>
      </c>
      <c r="C1086">
        <v>0.99</v>
      </c>
      <c r="D1086">
        <v>3.64</v>
      </c>
      <c r="E1086" s="1" t="s">
        <v>760</v>
      </c>
      <c r="F1086" s="4" t="str">
        <f>HYPERLINK("https://closaseguros.com/seguros-decesos-vs-seguros-vida-coberturas-diferencias/")</f>
        <v>https://closaseguros.com/seguros-decesos-vs-seguros-vida-coberturas-diferencias/</v>
      </c>
      <c r="G1086">
        <v>1</v>
      </c>
    </row>
    <row r="1087" spans="1:7" outlineLevel="1" x14ac:dyDescent="0.25">
      <c r="A1087" t="s">
        <v>231</v>
      </c>
      <c r="B1087">
        <v>50</v>
      </c>
      <c r="C1087">
        <v>0.99</v>
      </c>
      <c r="D1087">
        <v>3.64</v>
      </c>
      <c r="E1087" s="1" t="s">
        <v>760</v>
      </c>
      <c r="F1087" s="4" t="str">
        <f>HYPERLINK("https://www.plusultra.es/")</f>
        <v>https://www.plusultra.es/</v>
      </c>
      <c r="G1087">
        <v>1</v>
      </c>
    </row>
    <row r="1088" spans="1:7" outlineLevel="1" x14ac:dyDescent="0.25">
      <c r="A1088" t="s">
        <v>231</v>
      </c>
      <c r="B1088">
        <v>50</v>
      </c>
      <c r="C1088">
        <v>0.99</v>
      </c>
      <c r="D1088">
        <v>3.64</v>
      </c>
      <c r="E1088" s="1" t="s">
        <v>760</v>
      </c>
      <c r="F1088" s="4" t="str">
        <f>HYPERLINK("https://www.reale.es/")</f>
        <v>https://www.reale.es/</v>
      </c>
      <c r="G1088">
        <v>1</v>
      </c>
    </row>
    <row r="1089" spans="1:7" x14ac:dyDescent="0.25">
      <c r="G1089">
        <v>1</v>
      </c>
    </row>
    <row r="1090" spans="1:7" x14ac:dyDescent="0.25">
      <c r="A1090" t="s">
        <v>831</v>
      </c>
      <c r="B1090">
        <v>50</v>
      </c>
      <c r="C1090">
        <v>0.66</v>
      </c>
      <c r="D1090">
        <v>1.42</v>
      </c>
      <c r="E1090" s="1" t="s">
        <v>201</v>
      </c>
      <c r="F1090" s="4" t="str">
        <f>HYPERLINK("https://selectra.es/seguros/aseguradoras/ocaso")</f>
        <v>https://selectra.es/seguros/aseguradoras/ocaso</v>
      </c>
      <c r="G1090">
        <v>1</v>
      </c>
    </row>
    <row r="1091" spans="1:7" outlineLevel="1" x14ac:dyDescent="0.25">
      <c r="A1091" t="s">
        <v>831</v>
      </c>
      <c r="B1091">
        <v>50</v>
      </c>
      <c r="C1091">
        <v>0.66</v>
      </c>
      <c r="D1091">
        <v>1.42</v>
      </c>
      <c r="E1091" s="1" t="s">
        <v>201</v>
      </c>
      <c r="F1091" s="4" t="str">
        <f>HYPERLINK("https://drsegurosbrokers.com/seguros-de-decesos/")</f>
        <v>https://drsegurosbrokers.com/seguros-de-decesos/</v>
      </c>
      <c r="G1091">
        <v>1</v>
      </c>
    </row>
    <row r="1092" spans="1:7" outlineLevel="1" x14ac:dyDescent="0.25">
      <c r="A1092" t="s">
        <v>831</v>
      </c>
      <c r="B1092">
        <v>50</v>
      </c>
      <c r="C1092">
        <v>0.66</v>
      </c>
      <c r="D1092">
        <v>1.42</v>
      </c>
      <c r="E1092" s="1" t="s">
        <v>201</v>
      </c>
      <c r="F1092" s="4" t="str">
        <f>HYPERLINK("https://www.rastreator.com/seguros-de-hogar/guias/seguro-hogar-mas-barato.aspx")</f>
        <v>https://www.rastreator.com/seguros-de-hogar/guias/seguro-hogar-mas-barato.aspx</v>
      </c>
      <c r="G1092">
        <v>1</v>
      </c>
    </row>
    <row r="1093" spans="1:7" outlineLevel="1" x14ac:dyDescent="0.25">
      <c r="A1093" t="s">
        <v>831</v>
      </c>
      <c r="B1093">
        <v>50</v>
      </c>
      <c r="C1093">
        <v>0.66</v>
      </c>
      <c r="D1093">
        <v>1.42</v>
      </c>
      <c r="E1093" s="1" t="s">
        <v>201</v>
      </c>
      <c r="F1093" s="4" t="str">
        <f>HYPERLINK("https://www.icea.es/")</f>
        <v>https://www.icea.es/</v>
      </c>
      <c r="G1093">
        <v>1</v>
      </c>
    </row>
    <row r="1094" spans="1:7" outlineLevel="1" x14ac:dyDescent="0.25">
      <c r="A1094" t="s">
        <v>831</v>
      </c>
      <c r="B1094">
        <v>50</v>
      </c>
      <c r="C1094">
        <v>0.66</v>
      </c>
      <c r="D1094">
        <v>1.42</v>
      </c>
      <c r="E1094" s="1" t="s">
        <v>201</v>
      </c>
      <c r="F1094" s="4" t="str">
        <f>HYPERLINK("https://www.asisa.es/seguros-de-salud")</f>
        <v>https://www.asisa.es/seguros-de-salud</v>
      </c>
      <c r="G1094">
        <v>1</v>
      </c>
    </row>
    <row r="1095" spans="1:7" outlineLevel="1" x14ac:dyDescent="0.25">
      <c r="A1095" t="s">
        <v>831</v>
      </c>
      <c r="B1095">
        <v>50</v>
      </c>
      <c r="C1095">
        <v>0.66</v>
      </c>
      <c r="D1095">
        <v>1.42</v>
      </c>
      <c r="E1095" s="1" t="s">
        <v>201</v>
      </c>
      <c r="F1095" s="4" t="str">
        <f>HYPERLINK("https://www.almudenaseguros.es/")</f>
        <v>https://www.almudenaseguros.es/</v>
      </c>
      <c r="G1095">
        <v>1</v>
      </c>
    </row>
    <row r="1096" spans="1:7" outlineLevel="1" x14ac:dyDescent="0.25">
      <c r="A1096" t="s">
        <v>831</v>
      </c>
      <c r="B1096">
        <v>50</v>
      </c>
      <c r="C1096">
        <v>0.66</v>
      </c>
      <c r="D1096">
        <v>1.42</v>
      </c>
      <c r="E1096" s="1" t="s">
        <v>201</v>
      </c>
      <c r="F1096" s="4" t="str">
        <f>HYPERLINK("https://www.generali.es/")</f>
        <v>https://www.generali.es/</v>
      </c>
      <c r="G1096">
        <v>1</v>
      </c>
    </row>
    <row r="1097" spans="1:7" outlineLevel="1" x14ac:dyDescent="0.25">
      <c r="A1097" t="s">
        <v>831</v>
      </c>
      <c r="B1097">
        <v>50</v>
      </c>
      <c r="C1097">
        <v>0.66</v>
      </c>
      <c r="D1097">
        <v>1.42</v>
      </c>
      <c r="E1097" s="1" t="s">
        <v>201</v>
      </c>
      <c r="F1097" s="4" t="str">
        <f>HYPERLINK("https://tucorreduriadeseguros.com/blog/")</f>
        <v>https://tucorreduriadeseguros.com/blog/</v>
      </c>
      <c r="G1097">
        <v>1</v>
      </c>
    </row>
    <row r="1098" spans="1:7" outlineLevel="1" x14ac:dyDescent="0.25">
      <c r="A1098" t="s">
        <v>831</v>
      </c>
      <c r="B1098">
        <v>50</v>
      </c>
      <c r="C1098">
        <v>0.66</v>
      </c>
      <c r="D1098">
        <v>1.42</v>
      </c>
      <c r="E1098" s="1" t="s">
        <v>201</v>
      </c>
      <c r="F1098" s="4" t="str">
        <f>HYPERLINK("https://www.plusultra.es/")</f>
        <v>https://www.plusultra.es/</v>
      </c>
      <c r="G1098">
        <v>1</v>
      </c>
    </row>
    <row r="1099" spans="1:7" outlineLevel="1" x14ac:dyDescent="0.25">
      <c r="A1099" t="s">
        <v>831</v>
      </c>
      <c r="B1099">
        <v>50</v>
      </c>
      <c r="C1099">
        <v>0.66</v>
      </c>
      <c r="D1099">
        <v>1.42</v>
      </c>
      <c r="E1099" s="1" t="s">
        <v>201</v>
      </c>
      <c r="F1099" s="4" t="str">
        <f>HYPERLINK("https://www.zurich.es/")</f>
        <v>https://www.zurich.es/</v>
      </c>
      <c r="G1099">
        <v>1</v>
      </c>
    </row>
    <row r="1100" spans="1:7" x14ac:dyDescent="0.25">
      <c r="G1100">
        <v>1</v>
      </c>
    </row>
    <row r="1101" spans="1:7" x14ac:dyDescent="0.25">
      <c r="A1101" t="s">
        <v>468</v>
      </c>
      <c r="B1101">
        <v>50</v>
      </c>
      <c r="C1101">
        <v>0.33</v>
      </c>
      <c r="D1101">
        <v>2.12</v>
      </c>
      <c r="E1101" s="1" t="s">
        <v>201</v>
      </c>
      <c r="F1101" s="4" t="str">
        <f>HYPERLINK("https://www.zurich.es/")</f>
        <v>https://www.zurich.es/</v>
      </c>
      <c r="G1101">
        <v>1</v>
      </c>
    </row>
    <row r="1102" spans="1:7" outlineLevel="1" x14ac:dyDescent="0.25">
      <c r="A1102" t="s">
        <v>468</v>
      </c>
      <c r="B1102">
        <v>50</v>
      </c>
      <c r="C1102">
        <v>0.33</v>
      </c>
      <c r="D1102">
        <v>2.12</v>
      </c>
      <c r="E1102" s="1" t="s">
        <v>201</v>
      </c>
      <c r="F1102" s="4" t="str">
        <f>HYPERLINK("https://seguros.elcorteingles.es/ayuda/diferencia-ramo-modalidad/")</f>
        <v>https://seguros.elcorteingles.es/ayuda/diferencia-ramo-modalidad/</v>
      </c>
      <c r="G1102">
        <v>1</v>
      </c>
    </row>
    <row r="1103" spans="1:7" outlineLevel="1" x14ac:dyDescent="0.25">
      <c r="A1103" t="s">
        <v>468</v>
      </c>
      <c r="B1103">
        <v>50</v>
      </c>
      <c r="C1103">
        <v>0.33</v>
      </c>
      <c r="D1103">
        <v>2.12</v>
      </c>
      <c r="E1103" s="1" t="s">
        <v>201</v>
      </c>
      <c r="F1103" s="4" t="str">
        <f>HYPERLINK("https://www.generali.es/")</f>
        <v>https://www.generali.es/</v>
      </c>
      <c r="G1103">
        <v>1</v>
      </c>
    </row>
    <row r="1104" spans="1:7" outlineLevel="1" x14ac:dyDescent="0.25">
      <c r="A1104" t="s">
        <v>468</v>
      </c>
      <c r="B1104">
        <v>50</v>
      </c>
      <c r="C1104">
        <v>0.33</v>
      </c>
      <c r="D1104">
        <v>2.12</v>
      </c>
      <c r="E1104" s="1" t="s">
        <v>201</v>
      </c>
      <c r="F1104" s="4" t="str">
        <f>HYPERLINK("https://www.asisa.es/seguros-de-salud")</f>
        <v>https://www.asisa.es/seguros-de-salud</v>
      </c>
      <c r="G1104">
        <v>1</v>
      </c>
    </row>
    <row r="1105" spans="1:7" outlineLevel="1" x14ac:dyDescent="0.25">
      <c r="A1105" t="s">
        <v>468</v>
      </c>
      <c r="B1105">
        <v>50</v>
      </c>
      <c r="C1105">
        <v>0.33</v>
      </c>
      <c r="D1105">
        <v>2.12</v>
      </c>
      <c r="E1105" s="1" t="s">
        <v>201</v>
      </c>
      <c r="F1105" s="4" t="str">
        <f>HYPERLINK("https://gref.org/blog/category/sector-seguros/")</f>
        <v>https://gref.org/blog/category/sector-seguros/</v>
      </c>
      <c r="G1105">
        <v>1</v>
      </c>
    </row>
    <row r="1106" spans="1:7" outlineLevel="1" x14ac:dyDescent="0.25">
      <c r="A1106" t="s">
        <v>468</v>
      </c>
      <c r="B1106">
        <v>50</v>
      </c>
      <c r="C1106">
        <v>0.33</v>
      </c>
      <c r="D1106">
        <v>2.12</v>
      </c>
      <c r="E1106" s="1" t="s">
        <v>201</v>
      </c>
      <c r="F1106" s="4" t="str">
        <f>HYPERLINK("https://www.plusultra.es/")</f>
        <v>https://www.plusultra.es/</v>
      </c>
      <c r="G1106">
        <v>1</v>
      </c>
    </row>
    <row r="1107" spans="1:7" outlineLevel="1" x14ac:dyDescent="0.25">
      <c r="A1107" t="s">
        <v>468</v>
      </c>
      <c r="B1107">
        <v>50</v>
      </c>
      <c r="C1107">
        <v>0.33</v>
      </c>
      <c r="D1107">
        <v>2.12</v>
      </c>
      <c r="E1107" s="1" t="s">
        <v>201</v>
      </c>
      <c r="F1107" s="4" t="str">
        <f>HYPERLINK("https://www.icea.es/")</f>
        <v>https://www.icea.es/</v>
      </c>
      <c r="G1107">
        <v>1</v>
      </c>
    </row>
    <row r="1108" spans="1:7" outlineLevel="1" x14ac:dyDescent="0.25">
      <c r="A1108" t="s">
        <v>468</v>
      </c>
      <c r="B1108">
        <v>50</v>
      </c>
      <c r="C1108">
        <v>0.33</v>
      </c>
      <c r="D1108">
        <v>2.12</v>
      </c>
      <c r="E1108" s="1" t="s">
        <v>201</v>
      </c>
      <c r="F1108" s="4" t="str">
        <f>HYPERLINK("https://mediadoresdeseguroscv.com/entidades-aseguradoras/")</f>
        <v>https://mediadoresdeseguroscv.com/entidades-aseguradoras/</v>
      </c>
      <c r="G1108">
        <v>1</v>
      </c>
    </row>
    <row r="1109" spans="1:7" outlineLevel="1" x14ac:dyDescent="0.25">
      <c r="A1109" t="s">
        <v>468</v>
      </c>
      <c r="B1109">
        <v>50</v>
      </c>
      <c r="C1109">
        <v>0.33</v>
      </c>
      <c r="D1109">
        <v>2.12</v>
      </c>
      <c r="E1109" s="1" t="s">
        <v>201</v>
      </c>
      <c r="F1109" s="4" t="str">
        <f>HYPERLINK("https://josesilva.es/")</f>
        <v>https://josesilva.es/</v>
      </c>
      <c r="G1109">
        <v>1</v>
      </c>
    </row>
    <row r="1110" spans="1:7" outlineLevel="1" x14ac:dyDescent="0.25">
      <c r="A1110" t="s">
        <v>468</v>
      </c>
      <c r="B1110">
        <v>50</v>
      </c>
      <c r="C1110">
        <v>0.33</v>
      </c>
      <c r="D1110">
        <v>2.12</v>
      </c>
      <c r="E1110" s="1" t="s">
        <v>201</v>
      </c>
      <c r="F1110" s="4" t="str">
        <f>HYPERLINK("https://www.jobatus.es/trabajo-teleoperador-venta-el-corte-ingl%C3%A9s-seguros-hm-510988282")</f>
        <v>https://www.jobatus.es/trabajo-teleoperador-venta-el-corte-ingl%C3%A9s-seguros-hm-510988282</v>
      </c>
      <c r="G1110">
        <v>1</v>
      </c>
    </row>
    <row r="1111" spans="1:7" x14ac:dyDescent="0.25">
      <c r="G1111">
        <v>1</v>
      </c>
    </row>
    <row r="1112" spans="1:7" x14ac:dyDescent="0.25">
      <c r="A1112" t="s">
        <v>809</v>
      </c>
      <c r="B1112">
        <v>500</v>
      </c>
      <c r="C1112">
        <v>0.99</v>
      </c>
      <c r="D1112">
        <v>1.73</v>
      </c>
      <c r="E1112" s="1" t="s">
        <v>201</v>
      </c>
      <c r="F1112" s="4" t="str">
        <f>HYPERLINK("https://es.trustpilot.com/review/santalucia.es")</f>
        <v>https://es.trustpilot.com/review/santalucia.es</v>
      </c>
      <c r="G1112">
        <v>1</v>
      </c>
    </row>
    <row r="1113" spans="1:7" outlineLevel="1" x14ac:dyDescent="0.25">
      <c r="A1113" t="s">
        <v>809</v>
      </c>
      <c r="B1113">
        <v>500</v>
      </c>
      <c r="C1113">
        <v>0.99</v>
      </c>
      <c r="D1113">
        <v>1.73</v>
      </c>
      <c r="E1113" s="1" t="s">
        <v>201</v>
      </c>
      <c r="F1113" s="4" t="str">
        <f>HYPERLINK("https://selectra.es/seguros/aseguradoras/ocaso")</f>
        <v>https://selectra.es/seguros/aseguradoras/ocaso</v>
      </c>
      <c r="G1113">
        <v>1</v>
      </c>
    </row>
    <row r="1114" spans="1:7" outlineLevel="1" x14ac:dyDescent="0.25">
      <c r="A1114" t="s">
        <v>809</v>
      </c>
      <c r="B1114">
        <v>500</v>
      </c>
      <c r="C1114">
        <v>0.99</v>
      </c>
      <c r="D1114">
        <v>1.73</v>
      </c>
      <c r="E1114" s="1" t="s">
        <v>201</v>
      </c>
      <c r="F1114" s="4" t="str">
        <f>HYPERLINK("https://www.rankia.com/foro/seguros")</f>
        <v>https://www.rankia.com/foro/seguros</v>
      </c>
      <c r="G1114">
        <v>1</v>
      </c>
    </row>
    <row r="1115" spans="1:7" outlineLevel="1" x14ac:dyDescent="0.25">
      <c r="A1115" t="s">
        <v>809</v>
      </c>
      <c r="B1115">
        <v>500</v>
      </c>
      <c r="C1115">
        <v>0.99</v>
      </c>
      <c r="D1115">
        <v>1.73</v>
      </c>
      <c r="E1115" s="1" t="s">
        <v>201</v>
      </c>
      <c r="F1115" s="4" t="str">
        <f>HYPERLINK("https://www.segurosyaseguradoras.com/valoraciones-y-opiniones/nortehispana/")</f>
        <v>https://www.segurosyaseguradoras.com/valoraciones-y-opiniones/nortehispana/</v>
      </c>
      <c r="G1115">
        <v>1</v>
      </c>
    </row>
    <row r="1116" spans="1:7" outlineLevel="1" x14ac:dyDescent="0.25">
      <c r="A1116" t="s">
        <v>809</v>
      </c>
      <c r="B1116">
        <v>500</v>
      </c>
      <c r="C1116">
        <v>0.99</v>
      </c>
      <c r="D1116">
        <v>1.73</v>
      </c>
      <c r="E1116" s="1" t="s">
        <v>201</v>
      </c>
      <c r="F1116" s="4" t="str">
        <f>HYPERLINK("https://www.almudenaseguros.es/")</f>
        <v>https://www.almudenaseguros.es/</v>
      </c>
      <c r="G1116">
        <v>1</v>
      </c>
    </row>
    <row r="1117" spans="1:7" outlineLevel="1" x14ac:dyDescent="0.25">
      <c r="A1117" t="s">
        <v>809</v>
      </c>
      <c r="B1117">
        <v>500</v>
      </c>
      <c r="C1117">
        <v>0.99</v>
      </c>
      <c r="D1117">
        <v>1.73</v>
      </c>
      <c r="E1117" s="1" t="s">
        <v>201</v>
      </c>
      <c r="F1117" s="4" t="str">
        <f>HYPERLINK("https://www.icea.es/")</f>
        <v>https://www.icea.es/</v>
      </c>
      <c r="G1117">
        <v>1</v>
      </c>
    </row>
    <row r="1118" spans="1:7" outlineLevel="1" x14ac:dyDescent="0.25">
      <c r="A1118" t="s">
        <v>809</v>
      </c>
      <c r="B1118">
        <v>500</v>
      </c>
      <c r="C1118">
        <v>0.99</v>
      </c>
      <c r="D1118">
        <v>1.73</v>
      </c>
      <c r="E1118" s="1" t="s">
        <v>201</v>
      </c>
      <c r="F1118" s="4" t="str">
        <f>HYPERLINK("https://www.zurich.es/")</f>
        <v>https://www.zurich.es/</v>
      </c>
      <c r="G1118">
        <v>1</v>
      </c>
    </row>
    <row r="1119" spans="1:7" outlineLevel="1" x14ac:dyDescent="0.25">
      <c r="A1119" t="s">
        <v>809</v>
      </c>
      <c r="B1119">
        <v>500</v>
      </c>
      <c r="C1119">
        <v>0.99</v>
      </c>
      <c r="D1119">
        <v>1.73</v>
      </c>
      <c r="E1119" s="1" t="s">
        <v>201</v>
      </c>
      <c r="F1119" s="4" t="str">
        <f>HYPERLINK("https://www.segurchollo.com/allianz-foro-de-seguros-allianz-deja-tu-opinion/")</f>
        <v>https://www.segurchollo.com/allianz-foro-de-seguros-allianz-deja-tu-opinion/</v>
      </c>
      <c r="G1119">
        <v>1</v>
      </c>
    </row>
    <row r="1120" spans="1:7" outlineLevel="1" x14ac:dyDescent="0.25">
      <c r="A1120" t="s">
        <v>809</v>
      </c>
      <c r="B1120">
        <v>500</v>
      </c>
      <c r="C1120">
        <v>0.99</v>
      </c>
      <c r="D1120">
        <v>1.73</v>
      </c>
      <c r="E1120" s="1" t="s">
        <v>201</v>
      </c>
      <c r="F1120" s="4" t="str">
        <f>HYPERLINK("https://www.generali.es/")</f>
        <v>https://www.generali.es/</v>
      </c>
      <c r="G1120">
        <v>1</v>
      </c>
    </row>
    <row r="1121" spans="1:7" outlineLevel="1" x14ac:dyDescent="0.25">
      <c r="A1121" t="s">
        <v>809</v>
      </c>
      <c r="B1121">
        <v>500</v>
      </c>
      <c r="C1121">
        <v>0.99</v>
      </c>
      <c r="D1121">
        <v>1.73</v>
      </c>
      <c r="E1121" s="1" t="s">
        <v>201</v>
      </c>
      <c r="F1121" s="4" t="str">
        <f>HYPERLINK("https://www.plusultra.es/")</f>
        <v>https://www.plusultra.es/</v>
      </c>
      <c r="G1121">
        <v>1</v>
      </c>
    </row>
    <row r="1122" spans="1:7" x14ac:dyDescent="0.25">
      <c r="G1122">
        <v>1</v>
      </c>
    </row>
    <row r="1123" spans="1:7" x14ac:dyDescent="0.25">
      <c r="A1123" t="s">
        <v>201</v>
      </c>
      <c r="B1123">
        <v>500</v>
      </c>
      <c r="C1123">
        <v>0.99</v>
      </c>
      <c r="D1123">
        <v>1.54</v>
      </c>
      <c r="E1123" s="1" t="s">
        <v>201</v>
      </c>
      <c r="F1123" s="4" t="str">
        <f>HYPERLINK("https://es.trustpilot.com/review/santalucia.es")</f>
        <v>https://es.trustpilot.com/review/santalucia.es</v>
      </c>
      <c r="G1123">
        <v>1</v>
      </c>
    </row>
    <row r="1124" spans="1:7" outlineLevel="1" x14ac:dyDescent="0.25">
      <c r="A1124" t="s">
        <v>201</v>
      </c>
      <c r="B1124">
        <v>500</v>
      </c>
      <c r="C1124">
        <v>0.99</v>
      </c>
      <c r="D1124">
        <v>1.54</v>
      </c>
      <c r="E1124" s="1" t="s">
        <v>201</v>
      </c>
      <c r="F1124" s="4" t="str">
        <f>HYPERLINK("https://selectra.es/seguros/aseguradoras/ocaso")</f>
        <v>https://selectra.es/seguros/aseguradoras/ocaso</v>
      </c>
      <c r="G1124">
        <v>1</v>
      </c>
    </row>
    <row r="1125" spans="1:7" outlineLevel="1" x14ac:dyDescent="0.25">
      <c r="A1125" t="s">
        <v>201</v>
      </c>
      <c r="B1125">
        <v>500</v>
      </c>
      <c r="C1125">
        <v>0.99</v>
      </c>
      <c r="D1125">
        <v>1.54</v>
      </c>
      <c r="E1125" s="1" t="s">
        <v>201</v>
      </c>
      <c r="F1125" s="4" t="str">
        <f>HYPERLINK("https://www.rankia.com/foro/seguros")</f>
        <v>https://www.rankia.com/foro/seguros</v>
      </c>
      <c r="G1125">
        <v>1</v>
      </c>
    </row>
    <row r="1126" spans="1:7" outlineLevel="1" x14ac:dyDescent="0.25">
      <c r="A1126" t="s">
        <v>201</v>
      </c>
      <c r="B1126">
        <v>500</v>
      </c>
      <c r="C1126">
        <v>0.99</v>
      </c>
      <c r="D1126">
        <v>1.54</v>
      </c>
      <c r="E1126" s="1" t="s">
        <v>201</v>
      </c>
      <c r="F1126" s="4" t="str">
        <f>HYPERLINK("https://www.segurosyaseguradoras.com/valoraciones-y-opiniones/nortehispana/")</f>
        <v>https://www.segurosyaseguradoras.com/valoraciones-y-opiniones/nortehispana/</v>
      </c>
      <c r="G1126">
        <v>1</v>
      </c>
    </row>
    <row r="1127" spans="1:7" outlineLevel="1" x14ac:dyDescent="0.25">
      <c r="A1127" t="s">
        <v>201</v>
      </c>
      <c r="B1127">
        <v>500</v>
      </c>
      <c r="C1127">
        <v>0.99</v>
      </c>
      <c r="D1127">
        <v>1.54</v>
      </c>
      <c r="E1127" s="1" t="s">
        <v>201</v>
      </c>
      <c r="F1127" s="4" t="str">
        <f>HYPERLINK("https://www.almudenaseguros.es/")</f>
        <v>https://www.almudenaseguros.es/</v>
      </c>
      <c r="G1127">
        <v>1</v>
      </c>
    </row>
    <row r="1128" spans="1:7" outlineLevel="1" x14ac:dyDescent="0.25">
      <c r="A1128" t="s">
        <v>201</v>
      </c>
      <c r="B1128">
        <v>500</v>
      </c>
      <c r="C1128">
        <v>0.99</v>
      </c>
      <c r="D1128">
        <v>1.54</v>
      </c>
      <c r="E1128" s="1" t="s">
        <v>201</v>
      </c>
      <c r="F1128" s="4" t="str">
        <f>HYPERLINK("https://www.zurich.es/")</f>
        <v>https://www.zurich.es/</v>
      </c>
      <c r="G1128">
        <v>1</v>
      </c>
    </row>
    <row r="1129" spans="1:7" outlineLevel="1" x14ac:dyDescent="0.25">
      <c r="A1129" t="s">
        <v>201</v>
      </c>
      <c r="B1129">
        <v>500</v>
      </c>
      <c r="C1129">
        <v>0.99</v>
      </c>
      <c r="D1129">
        <v>1.54</v>
      </c>
      <c r="E1129" s="1" t="s">
        <v>201</v>
      </c>
      <c r="F1129" s="4" t="str">
        <f>HYPERLINK("https://www.icea.es/")</f>
        <v>https://www.icea.es/</v>
      </c>
      <c r="G1129">
        <v>1</v>
      </c>
    </row>
    <row r="1130" spans="1:7" outlineLevel="1" x14ac:dyDescent="0.25">
      <c r="A1130" t="s">
        <v>201</v>
      </c>
      <c r="B1130">
        <v>500</v>
      </c>
      <c r="C1130">
        <v>0.99</v>
      </c>
      <c r="D1130">
        <v>1.54</v>
      </c>
      <c r="E1130" s="1" t="s">
        <v>201</v>
      </c>
      <c r="F1130" s="4" t="str">
        <f>HYPERLINK("https://www.generali.es/")</f>
        <v>https://www.generali.es/</v>
      </c>
      <c r="G1130">
        <v>1</v>
      </c>
    </row>
    <row r="1131" spans="1:7" outlineLevel="1" x14ac:dyDescent="0.25">
      <c r="A1131" t="s">
        <v>201</v>
      </c>
      <c r="B1131">
        <v>500</v>
      </c>
      <c r="C1131">
        <v>0.99</v>
      </c>
      <c r="D1131">
        <v>1.54</v>
      </c>
      <c r="E1131" s="1" t="s">
        <v>201</v>
      </c>
      <c r="F1131" s="4" t="str">
        <f>HYPERLINK("https://www.plusultra.es/")</f>
        <v>https://www.plusultra.es/</v>
      </c>
      <c r="G1131">
        <v>1</v>
      </c>
    </row>
    <row r="1132" spans="1:7" outlineLevel="1" x14ac:dyDescent="0.25">
      <c r="A1132" t="s">
        <v>201</v>
      </c>
      <c r="B1132">
        <v>500</v>
      </c>
      <c r="C1132">
        <v>0.99</v>
      </c>
      <c r="D1132">
        <v>1.54</v>
      </c>
      <c r="E1132" s="1" t="s">
        <v>201</v>
      </c>
      <c r="F1132" s="4" t="str">
        <f>HYPERLINK("https://www.segurchollo.com/allianz-foro-de-seguros-allianz-deja-tu-opinion/")</f>
        <v>https://www.segurchollo.com/allianz-foro-de-seguros-allianz-deja-tu-opinion/</v>
      </c>
      <c r="G1132">
        <v>1</v>
      </c>
    </row>
    <row r="1133" spans="1:7" x14ac:dyDescent="0.25">
      <c r="G1133">
        <v>1</v>
      </c>
    </row>
    <row r="1134" spans="1:7" x14ac:dyDescent="0.25">
      <c r="A1134" t="s">
        <v>302</v>
      </c>
      <c r="B1134">
        <v>500</v>
      </c>
      <c r="C1134">
        <v>0.99</v>
      </c>
      <c r="D1134">
        <v>3.4</v>
      </c>
      <c r="E1134" s="1" t="s">
        <v>129</v>
      </c>
      <c r="F1134" s="4" t="str">
        <f>HYPERLINK("https://www.ibercaja.es/particulares/seguros/seguros-decesos/seguro-decesos-confianza/")</f>
        <v>https://www.ibercaja.es/particulares/seguros/seguros-decesos/seguro-decesos-confianza/</v>
      </c>
      <c r="G1134">
        <v>1</v>
      </c>
    </row>
    <row r="1135" spans="1:7" outlineLevel="1" x14ac:dyDescent="0.25">
      <c r="A1135" t="s">
        <v>302</v>
      </c>
      <c r="B1135">
        <v>500</v>
      </c>
      <c r="C1135">
        <v>0.99</v>
      </c>
      <c r="D1135">
        <v>3.4</v>
      </c>
      <c r="E1135" s="1" t="s">
        <v>129</v>
      </c>
      <c r="F1135" s="4" t="str">
        <f>HYPERLINK("https://www.reclamador.es/blog/seguro-de-decesos/")</f>
        <v>https://www.reclamador.es/blog/seguro-de-decesos/</v>
      </c>
      <c r="G1135">
        <v>1</v>
      </c>
    </row>
    <row r="1136" spans="1:7" outlineLevel="1" x14ac:dyDescent="0.25">
      <c r="A1136" t="s">
        <v>302</v>
      </c>
      <c r="B1136">
        <v>500</v>
      </c>
      <c r="C1136">
        <v>0.99</v>
      </c>
      <c r="D1136">
        <v>3.4</v>
      </c>
      <c r="E1136" s="1" t="s">
        <v>129</v>
      </c>
      <c r="F1136" s="4" t="str">
        <f>HYPERLINK("https://www.almudenaseguros.es/")</f>
        <v>https://www.almudenaseguros.es/</v>
      </c>
      <c r="G1136">
        <v>1</v>
      </c>
    </row>
    <row r="1137" spans="1:7" outlineLevel="1" x14ac:dyDescent="0.25">
      <c r="A1137" t="s">
        <v>302</v>
      </c>
      <c r="B1137">
        <v>500</v>
      </c>
      <c r="C1137">
        <v>0.99</v>
      </c>
      <c r="D1137">
        <v>3.4</v>
      </c>
      <c r="E1137" s="1" t="s">
        <v>129</v>
      </c>
      <c r="F1137" s="4" t="str">
        <f>HYPERLINK("https://www.zurich.es/")</f>
        <v>https://www.zurich.es/</v>
      </c>
      <c r="G1137">
        <v>1</v>
      </c>
    </row>
    <row r="1138" spans="1:7" outlineLevel="1" x14ac:dyDescent="0.25">
      <c r="A1138" t="s">
        <v>302</v>
      </c>
      <c r="B1138">
        <v>500</v>
      </c>
      <c r="C1138">
        <v>0.99</v>
      </c>
      <c r="D1138">
        <v>3.4</v>
      </c>
      <c r="E1138" s="1" t="s">
        <v>129</v>
      </c>
      <c r="F1138" s="4" t="str">
        <f>HYPERLINK("https://www.intermundial.es/blog/seguro-repatriacion-cadaveres-espana/")</f>
        <v>https://www.intermundial.es/blog/seguro-repatriacion-cadaveres-espana/</v>
      </c>
      <c r="G1138">
        <v>1</v>
      </c>
    </row>
    <row r="1139" spans="1:7" outlineLevel="1" x14ac:dyDescent="0.25">
      <c r="A1139" t="s">
        <v>302</v>
      </c>
      <c r="B1139">
        <v>500</v>
      </c>
      <c r="C1139">
        <v>0.99</v>
      </c>
      <c r="D1139">
        <v>3.4</v>
      </c>
      <c r="E1139" s="1" t="s">
        <v>129</v>
      </c>
      <c r="F1139" s="4" t="str">
        <f>HYPERLINK("https://www.rastreator.com/seguros-de-salud/noticias/seguro-privado-cubre-coronavirus")</f>
        <v>https://www.rastreator.com/seguros-de-salud/noticias/seguro-privado-cubre-coronavirus</v>
      </c>
      <c r="G1139">
        <v>1</v>
      </c>
    </row>
    <row r="1140" spans="1:7" outlineLevel="1" x14ac:dyDescent="0.25">
      <c r="A1140" t="s">
        <v>302</v>
      </c>
      <c r="B1140">
        <v>500</v>
      </c>
      <c r="C1140">
        <v>0.99</v>
      </c>
      <c r="D1140">
        <v>3.4</v>
      </c>
      <c r="E1140" s="1" t="s">
        <v>129</v>
      </c>
      <c r="F1140" s="4" t="str">
        <f>HYPERLINK("http://linkbrokercorreduria.com/")</f>
        <v>http://linkbrokercorreduria.com/</v>
      </c>
      <c r="G1140">
        <v>1</v>
      </c>
    </row>
    <row r="1141" spans="1:7" outlineLevel="1" x14ac:dyDescent="0.25">
      <c r="A1141" t="s">
        <v>302</v>
      </c>
      <c r="B1141">
        <v>500</v>
      </c>
      <c r="C1141">
        <v>0.99</v>
      </c>
      <c r="D1141">
        <v>3.4</v>
      </c>
      <c r="E1141" s="1" t="s">
        <v>129</v>
      </c>
      <c r="F1141" s="4" t="str">
        <f>HYPERLINK("https://www.iris-assistance.es/news/impacto-seguro-decesos")</f>
        <v>https://www.iris-assistance.es/news/impacto-seguro-decesos</v>
      </c>
      <c r="G1141">
        <v>1</v>
      </c>
    </row>
    <row r="1142" spans="1:7" outlineLevel="1" x14ac:dyDescent="0.25">
      <c r="A1142" t="s">
        <v>302</v>
      </c>
      <c r="B1142">
        <v>500</v>
      </c>
      <c r="C1142">
        <v>0.99</v>
      </c>
      <c r="D1142">
        <v>3.4</v>
      </c>
      <c r="E1142" s="1" t="s">
        <v>129</v>
      </c>
      <c r="F1142" s="4" t="str">
        <f>HYPERLINK("https://es.trustpilot.com/review/santalucia.es")</f>
        <v>https://es.trustpilot.com/review/santalucia.es</v>
      </c>
      <c r="G1142">
        <v>1</v>
      </c>
    </row>
    <row r="1143" spans="1:7" outlineLevel="1" x14ac:dyDescent="0.25">
      <c r="A1143" t="s">
        <v>302</v>
      </c>
      <c r="B1143">
        <v>500</v>
      </c>
      <c r="C1143">
        <v>0.99</v>
      </c>
      <c r="D1143">
        <v>3.4</v>
      </c>
      <c r="E1143" s="1" t="s">
        <v>129</v>
      </c>
      <c r="F1143" s="4" t="str">
        <f>HYPERLINK("https://www.lavanguardia.com/seguros")</f>
        <v>https://www.lavanguardia.com/seguros</v>
      </c>
      <c r="G1143">
        <v>1</v>
      </c>
    </row>
    <row r="1144" spans="1:7" x14ac:dyDescent="0.25">
      <c r="G1144">
        <v>1</v>
      </c>
    </row>
    <row r="1145" spans="1:7" x14ac:dyDescent="0.25">
      <c r="A1145" t="s">
        <v>129</v>
      </c>
      <c r="B1145">
        <v>500</v>
      </c>
      <c r="C1145">
        <v>0.99</v>
      </c>
      <c r="D1145">
        <v>3.2</v>
      </c>
      <c r="E1145" s="1" t="s">
        <v>129</v>
      </c>
      <c r="F1145" s="4" t="str">
        <f>HYPERLINK("https://www.ibercaja.es/particulares/seguros/seguros-decesos/seguro-decesos-confianza/")</f>
        <v>https://www.ibercaja.es/particulares/seguros/seguros-decesos/seguro-decesos-confianza/</v>
      </c>
      <c r="G1145">
        <v>1</v>
      </c>
    </row>
    <row r="1146" spans="1:7" outlineLevel="1" x14ac:dyDescent="0.25">
      <c r="A1146" t="s">
        <v>129</v>
      </c>
      <c r="B1146">
        <v>500</v>
      </c>
      <c r="C1146">
        <v>0.99</v>
      </c>
      <c r="D1146">
        <v>3.2</v>
      </c>
      <c r="E1146" s="1" t="s">
        <v>129</v>
      </c>
      <c r="F1146" s="4" t="str">
        <f>HYPERLINK("https://www.reclamador.es/blog/seguro-de-decesos/")</f>
        <v>https://www.reclamador.es/blog/seguro-de-decesos/</v>
      </c>
      <c r="G1146">
        <v>1</v>
      </c>
    </row>
    <row r="1147" spans="1:7" outlineLevel="1" x14ac:dyDescent="0.25">
      <c r="A1147" t="s">
        <v>129</v>
      </c>
      <c r="B1147">
        <v>500</v>
      </c>
      <c r="C1147">
        <v>0.99</v>
      </c>
      <c r="D1147">
        <v>3.2</v>
      </c>
      <c r="E1147" s="1" t="s">
        <v>129</v>
      </c>
      <c r="F1147" s="4" t="str">
        <f>HYPERLINK("https://www.almudenaseguros.es/")</f>
        <v>https://www.almudenaseguros.es/</v>
      </c>
      <c r="G1147">
        <v>1</v>
      </c>
    </row>
    <row r="1148" spans="1:7" outlineLevel="1" x14ac:dyDescent="0.25">
      <c r="A1148" t="s">
        <v>129</v>
      </c>
      <c r="B1148">
        <v>500</v>
      </c>
      <c r="C1148">
        <v>0.99</v>
      </c>
      <c r="D1148">
        <v>3.2</v>
      </c>
      <c r="E1148" s="1" t="s">
        <v>129</v>
      </c>
      <c r="F1148" s="4" t="str">
        <f>HYPERLINK("https://www.zurich.es/")</f>
        <v>https://www.zurich.es/</v>
      </c>
      <c r="G1148">
        <v>1</v>
      </c>
    </row>
    <row r="1149" spans="1:7" outlineLevel="1" x14ac:dyDescent="0.25">
      <c r="A1149" t="s">
        <v>129</v>
      </c>
      <c r="B1149">
        <v>500</v>
      </c>
      <c r="C1149">
        <v>0.99</v>
      </c>
      <c r="D1149">
        <v>3.2</v>
      </c>
      <c r="E1149" s="1" t="s">
        <v>129</v>
      </c>
      <c r="F1149" s="4" t="str">
        <f>HYPERLINK("https://www.lineadirecta.com/")</f>
        <v>https://www.lineadirecta.com/</v>
      </c>
      <c r="G1149">
        <v>1</v>
      </c>
    </row>
    <row r="1150" spans="1:7" outlineLevel="1" x14ac:dyDescent="0.25">
      <c r="A1150" t="s">
        <v>129</v>
      </c>
      <c r="B1150">
        <v>500</v>
      </c>
      <c r="C1150">
        <v>0.99</v>
      </c>
      <c r="D1150">
        <v>3.2</v>
      </c>
      <c r="E1150" s="1" t="s">
        <v>129</v>
      </c>
      <c r="F1150" s="4" t="str">
        <f>HYPERLINK("https://www.rastreator.com/seguros-de-salud/noticias/seguro-privado-cubre-coronavirus")</f>
        <v>https://www.rastreator.com/seguros-de-salud/noticias/seguro-privado-cubre-coronavirus</v>
      </c>
      <c r="G1150">
        <v>1</v>
      </c>
    </row>
    <row r="1151" spans="1:7" outlineLevel="1" x14ac:dyDescent="0.25">
      <c r="A1151" t="s">
        <v>129</v>
      </c>
      <c r="B1151">
        <v>500</v>
      </c>
      <c r="C1151">
        <v>0.99</v>
      </c>
      <c r="D1151">
        <v>3.2</v>
      </c>
      <c r="E1151" s="1" t="s">
        <v>129</v>
      </c>
      <c r="F1151" s="4" t="str">
        <f>HYPERLINK("https://www.intermundial.es/blog/seguro-repatriacion-cadaveres-espana/")</f>
        <v>https://www.intermundial.es/blog/seguro-repatriacion-cadaveres-espana/</v>
      </c>
      <c r="G1151">
        <v>1</v>
      </c>
    </row>
    <row r="1152" spans="1:7" outlineLevel="1" x14ac:dyDescent="0.25">
      <c r="A1152" t="s">
        <v>129</v>
      </c>
      <c r="B1152">
        <v>500</v>
      </c>
      <c r="C1152">
        <v>0.99</v>
      </c>
      <c r="D1152">
        <v>3.2</v>
      </c>
      <c r="E1152" s="1" t="s">
        <v>129</v>
      </c>
      <c r="F1152" s="4" t="str">
        <f>HYPERLINK("https://www.lavanguardia.com/seguros")</f>
        <v>https://www.lavanguardia.com/seguros</v>
      </c>
      <c r="G1152">
        <v>1</v>
      </c>
    </row>
    <row r="1153" spans="1:7" outlineLevel="1" x14ac:dyDescent="0.25">
      <c r="A1153" t="s">
        <v>129</v>
      </c>
      <c r="B1153">
        <v>500</v>
      </c>
      <c r="C1153">
        <v>0.99</v>
      </c>
      <c r="D1153">
        <v>3.2</v>
      </c>
      <c r="E1153" s="1" t="s">
        <v>129</v>
      </c>
      <c r="F1153" s="4" t="str">
        <f>HYPERLINK("https://europa.eu/youreurope/citizens/work/unemployment-and-benefits/death-grants/index_es.htm")</f>
        <v>https://europa.eu/youreurope/citizens/work/unemployment-and-benefits/death-grants/index_es.htm</v>
      </c>
      <c r="G1153">
        <v>1</v>
      </c>
    </row>
    <row r="1154" spans="1:7" outlineLevel="1" x14ac:dyDescent="0.25">
      <c r="A1154" t="s">
        <v>129</v>
      </c>
      <c r="B1154">
        <v>500</v>
      </c>
      <c r="C1154">
        <v>0.99</v>
      </c>
      <c r="D1154">
        <v>3.2</v>
      </c>
      <c r="E1154" s="1" t="s">
        <v>129</v>
      </c>
      <c r="F1154" s="4" t="str">
        <f>HYPERLINK("https://www.kelisto.es/seguros-vida/consejos-y-analisis/seguro-de-vida-con-hipoteca-6339")</f>
        <v>https://www.kelisto.es/seguros-vida/consejos-y-analisis/seguro-de-vida-con-hipoteca-6339</v>
      </c>
      <c r="G1154">
        <v>1</v>
      </c>
    </row>
    <row r="1155" spans="1:7" x14ac:dyDescent="0.25">
      <c r="G1155">
        <v>1</v>
      </c>
    </row>
    <row r="1156" spans="1:7" x14ac:dyDescent="0.25">
      <c r="A1156" t="s">
        <v>705</v>
      </c>
      <c r="B1156">
        <v>50</v>
      </c>
      <c r="C1156">
        <v>0.99</v>
      </c>
      <c r="D1156">
        <v>4.75</v>
      </c>
      <c r="E1156" s="1" t="s">
        <v>129</v>
      </c>
      <c r="F1156" s="4" t="str">
        <f>HYPERLINK("https://www.ibercaja.es/particulares/seguros/seguros-decesos/seguro-decesos-prima-unica/")</f>
        <v>https://www.ibercaja.es/particulares/seguros/seguros-decesos/seguro-decesos-prima-unica/</v>
      </c>
      <c r="G1156">
        <v>1</v>
      </c>
    </row>
    <row r="1157" spans="1:7" outlineLevel="1" x14ac:dyDescent="0.25">
      <c r="A1157" t="s">
        <v>705</v>
      </c>
      <c r="B1157">
        <v>50</v>
      </c>
      <c r="C1157">
        <v>0.99</v>
      </c>
      <c r="D1157">
        <v>4.75</v>
      </c>
      <c r="E1157" s="1" t="s">
        <v>129</v>
      </c>
      <c r="F1157" s="4" t="str">
        <f>HYPERLINK("https://www.ibercaja.es/particulares/seguros/seguros-decesos/seguro-decesos-confianza/")</f>
        <v>https://www.ibercaja.es/particulares/seguros/seguros-decesos/seguro-decesos-confianza/</v>
      </c>
      <c r="G1157">
        <v>1</v>
      </c>
    </row>
    <row r="1158" spans="1:7" outlineLevel="1" x14ac:dyDescent="0.25">
      <c r="A1158" t="s">
        <v>705</v>
      </c>
      <c r="B1158">
        <v>50</v>
      </c>
      <c r="C1158">
        <v>0.99</v>
      </c>
      <c r="D1158">
        <v>4.75</v>
      </c>
      <c r="E1158" s="1" t="s">
        <v>129</v>
      </c>
      <c r="F1158" s="4" t="str">
        <f>HYPERLINK("https://www.puntoseguro.com/blog/conoce-tus-derechos-antes-contratar-seguro-de-decesos/")</f>
        <v>https://www.puntoseguro.com/blog/conoce-tus-derechos-antes-contratar-seguro-de-decesos/</v>
      </c>
      <c r="G1158">
        <v>1</v>
      </c>
    </row>
    <row r="1159" spans="1:7" outlineLevel="1" x14ac:dyDescent="0.25">
      <c r="A1159" t="s">
        <v>705</v>
      </c>
      <c r="B1159">
        <v>50</v>
      </c>
      <c r="C1159">
        <v>0.99</v>
      </c>
      <c r="D1159">
        <v>4.75</v>
      </c>
      <c r="E1159" s="1" t="s">
        <v>129</v>
      </c>
      <c r="F1159" s="4" t="str">
        <f>HYPERLINK("https://seguros-decesos.santalucia.es/")</f>
        <v>https://seguros-decesos.santalucia.es/</v>
      </c>
      <c r="G1159">
        <v>1</v>
      </c>
    </row>
    <row r="1160" spans="1:7" outlineLevel="1" x14ac:dyDescent="0.25">
      <c r="A1160" t="s">
        <v>705</v>
      </c>
      <c r="B1160">
        <v>50</v>
      </c>
      <c r="C1160">
        <v>0.99</v>
      </c>
      <c r="D1160">
        <v>4.75</v>
      </c>
      <c r="E1160" s="1" t="s">
        <v>129</v>
      </c>
      <c r="F1160" s="4" t="str">
        <f>HYPERLINK("https://www.reclamador.es/blog/seguro-de-decesos/")</f>
        <v>https://www.reclamador.es/blog/seguro-de-decesos/</v>
      </c>
      <c r="G1160">
        <v>1</v>
      </c>
    </row>
    <row r="1161" spans="1:7" outlineLevel="1" x14ac:dyDescent="0.25">
      <c r="A1161" t="s">
        <v>705</v>
      </c>
      <c r="B1161">
        <v>50</v>
      </c>
      <c r="C1161">
        <v>0.99</v>
      </c>
      <c r="D1161">
        <v>4.75</v>
      </c>
      <c r="E1161" s="1" t="s">
        <v>129</v>
      </c>
      <c r="F1161" s="4" t="str">
        <f>HYPERLINK("https://www.almudenaseguros.es/")</f>
        <v>https://www.almudenaseguros.es/</v>
      </c>
      <c r="G1161">
        <v>1</v>
      </c>
    </row>
    <row r="1162" spans="1:7" outlineLevel="1" x14ac:dyDescent="0.25">
      <c r="A1162" t="s">
        <v>705</v>
      </c>
      <c r="B1162">
        <v>50</v>
      </c>
      <c r="C1162">
        <v>0.99</v>
      </c>
      <c r="D1162">
        <v>4.75</v>
      </c>
      <c r="E1162" s="1" t="s">
        <v>129</v>
      </c>
      <c r="F1162" s="4" t="str">
        <f>HYPERLINK("https://blog.reale.es/para-que-sirve-antiguedad-seguro-decesos/")</f>
        <v>https://blog.reale.es/para-que-sirve-antiguedad-seguro-decesos/</v>
      </c>
      <c r="G1162">
        <v>1</v>
      </c>
    </row>
    <row r="1163" spans="1:7" outlineLevel="1" x14ac:dyDescent="0.25">
      <c r="A1163" t="s">
        <v>705</v>
      </c>
      <c r="B1163">
        <v>50</v>
      </c>
      <c r="C1163">
        <v>0.99</v>
      </c>
      <c r="D1163">
        <v>4.75</v>
      </c>
      <c r="E1163" s="1" t="s">
        <v>129</v>
      </c>
      <c r="F1163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163">
        <v>1</v>
      </c>
    </row>
    <row r="1164" spans="1:7" outlineLevel="1" x14ac:dyDescent="0.25">
      <c r="A1164" t="s">
        <v>705</v>
      </c>
      <c r="B1164">
        <v>50</v>
      </c>
      <c r="C1164">
        <v>0.99</v>
      </c>
      <c r="D1164">
        <v>4.75</v>
      </c>
      <c r="E1164" s="1" t="s">
        <v>129</v>
      </c>
      <c r="F1164" s="4" t="str">
        <f>HYPERLINK("https://www.zurich.es/")</f>
        <v>https://www.zurich.es/</v>
      </c>
      <c r="G1164">
        <v>1</v>
      </c>
    </row>
    <row r="1165" spans="1:7" outlineLevel="1" x14ac:dyDescent="0.25">
      <c r="A1165" t="s">
        <v>705</v>
      </c>
      <c r="B1165">
        <v>50</v>
      </c>
      <c r="C1165">
        <v>0.99</v>
      </c>
      <c r="D1165">
        <v>4.75</v>
      </c>
      <c r="E1165" s="1" t="s">
        <v>129</v>
      </c>
      <c r="F1165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165">
        <v>1</v>
      </c>
    </row>
    <row r="1166" spans="1:7" x14ac:dyDescent="0.25">
      <c r="G1166">
        <v>1</v>
      </c>
    </row>
    <row r="1167" spans="1:7" x14ac:dyDescent="0.25">
      <c r="A1167" t="s">
        <v>208</v>
      </c>
      <c r="B1167">
        <v>500</v>
      </c>
      <c r="C1167">
        <v>0.99</v>
      </c>
      <c r="D1167">
        <v>3.39</v>
      </c>
      <c r="E1167" s="1" t="s">
        <v>129</v>
      </c>
      <c r="F1167" s="4" t="str">
        <f>HYPERLINK("https://www.forbes.com.mx/negocios-covid-19-segunda-catastrofe-30-porciento-tenia-seguros-vida/")</f>
        <v>https://www.forbes.com.mx/negocios-covid-19-segunda-catastrofe-30-porciento-tenia-seguros-vida/</v>
      </c>
      <c r="G1167">
        <v>1</v>
      </c>
    </row>
    <row r="1168" spans="1:7" outlineLevel="1" x14ac:dyDescent="0.25">
      <c r="A1168" t="s">
        <v>208</v>
      </c>
      <c r="B1168">
        <v>500</v>
      </c>
      <c r="C1168">
        <v>0.99</v>
      </c>
      <c r="D1168">
        <v>3.39</v>
      </c>
      <c r="E1168" s="1" t="s">
        <v>129</v>
      </c>
      <c r="F1168" s="4" t="str">
        <f>HYPERLINK("https://www.almudenaseguros.es/")</f>
        <v>https://www.almudenaseguros.es/</v>
      </c>
      <c r="G1168">
        <v>1</v>
      </c>
    </row>
    <row r="1169" spans="1:7" outlineLevel="1" x14ac:dyDescent="0.25">
      <c r="A1169" t="s">
        <v>208</v>
      </c>
      <c r="B1169">
        <v>500</v>
      </c>
      <c r="C1169">
        <v>0.99</v>
      </c>
      <c r="D1169">
        <v>3.39</v>
      </c>
      <c r="E1169" s="1" t="s">
        <v>129</v>
      </c>
      <c r="F1169" s="4" t="str">
        <f>HYPERLINK("https://www.reclamador.es/blog/seguro-de-decesos/")</f>
        <v>https://www.reclamador.es/blog/seguro-de-decesos/</v>
      </c>
      <c r="G1169">
        <v>1</v>
      </c>
    </row>
    <row r="1170" spans="1:7" outlineLevel="1" x14ac:dyDescent="0.25">
      <c r="A1170" t="s">
        <v>208</v>
      </c>
      <c r="B1170">
        <v>500</v>
      </c>
      <c r="C1170">
        <v>0.99</v>
      </c>
      <c r="D1170">
        <v>3.39</v>
      </c>
      <c r="E1170" s="1" t="s">
        <v>129</v>
      </c>
      <c r="F1170" s="4" t="str">
        <f>HYPERLINK("https://www.lineadirecta.com/")</f>
        <v>https://www.lineadirecta.com/</v>
      </c>
      <c r="G1170">
        <v>1</v>
      </c>
    </row>
    <row r="1171" spans="1:7" outlineLevel="1" x14ac:dyDescent="0.25">
      <c r="A1171" t="s">
        <v>208</v>
      </c>
      <c r="B1171">
        <v>500</v>
      </c>
      <c r="C1171">
        <v>0.99</v>
      </c>
      <c r="D1171">
        <v>3.39</v>
      </c>
      <c r="E1171" s="1" t="s">
        <v>129</v>
      </c>
      <c r="F1171" s="4" t="str">
        <f>HYPERLINK("https://www.fopep.gov.co/reporte-y-reintegros-pensionados-fallecidos/")</f>
        <v>https://www.fopep.gov.co/reporte-y-reintegros-pensionados-fallecidos/</v>
      </c>
      <c r="G1171">
        <v>1</v>
      </c>
    </row>
    <row r="1172" spans="1:7" outlineLevel="1" x14ac:dyDescent="0.25">
      <c r="A1172" t="s">
        <v>208</v>
      </c>
      <c r="B1172">
        <v>500</v>
      </c>
      <c r="C1172">
        <v>0.99</v>
      </c>
      <c r="D1172">
        <v>3.39</v>
      </c>
      <c r="E1172" s="1" t="s">
        <v>129</v>
      </c>
      <c r="F1172" s="4" t="str">
        <f>HYPERLINK("https://www.eltiempo.com/economia/sector-financiero/estas-son-las-polizas-de-seguros-mas-golpeadas-por-el-covid-19-en-el-2020-568241")</f>
        <v>https://www.eltiempo.com/economia/sector-financiero/estas-son-las-polizas-de-seguros-mas-golpeadas-por-el-covid-19-en-el-2020-568241</v>
      </c>
      <c r="G1172">
        <v>1</v>
      </c>
    </row>
    <row r="1173" spans="1:7" outlineLevel="1" x14ac:dyDescent="0.25">
      <c r="A1173" t="s">
        <v>208</v>
      </c>
      <c r="B1173">
        <v>500</v>
      </c>
      <c r="C1173">
        <v>0.99</v>
      </c>
      <c r="D1173">
        <v>3.39</v>
      </c>
      <c r="E1173" s="1" t="s">
        <v>129</v>
      </c>
      <c r="F1173" s="4" t="str">
        <f>HYPERLINK("https://www.lavanguardia.com/seguros")</f>
        <v>https://www.lavanguardia.com/seguros</v>
      </c>
      <c r="G1173">
        <v>1</v>
      </c>
    </row>
    <row r="1174" spans="1:7" outlineLevel="1" x14ac:dyDescent="0.25">
      <c r="A1174" t="s">
        <v>208</v>
      </c>
      <c r="B1174">
        <v>500</v>
      </c>
      <c r="C1174">
        <v>0.99</v>
      </c>
      <c r="D1174">
        <v>3.39</v>
      </c>
      <c r="E1174" s="1" t="s">
        <v>129</v>
      </c>
      <c r="F1174" s="4" t="str">
        <f>HYPERLINK("https://www.intermundial.es/blog/seguro-repatriacion-cadaveres-espana/")</f>
        <v>https://www.intermundial.es/blog/seguro-repatriacion-cadaveres-espana/</v>
      </c>
      <c r="G1174">
        <v>1</v>
      </c>
    </row>
    <row r="1175" spans="1:7" outlineLevel="1" x14ac:dyDescent="0.25">
      <c r="A1175" t="s">
        <v>208</v>
      </c>
      <c r="B1175">
        <v>500</v>
      </c>
      <c r="C1175">
        <v>0.99</v>
      </c>
      <c r="D1175">
        <v>3.39</v>
      </c>
      <c r="E1175" s="1" t="s">
        <v>129</v>
      </c>
      <c r="F1175" s="4" t="str">
        <f>HYPERLINK("https://www.fundacionmapfre.org/publicaciones/diccionario-mapfre-seguros/seguro-a-plazo-fijo/")</f>
        <v>https://www.fundacionmapfre.org/publicaciones/diccionario-mapfre-seguros/seguro-a-plazo-fijo/</v>
      </c>
      <c r="G1175">
        <v>1</v>
      </c>
    </row>
    <row r="1176" spans="1:7" outlineLevel="1" x14ac:dyDescent="0.25">
      <c r="A1176" t="s">
        <v>208</v>
      </c>
      <c r="B1176">
        <v>500</v>
      </c>
      <c r="C1176">
        <v>0.99</v>
      </c>
      <c r="D1176">
        <v>3.39</v>
      </c>
      <c r="E1176" s="1" t="s">
        <v>129</v>
      </c>
      <c r="F1176" s="4" t="str">
        <f>HYPERLINK("https://www.conaset.cl/soap/")</f>
        <v>https://www.conaset.cl/soap/</v>
      </c>
      <c r="G1176">
        <v>1</v>
      </c>
    </row>
    <row r="1177" spans="1:7" x14ac:dyDescent="0.25">
      <c r="G1177">
        <v>1</v>
      </c>
    </row>
    <row r="1178" spans="1:7" x14ac:dyDescent="0.25">
      <c r="A1178" t="s">
        <v>1124</v>
      </c>
      <c r="B1178">
        <v>5000</v>
      </c>
      <c r="C1178">
        <v>0.99</v>
      </c>
      <c r="D1178">
        <v>2.3199999999999998</v>
      </c>
      <c r="E1178" s="1" t="s">
        <v>803</v>
      </c>
      <c r="F1178" s="4" t="str">
        <f>HYPERLINK("https://www.ibercaja.es/particulares/seguros/seguros-decesos/seguro-decesos-prima-unica/")</f>
        <v>https://www.ibercaja.es/particulares/seguros/seguros-decesos/seguro-decesos-prima-unica/</v>
      </c>
      <c r="G1178">
        <v>1</v>
      </c>
    </row>
    <row r="1179" spans="1:7" outlineLevel="1" x14ac:dyDescent="0.25">
      <c r="A1179" t="s">
        <v>1124</v>
      </c>
      <c r="B1179">
        <v>5000</v>
      </c>
      <c r="C1179">
        <v>0.99</v>
      </c>
      <c r="D1179">
        <v>2.3199999999999998</v>
      </c>
      <c r="E1179" s="1" t="s">
        <v>803</v>
      </c>
      <c r="F1179" s="4" t="str">
        <f>HYPERLINK("https://www.milanuncios.com/anuncios/seguros-decesos.htm")</f>
        <v>https://www.milanuncios.com/anuncios/seguros-decesos.htm</v>
      </c>
      <c r="G1179">
        <v>1</v>
      </c>
    </row>
    <row r="1180" spans="1:7" outlineLevel="1" x14ac:dyDescent="0.25">
      <c r="A1180" t="s">
        <v>1124</v>
      </c>
      <c r="B1180">
        <v>5000</v>
      </c>
      <c r="C1180">
        <v>0.99</v>
      </c>
      <c r="D1180">
        <v>2.3199999999999998</v>
      </c>
      <c r="E1180" s="1" t="s">
        <v>803</v>
      </c>
      <c r="F1180" s="4" t="str">
        <f>HYPERLINK("https://www.puntoseguro.com/blog/conoce-tus-derechos-antes-contratar-seguro-de-decesos/")</f>
        <v>https://www.puntoseguro.com/blog/conoce-tus-derechos-antes-contratar-seguro-de-decesos/</v>
      </c>
      <c r="G1180">
        <v>1</v>
      </c>
    </row>
    <row r="1181" spans="1:7" outlineLevel="1" x14ac:dyDescent="0.25">
      <c r="A1181" t="s">
        <v>1124</v>
      </c>
      <c r="B1181">
        <v>5000</v>
      </c>
      <c r="C1181">
        <v>0.99</v>
      </c>
      <c r="D1181">
        <v>2.3199999999999998</v>
      </c>
      <c r="E1181" s="1" t="s">
        <v>803</v>
      </c>
      <c r="F1181" s="4" t="str">
        <f>HYPERLINK("https://seguros-decesos.santalucia.es/")</f>
        <v>https://seguros-decesos.santalucia.es/</v>
      </c>
      <c r="G1181">
        <v>1</v>
      </c>
    </row>
    <row r="1182" spans="1:7" outlineLevel="1" x14ac:dyDescent="0.25">
      <c r="A1182" t="s">
        <v>1124</v>
      </c>
      <c r="B1182">
        <v>5000</v>
      </c>
      <c r="C1182">
        <v>0.99</v>
      </c>
      <c r="D1182">
        <v>2.3199999999999998</v>
      </c>
      <c r="E1182" s="1" t="s">
        <v>803</v>
      </c>
      <c r="F1182" s="4" t="str">
        <f>HYPERLINK("https://www.rastreator.com/seguros-de-hogar/guias/seguro-hogar-mas-barato.aspx")</f>
        <v>https://www.rastreator.com/seguros-de-hogar/guias/seguro-hogar-mas-barato.aspx</v>
      </c>
      <c r="G1182">
        <v>1</v>
      </c>
    </row>
    <row r="1183" spans="1:7" outlineLevel="1" x14ac:dyDescent="0.25">
      <c r="A1183" t="s">
        <v>1124</v>
      </c>
      <c r="B1183">
        <v>5000</v>
      </c>
      <c r="C1183">
        <v>0.99</v>
      </c>
      <c r="D1183">
        <v>2.3199999999999998</v>
      </c>
      <c r="E1183" s="1" t="s">
        <v>803</v>
      </c>
      <c r="F1183" s="4" t="str">
        <f>HYPERLINK("https://beemy.es/comparador-seguros/seguros-de-decesos/")</f>
        <v>https://beemy.es/comparador-seguros/seguros-de-decesos/</v>
      </c>
      <c r="G1183">
        <v>1</v>
      </c>
    </row>
    <row r="1184" spans="1:7" outlineLevel="1" x14ac:dyDescent="0.25">
      <c r="A1184" t="s">
        <v>1124</v>
      </c>
      <c r="B1184">
        <v>5000</v>
      </c>
      <c r="C1184">
        <v>0.99</v>
      </c>
      <c r="D1184">
        <v>2.3199999999999998</v>
      </c>
      <c r="E1184" s="1" t="s">
        <v>803</v>
      </c>
      <c r="F1184" s="4" t="str">
        <f>HYPERLINK("https://www.almudenaseguros.es/")</f>
        <v>https://www.almudenaseguros.es/</v>
      </c>
      <c r="G1184">
        <v>1</v>
      </c>
    </row>
    <row r="1185" spans="1:7" outlineLevel="1" x14ac:dyDescent="0.25">
      <c r="A1185" t="s">
        <v>1124</v>
      </c>
      <c r="B1185">
        <v>5000</v>
      </c>
      <c r="C1185">
        <v>0.99</v>
      </c>
      <c r="D1185">
        <v>2.3199999999999998</v>
      </c>
      <c r="E1185" s="1" t="s">
        <v>803</v>
      </c>
      <c r="F1185" s="4" t="str">
        <f>HYPERLINK("https://selectra.es/seguros/aseguradoras/ocaso")</f>
        <v>https://selectra.es/seguros/aseguradoras/ocaso</v>
      </c>
      <c r="G1185">
        <v>1</v>
      </c>
    </row>
    <row r="1186" spans="1:7" outlineLevel="1" x14ac:dyDescent="0.25">
      <c r="A1186" t="s">
        <v>1124</v>
      </c>
      <c r="B1186">
        <v>5000</v>
      </c>
      <c r="C1186">
        <v>0.99</v>
      </c>
      <c r="D1186">
        <v>2.3199999999999998</v>
      </c>
      <c r="E1186" s="1" t="s">
        <v>803</v>
      </c>
      <c r="F1186" s="4" t="str">
        <f>HYPERLINK("https://www.kelisto.es/seguros-hogar/mejor-compra/los-10-seguros-de-hogar-mas-baratos-4453")</f>
        <v>https://www.kelisto.es/seguros-hogar/mejor-compra/los-10-seguros-de-hogar-mas-baratos-4453</v>
      </c>
      <c r="G1186">
        <v>1</v>
      </c>
    </row>
    <row r="1187" spans="1:7" outlineLevel="1" x14ac:dyDescent="0.25">
      <c r="A1187" t="s">
        <v>1124</v>
      </c>
      <c r="B1187">
        <v>5000</v>
      </c>
      <c r="C1187">
        <v>0.99</v>
      </c>
      <c r="D1187">
        <v>2.3199999999999998</v>
      </c>
      <c r="E1187" s="1" t="s">
        <v>803</v>
      </c>
      <c r="F1187" s="4" t="str">
        <f>HYPERLINK("https://www.asisa.es/DocumentosWeb?nombreArchivo=PRODUCTOS%5CASISA_DECESOS-Folleto.pdf")</f>
        <v>https://www.asisa.es/DocumentosWeb?nombreArchivo=PRODUCTOS%5CASISA_DECESOS-Folleto.pdf</v>
      </c>
      <c r="G1187">
        <v>1</v>
      </c>
    </row>
    <row r="1188" spans="1:7" x14ac:dyDescent="0.25">
      <c r="G1188">
        <v>1</v>
      </c>
    </row>
    <row r="1189" spans="1:7" x14ac:dyDescent="0.25">
      <c r="A1189" t="s">
        <v>576</v>
      </c>
      <c r="B1189">
        <v>50</v>
      </c>
      <c r="C1189">
        <v>0.99</v>
      </c>
      <c r="D1189">
        <v>2.94</v>
      </c>
      <c r="E1189" s="1" t="s">
        <v>803</v>
      </c>
      <c r="F1189" s="4" t="str">
        <f>HYPERLINK("https://www.ibercaja.es/particulares/seguros/seguros-decesos/seguro-decesos-prima-unica/")</f>
        <v>https://www.ibercaja.es/particulares/seguros/seguros-decesos/seguro-decesos-prima-unica/</v>
      </c>
      <c r="G1189">
        <v>1</v>
      </c>
    </row>
    <row r="1190" spans="1:7" outlineLevel="1" x14ac:dyDescent="0.25">
      <c r="A1190" t="s">
        <v>576</v>
      </c>
      <c r="B1190">
        <v>50</v>
      </c>
      <c r="C1190">
        <v>0.99</v>
      </c>
      <c r="D1190">
        <v>2.94</v>
      </c>
      <c r="E1190" s="1" t="s">
        <v>803</v>
      </c>
      <c r="F1190" s="4" t="str">
        <f>HYPERLINK("https://www.caser.es/seguros-de-decesos/articulos")</f>
        <v>https://www.caser.es/seguros-de-decesos/articulos</v>
      </c>
      <c r="G1190">
        <v>1</v>
      </c>
    </row>
    <row r="1191" spans="1:7" outlineLevel="1" x14ac:dyDescent="0.25">
      <c r="A1191" t="s">
        <v>576</v>
      </c>
      <c r="B1191">
        <v>50</v>
      </c>
      <c r="C1191">
        <v>0.99</v>
      </c>
      <c r="D1191">
        <v>2.94</v>
      </c>
      <c r="E1191" s="1" t="s">
        <v>803</v>
      </c>
      <c r="F1191" s="4" t="str">
        <f>HYPERLINK("https://www.puntoseguro.com/blog/conoce-tus-derechos-antes-contratar-seguro-de-decesos/")</f>
        <v>https://www.puntoseguro.com/blog/conoce-tus-derechos-antes-contratar-seguro-de-decesos/</v>
      </c>
      <c r="G1191">
        <v>1</v>
      </c>
    </row>
    <row r="1192" spans="1:7" outlineLevel="1" x14ac:dyDescent="0.25">
      <c r="A1192" t="s">
        <v>576</v>
      </c>
      <c r="B1192">
        <v>50</v>
      </c>
      <c r="C1192">
        <v>0.99</v>
      </c>
      <c r="D1192">
        <v>2.94</v>
      </c>
      <c r="E1192" s="1" t="s">
        <v>803</v>
      </c>
      <c r="F1192" s="4" t="str">
        <f>HYPERLINK("https://www.milanuncios.com/anuncios/seguros-decesos.htm")</f>
        <v>https://www.milanuncios.com/anuncios/seguros-decesos.htm</v>
      </c>
      <c r="G1192">
        <v>1</v>
      </c>
    </row>
    <row r="1193" spans="1:7" outlineLevel="1" x14ac:dyDescent="0.25">
      <c r="A1193" t="s">
        <v>576</v>
      </c>
      <c r="B1193">
        <v>50</v>
      </c>
      <c r="C1193">
        <v>0.99</v>
      </c>
      <c r="D1193">
        <v>2.94</v>
      </c>
      <c r="E1193" s="1" t="s">
        <v>803</v>
      </c>
      <c r="F1193" s="4" t="str">
        <f>HYPERLINK("https://www.generali.es/")</f>
        <v>https://www.generali.es/</v>
      </c>
      <c r="G1193">
        <v>1</v>
      </c>
    </row>
    <row r="1194" spans="1:7" outlineLevel="1" x14ac:dyDescent="0.25">
      <c r="A1194" t="s">
        <v>576</v>
      </c>
      <c r="B1194">
        <v>50</v>
      </c>
      <c r="C1194">
        <v>0.99</v>
      </c>
      <c r="D1194">
        <v>2.94</v>
      </c>
      <c r="E1194" s="1" t="s">
        <v>803</v>
      </c>
      <c r="F1194" s="4" t="str">
        <f>HYPERLINK("https://www.rastreator.com/seguros-de-hogar/guias/seguro-hogar-mas-barato.aspx")</f>
        <v>https://www.rastreator.com/seguros-de-hogar/guias/seguro-hogar-mas-barato.aspx</v>
      </c>
      <c r="G1194">
        <v>1</v>
      </c>
    </row>
    <row r="1195" spans="1:7" outlineLevel="1" x14ac:dyDescent="0.25">
      <c r="A1195" t="s">
        <v>576</v>
      </c>
      <c r="B1195">
        <v>50</v>
      </c>
      <c r="C1195">
        <v>0.99</v>
      </c>
      <c r="D1195">
        <v>2.94</v>
      </c>
      <c r="E1195" s="1" t="s">
        <v>803</v>
      </c>
      <c r="F1195" s="4" t="str">
        <f>HYPERLINK("https://www.almudenaseguros.es/")</f>
        <v>https://www.almudenaseguros.es/</v>
      </c>
      <c r="G1195">
        <v>1</v>
      </c>
    </row>
    <row r="1196" spans="1:7" outlineLevel="1" x14ac:dyDescent="0.25">
      <c r="A1196" t="s">
        <v>576</v>
      </c>
      <c r="B1196">
        <v>50</v>
      </c>
      <c r="C1196">
        <v>0.99</v>
      </c>
      <c r="D1196">
        <v>2.94</v>
      </c>
      <c r="E1196" s="1" t="s">
        <v>803</v>
      </c>
      <c r="F1196" s="4" t="str">
        <f>HYPERLINK("https://www.asisa.es/DocumentosWeb?nombreArchivo=PRODUCTOS%5CASISA_DECESOS-Folleto.pdf")</f>
        <v>https://www.asisa.es/DocumentosWeb?nombreArchivo=PRODUCTOS%5CASISA_DECESOS-Folleto.pdf</v>
      </c>
      <c r="G1196">
        <v>1</v>
      </c>
    </row>
    <row r="1197" spans="1:7" outlineLevel="1" x14ac:dyDescent="0.25">
      <c r="A1197" t="s">
        <v>576</v>
      </c>
      <c r="B1197">
        <v>50</v>
      </c>
      <c r="C1197">
        <v>0.99</v>
      </c>
      <c r="D1197">
        <v>2.94</v>
      </c>
      <c r="E1197" s="1" t="s">
        <v>803</v>
      </c>
      <c r="F1197" s="4" t="str">
        <f>HYPERLINK("https://seguros-decesos.santalucia.es/")</f>
        <v>https://seguros-decesos.santalucia.es/</v>
      </c>
      <c r="G1197">
        <v>1</v>
      </c>
    </row>
    <row r="1198" spans="1:7" outlineLevel="1" x14ac:dyDescent="0.25">
      <c r="A1198" t="s">
        <v>576</v>
      </c>
      <c r="B1198">
        <v>50</v>
      </c>
      <c r="C1198">
        <v>0.99</v>
      </c>
      <c r="D1198">
        <v>2.94</v>
      </c>
      <c r="E1198" s="1" t="s">
        <v>803</v>
      </c>
      <c r="F1198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198">
        <v>1</v>
      </c>
    </row>
    <row r="1199" spans="1:7" x14ac:dyDescent="0.25">
      <c r="G1199">
        <v>1</v>
      </c>
    </row>
    <row r="1200" spans="1:7" x14ac:dyDescent="0.25">
      <c r="A1200" t="s">
        <v>803</v>
      </c>
      <c r="B1200">
        <v>50</v>
      </c>
      <c r="C1200">
        <v>0.99</v>
      </c>
      <c r="D1200">
        <v>2.98</v>
      </c>
      <c r="E1200" s="1" t="s">
        <v>803</v>
      </c>
      <c r="F1200" s="4" t="str">
        <f>HYPERLINK("https://www.ibercaja.es/particulares/seguros/seguros-decesos/seguro-decesos-prima-unica/")</f>
        <v>https://www.ibercaja.es/particulares/seguros/seguros-decesos/seguro-decesos-prima-unica/</v>
      </c>
      <c r="G1200">
        <v>1</v>
      </c>
    </row>
    <row r="1201" spans="1:7" outlineLevel="1" x14ac:dyDescent="0.25">
      <c r="A1201" t="s">
        <v>803</v>
      </c>
      <c r="B1201">
        <v>50</v>
      </c>
      <c r="C1201">
        <v>0.99</v>
      </c>
      <c r="D1201">
        <v>2.98</v>
      </c>
      <c r="E1201" s="1" t="s">
        <v>803</v>
      </c>
      <c r="F1201" s="4" t="str">
        <f>HYPERLINK("https://www.milanuncios.com/anuncios/seguros-decesos.htm")</f>
        <v>https://www.milanuncios.com/anuncios/seguros-decesos.htm</v>
      </c>
      <c r="G1201">
        <v>1</v>
      </c>
    </row>
    <row r="1202" spans="1:7" outlineLevel="1" x14ac:dyDescent="0.25">
      <c r="A1202" t="s">
        <v>803</v>
      </c>
      <c r="B1202">
        <v>50</v>
      </c>
      <c r="C1202">
        <v>0.99</v>
      </c>
      <c r="D1202">
        <v>2.98</v>
      </c>
      <c r="E1202" s="1" t="s">
        <v>803</v>
      </c>
      <c r="F1202" s="4" t="str">
        <f>HYPERLINK("https://www.puntoseguro.com/blog/conoce-tus-derechos-antes-contratar-seguro-de-decesos/")</f>
        <v>https://www.puntoseguro.com/blog/conoce-tus-derechos-antes-contratar-seguro-de-decesos/</v>
      </c>
      <c r="G1202">
        <v>1</v>
      </c>
    </row>
    <row r="1203" spans="1:7" outlineLevel="1" x14ac:dyDescent="0.25">
      <c r="A1203" t="s">
        <v>803</v>
      </c>
      <c r="B1203">
        <v>50</v>
      </c>
      <c r="C1203">
        <v>0.99</v>
      </c>
      <c r="D1203">
        <v>2.98</v>
      </c>
      <c r="E1203" s="1" t="s">
        <v>803</v>
      </c>
      <c r="F1203" s="4" t="str">
        <f>HYPERLINK("https://www.almudenaseguros.es/")</f>
        <v>https://www.almudenaseguros.es/</v>
      </c>
      <c r="G1203">
        <v>1</v>
      </c>
    </row>
    <row r="1204" spans="1:7" outlineLevel="1" x14ac:dyDescent="0.25">
      <c r="A1204" t="s">
        <v>803</v>
      </c>
      <c r="B1204">
        <v>50</v>
      </c>
      <c r="C1204">
        <v>0.99</v>
      </c>
      <c r="D1204">
        <v>2.98</v>
      </c>
      <c r="E1204" s="1" t="s">
        <v>803</v>
      </c>
      <c r="F1204" s="4" t="str">
        <f>HYPERLINK("https://blog.reale.es/para-que-sirve-antiguedad-seguro-decesos/")</f>
        <v>https://blog.reale.es/para-que-sirve-antiguedad-seguro-decesos/</v>
      </c>
      <c r="G1204">
        <v>1</v>
      </c>
    </row>
    <row r="1205" spans="1:7" outlineLevel="1" x14ac:dyDescent="0.25">
      <c r="A1205" t="s">
        <v>803</v>
      </c>
      <c r="B1205">
        <v>50</v>
      </c>
      <c r="C1205">
        <v>0.99</v>
      </c>
      <c r="D1205">
        <v>2.98</v>
      </c>
      <c r="E1205" s="1" t="s">
        <v>803</v>
      </c>
      <c r="F1205" s="4" t="str">
        <f>HYPERLINK("https://beemy.es/comparador-seguros/seguros-de-decesos/")</f>
        <v>https://beemy.es/comparador-seguros/seguros-de-decesos/</v>
      </c>
      <c r="G1205">
        <v>1</v>
      </c>
    </row>
    <row r="1206" spans="1:7" outlineLevel="1" x14ac:dyDescent="0.25">
      <c r="A1206" t="s">
        <v>803</v>
      </c>
      <c r="B1206">
        <v>50</v>
      </c>
      <c r="C1206">
        <v>0.99</v>
      </c>
      <c r="D1206">
        <v>2.98</v>
      </c>
      <c r="E1206" s="1" t="s">
        <v>803</v>
      </c>
      <c r="F1206" s="4" t="str">
        <f>HYPERLINK("https://www.rastreator.com/seguros-de-hogar/guias/seguro-hogar-mas-barato.aspx")</f>
        <v>https://www.rastreator.com/seguros-de-hogar/guias/seguro-hogar-mas-barato.aspx</v>
      </c>
      <c r="G1206">
        <v>1</v>
      </c>
    </row>
    <row r="1207" spans="1:7" outlineLevel="1" x14ac:dyDescent="0.25">
      <c r="A1207" t="s">
        <v>803</v>
      </c>
      <c r="B1207">
        <v>50</v>
      </c>
      <c r="C1207">
        <v>0.99</v>
      </c>
      <c r="D1207">
        <v>2.98</v>
      </c>
      <c r="E1207" s="1" t="s">
        <v>803</v>
      </c>
      <c r="F1207" s="4" t="str">
        <f>HYPERLINK("https://www.generali.es/")</f>
        <v>https://www.generali.es/</v>
      </c>
      <c r="G1207">
        <v>1</v>
      </c>
    </row>
    <row r="1208" spans="1:7" outlineLevel="1" x14ac:dyDescent="0.25">
      <c r="A1208" t="s">
        <v>803</v>
      </c>
      <c r="B1208">
        <v>50</v>
      </c>
      <c r="C1208">
        <v>0.99</v>
      </c>
      <c r="D1208">
        <v>2.98</v>
      </c>
      <c r="E1208" s="1" t="s">
        <v>803</v>
      </c>
      <c r="F1208" s="4" t="str">
        <f>HYPERLINK("https://seguros-decesos.santalucia.es/")</f>
        <v>https://seguros-decesos.santalucia.es/</v>
      </c>
      <c r="G1208">
        <v>1</v>
      </c>
    </row>
    <row r="1209" spans="1:7" outlineLevel="1" x14ac:dyDescent="0.25">
      <c r="A1209" t="s">
        <v>803</v>
      </c>
      <c r="B1209">
        <v>50</v>
      </c>
      <c r="C1209">
        <v>0.99</v>
      </c>
      <c r="D1209">
        <v>2.98</v>
      </c>
      <c r="E1209" s="1" t="s">
        <v>803</v>
      </c>
      <c r="F1209" s="4" t="str">
        <f>HYPERLINK("https://www.caser.es/seguros-de-decesos/articulos")</f>
        <v>https://www.caser.es/seguros-de-decesos/articulos</v>
      </c>
      <c r="G1209">
        <v>1</v>
      </c>
    </row>
    <row r="1210" spans="1:7" x14ac:dyDescent="0.25">
      <c r="G1210">
        <v>1</v>
      </c>
    </row>
    <row r="1211" spans="1:7" x14ac:dyDescent="0.25">
      <c r="A1211" t="s">
        <v>319</v>
      </c>
      <c r="B1211">
        <v>500</v>
      </c>
      <c r="C1211">
        <v>0.99</v>
      </c>
      <c r="D1211">
        <v>1.46</v>
      </c>
      <c r="E1211" s="1" t="s">
        <v>319</v>
      </c>
      <c r="F1211" s="4" t="str">
        <f>HYPERLINK("https://tucorreduriadeseguros.com/reconocimiento-medico-para-contratar-un-seguro-de-decesos/")</f>
        <v>https://tucorreduriadeseguros.com/reconocimiento-medico-para-contratar-un-seguro-de-decesos/</v>
      </c>
      <c r="G1211">
        <v>1</v>
      </c>
    </row>
    <row r="1212" spans="1:7" outlineLevel="1" x14ac:dyDescent="0.25">
      <c r="A1212" t="s">
        <v>319</v>
      </c>
      <c r="B1212">
        <v>500</v>
      </c>
      <c r="C1212">
        <v>0.99</v>
      </c>
      <c r="D1212">
        <v>1.46</v>
      </c>
      <c r="E1212" s="1" t="s">
        <v>319</v>
      </c>
      <c r="F1212" s="4" t="str">
        <f>HYPERLINK("https://tucorreduriadeseguros.com/formas-de-pago-seguros-decesos/")</f>
        <v>https://tucorreduriadeseguros.com/formas-de-pago-seguros-decesos/</v>
      </c>
      <c r="G1212">
        <v>1</v>
      </c>
    </row>
    <row r="1213" spans="1:7" outlineLevel="1" x14ac:dyDescent="0.25">
      <c r="A1213" t="s">
        <v>319</v>
      </c>
      <c r="B1213">
        <v>500</v>
      </c>
      <c r="C1213">
        <v>0.99</v>
      </c>
      <c r="D1213">
        <v>1.46</v>
      </c>
      <c r="E1213" s="1" t="s">
        <v>319</v>
      </c>
      <c r="F1213" s="4" t="str">
        <f>HYPERLINK("https://www.kelisto.es/seguros-hogar/mejor-compra/los-10-seguros-de-hogar-mas-baratos-4453")</f>
        <v>https://www.kelisto.es/seguros-hogar/mejor-compra/los-10-seguros-de-hogar-mas-baratos-4453</v>
      </c>
      <c r="G1213">
        <v>1</v>
      </c>
    </row>
    <row r="1214" spans="1:7" outlineLevel="1" x14ac:dyDescent="0.25">
      <c r="A1214" t="s">
        <v>319</v>
      </c>
      <c r="B1214">
        <v>500</v>
      </c>
      <c r="C1214">
        <v>0.99</v>
      </c>
      <c r="D1214">
        <v>1.46</v>
      </c>
      <c r="E1214" s="1" t="s">
        <v>319</v>
      </c>
      <c r="F1214" s="4" t="str">
        <f>HYPERLINK("https://www.rastreator.com/seguros-de-hogar/guias/seguro-hogar-mas-barato.aspx")</f>
        <v>https://www.rastreator.com/seguros-de-hogar/guias/seguro-hogar-mas-barato.aspx</v>
      </c>
      <c r="G1214">
        <v>1</v>
      </c>
    </row>
    <row r="1215" spans="1:7" outlineLevel="1" x14ac:dyDescent="0.25">
      <c r="A1215" t="s">
        <v>319</v>
      </c>
      <c r="B1215">
        <v>500</v>
      </c>
      <c r="C1215">
        <v>0.99</v>
      </c>
      <c r="D1215">
        <v>1.46</v>
      </c>
      <c r="E1215" s="1" t="s">
        <v>319</v>
      </c>
      <c r="F1215" s="4" t="str">
        <f>HYPERLINK("https://www.elsegurodetuvida.com/calculo-seguro-vida/")</f>
        <v>https://www.elsegurodetuvida.com/calculo-seguro-vida/</v>
      </c>
      <c r="G1215">
        <v>1</v>
      </c>
    </row>
    <row r="1216" spans="1:7" outlineLevel="1" x14ac:dyDescent="0.25">
      <c r="A1216" t="s">
        <v>319</v>
      </c>
      <c r="B1216">
        <v>500</v>
      </c>
      <c r="C1216">
        <v>0.99</v>
      </c>
      <c r="D1216">
        <v>1.46</v>
      </c>
      <c r="E1216" s="1" t="s">
        <v>319</v>
      </c>
      <c r="F1216" s="4" t="str">
        <f>HYPERLINK("https://www.segurcorazon.com/seguros-de-vida/seguro-de-vida/")</f>
        <v>https://www.segurcorazon.com/seguros-de-vida/seguro-de-vida/</v>
      </c>
      <c r="G1216">
        <v>1</v>
      </c>
    </row>
    <row r="1217" spans="1:7" outlineLevel="1" x14ac:dyDescent="0.25">
      <c r="A1217" t="s">
        <v>319</v>
      </c>
      <c r="B1217">
        <v>500</v>
      </c>
      <c r="C1217">
        <v>0.99</v>
      </c>
      <c r="D1217">
        <v>1.46</v>
      </c>
      <c r="E1217" s="1" t="s">
        <v>319</v>
      </c>
      <c r="F1217" s="4" t="str">
        <f>HYPERLINK("https://www.nortehispana.com/blog/")</f>
        <v>https://www.nortehispana.com/blog/</v>
      </c>
      <c r="G1217">
        <v>1</v>
      </c>
    </row>
    <row r="1218" spans="1:7" outlineLevel="1" x14ac:dyDescent="0.25">
      <c r="A1218" t="s">
        <v>319</v>
      </c>
      <c r="B1218">
        <v>500</v>
      </c>
      <c r="C1218">
        <v>0.99</v>
      </c>
      <c r="D1218">
        <v>1.46</v>
      </c>
      <c r="E1218" s="1" t="s">
        <v>319</v>
      </c>
      <c r="F1218" s="4" t="str">
        <f>HYPERLINK("https://matmeu.es/blogs")</f>
        <v>https://matmeu.es/blogs</v>
      </c>
      <c r="G1218">
        <v>1</v>
      </c>
    </row>
    <row r="1219" spans="1:7" outlineLevel="1" x14ac:dyDescent="0.25">
      <c r="A1219" t="s">
        <v>319</v>
      </c>
      <c r="B1219">
        <v>500</v>
      </c>
      <c r="C1219">
        <v>0.99</v>
      </c>
      <c r="D1219">
        <v>1.46</v>
      </c>
      <c r="E1219" s="1" t="s">
        <v>319</v>
      </c>
      <c r="F1219" s="4" t="str">
        <f>HYPERLINK("https://www.icea.es/")</f>
        <v>https://www.icea.es/</v>
      </c>
      <c r="G1219">
        <v>1</v>
      </c>
    </row>
    <row r="1220" spans="1:7" outlineLevel="1" x14ac:dyDescent="0.25">
      <c r="A1220" t="s">
        <v>319</v>
      </c>
      <c r="B1220">
        <v>500</v>
      </c>
      <c r="C1220">
        <v>0.99</v>
      </c>
      <c r="D1220">
        <v>1.46</v>
      </c>
      <c r="E1220" s="1" t="s">
        <v>319</v>
      </c>
      <c r="F1220" s="4" t="str">
        <f>HYPERLINK("https://www.generali.es/seguros-particulares/salud-enfermedades-graves")</f>
        <v>https://www.generali.es/seguros-particulares/salud-enfermedades-graves</v>
      </c>
      <c r="G1220">
        <v>1</v>
      </c>
    </row>
    <row r="1221" spans="1:7" x14ac:dyDescent="0.25">
      <c r="G1221">
        <v>1</v>
      </c>
    </row>
    <row r="1222" spans="1:7" x14ac:dyDescent="0.25">
      <c r="A1222" t="s">
        <v>500</v>
      </c>
      <c r="B1222">
        <v>500</v>
      </c>
      <c r="C1222">
        <v>0.99</v>
      </c>
      <c r="D1222">
        <v>0.94</v>
      </c>
      <c r="E1222" s="1" t="s">
        <v>319</v>
      </c>
      <c r="F1222" s="4" t="str">
        <f>HYPERLINK("https://tucorreduriadeseguros.com/reconocimiento-medico-para-contratar-un-seguro-de-decesos/")</f>
        <v>https://tucorreduriadeseguros.com/reconocimiento-medico-para-contratar-un-seguro-de-decesos/</v>
      </c>
      <c r="G1222">
        <v>1</v>
      </c>
    </row>
    <row r="1223" spans="1:7" outlineLevel="1" x14ac:dyDescent="0.25">
      <c r="A1223" t="s">
        <v>500</v>
      </c>
      <c r="B1223">
        <v>500</v>
      </c>
      <c r="C1223">
        <v>0.99</v>
      </c>
      <c r="D1223">
        <v>0.94</v>
      </c>
      <c r="E1223" s="1" t="s">
        <v>319</v>
      </c>
      <c r="F1223" s="4" t="str">
        <f>HYPERLINK("https://tucorreduriadeseguros.com/formas-de-pago-seguros-decesos/")</f>
        <v>https://tucorreduriadeseguros.com/formas-de-pago-seguros-decesos/</v>
      </c>
      <c r="G1223">
        <v>1</v>
      </c>
    </row>
    <row r="1224" spans="1:7" outlineLevel="1" x14ac:dyDescent="0.25">
      <c r="A1224" t="s">
        <v>500</v>
      </c>
      <c r="B1224">
        <v>500</v>
      </c>
      <c r="C1224">
        <v>0.99</v>
      </c>
      <c r="D1224">
        <v>0.94</v>
      </c>
      <c r="E1224" s="1" t="s">
        <v>319</v>
      </c>
      <c r="F1224" s="4" t="str">
        <f>HYPERLINK("https://seguros.elcorteingles.es/ayuda/diferencias-entre-prima-unica-y-prima-periodica")</f>
        <v>https://seguros.elcorteingles.es/ayuda/diferencias-entre-prima-unica-y-prima-periodica</v>
      </c>
      <c r="G1224">
        <v>1</v>
      </c>
    </row>
    <row r="1225" spans="1:7" outlineLevel="1" x14ac:dyDescent="0.25">
      <c r="A1225" t="s">
        <v>500</v>
      </c>
      <c r="B1225">
        <v>500</v>
      </c>
      <c r="C1225">
        <v>0.99</v>
      </c>
      <c r="D1225">
        <v>0.94</v>
      </c>
      <c r="E1225" s="1" t="s">
        <v>319</v>
      </c>
      <c r="F1225" s="4" t="str">
        <f>HYPERLINK("https://www.elsegurodetuvida.com/calculo-seguro-vida/")</f>
        <v>https://www.elsegurodetuvida.com/calculo-seguro-vida/</v>
      </c>
      <c r="G1225">
        <v>1</v>
      </c>
    </row>
    <row r="1226" spans="1:7" outlineLevel="1" x14ac:dyDescent="0.25">
      <c r="A1226" t="s">
        <v>500</v>
      </c>
      <c r="B1226">
        <v>500</v>
      </c>
      <c r="C1226">
        <v>0.99</v>
      </c>
      <c r="D1226">
        <v>0.94</v>
      </c>
      <c r="E1226" s="1" t="s">
        <v>319</v>
      </c>
      <c r="F1226" s="4" t="str">
        <f>HYPERLINK("https://www.segurcorazon.com/seguros-de-vida/seguro-de-vida/")</f>
        <v>https://www.segurcorazon.com/seguros-de-vida/seguro-de-vida/</v>
      </c>
      <c r="G1226">
        <v>1</v>
      </c>
    </row>
    <row r="1227" spans="1:7" outlineLevel="1" x14ac:dyDescent="0.25">
      <c r="A1227" t="s">
        <v>500</v>
      </c>
      <c r="B1227">
        <v>500</v>
      </c>
      <c r="C1227">
        <v>0.99</v>
      </c>
      <c r="D1227">
        <v>0.94</v>
      </c>
      <c r="E1227" s="1" t="s">
        <v>319</v>
      </c>
      <c r="F1227" s="4" t="str">
        <f>HYPERLINK("https://segurodedecesos.org/que-incluye-el-seguro-de-decesos-en-espana/")</f>
        <v>https://segurodedecesos.org/que-incluye-el-seguro-de-decesos-en-espana/</v>
      </c>
      <c r="G1227">
        <v>1</v>
      </c>
    </row>
    <row r="1228" spans="1:7" outlineLevel="1" x14ac:dyDescent="0.25">
      <c r="A1228" t="s">
        <v>500</v>
      </c>
      <c r="B1228">
        <v>500</v>
      </c>
      <c r="C1228">
        <v>0.99</v>
      </c>
      <c r="D1228">
        <v>0.94</v>
      </c>
      <c r="E1228" s="1" t="s">
        <v>319</v>
      </c>
      <c r="F1228" s="4" t="str">
        <f>HYPERLINK("https://segurodedecesos.org/que-seguro-de-decesos-me-recomendais-en-espana-2021/")</f>
        <v>https://segurodedecesos.org/que-seguro-de-decesos-me-recomendais-en-espana-2021/</v>
      </c>
      <c r="G1228">
        <v>1</v>
      </c>
    </row>
    <row r="1229" spans="1:7" outlineLevel="1" x14ac:dyDescent="0.25">
      <c r="A1229" t="s">
        <v>500</v>
      </c>
      <c r="B1229">
        <v>500</v>
      </c>
      <c r="C1229">
        <v>0.99</v>
      </c>
      <c r="D1229">
        <v>0.94</v>
      </c>
      <c r="E1229" s="1" t="s">
        <v>319</v>
      </c>
      <c r="F1229" s="4" t="str">
        <f>HYPERLINK("https://www.nortehispana.com/blog/")</f>
        <v>https://www.nortehispana.com/blog/</v>
      </c>
      <c r="G1229">
        <v>1</v>
      </c>
    </row>
    <row r="1230" spans="1:7" outlineLevel="1" x14ac:dyDescent="0.25">
      <c r="A1230" t="s">
        <v>500</v>
      </c>
      <c r="B1230">
        <v>500</v>
      </c>
      <c r="C1230">
        <v>0.99</v>
      </c>
      <c r="D1230">
        <v>0.94</v>
      </c>
      <c r="E1230" s="1" t="s">
        <v>319</v>
      </c>
      <c r="F1230" s="4" t="str">
        <f>HYPERLINK("https://www.nortehispana.com/blog/salud-seguro-decesos/")</f>
        <v>https://www.nortehispana.com/blog/salud-seguro-decesos/</v>
      </c>
      <c r="G1230">
        <v>1</v>
      </c>
    </row>
    <row r="1231" spans="1:7" outlineLevel="1" x14ac:dyDescent="0.25">
      <c r="A1231" t="s">
        <v>500</v>
      </c>
      <c r="B1231">
        <v>500</v>
      </c>
      <c r="C1231">
        <v>0.99</v>
      </c>
      <c r="D1231">
        <v>0.94</v>
      </c>
      <c r="E1231" s="1" t="s">
        <v>319</v>
      </c>
      <c r="F1231" s="4" t="str">
        <f>HYPERLINK("https://www.generali.es/seguros-particulares/salud-enfermedades-graves")</f>
        <v>https://www.generali.es/seguros-particulares/salud-enfermedades-graves</v>
      </c>
      <c r="G1231">
        <v>1</v>
      </c>
    </row>
    <row r="1232" spans="1:7" x14ac:dyDescent="0.25">
      <c r="G1232">
        <v>1</v>
      </c>
    </row>
    <row r="1233" spans="1:7" x14ac:dyDescent="0.25">
      <c r="A1233" t="s">
        <v>1150</v>
      </c>
      <c r="B1233">
        <v>50</v>
      </c>
      <c r="C1233">
        <v>0.99</v>
      </c>
      <c r="D1233">
        <v>1.73</v>
      </c>
      <c r="E1233" s="1" t="s">
        <v>319</v>
      </c>
      <c r="F1233" s="4" t="str">
        <f>HYPERLINK("https://www.kelisto.es/seguros-hogar/mejor-compra/los-10-seguros-de-hogar-mas-baratos-4453")</f>
        <v>https://www.kelisto.es/seguros-hogar/mejor-compra/los-10-seguros-de-hogar-mas-baratos-4453</v>
      </c>
      <c r="G1233">
        <v>1</v>
      </c>
    </row>
    <row r="1234" spans="1:7" outlineLevel="1" x14ac:dyDescent="0.25">
      <c r="A1234" t="s">
        <v>1150</v>
      </c>
      <c r="B1234">
        <v>50</v>
      </c>
      <c r="C1234">
        <v>0.99</v>
      </c>
      <c r="D1234">
        <v>1.73</v>
      </c>
      <c r="E1234" s="1" t="s">
        <v>319</v>
      </c>
      <c r="F1234" s="4" t="str">
        <f>HYPERLINK("https://www.kelisto.es/seguros-moto/mejor-compra/seguros-de-moto-mas-baratos-3170")</f>
        <v>https://www.kelisto.es/seguros-moto/mejor-compra/seguros-de-moto-mas-baratos-3170</v>
      </c>
      <c r="G1234">
        <v>1</v>
      </c>
    </row>
    <row r="1235" spans="1:7" outlineLevel="1" x14ac:dyDescent="0.25">
      <c r="A1235" t="s">
        <v>1150</v>
      </c>
      <c r="B1235">
        <v>50</v>
      </c>
      <c r="C1235">
        <v>0.99</v>
      </c>
      <c r="D1235">
        <v>1.73</v>
      </c>
      <c r="E1235" s="1" t="s">
        <v>319</v>
      </c>
      <c r="F1235" s="4" t="str">
        <f>HYPERLINK("https://tucorreduriadeseguros.com/reconocimiento-medico-para-contratar-un-seguro-de-decesos/")</f>
        <v>https://tucorreduriadeseguros.com/reconocimiento-medico-para-contratar-un-seguro-de-decesos/</v>
      </c>
      <c r="G1235">
        <v>1</v>
      </c>
    </row>
    <row r="1236" spans="1:7" outlineLevel="1" x14ac:dyDescent="0.25">
      <c r="A1236" t="s">
        <v>1150</v>
      </c>
      <c r="B1236">
        <v>50</v>
      </c>
      <c r="C1236">
        <v>0.99</v>
      </c>
      <c r="D1236">
        <v>1.73</v>
      </c>
      <c r="E1236" s="1" t="s">
        <v>319</v>
      </c>
      <c r="F1236" s="4" t="str">
        <f>HYPERLINK("https://www.rastreator.com/seguros-de-hogar/guias/seguro-hogar-mas-barato.aspx")</f>
        <v>https://www.rastreator.com/seguros-de-hogar/guias/seguro-hogar-mas-barato.aspx</v>
      </c>
      <c r="G1236">
        <v>1</v>
      </c>
    </row>
    <row r="1237" spans="1:7" outlineLevel="1" x14ac:dyDescent="0.25">
      <c r="A1237" t="s">
        <v>1150</v>
      </c>
      <c r="B1237">
        <v>50</v>
      </c>
      <c r="C1237">
        <v>0.99</v>
      </c>
      <c r="D1237">
        <v>1.73</v>
      </c>
      <c r="E1237" s="1" t="s">
        <v>319</v>
      </c>
      <c r="F1237" s="4" t="str">
        <f>HYPERLINK("https://www.segurcorazon.com/seguros-de-vida/seguro-de-vida/")</f>
        <v>https://www.segurcorazon.com/seguros-de-vida/seguro-de-vida/</v>
      </c>
      <c r="G1237">
        <v>1</v>
      </c>
    </row>
    <row r="1238" spans="1:7" outlineLevel="1" x14ac:dyDescent="0.25">
      <c r="A1238" t="s">
        <v>1150</v>
      </c>
      <c r="B1238">
        <v>50</v>
      </c>
      <c r="C1238">
        <v>0.99</v>
      </c>
      <c r="D1238">
        <v>1.73</v>
      </c>
      <c r="E1238" s="1" t="s">
        <v>319</v>
      </c>
      <c r="F1238" s="4" t="str">
        <f>HYPERLINK("https://www.elsegurodetuvida.com/calculo-seguro-vida/")</f>
        <v>https://www.elsegurodetuvida.com/calculo-seguro-vida/</v>
      </c>
      <c r="G1238">
        <v>1</v>
      </c>
    </row>
    <row r="1239" spans="1:7" outlineLevel="1" x14ac:dyDescent="0.25">
      <c r="A1239" t="s">
        <v>1150</v>
      </c>
      <c r="B1239">
        <v>50</v>
      </c>
      <c r="C1239">
        <v>0.99</v>
      </c>
      <c r="D1239">
        <v>1.73</v>
      </c>
      <c r="E1239" s="1" t="s">
        <v>319</v>
      </c>
      <c r="F1239" s="4" t="str">
        <f>HYPERLINK("https://segurodedecesos.org/que-incluye-el-seguro-de-decesos-en-espana/")</f>
        <v>https://segurodedecesos.org/que-incluye-el-seguro-de-decesos-en-espana/</v>
      </c>
      <c r="G1239">
        <v>1</v>
      </c>
    </row>
    <row r="1240" spans="1:7" outlineLevel="1" x14ac:dyDescent="0.25">
      <c r="A1240" t="s">
        <v>1150</v>
      </c>
      <c r="B1240">
        <v>50</v>
      </c>
      <c r="C1240">
        <v>0.99</v>
      </c>
      <c r="D1240">
        <v>1.73</v>
      </c>
      <c r="E1240" s="1" t="s">
        <v>319</v>
      </c>
      <c r="F1240" s="4" t="str">
        <f>HYPERLINK("https://www.icea.es/")</f>
        <v>https://www.icea.es/</v>
      </c>
      <c r="G1240">
        <v>1</v>
      </c>
    </row>
    <row r="1241" spans="1:7" outlineLevel="1" x14ac:dyDescent="0.25">
      <c r="A1241" t="s">
        <v>1150</v>
      </c>
      <c r="B1241">
        <v>50</v>
      </c>
      <c r="C1241">
        <v>0.99</v>
      </c>
      <c r="D1241">
        <v>1.73</v>
      </c>
      <c r="E1241" s="1" t="s">
        <v>319</v>
      </c>
      <c r="F1241" s="4" t="str">
        <f>HYPERLINK("https://www.generali.es/seguros-particulares/salud-enfermedades-graves")</f>
        <v>https://www.generali.es/seguros-particulares/salud-enfermedades-graves</v>
      </c>
      <c r="G1241">
        <v>1</v>
      </c>
    </row>
    <row r="1242" spans="1:7" outlineLevel="1" x14ac:dyDescent="0.25">
      <c r="A1242" t="s">
        <v>1150</v>
      </c>
      <c r="B1242">
        <v>50</v>
      </c>
      <c r="C1242">
        <v>0.99</v>
      </c>
      <c r="D1242">
        <v>1.73</v>
      </c>
      <c r="E1242" s="1" t="s">
        <v>319</v>
      </c>
      <c r="F1242" s="4" t="str">
        <f>HYPERLINK("https://matmeu.es/blogs")</f>
        <v>https://matmeu.es/blogs</v>
      </c>
      <c r="G1242">
        <v>1</v>
      </c>
    </row>
    <row r="1243" spans="1:7" x14ac:dyDescent="0.25">
      <c r="G1243">
        <v>1</v>
      </c>
    </row>
    <row r="1244" spans="1:7" x14ac:dyDescent="0.25">
      <c r="A1244" t="s">
        <v>558</v>
      </c>
      <c r="B1244">
        <v>500</v>
      </c>
      <c r="C1244">
        <v>0.99</v>
      </c>
      <c r="D1244">
        <v>1.88</v>
      </c>
      <c r="E1244" s="1" t="s">
        <v>788</v>
      </c>
      <c r="F1244" s="4" t="str">
        <f>HYPERLINK("https://www.ibercaja.es/particulares/seguros/seguros-decesos/seguro-decesos-prima-unica/")</f>
        <v>https://www.ibercaja.es/particulares/seguros/seguros-decesos/seguro-decesos-prima-unica/</v>
      </c>
      <c r="G1244">
        <v>1</v>
      </c>
    </row>
    <row r="1245" spans="1:7" outlineLevel="1" x14ac:dyDescent="0.25">
      <c r="A1245" t="s">
        <v>558</v>
      </c>
      <c r="B1245">
        <v>500</v>
      </c>
      <c r="C1245">
        <v>0.99</v>
      </c>
      <c r="D1245">
        <v>1.88</v>
      </c>
      <c r="E1245" s="1" t="s">
        <v>788</v>
      </c>
      <c r="F1245" s="4" t="str">
        <f>HYPERLINK("https://www.ibercaja.es/particulares/seguros/seguros-decesos/seguro-decesos-confianza/")</f>
        <v>https://www.ibercaja.es/particulares/seguros/seguros-decesos/seguro-decesos-confianza/</v>
      </c>
      <c r="G1245">
        <v>1</v>
      </c>
    </row>
    <row r="1246" spans="1:7" outlineLevel="1" x14ac:dyDescent="0.25">
      <c r="A1246" t="s">
        <v>558</v>
      </c>
      <c r="B1246">
        <v>500</v>
      </c>
      <c r="C1246">
        <v>0.99</v>
      </c>
      <c r="D1246">
        <v>1.88</v>
      </c>
      <c r="E1246" s="1" t="s">
        <v>788</v>
      </c>
      <c r="F1246" s="4" t="str">
        <f>HYPERLINK("https://selectra.es/seguros/aseguradoras/ocaso")</f>
        <v>https://selectra.es/seguros/aseguradoras/ocaso</v>
      </c>
      <c r="G1246">
        <v>1</v>
      </c>
    </row>
    <row r="1247" spans="1:7" outlineLevel="1" x14ac:dyDescent="0.25">
      <c r="A1247" t="s">
        <v>558</v>
      </c>
      <c r="B1247">
        <v>500</v>
      </c>
      <c r="C1247">
        <v>0.99</v>
      </c>
      <c r="D1247">
        <v>1.88</v>
      </c>
      <c r="E1247" s="1" t="s">
        <v>788</v>
      </c>
      <c r="F1247" s="4" t="str">
        <f>HYPERLINK("https://seguros.elcorteingles.es/ayuda/diferencias-entre-prima-unica-y-prima-periodica")</f>
        <v>https://seguros.elcorteingles.es/ayuda/diferencias-entre-prima-unica-y-prima-periodica</v>
      </c>
      <c r="G1247">
        <v>1</v>
      </c>
    </row>
    <row r="1248" spans="1:7" outlineLevel="1" x14ac:dyDescent="0.25">
      <c r="A1248" t="s">
        <v>558</v>
      </c>
      <c r="B1248">
        <v>500</v>
      </c>
      <c r="C1248">
        <v>0.99</v>
      </c>
      <c r="D1248">
        <v>1.88</v>
      </c>
      <c r="E1248" s="1" t="s">
        <v>788</v>
      </c>
      <c r="F1248" s="4" t="str">
        <f>HYPERLINK("https://www.insurebrokers.es/seguro-particulares/vida/")</f>
        <v>https://www.insurebrokers.es/seguro-particulares/vida/</v>
      </c>
      <c r="G1248">
        <v>1</v>
      </c>
    </row>
    <row r="1249" spans="1:7" outlineLevel="1" x14ac:dyDescent="0.25">
      <c r="A1249" t="s">
        <v>558</v>
      </c>
      <c r="B1249">
        <v>500</v>
      </c>
      <c r="C1249">
        <v>0.99</v>
      </c>
      <c r="D1249">
        <v>1.88</v>
      </c>
      <c r="E1249" s="1" t="s">
        <v>788</v>
      </c>
      <c r="F1249" s="4" t="str">
        <f>HYPERLINK("https://www.puntoseguro.com/blog/conoce-tus-derechos-antes-contratar-seguro-de-decesos/")</f>
        <v>https://www.puntoseguro.com/blog/conoce-tus-derechos-antes-contratar-seguro-de-decesos/</v>
      </c>
      <c r="G1249">
        <v>1</v>
      </c>
    </row>
    <row r="1250" spans="1:7" outlineLevel="1" x14ac:dyDescent="0.25">
      <c r="A1250" t="s">
        <v>558</v>
      </c>
      <c r="B1250">
        <v>500</v>
      </c>
      <c r="C1250">
        <v>0.99</v>
      </c>
      <c r="D1250">
        <v>1.88</v>
      </c>
      <c r="E1250" s="1" t="s">
        <v>788</v>
      </c>
      <c r="F1250" s="4" t="str">
        <f>HYPERLINK("https://seguros-decesos.santalucia.es/")</f>
        <v>https://seguros-decesos.santalucia.es/</v>
      </c>
      <c r="G1250">
        <v>1</v>
      </c>
    </row>
    <row r="1251" spans="1:7" outlineLevel="1" x14ac:dyDescent="0.25">
      <c r="A1251" t="s">
        <v>558</v>
      </c>
      <c r="B1251">
        <v>500</v>
      </c>
      <c r="C1251">
        <v>0.99</v>
      </c>
      <c r="D1251">
        <v>1.88</v>
      </c>
      <c r="E1251" s="1" t="s">
        <v>788</v>
      </c>
      <c r="F1251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251">
        <v>1</v>
      </c>
    </row>
    <row r="1252" spans="1:7" outlineLevel="1" x14ac:dyDescent="0.25">
      <c r="A1252" t="s">
        <v>558</v>
      </c>
      <c r="B1252">
        <v>500</v>
      </c>
      <c r="C1252">
        <v>0.99</v>
      </c>
      <c r="D1252">
        <v>1.88</v>
      </c>
      <c r="E1252" s="1" t="s">
        <v>788</v>
      </c>
      <c r="F1252" s="4" t="str">
        <f>HYPERLINK("https://www.segurosdecesos.com.es/con/mapfre.html")</f>
        <v>https://www.segurosdecesos.com.es/con/mapfre.html</v>
      </c>
      <c r="G1252">
        <v>1</v>
      </c>
    </row>
    <row r="1253" spans="1:7" outlineLevel="1" x14ac:dyDescent="0.25">
      <c r="A1253" t="s">
        <v>558</v>
      </c>
      <c r="B1253">
        <v>500</v>
      </c>
      <c r="C1253">
        <v>0.99</v>
      </c>
      <c r="D1253">
        <v>1.88</v>
      </c>
      <c r="E1253" s="1" t="s">
        <v>788</v>
      </c>
      <c r="F1253" s="4" t="str">
        <f>HYPERLINK("https://www.segurosdecesos.com.es/con/helvetia.html")</f>
        <v>https://www.segurosdecesos.com.es/con/helvetia.html</v>
      </c>
      <c r="G1253">
        <v>1</v>
      </c>
    </row>
    <row r="1254" spans="1:7" x14ac:dyDescent="0.25">
      <c r="G1254">
        <v>1</v>
      </c>
    </row>
    <row r="1255" spans="1:7" x14ac:dyDescent="0.25">
      <c r="A1255" t="s">
        <v>788</v>
      </c>
      <c r="B1255">
        <v>500</v>
      </c>
      <c r="C1255">
        <v>0.99</v>
      </c>
      <c r="D1255">
        <v>1.76</v>
      </c>
      <c r="E1255" s="1" t="s">
        <v>788</v>
      </c>
      <c r="F1255" s="4" t="str">
        <f>HYPERLINK("https://www.ibercaja.es/particulares/seguros/seguros-decesos/seguro-decesos-prima-unica/")</f>
        <v>https://www.ibercaja.es/particulares/seguros/seguros-decesos/seguro-decesos-prima-unica/</v>
      </c>
      <c r="G1255">
        <v>1</v>
      </c>
    </row>
    <row r="1256" spans="1:7" outlineLevel="1" x14ac:dyDescent="0.25">
      <c r="A1256" t="s">
        <v>788</v>
      </c>
      <c r="B1256">
        <v>500</v>
      </c>
      <c r="C1256">
        <v>0.99</v>
      </c>
      <c r="D1256">
        <v>1.76</v>
      </c>
      <c r="E1256" s="1" t="s">
        <v>788</v>
      </c>
      <c r="F1256" s="4" t="str">
        <f>HYPERLINK("https://www.ibercaja.es/particulares/seguros/seguros-decesos/seguro-decesos-confianza/")</f>
        <v>https://www.ibercaja.es/particulares/seguros/seguros-decesos/seguro-decesos-confianza/</v>
      </c>
      <c r="G1256">
        <v>1</v>
      </c>
    </row>
    <row r="1257" spans="1:7" outlineLevel="1" x14ac:dyDescent="0.25">
      <c r="A1257" t="s">
        <v>788</v>
      </c>
      <c r="B1257">
        <v>500</v>
      </c>
      <c r="C1257">
        <v>0.99</v>
      </c>
      <c r="D1257">
        <v>1.76</v>
      </c>
      <c r="E1257" s="1" t="s">
        <v>788</v>
      </c>
      <c r="F1257" s="4" t="str">
        <f>HYPERLINK("https://seguros.elcorteingles.es/ayuda/diferencias-entre-prima-unica-y-prima-periodica")</f>
        <v>https://seguros.elcorteingles.es/ayuda/diferencias-entre-prima-unica-y-prima-periodica</v>
      </c>
      <c r="G1257">
        <v>1</v>
      </c>
    </row>
    <row r="1258" spans="1:7" outlineLevel="1" x14ac:dyDescent="0.25">
      <c r="A1258" t="s">
        <v>788</v>
      </c>
      <c r="B1258">
        <v>500</v>
      </c>
      <c r="C1258">
        <v>0.99</v>
      </c>
      <c r="D1258">
        <v>1.76</v>
      </c>
      <c r="E1258" s="1" t="s">
        <v>788</v>
      </c>
      <c r="F1258" s="4" t="str">
        <f>HYPERLINK("https://www.puntoseguro.com/blog/conoce-tus-derechos-antes-contratar-seguro-de-decesos/")</f>
        <v>https://www.puntoseguro.com/blog/conoce-tus-derechos-antes-contratar-seguro-de-decesos/</v>
      </c>
      <c r="G1258">
        <v>1</v>
      </c>
    </row>
    <row r="1259" spans="1:7" outlineLevel="1" x14ac:dyDescent="0.25">
      <c r="A1259" t="s">
        <v>788</v>
      </c>
      <c r="B1259">
        <v>500</v>
      </c>
      <c r="C1259">
        <v>0.99</v>
      </c>
      <c r="D1259">
        <v>1.76</v>
      </c>
      <c r="E1259" s="1" t="s">
        <v>788</v>
      </c>
      <c r="F1259" s="4" t="str">
        <f>HYPERLINK("https://www.segurosdecesos.com.es/con/mapfre.html")</f>
        <v>https://www.segurosdecesos.com.es/con/mapfre.html</v>
      </c>
      <c r="G1259">
        <v>1</v>
      </c>
    </row>
    <row r="1260" spans="1:7" outlineLevel="1" x14ac:dyDescent="0.25">
      <c r="A1260" t="s">
        <v>788</v>
      </c>
      <c r="B1260">
        <v>500</v>
      </c>
      <c r="C1260">
        <v>0.99</v>
      </c>
      <c r="D1260">
        <v>1.76</v>
      </c>
      <c r="E1260" s="1" t="s">
        <v>788</v>
      </c>
      <c r="F1260" s="4" t="str">
        <f>HYPERLINK("https://www.segurosdecesos.com.es/con/helvetia.html")</f>
        <v>https://www.segurosdecesos.com.es/con/helvetia.html</v>
      </c>
      <c r="G1260">
        <v>1</v>
      </c>
    </row>
    <row r="1261" spans="1:7" outlineLevel="1" x14ac:dyDescent="0.25">
      <c r="A1261" t="s">
        <v>788</v>
      </c>
      <c r="B1261">
        <v>500</v>
      </c>
      <c r="C1261">
        <v>0.99</v>
      </c>
      <c r="D1261">
        <v>1.76</v>
      </c>
      <c r="E1261" s="1" t="s">
        <v>788</v>
      </c>
      <c r="F1261" s="4" t="str">
        <f>HYPERLINK("https://selectra.es/seguros/aseguradoras/ocaso")</f>
        <v>https://selectra.es/seguros/aseguradoras/ocaso</v>
      </c>
      <c r="G1261">
        <v>1</v>
      </c>
    </row>
    <row r="1262" spans="1:7" outlineLevel="1" x14ac:dyDescent="0.25">
      <c r="A1262" t="s">
        <v>788</v>
      </c>
      <c r="B1262">
        <v>500</v>
      </c>
      <c r="C1262">
        <v>0.99</v>
      </c>
      <c r="D1262">
        <v>1.76</v>
      </c>
      <c r="E1262" s="1" t="s">
        <v>788</v>
      </c>
      <c r="F1262" s="4" t="str">
        <f>HYPERLINK("https://www.insurebrokers.es/seguro-particulares/vida/")</f>
        <v>https://www.insurebrokers.es/seguro-particulares/vida/</v>
      </c>
      <c r="G1262">
        <v>1</v>
      </c>
    </row>
    <row r="1263" spans="1:7" outlineLevel="1" x14ac:dyDescent="0.25">
      <c r="A1263" t="s">
        <v>788</v>
      </c>
      <c r="B1263">
        <v>500</v>
      </c>
      <c r="C1263">
        <v>0.99</v>
      </c>
      <c r="D1263">
        <v>1.76</v>
      </c>
      <c r="E1263" s="1" t="s">
        <v>788</v>
      </c>
      <c r="F1263" s="4" t="str">
        <f>HYPERLINK("https://seguros-decesos.santalucia.es/")</f>
        <v>https://seguros-decesos.santalucia.es/</v>
      </c>
      <c r="G1263">
        <v>1</v>
      </c>
    </row>
    <row r="1264" spans="1:7" outlineLevel="1" x14ac:dyDescent="0.25">
      <c r="A1264" t="s">
        <v>788</v>
      </c>
      <c r="B1264">
        <v>500</v>
      </c>
      <c r="C1264">
        <v>0.99</v>
      </c>
      <c r="D1264">
        <v>1.76</v>
      </c>
      <c r="E1264" s="1" t="s">
        <v>788</v>
      </c>
      <c r="F1264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264">
        <v>1</v>
      </c>
    </row>
    <row r="1265" spans="1:7" x14ac:dyDescent="0.25">
      <c r="G1265">
        <v>1</v>
      </c>
    </row>
    <row r="1266" spans="1:7" x14ac:dyDescent="0.25">
      <c r="A1266" t="s">
        <v>200</v>
      </c>
      <c r="B1266">
        <v>50</v>
      </c>
      <c r="C1266">
        <v>0.99</v>
      </c>
      <c r="D1266">
        <v>1.27</v>
      </c>
      <c r="E1266" s="1" t="s">
        <v>788</v>
      </c>
      <c r="F1266" s="4" t="str">
        <f>HYPERLINK("https://www.ibercaja.es/particulares/seguros/seguros-decesos/seguro-decesos-prima-unica/")</f>
        <v>https://www.ibercaja.es/particulares/seguros/seguros-decesos/seguro-decesos-prima-unica/</v>
      </c>
      <c r="G1266">
        <v>1</v>
      </c>
    </row>
    <row r="1267" spans="1:7" outlineLevel="1" x14ac:dyDescent="0.25">
      <c r="A1267" t="s">
        <v>200</v>
      </c>
      <c r="B1267">
        <v>50</v>
      </c>
      <c r="C1267">
        <v>0.99</v>
      </c>
      <c r="D1267">
        <v>1.27</v>
      </c>
      <c r="E1267" s="1" t="s">
        <v>788</v>
      </c>
      <c r="F1267" s="4" t="str">
        <f>HYPERLINK("https://selectra.es/seguros/aseguradoras/ocaso")</f>
        <v>https://selectra.es/seguros/aseguradoras/ocaso</v>
      </c>
      <c r="G1267">
        <v>1</v>
      </c>
    </row>
    <row r="1268" spans="1:7" outlineLevel="1" x14ac:dyDescent="0.25">
      <c r="A1268" t="s">
        <v>200</v>
      </c>
      <c r="B1268">
        <v>50</v>
      </c>
      <c r="C1268">
        <v>0.99</v>
      </c>
      <c r="D1268">
        <v>1.27</v>
      </c>
      <c r="E1268" s="1" t="s">
        <v>788</v>
      </c>
      <c r="F1268" s="4" t="str">
        <f>HYPERLINK("https://www.puntoseguro.com/blog/conoce-tus-derechos-antes-contratar-seguro-de-decesos/")</f>
        <v>https://www.puntoseguro.com/blog/conoce-tus-derechos-antes-contratar-seguro-de-decesos/</v>
      </c>
      <c r="G1268">
        <v>1</v>
      </c>
    </row>
    <row r="1269" spans="1:7" outlineLevel="1" x14ac:dyDescent="0.25">
      <c r="A1269" t="s">
        <v>200</v>
      </c>
      <c r="B1269">
        <v>50</v>
      </c>
      <c r="C1269">
        <v>0.99</v>
      </c>
      <c r="D1269">
        <v>1.27</v>
      </c>
      <c r="E1269" s="1" t="s">
        <v>788</v>
      </c>
      <c r="F1269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269">
        <v>1</v>
      </c>
    </row>
    <row r="1270" spans="1:7" outlineLevel="1" x14ac:dyDescent="0.25">
      <c r="A1270" t="s">
        <v>200</v>
      </c>
      <c r="B1270">
        <v>50</v>
      </c>
      <c r="C1270">
        <v>0.99</v>
      </c>
      <c r="D1270">
        <v>1.27</v>
      </c>
      <c r="E1270" s="1" t="s">
        <v>788</v>
      </c>
      <c r="F1270" s="4" t="str">
        <f>HYPERLINK("https://seguros-decesos.santalucia.es/")</f>
        <v>https://seguros-decesos.santalucia.es/</v>
      </c>
      <c r="G1270">
        <v>1</v>
      </c>
    </row>
    <row r="1271" spans="1:7" outlineLevel="1" x14ac:dyDescent="0.25">
      <c r="A1271" t="s">
        <v>200</v>
      </c>
      <c r="B1271">
        <v>50</v>
      </c>
      <c r="C1271">
        <v>0.99</v>
      </c>
      <c r="D1271">
        <v>1.27</v>
      </c>
      <c r="E1271" s="1" t="s">
        <v>788</v>
      </c>
      <c r="F1271" s="4" t="str">
        <f>HYPERLINK("https://www.segurosdecesos.com.es/con/mapfre.html")</f>
        <v>https://www.segurosdecesos.com.es/con/mapfre.html</v>
      </c>
      <c r="G1271">
        <v>1</v>
      </c>
    </row>
    <row r="1272" spans="1:7" outlineLevel="1" x14ac:dyDescent="0.25">
      <c r="A1272" t="s">
        <v>200</v>
      </c>
      <c r="B1272">
        <v>50</v>
      </c>
      <c r="C1272">
        <v>0.99</v>
      </c>
      <c r="D1272">
        <v>1.27</v>
      </c>
      <c r="E1272" s="1" t="s">
        <v>788</v>
      </c>
      <c r="F1272" s="4" t="str">
        <f>HYPERLINK("https://www.segurosdecesos.com.es/con/helvetia.html")</f>
        <v>https://www.segurosdecesos.com.es/con/helvetia.html</v>
      </c>
      <c r="G1272">
        <v>1</v>
      </c>
    </row>
    <row r="1273" spans="1:7" outlineLevel="1" x14ac:dyDescent="0.25">
      <c r="A1273" t="s">
        <v>200</v>
      </c>
      <c r="B1273">
        <v>50</v>
      </c>
      <c r="C1273">
        <v>0.99</v>
      </c>
      <c r="D1273">
        <v>1.27</v>
      </c>
      <c r="E1273" s="1" t="s">
        <v>788</v>
      </c>
      <c r="F1273" s="4" t="str">
        <f>HYPERLINK("https://beemy.es/comparador-seguros/seguros-de-decesos/")</f>
        <v>https://beemy.es/comparador-seguros/seguros-de-decesos/</v>
      </c>
      <c r="G1273">
        <v>1</v>
      </c>
    </row>
    <row r="1274" spans="1:7" outlineLevel="1" x14ac:dyDescent="0.25">
      <c r="A1274" t="s">
        <v>200</v>
      </c>
      <c r="B1274">
        <v>50</v>
      </c>
      <c r="C1274">
        <v>0.99</v>
      </c>
      <c r="D1274">
        <v>1.27</v>
      </c>
      <c r="E1274" s="1" t="s">
        <v>788</v>
      </c>
      <c r="F1274" s="4" t="str">
        <f>HYPERLINK("https://seguros.elcorteingles.es/ayuda/diferencias-entre-prima-unica-y-prima-periodica")</f>
        <v>https://seguros.elcorteingles.es/ayuda/diferencias-entre-prima-unica-y-prima-periodica</v>
      </c>
      <c r="G1274">
        <v>1</v>
      </c>
    </row>
    <row r="1275" spans="1:7" outlineLevel="1" x14ac:dyDescent="0.25">
      <c r="A1275" t="s">
        <v>200</v>
      </c>
      <c r="B1275">
        <v>50</v>
      </c>
      <c r="C1275">
        <v>0.99</v>
      </c>
      <c r="D1275">
        <v>1.27</v>
      </c>
      <c r="E1275" s="1" t="s">
        <v>788</v>
      </c>
      <c r="F1275" s="4" t="str">
        <f>HYPERLINK("https://segurodedecesos.org/seguro-de-decesos-mas-barato-2021-en-espana/")</f>
        <v>https://segurodedecesos.org/seguro-de-decesos-mas-barato-2021-en-espana/</v>
      </c>
      <c r="G1275">
        <v>1</v>
      </c>
    </row>
    <row r="1276" spans="1:7" x14ac:dyDescent="0.25">
      <c r="G1276">
        <v>1</v>
      </c>
    </row>
    <row r="1277" spans="1:7" x14ac:dyDescent="0.25">
      <c r="A1277" t="s">
        <v>649</v>
      </c>
      <c r="B1277">
        <v>500</v>
      </c>
      <c r="C1277">
        <v>0.99</v>
      </c>
      <c r="D1277">
        <v>0.84</v>
      </c>
      <c r="E1277" s="1" t="s">
        <v>429</v>
      </c>
      <c r="F1277" s="4" t="str">
        <f>HYPERLINK("https://www.ibercaja.es/particulares/seguros/seguros-decesos/seguro-decesos-confianza/")</f>
        <v>https://www.ibercaja.es/particulares/seguros/seguros-decesos/seguro-decesos-confianza/</v>
      </c>
      <c r="G1277">
        <v>1</v>
      </c>
    </row>
    <row r="1278" spans="1:7" outlineLevel="1" x14ac:dyDescent="0.25">
      <c r="A1278" t="s">
        <v>649</v>
      </c>
      <c r="B1278">
        <v>500</v>
      </c>
      <c r="C1278">
        <v>0.99</v>
      </c>
      <c r="D1278">
        <v>0.84</v>
      </c>
      <c r="E1278" s="1" t="s">
        <v>429</v>
      </c>
      <c r="F1278" s="4" t="str">
        <f>HYPERLINK("https://www.ibercaja.es/particulares/seguros/seguros-decesos/seguro-decesos-prima-unica/")</f>
        <v>https://www.ibercaja.es/particulares/seguros/seguros-decesos/seguro-decesos-prima-unica/</v>
      </c>
      <c r="G1278">
        <v>1</v>
      </c>
    </row>
    <row r="1279" spans="1:7" outlineLevel="1" x14ac:dyDescent="0.25">
      <c r="A1279" t="s">
        <v>649</v>
      </c>
      <c r="B1279">
        <v>500</v>
      </c>
      <c r="C1279">
        <v>0.99</v>
      </c>
      <c r="D1279">
        <v>0.84</v>
      </c>
      <c r="E1279" s="1" t="s">
        <v>429</v>
      </c>
      <c r="F1279" s="4" t="str">
        <f>HYPERLINK("https://www.asisa.es/DocumentosWeb?nombreArchivo=PRODUCTOS%5CASISA_DECESOS-Folleto.pdf")</f>
        <v>https://www.asisa.es/DocumentosWeb?nombreArchivo=PRODUCTOS%5CASISA_DECESOS-Folleto.pdf</v>
      </c>
      <c r="G1279">
        <v>1</v>
      </c>
    </row>
    <row r="1280" spans="1:7" outlineLevel="1" x14ac:dyDescent="0.25">
      <c r="A1280" t="s">
        <v>649</v>
      </c>
      <c r="B1280">
        <v>500</v>
      </c>
      <c r="C1280">
        <v>0.99</v>
      </c>
      <c r="D1280">
        <v>0.84</v>
      </c>
      <c r="E1280" s="1" t="s">
        <v>429</v>
      </c>
      <c r="F1280" s="4" t="str">
        <f>HYPERLINK("https://closaseguros.com/seguros-decesos-vs-seguros-vida-coberturas-diferencias/")</f>
        <v>https://closaseguros.com/seguros-decesos-vs-seguros-vida-coberturas-diferencias/</v>
      </c>
      <c r="G1280">
        <v>1</v>
      </c>
    </row>
    <row r="1281" spans="1:7" outlineLevel="1" x14ac:dyDescent="0.25">
      <c r="A1281" t="s">
        <v>649</v>
      </c>
      <c r="B1281">
        <v>500</v>
      </c>
      <c r="C1281">
        <v>0.99</v>
      </c>
      <c r="D1281">
        <v>0.84</v>
      </c>
      <c r="E1281" s="1" t="s">
        <v>429</v>
      </c>
      <c r="F1281" s="4" t="str">
        <f>HYPERLINK("https://www.almudenaseguros.es/")</f>
        <v>https://www.almudenaseguros.es/</v>
      </c>
      <c r="G1281">
        <v>1</v>
      </c>
    </row>
    <row r="1282" spans="1:7" outlineLevel="1" x14ac:dyDescent="0.25">
      <c r="A1282" t="s">
        <v>649</v>
      </c>
      <c r="B1282">
        <v>500</v>
      </c>
      <c r="C1282">
        <v>0.99</v>
      </c>
      <c r="D1282">
        <v>0.84</v>
      </c>
      <c r="E1282" s="1" t="s">
        <v>429</v>
      </c>
      <c r="F1282" s="4" t="str">
        <f>HYPERLINK("https://blog.reale.es/para-que-sirve-antiguedad-seguro-decesos/")</f>
        <v>https://blog.reale.es/para-que-sirve-antiguedad-seguro-decesos/</v>
      </c>
      <c r="G1282">
        <v>1</v>
      </c>
    </row>
    <row r="1283" spans="1:7" outlineLevel="1" x14ac:dyDescent="0.25">
      <c r="A1283" t="s">
        <v>649</v>
      </c>
      <c r="B1283">
        <v>500</v>
      </c>
      <c r="C1283">
        <v>0.99</v>
      </c>
      <c r="D1283">
        <v>0.84</v>
      </c>
      <c r="E1283" s="1" t="s">
        <v>429</v>
      </c>
      <c r="F1283" s="4" t="str">
        <f>HYPERLINK("https://ryd.es/decesos")</f>
        <v>https://ryd.es/decesos</v>
      </c>
      <c r="G1283">
        <v>1</v>
      </c>
    </row>
    <row r="1284" spans="1:7" outlineLevel="1" x14ac:dyDescent="0.25">
      <c r="A1284" t="s">
        <v>649</v>
      </c>
      <c r="B1284">
        <v>500</v>
      </c>
      <c r="C1284">
        <v>0.99</v>
      </c>
      <c r="D1284">
        <v>0.84</v>
      </c>
      <c r="E1284" s="1" t="s">
        <v>429</v>
      </c>
      <c r="F1284" s="4" t="str">
        <f>HYPERLINK("https://www.youtube.com/watch?v=5VkajJwt6Fw")</f>
        <v>https://www.youtube.com/watch?v=5VkajJwt6Fw</v>
      </c>
      <c r="G1284">
        <v>1</v>
      </c>
    </row>
    <row r="1285" spans="1:7" outlineLevel="1" x14ac:dyDescent="0.25">
      <c r="A1285" t="s">
        <v>649</v>
      </c>
      <c r="B1285">
        <v>500</v>
      </c>
      <c r="C1285">
        <v>0.99</v>
      </c>
      <c r="D1285">
        <v>0.84</v>
      </c>
      <c r="E1285" s="1" t="s">
        <v>429</v>
      </c>
      <c r="F1285" s="4" t="str">
        <f>HYPERLINK("https://www.segurosendenia.com/seguro/seguro-decesos-prima-nivelada/")</f>
        <v>https://www.segurosendenia.com/seguro/seguro-decesos-prima-nivelada/</v>
      </c>
      <c r="G1285">
        <v>1</v>
      </c>
    </row>
    <row r="1286" spans="1:7" outlineLevel="1" x14ac:dyDescent="0.25">
      <c r="A1286" t="s">
        <v>649</v>
      </c>
      <c r="B1286">
        <v>500</v>
      </c>
      <c r="C1286">
        <v>0.99</v>
      </c>
      <c r="D1286">
        <v>0.84</v>
      </c>
      <c r="E1286" s="1" t="s">
        <v>429</v>
      </c>
      <c r="F1286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286">
        <v>1</v>
      </c>
    </row>
    <row r="1287" spans="1:7" x14ac:dyDescent="0.25">
      <c r="G1287">
        <v>1</v>
      </c>
    </row>
    <row r="1288" spans="1:7" x14ac:dyDescent="0.25">
      <c r="A1288" t="s">
        <v>429</v>
      </c>
      <c r="B1288">
        <v>500</v>
      </c>
      <c r="C1288">
        <v>0.66</v>
      </c>
      <c r="D1288">
        <v>1.1399999999999999</v>
      </c>
      <c r="E1288" s="1" t="s">
        <v>429</v>
      </c>
      <c r="F1288" s="4" t="str">
        <f>HYPERLINK("https://www.reclamador.es/blog/seguro-de-decesos/")</f>
        <v>https://www.reclamador.es/blog/seguro-de-decesos/</v>
      </c>
      <c r="G1288">
        <v>1</v>
      </c>
    </row>
    <row r="1289" spans="1:7" outlineLevel="1" x14ac:dyDescent="0.25">
      <c r="A1289" t="s">
        <v>429</v>
      </c>
      <c r="B1289">
        <v>500</v>
      </c>
      <c r="C1289">
        <v>0.66</v>
      </c>
      <c r="D1289">
        <v>1.1399999999999999</v>
      </c>
      <c r="E1289" s="1" t="s">
        <v>429</v>
      </c>
      <c r="F1289" s="4" t="str">
        <f>HYPERLINK("https://www.ibercaja.es/particulares/seguros/seguros-decesos/seguro-decesos-prima-unica/")</f>
        <v>https://www.ibercaja.es/particulares/seguros/seguros-decesos/seguro-decesos-prima-unica/</v>
      </c>
      <c r="G1289">
        <v>1</v>
      </c>
    </row>
    <row r="1290" spans="1:7" outlineLevel="1" x14ac:dyDescent="0.25">
      <c r="A1290" t="s">
        <v>429</v>
      </c>
      <c r="B1290">
        <v>500</v>
      </c>
      <c r="C1290">
        <v>0.66</v>
      </c>
      <c r="D1290">
        <v>1.1399999999999999</v>
      </c>
      <c r="E1290" s="1" t="s">
        <v>429</v>
      </c>
      <c r="F1290" s="4" t="str">
        <f>HYPERLINK("https://closaseguros.com/seguros-decesos-vs-seguros-vida-coberturas-diferencias/")</f>
        <v>https://closaseguros.com/seguros-decesos-vs-seguros-vida-coberturas-diferencias/</v>
      </c>
      <c r="G1290">
        <v>1</v>
      </c>
    </row>
    <row r="1291" spans="1:7" outlineLevel="1" x14ac:dyDescent="0.25">
      <c r="A1291" t="s">
        <v>429</v>
      </c>
      <c r="B1291">
        <v>500</v>
      </c>
      <c r="C1291">
        <v>0.66</v>
      </c>
      <c r="D1291">
        <v>1.1399999999999999</v>
      </c>
      <c r="E1291" s="1" t="s">
        <v>429</v>
      </c>
      <c r="F1291" s="4" t="str">
        <f>HYPERLINK("https://www.asisa.es/DocumentosWeb?nombreArchivo=PRODUCTOS%5CASISA_DECESOS-Folleto.pdf")</f>
        <v>https://www.asisa.es/DocumentosWeb?nombreArchivo=PRODUCTOS%5CASISA_DECESOS-Folleto.pdf</v>
      </c>
      <c r="G1291">
        <v>1</v>
      </c>
    </row>
    <row r="1292" spans="1:7" outlineLevel="1" x14ac:dyDescent="0.25">
      <c r="A1292" t="s">
        <v>429</v>
      </c>
      <c r="B1292">
        <v>500</v>
      </c>
      <c r="C1292">
        <v>0.66</v>
      </c>
      <c r="D1292">
        <v>1.1399999999999999</v>
      </c>
      <c r="E1292" s="1" t="s">
        <v>429</v>
      </c>
      <c r="F1292" s="4" t="str">
        <f>HYPERLINK("https://www.youtube.com/watch?v=5VkajJwt6Fw")</f>
        <v>https://www.youtube.com/watch?v=5VkajJwt6Fw</v>
      </c>
      <c r="G1292">
        <v>1</v>
      </c>
    </row>
    <row r="1293" spans="1:7" outlineLevel="1" x14ac:dyDescent="0.25">
      <c r="A1293" t="s">
        <v>429</v>
      </c>
      <c r="B1293">
        <v>500</v>
      </c>
      <c r="C1293">
        <v>0.66</v>
      </c>
      <c r="D1293">
        <v>1.1399999999999999</v>
      </c>
      <c r="E1293" s="1" t="s">
        <v>429</v>
      </c>
      <c r="F1293" s="4" t="str">
        <f>HYPERLINK("https://ryd.es/decesos")</f>
        <v>https://ryd.es/decesos</v>
      </c>
      <c r="G1293">
        <v>1</v>
      </c>
    </row>
    <row r="1294" spans="1:7" outlineLevel="1" x14ac:dyDescent="0.25">
      <c r="A1294" t="s">
        <v>429</v>
      </c>
      <c r="B1294">
        <v>500</v>
      </c>
      <c r="C1294">
        <v>0.66</v>
      </c>
      <c r="D1294">
        <v>1.1399999999999999</v>
      </c>
      <c r="E1294" s="1" t="s">
        <v>429</v>
      </c>
      <c r="F1294" s="4" t="str">
        <f>HYPERLINK("https://www.almudenaseguros.es/")</f>
        <v>https://www.almudenaseguros.es/</v>
      </c>
      <c r="G1294">
        <v>1</v>
      </c>
    </row>
    <row r="1295" spans="1:7" outlineLevel="1" x14ac:dyDescent="0.25">
      <c r="A1295" t="s">
        <v>429</v>
      </c>
      <c r="B1295">
        <v>500</v>
      </c>
      <c r="C1295">
        <v>0.66</v>
      </c>
      <c r="D1295">
        <v>1.1399999999999999</v>
      </c>
      <c r="E1295" s="1" t="s">
        <v>429</v>
      </c>
      <c r="F1295" s="4" t="str">
        <f>HYPERLINK("https://www.segurosendenia.com/seguro/seguro-decesos-prima-nivelada/")</f>
        <v>https://www.segurosendenia.com/seguro/seguro-decesos-prima-nivelada/</v>
      </c>
      <c r="G1295">
        <v>1</v>
      </c>
    </row>
    <row r="1296" spans="1:7" outlineLevel="1" x14ac:dyDescent="0.25">
      <c r="A1296" t="s">
        <v>429</v>
      </c>
      <c r="B1296">
        <v>500</v>
      </c>
      <c r="C1296">
        <v>0.66</v>
      </c>
      <c r="D1296">
        <v>1.1399999999999999</v>
      </c>
      <c r="E1296" s="1" t="s">
        <v>429</v>
      </c>
      <c r="F1296" s="4" t="str">
        <f>HYPERLINK("https://www.rastreator.com/seguros-de-salud/noticias/seguro-privado-cubre-coronavirus")</f>
        <v>https://www.rastreator.com/seguros-de-salud/noticias/seguro-privado-cubre-coronavirus</v>
      </c>
      <c r="G1296">
        <v>1</v>
      </c>
    </row>
    <row r="1297" spans="1:7" outlineLevel="1" x14ac:dyDescent="0.25">
      <c r="A1297" t="s">
        <v>429</v>
      </c>
      <c r="B1297">
        <v>500</v>
      </c>
      <c r="C1297">
        <v>0.66</v>
      </c>
      <c r="D1297">
        <v>1.1399999999999999</v>
      </c>
      <c r="E1297" s="1" t="s">
        <v>429</v>
      </c>
      <c r="F1297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297">
        <v>1</v>
      </c>
    </row>
    <row r="1298" spans="1:7" x14ac:dyDescent="0.25">
      <c r="G1298">
        <v>1</v>
      </c>
    </row>
    <row r="1299" spans="1:7" x14ac:dyDescent="0.25">
      <c r="A1299" t="s">
        <v>447</v>
      </c>
      <c r="B1299">
        <v>500</v>
      </c>
      <c r="C1299">
        <v>0.99</v>
      </c>
      <c r="D1299">
        <v>2.5099999999999998</v>
      </c>
      <c r="E1299" s="1" t="s">
        <v>422</v>
      </c>
      <c r="F1299" s="4" t="str">
        <f>HYPERLINK("https://www.ibercaja.es/particulares/seguros/seguros-decesos/seguro-decesos-prima-unica/")</f>
        <v>https://www.ibercaja.es/particulares/seguros/seguros-decesos/seguro-decesos-prima-unica/</v>
      </c>
      <c r="G1299">
        <v>1</v>
      </c>
    </row>
    <row r="1300" spans="1:7" outlineLevel="1" x14ac:dyDescent="0.25">
      <c r="A1300" t="s">
        <v>447</v>
      </c>
      <c r="B1300">
        <v>500</v>
      </c>
      <c r="C1300">
        <v>0.99</v>
      </c>
      <c r="D1300">
        <v>2.5099999999999998</v>
      </c>
      <c r="E1300" s="1" t="s">
        <v>422</v>
      </c>
      <c r="F1300" s="4" t="str">
        <f>HYPERLINK("https://www.icea.es/")</f>
        <v>https://www.icea.es/</v>
      </c>
      <c r="G1300">
        <v>1</v>
      </c>
    </row>
    <row r="1301" spans="1:7" outlineLevel="1" x14ac:dyDescent="0.25">
      <c r="A1301" t="s">
        <v>447</v>
      </c>
      <c r="B1301">
        <v>500</v>
      </c>
      <c r="C1301">
        <v>0.99</v>
      </c>
      <c r="D1301">
        <v>2.5099999999999998</v>
      </c>
      <c r="E1301" s="1" t="s">
        <v>422</v>
      </c>
      <c r="F1301" s="4" t="str">
        <f>HYPERLINK("https://www.almudenaseguros.es/")</f>
        <v>https://www.almudenaseguros.es/</v>
      </c>
      <c r="G1301">
        <v>1</v>
      </c>
    </row>
    <row r="1302" spans="1:7" outlineLevel="1" x14ac:dyDescent="0.25">
      <c r="A1302" t="s">
        <v>447</v>
      </c>
      <c r="B1302">
        <v>500</v>
      </c>
      <c r="C1302">
        <v>0.99</v>
      </c>
      <c r="D1302">
        <v>2.5099999999999998</v>
      </c>
      <c r="E1302" s="1" t="s">
        <v>422</v>
      </c>
      <c r="F1302" s="4" t="str">
        <f>HYPERLINK("https://selectra.es/seguros/aseguradoras/ocaso")</f>
        <v>https://selectra.es/seguros/aseguradoras/ocaso</v>
      </c>
      <c r="G1302">
        <v>1</v>
      </c>
    </row>
    <row r="1303" spans="1:7" outlineLevel="1" x14ac:dyDescent="0.25">
      <c r="A1303" t="s">
        <v>447</v>
      </c>
      <c r="B1303">
        <v>500</v>
      </c>
      <c r="C1303">
        <v>0.99</v>
      </c>
      <c r="D1303">
        <v>2.5099999999999998</v>
      </c>
      <c r="E1303" s="1" t="s">
        <v>422</v>
      </c>
      <c r="F1303" s="4" t="str">
        <f>HYPERLINK("https://www.milanuncios.com/anuncios/seguros-decesos.htm")</f>
        <v>https://www.milanuncios.com/anuncios/seguros-decesos.htm</v>
      </c>
      <c r="G1303">
        <v>1</v>
      </c>
    </row>
    <row r="1304" spans="1:7" outlineLevel="1" x14ac:dyDescent="0.25">
      <c r="A1304" t="s">
        <v>447</v>
      </c>
      <c r="B1304">
        <v>500</v>
      </c>
      <c r="C1304">
        <v>0.99</v>
      </c>
      <c r="D1304">
        <v>2.5099999999999998</v>
      </c>
      <c r="E1304" s="1" t="s">
        <v>422</v>
      </c>
      <c r="F1304" s="4" t="str">
        <f>HYPERLINK("https://www.generali.es/")</f>
        <v>https://www.generali.es/</v>
      </c>
      <c r="G1304">
        <v>1</v>
      </c>
    </row>
    <row r="1305" spans="1:7" outlineLevel="1" x14ac:dyDescent="0.25">
      <c r="A1305" t="s">
        <v>447</v>
      </c>
      <c r="B1305">
        <v>500</v>
      </c>
      <c r="C1305">
        <v>0.99</v>
      </c>
      <c r="D1305">
        <v>2.5099999999999998</v>
      </c>
      <c r="E1305" s="1" t="s">
        <v>422</v>
      </c>
      <c r="F1305" s="4" t="str">
        <f>HYPERLINK("https://costaseguros.es/decesos/")</f>
        <v>https://costaseguros.es/decesos/</v>
      </c>
      <c r="G1305">
        <v>1</v>
      </c>
    </row>
    <row r="1306" spans="1:7" outlineLevel="1" x14ac:dyDescent="0.25">
      <c r="A1306" t="s">
        <v>447</v>
      </c>
      <c r="B1306">
        <v>500</v>
      </c>
      <c r="C1306">
        <v>0.99</v>
      </c>
      <c r="D1306">
        <v>2.5099999999999998</v>
      </c>
      <c r="E1306" s="1" t="s">
        <v>422</v>
      </c>
      <c r="F1306" s="4" t="str">
        <f>HYPERLINK("https://www.zurich.es/")</f>
        <v>https://www.zurich.es/</v>
      </c>
      <c r="G1306">
        <v>1</v>
      </c>
    </row>
    <row r="1307" spans="1:7" outlineLevel="1" x14ac:dyDescent="0.25">
      <c r="A1307" t="s">
        <v>447</v>
      </c>
      <c r="B1307">
        <v>500</v>
      </c>
      <c r="C1307">
        <v>0.99</v>
      </c>
      <c r="D1307">
        <v>2.5099999999999998</v>
      </c>
      <c r="E1307" s="1" t="s">
        <v>422</v>
      </c>
      <c r="F1307" s="4" t="str">
        <f>HYPERLINK("https://blog.reale.es/para-que-sirve-antiguedad-seguro-decesos/")</f>
        <v>https://blog.reale.es/para-que-sirve-antiguedad-seguro-decesos/</v>
      </c>
      <c r="G1307">
        <v>1</v>
      </c>
    </row>
    <row r="1308" spans="1:7" outlineLevel="1" x14ac:dyDescent="0.25">
      <c r="A1308" t="s">
        <v>447</v>
      </c>
      <c r="B1308">
        <v>500</v>
      </c>
      <c r="C1308">
        <v>0.99</v>
      </c>
      <c r="D1308">
        <v>2.5099999999999998</v>
      </c>
      <c r="E1308" s="1" t="s">
        <v>422</v>
      </c>
      <c r="F1308" s="4" t="str">
        <f>HYPERLINK("https://www.plusultra.es/")</f>
        <v>https://www.plusultra.es/</v>
      </c>
      <c r="G1308">
        <v>1</v>
      </c>
    </row>
    <row r="1309" spans="1:7" x14ac:dyDescent="0.25">
      <c r="G1309">
        <v>1</v>
      </c>
    </row>
    <row r="1310" spans="1:7" x14ac:dyDescent="0.25">
      <c r="A1310" t="s">
        <v>422</v>
      </c>
      <c r="B1310">
        <v>50</v>
      </c>
      <c r="C1310">
        <v>0.99</v>
      </c>
      <c r="D1310">
        <v>3.44</v>
      </c>
      <c r="E1310" s="1" t="s">
        <v>422</v>
      </c>
      <c r="F1310" s="4" t="str">
        <f>HYPERLINK("https://www.ibercaja.es/particulares/seguros/seguros-decesos/seguro-decesos-prima-unica/")</f>
        <v>https://www.ibercaja.es/particulares/seguros/seguros-decesos/seguro-decesos-prima-unica/</v>
      </c>
      <c r="G1310">
        <v>1</v>
      </c>
    </row>
    <row r="1311" spans="1:7" outlineLevel="1" x14ac:dyDescent="0.25">
      <c r="A1311" t="s">
        <v>422</v>
      </c>
      <c r="B1311">
        <v>50</v>
      </c>
      <c r="C1311">
        <v>0.99</v>
      </c>
      <c r="D1311">
        <v>3.44</v>
      </c>
      <c r="E1311" s="1" t="s">
        <v>422</v>
      </c>
      <c r="F1311" s="4" t="str">
        <f>HYPERLINK("https://www.icea.es/")</f>
        <v>https://www.icea.es/</v>
      </c>
      <c r="G1311">
        <v>1</v>
      </c>
    </row>
    <row r="1312" spans="1:7" outlineLevel="1" x14ac:dyDescent="0.25">
      <c r="A1312" t="s">
        <v>422</v>
      </c>
      <c r="B1312">
        <v>50</v>
      </c>
      <c r="C1312">
        <v>0.99</v>
      </c>
      <c r="D1312">
        <v>3.44</v>
      </c>
      <c r="E1312" s="1" t="s">
        <v>422</v>
      </c>
      <c r="F1312" s="4" t="str">
        <f>HYPERLINK("https://www.almudenaseguros.es/")</f>
        <v>https://www.almudenaseguros.es/</v>
      </c>
      <c r="G1312">
        <v>1</v>
      </c>
    </row>
    <row r="1313" spans="1:7" outlineLevel="1" x14ac:dyDescent="0.25">
      <c r="A1313" t="s">
        <v>422</v>
      </c>
      <c r="B1313">
        <v>50</v>
      </c>
      <c r="C1313">
        <v>0.99</v>
      </c>
      <c r="D1313">
        <v>3.44</v>
      </c>
      <c r="E1313" s="1" t="s">
        <v>422</v>
      </c>
      <c r="F1313" s="4" t="str">
        <f>HYPERLINK("https://selectra.es/seguros/aseguradoras/ocaso")</f>
        <v>https://selectra.es/seguros/aseguradoras/ocaso</v>
      </c>
      <c r="G1313">
        <v>1</v>
      </c>
    </row>
    <row r="1314" spans="1:7" outlineLevel="1" x14ac:dyDescent="0.25">
      <c r="A1314" t="s">
        <v>422</v>
      </c>
      <c r="B1314">
        <v>50</v>
      </c>
      <c r="C1314">
        <v>0.99</v>
      </c>
      <c r="D1314">
        <v>3.44</v>
      </c>
      <c r="E1314" s="1" t="s">
        <v>422</v>
      </c>
      <c r="F1314" s="4" t="str">
        <f>HYPERLINK("https://www.milanuncios.com/anuncios/seguros-decesos.htm")</f>
        <v>https://www.milanuncios.com/anuncios/seguros-decesos.htm</v>
      </c>
      <c r="G1314">
        <v>1</v>
      </c>
    </row>
    <row r="1315" spans="1:7" outlineLevel="1" x14ac:dyDescent="0.25">
      <c r="A1315" t="s">
        <v>422</v>
      </c>
      <c r="B1315">
        <v>50</v>
      </c>
      <c r="C1315">
        <v>0.99</v>
      </c>
      <c r="D1315">
        <v>3.44</v>
      </c>
      <c r="E1315" s="1" t="s">
        <v>422</v>
      </c>
      <c r="F1315" s="4" t="str">
        <f>HYPERLINK("https://costaseguros.es/decesos/")</f>
        <v>https://costaseguros.es/decesos/</v>
      </c>
      <c r="G1315">
        <v>1</v>
      </c>
    </row>
    <row r="1316" spans="1:7" outlineLevel="1" x14ac:dyDescent="0.25">
      <c r="A1316" t="s">
        <v>422</v>
      </c>
      <c r="B1316">
        <v>50</v>
      </c>
      <c r="C1316">
        <v>0.99</v>
      </c>
      <c r="D1316">
        <v>3.44</v>
      </c>
      <c r="E1316" s="1" t="s">
        <v>422</v>
      </c>
      <c r="F1316" s="4" t="str">
        <f>HYPERLINK("https://blog.reale.es/para-que-sirve-antiguedad-seguro-decesos/")</f>
        <v>https://blog.reale.es/para-que-sirve-antiguedad-seguro-decesos/</v>
      </c>
      <c r="G1316">
        <v>1</v>
      </c>
    </row>
    <row r="1317" spans="1:7" outlineLevel="1" x14ac:dyDescent="0.25">
      <c r="A1317" t="s">
        <v>422</v>
      </c>
      <c r="B1317">
        <v>50</v>
      </c>
      <c r="C1317">
        <v>0.99</v>
      </c>
      <c r="D1317">
        <v>3.44</v>
      </c>
      <c r="E1317" s="1" t="s">
        <v>422</v>
      </c>
      <c r="F1317" s="4" t="str">
        <f>HYPERLINK("https://revistafuneraria.com/tag/seguro-de-decesos/")</f>
        <v>https://revistafuneraria.com/tag/seguro-de-decesos/</v>
      </c>
      <c r="G1317">
        <v>1</v>
      </c>
    </row>
    <row r="1318" spans="1:7" outlineLevel="1" x14ac:dyDescent="0.25">
      <c r="A1318" t="s">
        <v>422</v>
      </c>
      <c r="B1318">
        <v>50</v>
      </c>
      <c r="C1318">
        <v>0.99</v>
      </c>
      <c r="D1318">
        <v>3.44</v>
      </c>
      <c r="E1318" s="1" t="s">
        <v>422</v>
      </c>
      <c r="F1318" s="4" t="str">
        <f>HYPERLINK("https://www.zurich.es/")</f>
        <v>https://www.zurich.es/</v>
      </c>
      <c r="G1318">
        <v>1</v>
      </c>
    </row>
    <row r="1319" spans="1:7" outlineLevel="1" x14ac:dyDescent="0.25">
      <c r="A1319" t="s">
        <v>422</v>
      </c>
      <c r="B1319">
        <v>50</v>
      </c>
      <c r="C1319">
        <v>0.99</v>
      </c>
      <c r="D1319">
        <v>3.44</v>
      </c>
      <c r="E1319" s="1" t="s">
        <v>422</v>
      </c>
      <c r="F1319" s="4" t="str">
        <f>HYPERLINK("https://www.rastreator.com/seguros-de-hogar/guias/seguro-hogar-mas-barato.aspx")</f>
        <v>https://www.rastreator.com/seguros-de-hogar/guias/seguro-hogar-mas-barato.aspx</v>
      </c>
      <c r="G1319">
        <v>1</v>
      </c>
    </row>
    <row r="1320" spans="1:7" x14ac:dyDescent="0.25">
      <c r="G1320">
        <v>1</v>
      </c>
    </row>
    <row r="1321" spans="1:7" x14ac:dyDescent="0.25">
      <c r="A1321" t="s">
        <v>739</v>
      </c>
      <c r="B1321">
        <v>5000</v>
      </c>
      <c r="C1321">
        <v>0.99</v>
      </c>
      <c r="D1321">
        <v>2.29</v>
      </c>
      <c r="E1321" s="1" t="s">
        <v>652</v>
      </c>
      <c r="F1321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1321">
        <v>1</v>
      </c>
    </row>
    <row r="1322" spans="1:7" outlineLevel="1" x14ac:dyDescent="0.25">
      <c r="A1322" t="s">
        <v>739</v>
      </c>
      <c r="B1322">
        <v>5000</v>
      </c>
      <c r="C1322">
        <v>0.99</v>
      </c>
      <c r="D1322">
        <v>2.29</v>
      </c>
      <c r="E1322" s="1" t="s">
        <v>652</v>
      </c>
      <c r="F1322" s="4" t="str">
        <f>HYPERLINK("https://www.puntoseguro.com/blog/conoce-tus-derechos-antes-contratar-seguro-de-decesos/")</f>
        <v>https://www.puntoseguro.com/blog/conoce-tus-derechos-antes-contratar-seguro-de-decesos/</v>
      </c>
      <c r="G1322">
        <v>1</v>
      </c>
    </row>
    <row r="1323" spans="1:7" outlineLevel="1" x14ac:dyDescent="0.25">
      <c r="A1323" t="s">
        <v>739</v>
      </c>
      <c r="B1323">
        <v>5000</v>
      </c>
      <c r="C1323">
        <v>0.99</v>
      </c>
      <c r="D1323">
        <v>2.29</v>
      </c>
      <c r="E1323" s="1" t="s">
        <v>652</v>
      </c>
      <c r="F1323" s="4" t="str">
        <f>HYPERLINK("https://beemy.es/comparador-seguros/seguros-de-decesos/")</f>
        <v>https://beemy.es/comparador-seguros/seguros-de-decesos/</v>
      </c>
      <c r="G1323">
        <v>1</v>
      </c>
    </row>
    <row r="1324" spans="1:7" outlineLevel="1" x14ac:dyDescent="0.25">
      <c r="A1324" t="s">
        <v>739</v>
      </c>
      <c r="B1324">
        <v>5000</v>
      </c>
      <c r="C1324">
        <v>0.99</v>
      </c>
      <c r="D1324">
        <v>2.29</v>
      </c>
      <c r="E1324" s="1" t="s">
        <v>652</v>
      </c>
      <c r="F1324" s="4" t="str">
        <f>HYPERLINK("https://www.rastreator.com/seguros-de-hogar/guias/seguro-hogar-mas-barato.aspx")</f>
        <v>https://www.rastreator.com/seguros-de-hogar/guias/seguro-hogar-mas-barato.aspx</v>
      </c>
      <c r="G1324">
        <v>1</v>
      </c>
    </row>
    <row r="1325" spans="1:7" outlineLevel="1" x14ac:dyDescent="0.25">
      <c r="A1325" t="s">
        <v>739</v>
      </c>
      <c r="B1325">
        <v>5000</v>
      </c>
      <c r="C1325">
        <v>0.99</v>
      </c>
      <c r="D1325">
        <v>2.29</v>
      </c>
      <c r="E1325" s="1" t="s">
        <v>652</v>
      </c>
      <c r="F1325" s="4" t="str">
        <f>HYPERLINK("https://tucorreduriadeseguros.com/reconocimiento-medico-para-contratar-un-seguro-de-decesos/")</f>
        <v>https://tucorreduriadeseguros.com/reconocimiento-medico-para-contratar-un-seguro-de-decesos/</v>
      </c>
      <c r="G1325">
        <v>1</v>
      </c>
    </row>
    <row r="1326" spans="1:7" outlineLevel="1" x14ac:dyDescent="0.25">
      <c r="A1326" t="s">
        <v>739</v>
      </c>
      <c r="B1326">
        <v>5000</v>
      </c>
      <c r="C1326">
        <v>0.99</v>
      </c>
      <c r="D1326">
        <v>2.29</v>
      </c>
      <c r="E1326" s="1" t="s">
        <v>652</v>
      </c>
      <c r="F1326" s="4" t="str">
        <f>HYPERLINK("https://www.unitseguros.com/seguro/seguro-de-decesos/")</f>
        <v>https://www.unitseguros.com/seguro/seguro-de-decesos/</v>
      </c>
      <c r="G1326">
        <v>1</v>
      </c>
    </row>
    <row r="1327" spans="1:7" outlineLevel="1" x14ac:dyDescent="0.25">
      <c r="A1327" t="s">
        <v>739</v>
      </c>
      <c r="B1327">
        <v>5000</v>
      </c>
      <c r="C1327">
        <v>0.99</v>
      </c>
      <c r="D1327">
        <v>2.29</v>
      </c>
      <c r="E1327" s="1" t="s">
        <v>652</v>
      </c>
      <c r="F1327" s="4" t="str">
        <f>HYPERLINK("https://www.kelisto.es/seguros-hogar/mejor-compra/los-10-seguros-de-hogar-mas-baratos-4453")</f>
        <v>https://www.kelisto.es/seguros-hogar/mejor-compra/los-10-seguros-de-hogar-mas-baratos-4453</v>
      </c>
      <c r="G1327">
        <v>1</v>
      </c>
    </row>
    <row r="1328" spans="1:7" outlineLevel="1" x14ac:dyDescent="0.25">
      <c r="A1328" t="s">
        <v>739</v>
      </c>
      <c r="B1328">
        <v>5000</v>
      </c>
      <c r="C1328">
        <v>0.99</v>
      </c>
      <c r="D1328">
        <v>2.29</v>
      </c>
      <c r="E1328" s="1" t="s">
        <v>652</v>
      </c>
      <c r="F1328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1328">
        <v>1</v>
      </c>
    </row>
    <row r="1329" spans="1:7" outlineLevel="1" x14ac:dyDescent="0.25">
      <c r="A1329" t="s">
        <v>739</v>
      </c>
      <c r="B1329">
        <v>5000</v>
      </c>
      <c r="C1329">
        <v>0.99</v>
      </c>
      <c r="D1329">
        <v>2.29</v>
      </c>
      <c r="E1329" s="1" t="s">
        <v>652</v>
      </c>
      <c r="F1329" s="4" t="str">
        <f>HYPERLINK("https://www.elsegurodetuvida.com/calculo-seguro-vida/")</f>
        <v>https://www.elsegurodetuvida.com/calculo-seguro-vida/</v>
      </c>
      <c r="G1329">
        <v>1</v>
      </c>
    </row>
    <row r="1330" spans="1:7" outlineLevel="1" x14ac:dyDescent="0.25">
      <c r="A1330" t="s">
        <v>739</v>
      </c>
      <c r="B1330">
        <v>5000</v>
      </c>
      <c r="C1330">
        <v>0.99</v>
      </c>
      <c r="D1330">
        <v>2.29</v>
      </c>
      <c r="E1330" s="1" t="s">
        <v>652</v>
      </c>
      <c r="F1330" s="4" t="str">
        <f>HYPERLINK("https://segurodedecesos.org/que-incluye-el-seguro-de-decesos-en-espana/")</f>
        <v>https://segurodedecesos.org/que-incluye-el-seguro-de-decesos-en-espana/</v>
      </c>
      <c r="G1330">
        <v>1</v>
      </c>
    </row>
    <row r="1331" spans="1:7" x14ac:dyDescent="0.25">
      <c r="G1331">
        <v>1</v>
      </c>
    </row>
    <row r="1332" spans="1:7" x14ac:dyDescent="0.25">
      <c r="A1332" t="s">
        <v>652</v>
      </c>
      <c r="B1332">
        <v>50</v>
      </c>
      <c r="C1332">
        <v>0.99</v>
      </c>
      <c r="D1332">
        <v>2.48</v>
      </c>
      <c r="E1332" s="1" t="s">
        <v>652</v>
      </c>
      <c r="F1332" s="4" t="str">
        <f>HYPERLINK("https://www.rastreator.com/seguros-de-coche/analisis/mejor-seguro-de-coche.aspx")</f>
        <v>https://www.rastreator.com/seguros-de-coche/analisis/mejor-seguro-de-coche.aspx</v>
      </c>
      <c r="G1332">
        <v>1</v>
      </c>
    </row>
    <row r="1333" spans="1:7" outlineLevel="1" x14ac:dyDescent="0.25">
      <c r="A1333" t="s">
        <v>652</v>
      </c>
      <c r="B1333">
        <v>50</v>
      </c>
      <c r="C1333">
        <v>0.99</v>
      </c>
      <c r="D1333">
        <v>2.48</v>
      </c>
      <c r="E1333" s="1" t="s">
        <v>652</v>
      </c>
      <c r="F1333" s="4" t="str">
        <f>HYPERLINK("https://segurodedecesos.org/cual-es-el-mejor-seguro-de-decesos-en-espana-2021/")</f>
        <v>https://segurodedecesos.org/cual-es-el-mejor-seguro-de-decesos-en-espana-2021/</v>
      </c>
      <c r="G1333">
        <v>1</v>
      </c>
    </row>
    <row r="1334" spans="1:7" outlineLevel="1" x14ac:dyDescent="0.25">
      <c r="A1334" t="s">
        <v>652</v>
      </c>
      <c r="B1334">
        <v>50</v>
      </c>
      <c r="C1334">
        <v>0.99</v>
      </c>
      <c r="D1334">
        <v>2.48</v>
      </c>
      <c r="E1334" s="1" t="s">
        <v>652</v>
      </c>
      <c r="F1334" s="4" t="str">
        <f>HYPERLINK("https://segurodedecesos.org/que-incluye-el-seguro-de-decesos-en-espana/")</f>
        <v>https://segurodedecesos.org/que-incluye-el-seguro-de-decesos-en-espana/</v>
      </c>
      <c r="G1334">
        <v>1</v>
      </c>
    </row>
    <row r="1335" spans="1:7" outlineLevel="1" x14ac:dyDescent="0.25">
      <c r="A1335" t="s">
        <v>652</v>
      </c>
      <c r="B1335">
        <v>50</v>
      </c>
      <c r="C1335">
        <v>0.99</v>
      </c>
      <c r="D1335">
        <v>2.48</v>
      </c>
      <c r="E1335" s="1" t="s">
        <v>652</v>
      </c>
      <c r="F1335" s="4" t="str">
        <f>HYPERLINK("https://www.kelisto.es/seguros-coche/mejor-compra/los-mejores-seguros-de-coche-2849")</f>
        <v>https://www.kelisto.es/seguros-coche/mejor-compra/los-mejores-seguros-de-coche-2849</v>
      </c>
      <c r="G1335">
        <v>1</v>
      </c>
    </row>
    <row r="1336" spans="1:7" outlineLevel="1" x14ac:dyDescent="0.25">
      <c r="A1336" t="s">
        <v>652</v>
      </c>
      <c r="B1336">
        <v>50</v>
      </c>
      <c r="C1336">
        <v>0.99</v>
      </c>
      <c r="D1336">
        <v>2.48</v>
      </c>
      <c r="E1336" s="1" t="s">
        <v>652</v>
      </c>
      <c r="F1336" s="4" t="str">
        <f>HYPERLINK("https://beemy.es/comparador-seguros/seguros-de-decesos/")</f>
        <v>https://beemy.es/comparador-seguros/seguros-de-decesos/</v>
      </c>
      <c r="G1336">
        <v>1</v>
      </c>
    </row>
    <row r="1337" spans="1:7" outlineLevel="1" x14ac:dyDescent="0.25">
      <c r="A1337" t="s">
        <v>652</v>
      </c>
      <c r="B1337">
        <v>50</v>
      </c>
      <c r="C1337">
        <v>0.99</v>
      </c>
      <c r="D1337">
        <v>2.48</v>
      </c>
      <c r="E1337" s="1" t="s">
        <v>652</v>
      </c>
      <c r="F1337" s="4" t="str">
        <f>HYPERLINK("https://www.tupolizadesalud.com/")</f>
        <v>https://www.tupolizadesalud.com/</v>
      </c>
      <c r="G1337">
        <v>1</v>
      </c>
    </row>
    <row r="1338" spans="1:7" outlineLevel="1" x14ac:dyDescent="0.25">
      <c r="A1338" t="s">
        <v>652</v>
      </c>
      <c r="B1338">
        <v>50</v>
      </c>
      <c r="C1338">
        <v>0.99</v>
      </c>
      <c r="D1338">
        <v>2.48</v>
      </c>
      <c r="E1338" s="1" t="s">
        <v>652</v>
      </c>
      <c r="F1338" s="4" t="str">
        <f>HYPERLINK("https://www.puntoseguro.com/blog/conoce-tus-derechos-antes-contratar-seguro-de-decesos/")</f>
        <v>https://www.puntoseguro.com/blog/conoce-tus-derechos-antes-contratar-seguro-de-decesos/</v>
      </c>
      <c r="G1338">
        <v>1</v>
      </c>
    </row>
    <row r="1339" spans="1:7" outlineLevel="1" x14ac:dyDescent="0.25">
      <c r="A1339" t="s">
        <v>652</v>
      </c>
      <c r="B1339">
        <v>50</v>
      </c>
      <c r="C1339">
        <v>0.99</v>
      </c>
      <c r="D1339">
        <v>2.48</v>
      </c>
      <c r="E1339" s="1" t="s">
        <v>652</v>
      </c>
      <c r="F1339" s="4" t="str">
        <f>HYPERLINK("https://ryd.es/decesos")</f>
        <v>https://ryd.es/decesos</v>
      </c>
      <c r="G1339">
        <v>1</v>
      </c>
    </row>
    <row r="1340" spans="1:7" outlineLevel="1" x14ac:dyDescent="0.25">
      <c r="A1340" t="s">
        <v>652</v>
      </c>
      <c r="B1340">
        <v>50</v>
      </c>
      <c r="C1340">
        <v>0.99</v>
      </c>
      <c r="D1340">
        <v>2.48</v>
      </c>
      <c r="E1340" s="1" t="s">
        <v>652</v>
      </c>
      <c r="F1340" s="4" t="str">
        <f>HYPERLINK("https://tucorreduriadeseguros.com/reconocimiento-medico-para-contratar-un-seguro-de-decesos/")</f>
        <v>https://tucorreduriadeseguros.com/reconocimiento-medico-para-contratar-un-seguro-de-decesos/</v>
      </c>
      <c r="G1340">
        <v>1</v>
      </c>
    </row>
    <row r="1341" spans="1:7" outlineLevel="1" x14ac:dyDescent="0.25">
      <c r="A1341" t="s">
        <v>652</v>
      </c>
      <c r="B1341">
        <v>50</v>
      </c>
      <c r="C1341">
        <v>0.99</v>
      </c>
      <c r="D1341">
        <v>2.48</v>
      </c>
      <c r="E1341" s="1" t="s">
        <v>652</v>
      </c>
      <c r="F1341" s="4" t="str">
        <f>HYPERLINK("https://www.unitseguros.com/seguro/seguro-de-decesos/")</f>
        <v>https://www.unitseguros.com/seguro/seguro-de-decesos/</v>
      </c>
      <c r="G1341">
        <v>1</v>
      </c>
    </row>
    <row r="1342" spans="1:7" x14ac:dyDescent="0.25">
      <c r="G1342">
        <v>1</v>
      </c>
    </row>
    <row r="1343" spans="1:7" x14ac:dyDescent="0.25">
      <c r="A1343" t="s">
        <v>682</v>
      </c>
      <c r="B1343">
        <v>500</v>
      </c>
      <c r="C1343">
        <v>0.99</v>
      </c>
      <c r="D1343">
        <v>3.54</v>
      </c>
      <c r="E1343" s="1" t="s">
        <v>109</v>
      </c>
      <c r="F1343" s="4" t="str">
        <f>HYPERLINK("https://www.segurosendenia.com/seguro/seguro-decesos-prima-nivelada/")</f>
        <v>https://www.segurosendenia.com/seguro/seguro-decesos-prima-nivelada/</v>
      </c>
      <c r="G1343">
        <v>1</v>
      </c>
    </row>
    <row r="1344" spans="1:7" outlineLevel="1" x14ac:dyDescent="0.25">
      <c r="A1344" t="s">
        <v>682</v>
      </c>
      <c r="B1344">
        <v>500</v>
      </c>
      <c r="C1344">
        <v>0.99</v>
      </c>
      <c r="D1344">
        <v>3.54</v>
      </c>
      <c r="E1344" s="1" t="s">
        <v>109</v>
      </c>
      <c r="F1344" s="4" t="str">
        <f>HYPERLINK("https://www.generali.es/")</f>
        <v>https://www.generali.es/</v>
      </c>
      <c r="G1344">
        <v>1</v>
      </c>
    </row>
    <row r="1345" spans="1:7" outlineLevel="1" x14ac:dyDescent="0.25">
      <c r="A1345" t="s">
        <v>682</v>
      </c>
      <c r="B1345">
        <v>500</v>
      </c>
      <c r="C1345">
        <v>0.99</v>
      </c>
      <c r="D1345">
        <v>3.54</v>
      </c>
      <c r="E1345" s="1" t="s">
        <v>109</v>
      </c>
      <c r="F1345" s="4" t="str">
        <f>HYPERLINK("https://www.elsegurodetuvida.com/seguro-de-vida-reale/")</f>
        <v>https://www.elsegurodetuvida.com/seguro-de-vida-reale/</v>
      </c>
      <c r="G1345">
        <v>1</v>
      </c>
    </row>
    <row r="1346" spans="1:7" outlineLevel="1" x14ac:dyDescent="0.25">
      <c r="A1346" t="s">
        <v>682</v>
      </c>
      <c r="B1346">
        <v>500</v>
      </c>
      <c r="C1346">
        <v>0.99</v>
      </c>
      <c r="D1346">
        <v>3.54</v>
      </c>
      <c r="E1346" s="1" t="s">
        <v>109</v>
      </c>
      <c r="F1346" s="4" t="str">
        <f>HYPERLINK("https://www.elsegurodetuvida.com/seguro-de-vida-antares/")</f>
        <v>https://www.elsegurodetuvida.com/seguro-de-vida-antares/</v>
      </c>
      <c r="G1346">
        <v>1</v>
      </c>
    </row>
    <row r="1347" spans="1:7" outlineLevel="1" x14ac:dyDescent="0.25">
      <c r="A1347" t="s">
        <v>682</v>
      </c>
      <c r="B1347">
        <v>500</v>
      </c>
      <c r="C1347">
        <v>0.99</v>
      </c>
      <c r="D1347">
        <v>3.54</v>
      </c>
      <c r="E1347" s="1" t="s">
        <v>109</v>
      </c>
      <c r="F1347" s="4" t="str">
        <f>HYPERLINK("https://www.almudenaseguros.es/")</f>
        <v>https://www.almudenaseguros.es/</v>
      </c>
      <c r="G1347">
        <v>1</v>
      </c>
    </row>
    <row r="1348" spans="1:7" outlineLevel="1" x14ac:dyDescent="0.25">
      <c r="A1348" t="s">
        <v>682</v>
      </c>
      <c r="B1348">
        <v>500</v>
      </c>
      <c r="C1348">
        <v>0.99</v>
      </c>
      <c r="D1348">
        <v>3.54</v>
      </c>
      <c r="E1348" s="1" t="s">
        <v>109</v>
      </c>
      <c r="F1348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348">
        <v>1</v>
      </c>
    </row>
    <row r="1349" spans="1:7" outlineLevel="1" x14ac:dyDescent="0.25">
      <c r="A1349" t="s">
        <v>682</v>
      </c>
      <c r="B1349">
        <v>500</v>
      </c>
      <c r="C1349">
        <v>0.99</v>
      </c>
      <c r="D1349">
        <v>3.54</v>
      </c>
      <c r="E1349" s="1" t="s">
        <v>109</v>
      </c>
      <c r="F1349" s="4" t="str">
        <f>HYPERLINK("https://www.zurich.es/")</f>
        <v>https://www.zurich.es/</v>
      </c>
      <c r="G1349">
        <v>1</v>
      </c>
    </row>
    <row r="1350" spans="1:7" outlineLevel="1" x14ac:dyDescent="0.25">
      <c r="A1350" t="s">
        <v>682</v>
      </c>
      <c r="B1350">
        <v>500</v>
      </c>
      <c r="C1350">
        <v>0.99</v>
      </c>
      <c r="D1350">
        <v>3.54</v>
      </c>
      <c r="E1350" s="1" t="s">
        <v>109</v>
      </c>
      <c r="F1350" s="4" t="str">
        <f>HYPERLINK("https://www.asisa.es/seguros-de-salud")</f>
        <v>https://www.asisa.es/seguros-de-salud</v>
      </c>
      <c r="G1350">
        <v>1</v>
      </c>
    </row>
    <row r="1351" spans="1:7" outlineLevel="1" x14ac:dyDescent="0.25">
      <c r="A1351" t="s">
        <v>682</v>
      </c>
      <c r="B1351">
        <v>500</v>
      </c>
      <c r="C1351">
        <v>0.99</v>
      </c>
      <c r="D1351">
        <v>3.54</v>
      </c>
      <c r="E1351" s="1" t="s">
        <v>109</v>
      </c>
      <c r="F1351" s="4" t="str">
        <f>HYPERLINK("https://drsegurosbrokers.com/seguros-de-decesos/")</f>
        <v>https://drsegurosbrokers.com/seguros-de-decesos/</v>
      </c>
      <c r="G1351">
        <v>1</v>
      </c>
    </row>
    <row r="1352" spans="1:7" outlineLevel="1" x14ac:dyDescent="0.25">
      <c r="A1352" t="s">
        <v>682</v>
      </c>
      <c r="B1352">
        <v>500</v>
      </c>
      <c r="C1352">
        <v>0.99</v>
      </c>
      <c r="D1352">
        <v>3.54</v>
      </c>
      <c r="E1352" s="1" t="s">
        <v>109</v>
      </c>
      <c r="F1352" s="4" t="str">
        <f>HYPERLINK("https://www.rastreator.com/seguros-de-hogar/guias/seguro-hogar-mas-barato.aspx")</f>
        <v>https://www.rastreator.com/seguros-de-hogar/guias/seguro-hogar-mas-barato.aspx</v>
      </c>
      <c r="G1352">
        <v>1</v>
      </c>
    </row>
    <row r="1353" spans="1:7" x14ac:dyDescent="0.25">
      <c r="G1353">
        <v>1</v>
      </c>
    </row>
    <row r="1354" spans="1:7" x14ac:dyDescent="0.25">
      <c r="A1354" t="s">
        <v>109</v>
      </c>
      <c r="B1354">
        <v>50</v>
      </c>
      <c r="C1354">
        <v>0.99</v>
      </c>
      <c r="D1354">
        <v>5.57</v>
      </c>
      <c r="E1354" s="1" t="s">
        <v>109</v>
      </c>
      <c r="F1354" s="4" t="str">
        <f>HYPERLINK("https://seguros-decesos.santalucia.es/")</f>
        <v>https://seguros-decesos.santalucia.es/</v>
      </c>
      <c r="G1354">
        <v>1</v>
      </c>
    </row>
    <row r="1355" spans="1:7" outlineLevel="1" x14ac:dyDescent="0.25">
      <c r="A1355" t="s">
        <v>109</v>
      </c>
      <c r="B1355">
        <v>50</v>
      </c>
      <c r="C1355">
        <v>0.99</v>
      </c>
      <c r="D1355">
        <v>5.57</v>
      </c>
      <c r="E1355" s="1" t="s">
        <v>109</v>
      </c>
      <c r="F1355" s="4" t="str">
        <f>HYPERLINK("https://beemy.es/comparador-seguros/seguros-de-decesos/")</f>
        <v>https://beemy.es/comparador-seguros/seguros-de-decesos/</v>
      </c>
      <c r="G1355">
        <v>1</v>
      </c>
    </row>
    <row r="1356" spans="1:7" outlineLevel="1" x14ac:dyDescent="0.25">
      <c r="A1356" t="s">
        <v>109</v>
      </c>
      <c r="B1356">
        <v>50</v>
      </c>
      <c r="C1356">
        <v>0.99</v>
      </c>
      <c r="D1356">
        <v>5.57</v>
      </c>
      <c r="E1356" s="1" t="s">
        <v>109</v>
      </c>
      <c r="F1356" s="4" t="str">
        <f>HYPERLINK("https://www.segurosendenia.com/seguro/seguro-decesos-prima-nivelada/")</f>
        <v>https://www.segurosendenia.com/seguro/seguro-decesos-prima-nivelada/</v>
      </c>
      <c r="G1356">
        <v>1</v>
      </c>
    </row>
    <row r="1357" spans="1:7" outlineLevel="1" x14ac:dyDescent="0.25">
      <c r="A1357" t="s">
        <v>109</v>
      </c>
      <c r="B1357">
        <v>50</v>
      </c>
      <c r="C1357">
        <v>0.99</v>
      </c>
      <c r="D1357">
        <v>5.57</v>
      </c>
      <c r="E1357" s="1" t="s">
        <v>109</v>
      </c>
      <c r="F1357" s="4" t="str">
        <f>HYPERLINK("https://www.zurich.es/")</f>
        <v>https://www.zurich.es/</v>
      </c>
      <c r="G1357">
        <v>1</v>
      </c>
    </row>
    <row r="1358" spans="1:7" outlineLevel="1" x14ac:dyDescent="0.25">
      <c r="A1358" t="s">
        <v>109</v>
      </c>
      <c r="B1358">
        <v>50</v>
      </c>
      <c r="C1358">
        <v>0.99</v>
      </c>
      <c r="D1358">
        <v>5.57</v>
      </c>
      <c r="E1358" s="1" t="s">
        <v>109</v>
      </c>
      <c r="F1358" s="4" t="str">
        <f>HYPERLINK("https://www.rastreator.com/seguros-de-hogar/guias/seguro-hogar-mas-barato.aspx")</f>
        <v>https://www.rastreator.com/seguros-de-hogar/guias/seguro-hogar-mas-barato.aspx</v>
      </c>
      <c r="G1358">
        <v>1</v>
      </c>
    </row>
    <row r="1359" spans="1:7" outlineLevel="1" x14ac:dyDescent="0.25">
      <c r="A1359" t="s">
        <v>109</v>
      </c>
      <c r="B1359">
        <v>50</v>
      </c>
      <c r="C1359">
        <v>0.99</v>
      </c>
      <c r="D1359">
        <v>5.57</v>
      </c>
      <c r="E1359" s="1" t="s">
        <v>109</v>
      </c>
      <c r="F1359" s="4" t="str">
        <f>HYPERLINK("https://www.almudenaseguros.es/")</f>
        <v>https://www.almudenaseguros.es/</v>
      </c>
      <c r="G1359">
        <v>1</v>
      </c>
    </row>
    <row r="1360" spans="1:7" outlineLevel="1" x14ac:dyDescent="0.25">
      <c r="A1360" t="s">
        <v>109</v>
      </c>
      <c r="B1360">
        <v>50</v>
      </c>
      <c r="C1360">
        <v>0.99</v>
      </c>
      <c r="D1360">
        <v>5.57</v>
      </c>
      <c r="E1360" s="1" t="s">
        <v>109</v>
      </c>
      <c r="F1360" s="4" t="str">
        <f>HYPERLINK("https://www.reclamador.es/blog/seguro-de-decesos/")</f>
        <v>https://www.reclamador.es/blog/seguro-de-decesos/</v>
      </c>
      <c r="G1360">
        <v>1</v>
      </c>
    </row>
    <row r="1361" spans="1:7" outlineLevel="1" x14ac:dyDescent="0.25">
      <c r="A1361" t="s">
        <v>109</v>
      </c>
      <c r="B1361">
        <v>50</v>
      </c>
      <c r="C1361">
        <v>0.99</v>
      </c>
      <c r="D1361">
        <v>5.57</v>
      </c>
      <c r="E1361" s="1" t="s">
        <v>109</v>
      </c>
      <c r="F1361" s="4" t="str">
        <f>HYPERLINK("https://www.kelisto.es/seguros-hogar/mejor-compra/los-10-seguros-de-hogar-mas-baratos-4453")</f>
        <v>https://www.kelisto.es/seguros-hogar/mejor-compra/los-10-seguros-de-hogar-mas-baratos-4453</v>
      </c>
      <c r="G1361">
        <v>1</v>
      </c>
    </row>
    <row r="1362" spans="1:7" outlineLevel="1" x14ac:dyDescent="0.25">
      <c r="A1362" t="s">
        <v>109</v>
      </c>
      <c r="B1362">
        <v>50</v>
      </c>
      <c r="C1362">
        <v>0.99</v>
      </c>
      <c r="D1362">
        <v>5.57</v>
      </c>
      <c r="E1362" s="1" t="s">
        <v>109</v>
      </c>
      <c r="F1362" s="4" t="str">
        <f>HYPERLINK("https://www.elsegurodetuvida.com/seguro-de-vida-reale/")</f>
        <v>https://www.elsegurodetuvida.com/seguro-de-vida-reale/</v>
      </c>
      <c r="G1362">
        <v>1</v>
      </c>
    </row>
    <row r="1363" spans="1:7" outlineLevel="1" x14ac:dyDescent="0.25">
      <c r="A1363" t="s">
        <v>109</v>
      </c>
      <c r="B1363">
        <v>50</v>
      </c>
      <c r="C1363">
        <v>0.99</v>
      </c>
      <c r="D1363">
        <v>5.57</v>
      </c>
      <c r="E1363" s="1" t="s">
        <v>109</v>
      </c>
      <c r="F1363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363">
        <v>1</v>
      </c>
    </row>
    <row r="1364" spans="1:7" x14ac:dyDescent="0.25">
      <c r="G1364">
        <v>1</v>
      </c>
    </row>
    <row r="1365" spans="1:7" x14ac:dyDescent="0.25">
      <c r="A1365" t="s">
        <v>32</v>
      </c>
      <c r="B1365">
        <v>50</v>
      </c>
      <c r="C1365">
        <v>0.99</v>
      </c>
      <c r="D1365">
        <v>3.03</v>
      </c>
      <c r="E1365" s="1" t="s">
        <v>337</v>
      </c>
      <c r="F1365" s="4" t="str">
        <f>HYPERLINK("https://www.ibercaja.es/particulares/seguros/seguros-decesos/seguro-decesos-confianza/")</f>
        <v>https://www.ibercaja.es/particulares/seguros/seguros-decesos/seguro-decesos-confianza/</v>
      </c>
      <c r="G1365">
        <v>1</v>
      </c>
    </row>
    <row r="1366" spans="1:7" outlineLevel="1" x14ac:dyDescent="0.25">
      <c r="A1366" t="s">
        <v>32</v>
      </c>
      <c r="B1366">
        <v>50</v>
      </c>
      <c r="C1366">
        <v>0.99</v>
      </c>
      <c r="D1366">
        <v>3.03</v>
      </c>
      <c r="E1366" s="1" t="s">
        <v>337</v>
      </c>
      <c r="F1366" s="4" t="str">
        <f>HYPERLINK("https://www.helvetia.es/hprint/documentos/informacionPrecontractual/4000134/Z02/002/documentoPrecontractual.pdf")</f>
        <v>https://www.helvetia.es/hprint/documentos/informacionPrecontractual/4000134/Z02/002/documentoPrecontractual.pdf</v>
      </c>
      <c r="G1366">
        <v>1</v>
      </c>
    </row>
    <row r="1367" spans="1:7" outlineLevel="1" x14ac:dyDescent="0.25">
      <c r="A1367" t="s">
        <v>32</v>
      </c>
      <c r="B1367">
        <v>50</v>
      </c>
      <c r="C1367">
        <v>0.99</v>
      </c>
      <c r="D1367">
        <v>3.03</v>
      </c>
      <c r="E1367" s="1" t="s">
        <v>337</v>
      </c>
      <c r="F1367" s="4" t="str">
        <f>HYPERLINK("https://ryd.es/decesos")</f>
        <v>https://ryd.es/decesos</v>
      </c>
      <c r="G1367">
        <v>1</v>
      </c>
    </row>
    <row r="1368" spans="1:7" outlineLevel="1" x14ac:dyDescent="0.25">
      <c r="A1368" t="s">
        <v>32</v>
      </c>
      <c r="B1368">
        <v>50</v>
      </c>
      <c r="C1368">
        <v>0.99</v>
      </c>
      <c r="D1368">
        <v>3.03</v>
      </c>
      <c r="E1368" s="1" t="s">
        <v>337</v>
      </c>
      <c r="F1368" s="4" t="str">
        <f>HYPERLINK("https://segurodedecesos.org/puedo-contratar-un-seguro-de-decesos-con-nie-o-pasaporte-en-espana/")</f>
        <v>https://segurodedecesos.org/puedo-contratar-un-seguro-de-decesos-con-nie-o-pasaporte-en-espana/</v>
      </c>
      <c r="G1368">
        <v>1</v>
      </c>
    </row>
    <row r="1369" spans="1:7" outlineLevel="1" x14ac:dyDescent="0.25">
      <c r="A1369" t="s">
        <v>32</v>
      </c>
      <c r="B1369">
        <v>50</v>
      </c>
      <c r="C1369">
        <v>0.99</v>
      </c>
      <c r="D1369">
        <v>3.03</v>
      </c>
      <c r="E1369" s="1" t="s">
        <v>337</v>
      </c>
      <c r="F1369" s="4" t="str">
        <f>HYPERLINK("https://segurzon.com/importancia-seguro-salud-extranjero/")</f>
        <v>https://segurzon.com/importancia-seguro-salud-extranjero/</v>
      </c>
      <c r="G1369">
        <v>1</v>
      </c>
    </row>
    <row r="1370" spans="1:7" outlineLevel="1" x14ac:dyDescent="0.25">
      <c r="A1370" t="s">
        <v>32</v>
      </c>
      <c r="B1370">
        <v>50</v>
      </c>
      <c r="C1370">
        <v>0.99</v>
      </c>
      <c r="D1370">
        <v>3.03</v>
      </c>
      <c r="E1370" s="1" t="s">
        <v>337</v>
      </c>
      <c r="F1370" s="4" t="str">
        <f>HYPERLINK("https://saludsegur.es/seguro-decesos-completo-segurcaixa-adeslas/")</f>
        <v>https://saludsegur.es/seguro-decesos-completo-segurcaixa-adeslas/</v>
      </c>
      <c r="G1370">
        <v>1</v>
      </c>
    </row>
    <row r="1371" spans="1:7" outlineLevel="1" x14ac:dyDescent="0.25">
      <c r="A1371" t="s">
        <v>32</v>
      </c>
      <c r="B1371">
        <v>50</v>
      </c>
      <c r="C1371">
        <v>0.99</v>
      </c>
      <c r="D1371">
        <v>3.03</v>
      </c>
      <c r="E1371" s="1" t="s">
        <v>337</v>
      </c>
      <c r="F1371" s="4" t="str">
        <f>HYPERLINK("https://www.milanuncios.com/anuncios/seguros-decesos.htm")</f>
        <v>https://www.milanuncios.com/anuncios/seguros-decesos.htm</v>
      </c>
      <c r="G1371">
        <v>1</v>
      </c>
    </row>
    <row r="1372" spans="1:7" outlineLevel="1" x14ac:dyDescent="0.25">
      <c r="A1372" t="s">
        <v>32</v>
      </c>
      <c r="B1372">
        <v>50</v>
      </c>
      <c r="C1372">
        <v>0.99</v>
      </c>
      <c r="D1372">
        <v>3.03</v>
      </c>
      <c r="E1372" s="1" t="s">
        <v>337</v>
      </c>
      <c r="F1372" s="4" t="str">
        <f>HYPERLINK("https://drsegurosbrokers.com/seguros-de-decesos/")</f>
        <v>https://drsegurosbrokers.com/seguros-de-decesos/</v>
      </c>
      <c r="G1372">
        <v>1</v>
      </c>
    </row>
    <row r="1373" spans="1:7" outlineLevel="1" x14ac:dyDescent="0.25">
      <c r="A1373" t="s">
        <v>32</v>
      </c>
      <c r="B1373">
        <v>50</v>
      </c>
      <c r="C1373">
        <v>0.99</v>
      </c>
      <c r="D1373">
        <v>3.03</v>
      </c>
      <c r="E1373" s="1" t="s">
        <v>337</v>
      </c>
      <c r="F1373" s="4" t="str">
        <f>HYPERLINK("https://www.caixalgemesi.es/particulares/seguros-particulares/seguro-decesos-rgaasistencia-familiar")</f>
        <v>https://www.caixalgemesi.es/particulares/seguros-particulares/seguro-decesos-rgaasistencia-familiar</v>
      </c>
      <c r="G1373">
        <v>1</v>
      </c>
    </row>
    <row r="1374" spans="1:7" outlineLevel="1" x14ac:dyDescent="0.25">
      <c r="A1374" t="s">
        <v>32</v>
      </c>
      <c r="B1374">
        <v>50</v>
      </c>
      <c r="C1374">
        <v>0.99</v>
      </c>
      <c r="D1374">
        <v>3.03</v>
      </c>
      <c r="E1374" s="1" t="s">
        <v>337</v>
      </c>
      <c r="F1374" s="4" t="str">
        <f>HYPERLINK("https://www.valengest.es/seguro-de-decesos")</f>
        <v>https://www.valengest.es/seguro-de-decesos</v>
      </c>
      <c r="G1374">
        <v>1</v>
      </c>
    </row>
    <row r="1375" spans="1:7" x14ac:dyDescent="0.25">
      <c r="G1375">
        <v>1</v>
      </c>
    </row>
    <row r="1376" spans="1:7" x14ac:dyDescent="0.25">
      <c r="A1376" t="s">
        <v>337</v>
      </c>
      <c r="B1376">
        <v>50</v>
      </c>
      <c r="C1376">
        <v>0.99</v>
      </c>
      <c r="D1376">
        <v>6.4</v>
      </c>
      <c r="E1376" s="1" t="s">
        <v>337</v>
      </c>
      <c r="F1376" s="4" t="str">
        <f>HYPERLINK("https://www.ibercaja.es/particulares/seguros/seguros-decesos/seguro-decesos-confianza/")</f>
        <v>https://www.ibercaja.es/particulares/seguros/seguros-decesos/seguro-decesos-confianza/</v>
      </c>
      <c r="G1376">
        <v>1</v>
      </c>
    </row>
    <row r="1377" spans="1:7" outlineLevel="1" x14ac:dyDescent="0.25">
      <c r="A1377" t="s">
        <v>337</v>
      </c>
      <c r="B1377">
        <v>50</v>
      </c>
      <c r="C1377">
        <v>0.99</v>
      </c>
      <c r="D1377">
        <v>6.4</v>
      </c>
      <c r="E1377" s="1" t="s">
        <v>337</v>
      </c>
      <c r="F1377" s="4" t="str">
        <f>HYPERLINK("https://seguros-decesos.santalucia.es/")</f>
        <v>https://seguros-decesos.santalucia.es/</v>
      </c>
      <c r="G1377">
        <v>1</v>
      </c>
    </row>
    <row r="1378" spans="1:7" outlineLevel="1" x14ac:dyDescent="0.25">
      <c r="A1378" t="s">
        <v>337</v>
      </c>
      <c r="B1378">
        <v>50</v>
      </c>
      <c r="C1378">
        <v>0.99</v>
      </c>
      <c r="D1378">
        <v>6.4</v>
      </c>
      <c r="E1378" s="1" t="s">
        <v>337</v>
      </c>
      <c r="F1378" s="4" t="str">
        <f>HYPERLINK("https://www.generali.es/")</f>
        <v>https://www.generali.es/</v>
      </c>
      <c r="G1378">
        <v>1</v>
      </c>
    </row>
    <row r="1379" spans="1:7" outlineLevel="1" x14ac:dyDescent="0.25">
      <c r="A1379" t="s">
        <v>337</v>
      </c>
      <c r="B1379">
        <v>50</v>
      </c>
      <c r="C1379">
        <v>0.99</v>
      </c>
      <c r="D1379">
        <v>6.4</v>
      </c>
      <c r="E1379" s="1" t="s">
        <v>337</v>
      </c>
      <c r="F1379" s="4" t="str">
        <f>HYPERLINK("https://www.generali.es/seguros-online/recupera-presupuesto")</f>
        <v>https://www.generali.es/seguros-online/recupera-presupuesto</v>
      </c>
      <c r="G1379">
        <v>1</v>
      </c>
    </row>
    <row r="1380" spans="1:7" outlineLevel="1" x14ac:dyDescent="0.25">
      <c r="A1380" t="s">
        <v>337</v>
      </c>
      <c r="B1380">
        <v>50</v>
      </c>
      <c r="C1380">
        <v>0.99</v>
      </c>
      <c r="D1380">
        <v>6.4</v>
      </c>
      <c r="E1380" s="1" t="s">
        <v>337</v>
      </c>
      <c r="F1380" s="4" t="str">
        <f>HYPERLINK("https://www.milanuncios.com/anuncios/seguros-decesos.htm")</f>
        <v>https://www.milanuncios.com/anuncios/seguros-decesos.htm</v>
      </c>
      <c r="G1380">
        <v>1</v>
      </c>
    </row>
    <row r="1381" spans="1:7" outlineLevel="1" x14ac:dyDescent="0.25">
      <c r="A1381" t="s">
        <v>337</v>
      </c>
      <c r="B1381">
        <v>50</v>
      </c>
      <c r="C1381">
        <v>0.99</v>
      </c>
      <c r="D1381">
        <v>6.4</v>
      </c>
      <c r="E1381" s="1" t="s">
        <v>337</v>
      </c>
      <c r="F1381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381">
        <v>1</v>
      </c>
    </row>
    <row r="1382" spans="1:7" outlineLevel="1" x14ac:dyDescent="0.25">
      <c r="A1382" t="s">
        <v>337</v>
      </c>
      <c r="B1382">
        <v>50</v>
      </c>
      <c r="C1382">
        <v>0.99</v>
      </c>
      <c r="D1382">
        <v>6.4</v>
      </c>
      <c r="E1382" s="1" t="s">
        <v>337</v>
      </c>
      <c r="F1382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382">
        <v>1</v>
      </c>
    </row>
    <row r="1383" spans="1:7" outlineLevel="1" x14ac:dyDescent="0.25">
      <c r="A1383" t="s">
        <v>337</v>
      </c>
      <c r="B1383">
        <v>50</v>
      </c>
      <c r="C1383">
        <v>0.99</v>
      </c>
      <c r="D1383">
        <v>6.4</v>
      </c>
      <c r="E1383" s="1" t="s">
        <v>337</v>
      </c>
      <c r="F1383" s="4" t="str">
        <f>HYPERLINK("https://ryd.es/decesos")</f>
        <v>https://ryd.es/decesos</v>
      </c>
      <c r="G1383">
        <v>1</v>
      </c>
    </row>
    <row r="1384" spans="1:7" outlineLevel="1" x14ac:dyDescent="0.25">
      <c r="A1384" t="s">
        <v>337</v>
      </c>
      <c r="B1384">
        <v>50</v>
      </c>
      <c r="C1384">
        <v>0.99</v>
      </c>
      <c r="D1384">
        <v>6.4</v>
      </c>
      <c r="E1384" s="1" t="s">
        <v>337</v>
      </c>
      <c r="F1384" s="4" t="str">
        <f>HYPERLINK("https://funerariagenesismarrosa.com/decesos/")</f>
        <v>https://funerariagenesismarrosa.com/decesos/</v>
      </c>
      <c r="G1384">
        <v>1</v>
      </c>
    </row>
    <row r="1385" spans="1:7" outlineLevel="1" x14ac:dyDescent="0.25">
      <c r="A1385" t="s">
        <v>337</v>
      </c>
      <c r="B1385">
        <v>50</v>
      </c>
      <c r="C1385">
        <v>0.99</v>
      </c>
      <c r="D1385">
        <v>6.4</v>
      </c>
      <c r="E1385" s="1" t="s">
        <v>337</v>
      </c>
      <c r="F1385" s="4" t="str">
        <f>HYPERLINK("https://drsegurosbrokers.com/seguros-de-decesos/")</f>
        <v>https://drsegurosbrokers.com/seguros-de-decesos/</v>
      </c>
      <c r="G1385">
        <v>1</v>
      </c>
    </row>
    <row r="1386" spans="1:7" x14ac:dyDescent="0.25">
      <c r="G1386">
        <v>1</v>
      </c>
    </row>
    <row r="1387" spans="1:7" x14ac:dyDescent="0.25">
      <c r="A1387" t="s">
        <v>708</v>
      </c>
      <c r="B1387">
        <v>50</v>
      </c>
      <c r="C1387">
        <v>0.33</v>
      </c>
      <c r="D1387">
        <v>0.84</v>
      </c>
      <c r="E1387" s="1" t="s">
        <v>96</v>
      </c>
      <c r="F1387" s="4" t="str">
        <f>HYPERLINK("https://seguros.elcorteingles.es/ayuda/diferencias-entre-prima-unica-y-prima-periodica")</f>
        <v>https://seguros.elcorteingles.es/ayuda/diferencias-entre-prima-unica-y-prima-periodica</v>
      </c>
      <c r="G1387">
        <v>1</v>
      </c>
    </row>
    <row r="1388" spans="1:7" outlineLevel="1" x14ac:dyDescent="0.25">
      <c r="A1388" t="s">
        <v>708</v>
      </c>
      <c r="B1388">
        <v>50</v>
      </c>
      <c r="C1388">
        <v>0.33</v>
      </c>
      <c r="D1388">
        <v>0.84</v>
      </c>
      <c r="E1388" s="1" t="s">
        <v>96</v>
      </c>
      <c r="F1388" s="4" t="str">
        <f>HYPERLINK("https://www.ibercaja.es/particulares/seguros/seguros-decesos/seguro-decesos-prima-unica/")</f>
        <v>https://www.ibercaja.es/particulares/seguros/seguros-decesos/seguro-decesos-prima-unica/</v>
      </c>
      <c r="G1388">
        <v>1</v>
      </c>
    </row>
    <row r="1389" spans="1:7" outlineLevel="1" x14ac:dyDescent="0.25">
      <c r="A1389" t="s">
        <v>708</v>
      </c>
      <c r="B1389">
        <v>50</v>
      </c>
      <c r="C1389">
        <v>0.33</v>
      </c>
      <c r="D1389">
        <v>0.84</v>
      </c>
      <c r="E1389" s="1" t="s">
        <v>96</v>
      </c>
      <c r="F1389" s="4" t="str">
        <f>HYPERLINK("https://www.prestig.ru/elektrika/rozetki_i_viklyuchateli/viklyuchateli_pereklyuchateli/schneider_electric/UNICA_mehanizmi/26795_mgu520625nzd")</f>
        <v>https://www.prestig.ru/elektrika/rozetki_i_viklyuchateli/viklyuchateli_pereklyuchateli/schneider_electric/UNICA_mehanizmi/26795_mgu520625nzd</v>
      </c>
      <c r="G1389">
        <v>1</v>
      </c>
    </row>
    <row r="1390" spans="1:7" outlineLevel="1" x14ac:dyDescent="0.25">
      <c r="A1390" t="s">
        <v>708</v>
      </c>
      <c r="B1390">
        <v>50</v>
      </c>
      <c r="C1390">
        <v>0.33</v>
      </c>
      <c r="D1390">
        <v>0.84</v>
      </c>
      <c r="E1390" s="1" t="s">
        <v>96</v>
      </c>
      <c r="F1390" s="4" t="str">
        <f>HYPERLINK("https://www.diariodeleon.es/articulo/bierzo/roldan-dispuesta-negociar-prima-unica-esquivar-huelga/202103060233152092454.html")</f>
        <v>https://www.diariodeleon.es/articulo/bierzo/roldan-dispuesta-negociar-prima-unica-esquivar-huelga/202103060233152092454.html</v>
      </c>
      <c r="G1390">
        <v>1</v>
      </c>
    </row>
    <row r="1391" spans="1:7" outlineLevel="1" x14ac:dyDescent="0.25">
      <c r="A1391" t="s">
        <v>708</v>
      </c>
      <c r="B1391">
        <v>50</v>
      </c>
      <c r="C1391">
        <v>0.33</v>
      </c>
      <c r="D1391">
        <v>0.84</v>
      </c>
      <c r="E1391" s="1" t="s">
        <v>96</v>
      </c>
      <c r="F1391" s="4" t="str">
        <f>HYPERLINK("https://www.youtube.com/watch?v=fjukAG37CqQ")</f>
        <v>https://www.youtube.com/watch?v=fjukAG37CqQ</v>
      </c>
      <c r="G1391">
        <v>1</v>
      </c>
    </row>
    <row r="1392" spans="1:7" outlineLevel="1" x14ac:dyDescent="0.25">
      <c r="A1392" t="s">
        <v>708</v>
      </c>
      <c r="B1392">
        <v>50</v>
      </c>
      <c r="C1392">
        <v>0.33</v>
      </c>
      <c r="D1392">
        <v>0.84</v>
      </c>
      <c r="E1392" s="1" t="s">
        <v>96</v>
      </c>
      <c r="F1392" s="4" t="str">
        <f>HYPERLINK("https://www.youtube.com/watch?v=5RPG-lWCNFQ")</f>
        <v>https://www.youtube.com/watch?v=5RPG-lWCNFQ</v>
      </c>
      <c r="G1392">
        <v>1</v>
      </c>
    </row>
    <row r="1393" spans="1:7" outlineLevel="1" x14ac:dyDescent="0.25">
      <c r="A1393" t="s">
        <v>708</v>
      </c>
      <c r="B1393">
        <v>50</v>
      </c>
      <c r="C1393">
        <v>0.33</v>
      </c>
      <c r="D1393">
        <v>0.84</v>
      </c>
      <c r="E1393" s="1" t="s">
        <v>96</v>
      </c>
      <c r="F1393" s="4" t="str">
        <f>HYPERLINK("https://www.youtube.com/watch?v=bqSc5rRDgJs")</f>
        <v>https://www.youtube.com/watch?v=bqSc5rRDgJs</v>
      </c>
      <c r="G1393">
        <v>1</v>
      </c>
    </row>
    <row r="1394" spans="1:7" outlineLevel="1" x14ac:dyDescent="0.25">
      <c r="A1394" t="s">
        <v>708</v>
      </c>
      <c r="B1394">
        <v>50</v>
      </c>
      <c r="C1394">
        <v>0.33</v>
      </c>
      <c r="D1394">
        <v>0.84</v>
      </c>
      <c r="E1394" s="1" t="s">
        <v>96</v>
      </c>
      <c r="F1394" s="4" t="str">
        <f>HYPERLINK("https://cadenaser.com/emisora/2021/03/05/radio_bierzo/1614944201_768215.html")</f>
        <v>https://cadenaser.com/emisora/2021/03/05/radio_bierzo/1614944201_768215.html</v>
      </c>
      <c r="G1394">
        <v>1</v>
      </c>
    </row>
    <row r="1395" spans="1:7" outlineLevel="1" x14ac:dyDescent="0.25">
      <c r="A1395" t="s">
        <v>708</v>
      </c>
      <c r="B1395">
        <v>50</v>
      </c>
      <c r="C1395">
        <v>0.33</v>
      </c>
      <c r="D1395">
        <v>0.84</v>
      </c>
      <c r="E1395" s="1" t="s">
        <v>96</v>
      </c>
      <c r="F1395" s="4" t="str">
        <f>HYPERLINK("https://www.abanca.com/es/hipotecas/hipoteca-maricarmen/")</f>
        <v>https://www.abanca.com/es/hipotecas/hipoteca-maricarmen/</v>
      </c>
      <c r="G1395">
        <v>1</v>
      </c>
    </row>
    <row r="1396" spans="1:7" outlineLevel="1" x14ac:dyDescent="0.25">
      <c r="A1396" t="s">
        <v>708</v>
      </c>
      <c r="B1396">
        <v>50</v>
      </c>
      <c r="C1396">
        <v>0.33</v>
      </c>
      <c r="D1396">
        <v>0.84</v>
      </c>
      <c r="E1396" s="1" t="s">
        <v>96</v>
      </c>
      <c r="F1396" s="4" t="str">
        <f>HYPERLINK("https://www.repubblica.it/dossier/spettacoli/sanremo-2021/2021/03/03/news/sanremo_si_puo_dare_di_piu_prima_serata-290064785/")</f>
        <v>https://www.repubblica.it/dossier/spettacoli/sanremo-2021/2021/03/03/news/sanremo_si_puo_dare_di_piu_prima_serata-290064785/</v>
      </c>
      <c r="G1396">
        <v>1</v>
      </c>
    </row>
    <row r="1397" spans="1:7" x14ac:dyDescent="0.25">
      <c r="G1397">
        <v>1</v>
      </c>
    </row>
    <row r="1398" spans="1:7" x14ac:dyDescent="0.25">
      <c r="A1398" t="s">
        <v>96</v>
      </c>
      <c r="B1398">
        <v>50</v>
      </c>
      <c r="C1398">
        <v>0.66</v>
      </c>
      <c r="D1398">
        <v>0.59</v>
      </c>
      <c r="E1398" s="1" t="s">
        <v>96</v>
      </c>
      <c r="F1398" s="4" t="str">
        <f>HYPERLINK("https://seguros.elcorteingles.es/ayuda/diferencias-entre-prima-unica-y-prima-periodica")</f>
        <v>https://seguros.elcorteingles.es/ayuda/diferencias-entre-prima-unica-y-prima-periodica</v>
      </c>
      <c r="G1398">
        <v>1</v>
      </c>
    </row>
    <row r="1399" spans="1:7" outlineLevel="1" x14ac:dyDescent="0.25">
      <c r="A1399" t="s">
        <v>96</v>
      </c>
      <c r="B1399">
        <v>50</v>
      </c>
      <c r="C1399">
        <v>0.66</v>
      </c>
      <c r="D1399">
        <v>0.59</v>
      </c>
      <c r="E1399" s="1" t="s">
        <v>96</v>
      </c>
      <c r="F1399" s="4" t="str">
        <f>HYPERLINK("https://www.ibercaja.es/particulares/seguros/seguros-decesos/seguro-decesos-prima-unica/")</f>
        <v>https://www.ibercaja.es/particulares/seguros/seguros-decesos/seguro-decesos-prima-unica/</v>
      </c>
      <c r="G1399">
        <v>1</v>
      </c>
    </row>
    <row r="1400" spans="1:7" outlineLevel="1" x14ac:dyDescent="0.25">
      <c r="A1400" t="s">
        <v>96</v>
      </c>
      <c r="B1400">
        <v>50</v>
      </c>
      <c r="C1400">
        <v>0.66</v>
      </c>
      <c r="D1400">
        <v>0.59</v>
      </c>
      <c r="E1400" s="1" t="s">
        <v>96</v>
      </c>
      <c r="F1400" s="4" t="str">
        <f>HYPERLINK("https://www.diariodeleon.es/articulo/bierzo/roldan-dispuesta-negociar-prima-unica-esquivar-huelga/202103060233152092454.html")</f>
        <v>https://www.diariodeleon.es/articulo/bierzo/roldan-dispuesta-negociar-prima-unica-esquivar-huelga/202103060233152092454.html</v>
      </c>
      <c r="G1400">
        <v>1</v>
      </c>
    </row>
    <row r="1401" spans="1:7" outlineLevel="1" x14ac:dyDescent="0.25">
      <c r="A1401" t="s">
        <v>96</v>
      </c>
      <c r="B1401">
        <v>50</v>
      </c>
      <c r="C1401">
        <v>0.66</v>
      </c>
      <c r="D1401">
        <v>0.59</v>
      </c>
      <c r="E1401" s="1" t="s">
        <v>96</v>
      </c>
      <c r="F1401" s="4" t="str">
        <f>HYPERLINK("https://npotamara.ru/job/")</f>
        <v>https://npotamara.ru/job/</v>
      </c>
      <c r="G1401">
        <v>1</v>
      </c>
    </row>
    <row r="1402" spans="1:7" outlineLevel="1" x14ac:dyDescent="0.25">
      <c r="A1402" t="s">
        <v>96</v>
      </c>
      <c r="B1402">
        <v>50</v>
      </c>
      <c r="C1402">
        <v>0.66</v>
      </c>
      <c r="D1402">
        <v>0.59</v>
      </c>
      <c r="E1402" s="1" t="s">
        <v>96</v>
      </c>
      <c r="F1402" s="4" t="str">
        <f>HYPERLINK("https://npotamara.ru/adresshop/26/")</f>
        <v>https://npotamara.ru/adresshop/26/</v>
      </c>
      <c r="G1402">
        <v>1</v>
      </c>
    </row>
    <row r="1403" spans="1:7" outlineLevel="1" x14ac:dyDescent="0.25">
      <c r="A1403" t="s">
        <v>96</v>
      </c>
      <c r="B1403">
        <v>50</v>
      </c>
      <c r="C1403">
        <v>0.66</v>
      </c>
      <c r="D1403">
        <v>0.59</v>
      </c>
      <c r="E1403" s="1" t="s">
        <v>96</v>
      </c>
      <c r="F1403" s="4" t="str">
        <f>HYPERLINK("https://cadenaser.com/emisora/2021/03/05/radio_bierzo/1614944201_768215.html")</f>
        <v>https://cadenaser.com/emisora/2021/03/05/radio_bierzo/1614944201_768215.html</v>
      </c>
      <c r="G1403">
        <v>1</v>
      </c>
    </row>
    <row r="1404" spans="1:7" outlineLevel="1" x14ac:dyDescent="0.25">
      <c r="A1404" t="s">
        <v>96</v>
      </c>
      <c r="B1404">
        <v>50</v>
      </c>
      <c r="C1404">
        <v>0.66</v>
      </c>
      <c r="D1404">
        <v>0.59</v>
      </c>
      <c r="E1404" s="1" t="s">
        <v>96</v>
      </c>
      <c r="F1404" s="4" t="str">
        <f>HYPERLINK("https://www.bierzotv.com/huelga-indefinida-en-roldan-sino-se-acuerda-la-prima-de-produccion-unica/")</f>
        <v>https://www.bierzotv.com/huelga-indefinida-en-roldan-sino-se-acuerda-la-prima-de-produccion-unica/</v>
      </c>
      <c r="G1404">
        <v>1</v>
      </c>
    </row>
    <row r="1405" spans="1:7" outlineLevel="1" x14ac:dyDescent="0.25">
      <c r="A1405" t="s">
        <v>96</v>
      </c>
      <c r="B1405">
        <v>50</v>
      </c>
      <c r="C1405">
        <v>0.66</v>
      </c>
      <c r="D1405">
        <v>0.59</v>
      </c>
      <c r="E1405" s="1" t="s">
        <v>96</v>
      </c>
      <c r="F1405" s="4" t="str">
        <f>HYPERLINK("https://www.facebook.com/PrimaOraOfficial/posts/adriana-babin-unica-naist%C4%83-din-moldova-mario-caporaso-c%C3%A2nt%C4%83re%C8%9B-%C8%99i-om-de-afaceri/2255657461140499/")</f>
        <v>https://www.facebook.com/PrimaOraOfficial/posts/adriana-babin-unica-naist%C4%83-din-moldova-mario-caporaso-c%C3%A2nt%C4%83re%C8%9B-%C8%99i-om-de-afaceri/2255657461140499/</v>
      </c>
      <c r="G1405">
        <v>1</v>
      </c>
    </row>
    <row r="1406" spans="1:7" outlineLevel="1" x14ac:dyDescent="0.25">
      <c r="A1406" t="s">
        <v>96</v>
      </c>
      <c r="B1406">
        <v>50</v>
      </c>
      <c r="C1406">
        <v>0.66</v>
      </c>
      <c r="D1406">
        <v>0.59</v>
      </c>
      <c r="E1406" s="1" t="s">
        <v>96</v>
      </c>
      <c r="F1406" s="4" t="str">
        <f>HYPERLINK("https://www.repubblica.it/cronaca/2021/02/26/news/vaccino_le_incognite_della_dose_unica_memoria_immunitaria_meno_duratura_-289327173/")</f>
        <v>https://www.repubblica.it/cronaca/2021/02/26/news/vaccino_le_incognite_della_dose_unica_memoria_immunitaria_meno_duratura_-289327173/</v>
      </c>
      <c r="G1406">
        <v>1</v>
      </c>
    </row>
    <row r="1407" spans="1:7" outlineLevel="1" x14ac:dyDescent="0.25">
      <c r="A1407" t="s">
        <v>96</v>
      </c>
      <c r="B1407">
        <v>50</v>
      </c>
      <c r="C1407">
        <v>0.66</v>
      </c>
      <c r="D1407">
        <v>0.59</v>
      </c>
      <c r="E1407" s="1" t="s">
        <v>96</v>
      </c>
      <c r="F1407" s="4" t="str">
        <f>HYPERLINK("https://www.repubblica.it/dossier/spettacoli/sanremo-2021/2021/03/03/news/sanremo_si_puo_dare_di_piu_prima_serata-290064785/")</f>
        <v>https://www.repubblica.it/dossier/spettacoli/sanremo-2021/2021/03/03/news/sanremo_si_puo_dare_di_piu_prima_serata-290064785/</v>
      </c>
      <c r="G1407">
        <v>1</v>
      </c>
    </row>
    <row r="1408" spans="1:7" x14ac:dyDescent="0.25">
      <c r="G1408">
        <v>1</v>
      </c>
    </row>
    <row r="1409" spans="1:7" x14ac:dyDescent="0.25">
      <c r="A1409" t="s">
        <v>901</v>
      </c>
      <c r="B1409">
        <v>50</v>
      </c>
      <c r="C1409">
        <v>0.99</v>
      </c>
      <c r="D1409">
        <v>2.42</v>
      </c>
      <c r="E1409" s="1" t="s">
        <v>1140</v>
      </c>
      <c r="F1409" s="4" t="str">
        <f>HYPERLINK("https://www.ibercaja.es/particulares/seguros/seguros-decesos/seguro-decesos-prima-unica/")</f>
        <v>https://www.ibercaja.es/particulares/seguros/seguros-decesos/seguro-decesos-prima-unica/</v>
      </c>
      <c r="G1409">
        <v>1</v>
      </c>
    </row>
    <row r="1410" spans="1:7" outlineLevel="1" x14ac:dyDescent="0.25">
      <c r="A1410" t="s">
        <v>901</v>
      </c>
      <c r="B1410">
        <v>50</v>
      </c>
      <c r="C1410">
        <v>0.99</v>
      </c>
      <c r="D1410">
        <v>2.42</v>
      </c>
      <c r="E1410" s="1" t="s">
        <v>1140</v>
      </c>
      <c r="F1410" s="4" t="str">
        <f>HYPERLINK("https://seguros.elcorteingles.es/ayuda/diferencias-entre-prima-unica-y-prima-periodica")</f>
        <v>https://seguros.elcorteingles.es/ayuda/diferencias-entre-prima-unica-y-prima-periodica</v>
      </c>
      <c r="G1410">
        <v>1</v>
      </c>
    </row>
    <row r="1411" spans="1:7" outlineLevel="1" x14ac:dyDescent="0.25">
      <c r="A1411" t="s">
        <v>901</v>
      </c>
      <c r="B1411">
        <v>50</v>
      </c>
      <c r="C1411">
        <v>0.99</v>
      </c>
      <c r="D1411">
        <v>2.42</v>
      </c>
      <c r="E1411" s="1" t="s">
        <v>1140</v>
      </c>
      <c r="F1411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411">
        <v>1</v>
      </c>
    </row>
    <row r="1412" spans="1:7" outlineLevel="1" x14ac:dyDescent="0.25">
      <c r="A1412" t="s">
        <v>901</v>
      </c>
      <c r="B1412">
        <v>50</v>
      </c>
      <c r="C1412">
        <v>0.99</v>
      </c>
      <c r="D1412">
        <v>2.42</v>
      </c>
      <c r="E1412" s="1" t="s">
        <v>1140</v>
      </c>
      <c r="F1412" s="4" t="str">
        <f>HYPERLINK("https://drsegurosbrokers.com/seguros-de-decesos/")</f>
        <v>https://drsegurosbrokers.com/seguros-de-decesos/</v>
      </c>
      <c r="G1412">
        <v>1</v>
      </c>
    </row>
    <row r="1413" spans="1:7" outlineLevel="1" x14ac:dyDescent="0.25">
      <c r="A1413" t="s">
        <v>901</v>
      </c>
      <c r="B1413">
        <v>50</v>
      </c>
      <c r="C1413">
        <v>0.99</v>
      </c>
      <c r="D1413">
        <v>2.42</v>
      </c>
      <c r="E1413" s="1" t="s">
        <v>1140</v>
      </c>
      <c r="F1413" s="4" t="str">
        <f>HYPERLINK("https://selectra.es/seguros/aseguradoras/mapfre/dar-baja-seguro-mapfre")</f>
        <v>https://selectra.es/seguros/aseguradoras/mapfre/dar-baja-seguro-mapfre</v>
      </c>
      <c r="G1413">
        <v>1</v>
      </c>
    </row>
    <row r="1414" spans="1:7" outlineLevel="1" x14ac:dyDescent="0.25">
      <c r="A1414" t="s">
        <v>901</v>
      </c>
      <c r="B1414">
        <v>50</v>
      </c>
      <c r="C1414">
        <v>0.99</v>
      </c>
      <c r="D1414">
        <v>2.42</v>
      </c>
      <c r="E1414" s="1" t="s">
        <v>1140</v>
      </c>
      <c r="F1414" s="4" t="str">
        <f>HYPERLINK("https://europa.eu/youreurope/citizens/work/unemployment-and-benefits/death-grants/index_es.htm")</f>
        <v>https://europa.eu/youreurope/citizens/work/unemployment-and-benefits/death-grants/index_es.htm</v>
      </c>
      <c r="G1414">
        <v>1</v>
      </c>
    </row>
    <row r="1415" spans="1:7" outlineLevel="1" x14ac:dyDescent="0.25">
      <c r="A1415" t="s">
        <v>901</v>
      </c>
      <c r="B1415">
        <v>50</v>
      </c>
      <c r="C1415">
        <v>0.99</v>
      </c>
      <c r="D1415">
        <v>2.42</v>
      </c>
      <c r="E1415" s="1" t="s">
        <v>1140</v>
      </c>
      <c r="F1415" s="4" t="str">
        <f>HYPERLINK("https://www.lavozdegalicia.es/noticia/ferrol/ferrol/2021/03/06/contratacion-seguros-vida-decesos-aumenta-pandemia/0003_202103F6C3991.htm")</f>
        <v>https://www.lavozdegalicia.es/noticia/ferrol/ferrol/2021/03/06/contratacion-seguros-vida-decesos-aumenta-pandemia/0003_202103F6C3991.htm</v>
      </c>
      <c r="G1415">
        <v>1</v>
      </c>
    </row>
    <row r="1416" spans="1:7" outlineLevel="1" x14ac:dyDescent="0.25">
      <c r="A1416" t="s">
        <v>901</v>
      </c>
      <c r="B1416">
        <v>50</v>
      </c>
      <c r="C1416">
        <v>0.99</v>
      </c>
      <c r="D1416">
        <v>2.42</v>
      </c>
      <c r="E1416" s="1" t="s">
        <v>1140</v>
      </c>
      <c r="F1416" s="4" t="str">
        <f>HYPERLINK("https://www.rastreator.com/seguros-de-hogar/guias/seguro-hogar-mas-barato.aspx")</f>
        <v>https://www.rastreator.com/seguros-de-hogar/guias/seguro-hogar-mas-barato.aspx</v>
      </c>
      <c r="G1416">
        <v>1</v>
      </c>
    </row>
    <row r="1417" spans="1:7" outlineLevel="1" x14ac:dyDescent="0.25">
      <c r="A1417" t="s">
        <v>901</v>
      </c>
      <c r="B1417">
        <v>50</v>
      </c>
      <c r="C1417">
        <v>0.99</v>
      </c>
      <c r="D1417">
        <v>2.42</v>
      </c>
      <c r="E1417" s="1" t="s">
        <v>1140</v>
      </c>
      <c r="F1417" s="4" t="str">
        <f>HYPERLINK("https://segurodedecesos.org/seguro-de-decesos-mas-barato-2021-en-espana/")</f>
        <v>https://segurodedecesos.org/seguro-de-decesos-mas-barato-2021-en-espana/</v>
      </c>
      <c r="G1417">
        <v>1</v>
      </c>
    </row>
    <row r="1418" spans="1:7" outlineLevel="1" x14ac:dyDescent="0.25">
      <c r="A1418" t="s">
        <v>901</v>
      </c>
      <c r="B1418">
        <v>50</v>
      </c>
      <c r="C1418">
        <v>0.99</v>
      </c>
      <c r="D1418">
        <v>2.42</v>
      </c>
      <c r="E1418" s="1" t="s">
        <v>1140</v>
      </c>
      <c r="F1418" s="4" t="str">
        <f>HYPERLINK("https://tucorreduriadeseguros.com/blog/")</f>
        <v>https://tucorreduriadeseguros.com/blog/</v>
      </c>
      <c r="G1418">
        <v>1</v>
      </c>
    </row>
    <row r="1419" spans="1:7" x14ac:dyDescent="0.25">
      <c r="G1419">
        <v>1</v>
      </c>
    </row>
    <row r="1420" spans="1:7" x14ac:dyDescent="0.25">
      <c r="A1420" t="s">
        <v>1140</v>
      </c>
      <c r="B1420">
        <v>50</v>
      </c>
      <c r="C1420">
        <v>0.99</v>
      </c>
      <c r="D1420">
        <v>2.97</v>
      </c>
      <c r="E1420" s="1" t="s">
        <v>1140</v>
      </c>
      <c r="F1420" s="4" t="str">
        <f>HYPERLINK("https://www.ibercaja.es/particulares/seguros/seguros-decesos/seguro-decesos-prima-unica/")</f>
        <v>https://www.ibercaja.es/particulares/seguros/seguros-decesos/seguro-decesos-prima-unica/</v>
      </c>
      <c r="G1420">
        <v>1</v>
      </c>
    </row>
    <row r="1421" spans="1:7" outlineLevel="1" x14ac:dyDescent="0.25">
      <c r="A1421" t="s">
        <v>1140</v>
      </c>
      <c r="B1421">
        <v>50</v>
      </c>
      <c r="C1421">
        <v>0.99</v>
      </c>
      <c r="D1421">
        <v>2.97</v>
      </c>
      <c r="E1421" s="1" t="s">
        <v>1140</v>
      </c>
      <c r="F1421" s="4" t="str">
        <f>HYPERLINK("https://www.ibercaja.es/particulares/seguros/seguros-decesos/seguro-decesos-confianza/")</f>
        <v>https://www.ibercaja.es/particulares/seguros/seguros-decesos/seguro-decesos-confianza/</v>
      </c>
      <c r="G1421">
        <v>1</v>
      </c>
    </row>
    <row r="1422" spans="1:7" outlineLevel="1" x14ac:dyDescent="0.25">
      <c r="A1422" t="s">
        <v>1140</v>
      </c>
      <c r="B1422">
        <v>50</v>
      </c>
      <c r="C1422">
        <v>0.99</v>
      </c>
      <c r="D1422">
        <v>2.97</v>
      </c>
      <c r="E1422" s="1" t="s">
        <v>1140</v>
      </c>
      <c r="F1422" s="4" t="str">
        <f>HYPERLINK("https://www.aracilypastor.es/novedades-41-generali-ofrece-una-soluci-n-original-e-innovadora-de-seguro-de-decesos-para-mayores-de-50-a-os")</f>
        <v>https://www.aracilypastor.es/novedades-41-generali-ofrece-una-soluci-n-original-e-innovadora-de-seguro-de-decesos-para-mayores-de-50-a-os</v>
      </c>
      <c r="G1422">
        <v>1</v>
      </c>
    </row>
    <row r="1423" spans="1:7" outlineLevel="1" x14ac:dyDescent="0.25">
      <c r="A1423" t="s">
        <v>1140</v>
      </c>
      <c r="B1423">
        <v>50</v>
      </c>
      <c r="C1423">
        <v>0.99</v>
      </c>
      <c r="D1423">
        <v>2.97</v>
      </c>
      <c r="E1423" s="1" t="s">
        <v>1140</v>
      </c>
      <c r="F1423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423">
        <v>1</v>
      </c>
    </row>
    <row r="1424" spans="1:7" outlineLevel="1" x14ac:dyDescent="0.25">
      <c r="A1424" t="s">
        <v>1140</v>
      </c>
      <c r="B1424">
        <v>50</v>
      </c>
      <c r="C1424">
        <v>0.99</v>
      </c>
      <c r="D1424">
        <v>2.97</v>
      </c>
      <c r="E1424" s="1" t="s">
        <v>1140</v>
      </c>
      <c r="F1424" s="4" t="str">
        <f>HYPERLINK("https://selectra.es/seguros/aseguradoras/ocaso")</f>
        <v>https://selectra.es/seguros/aseguradoras/ocaso</v>
      </c>
      <c r="G1424">
        <v>1</v>
      </c>
    </row>
    <row r="1425" spans="1:7" outlineLevel="1" x14ac:dyDescent="0.25">
      <c r="A1425" t="s">
        <v>1140</v>
      </c>
      <c r="B1425">
        <v>50</v>
      </c>
      <c r="C1425">
        <v>0.99</v>
      </c>
      <c r="D1425">
        <v>2.97</v>
      </c>
      <c r="E1425" s="1" t="s">
        <v>1140</v>
      </c>
      <c r="F1425" s="4" t="str">
        <f>HYPERLINK("https://tucorreduriadeseguros.com/cobrar-seguro-de-vida/")</f>
        <v>https://tucorreduriadeseguros.com/cobrar-seguro-de-vida/</v>
      </c>
      <c r="G1425">
        <v>1</v>
      </c>
    </row>
    <row r="1426" spans="1:7" outlineLevel="1" x14ac:dyDescent="0.25">
      <c r="A1426" t="s">
        <v>1140</v>
      </c>
      <c r="B1426">
        <v>50</v>
      </c>
      <c r="C1426">
        <v>0.99</v>
      </c>
      <c r="D1426">
        <v>2.97</v>
      </c>
      <c r="E1426" s="1" t="s">
        <v>1140</v>
      </c>
      <c r="F1426" s="4" t="str">
        <f>HYPERLINK("https://tucorreduriadeseguros.com/blog/")</f>
        <v>https://tucorreduriadeseguros.com/blog/</v>
      </c>
      <c r="G1426">
        <v>1</v>
      </c>
    </row>
    <row r="1427" spans="1:7" outlineLevel="1" x14ac:dyDescent="0.25">
      <c r="A1427" t="s">
        <v>1140</v>
      </c>
      <c r="B1427">
        <v>50</v>
      </c>
      <c r="C1427">
        <v>0.99</v>
      </c>
      <c r="D1427">
        <v>2.97</v>
      </c>
      <c r="E1427" s="1" t="s">
        <v>1140</v>
      </c>
      <c r="F1427" s="4" t="str">
        <f>HYPERLINK("https://www.lavozdegalicia.es/noticia/ferrol/ferrol/2021/03/06/contratacion-seguros-vida-decesos-aumenta-pandemia/0003_202103F6C3991.htm")</f>
        <v>https://www.lavozdegalicia.es/noticia/ferrol/ferrol/2021/03/06/contratacion-seguros-vida-decesos-aumenta-pandemia/0003_202103F6C3991.htm</v>
      </c>
      <c r="G1427">
        <v>1</v>
      </c>
    </row>
    <row r="1428" spans="1:7" outlineLevel="1" x14ac:dyDescent="0.25">
      <c r="A1428" t="s">
        <v>1140</v>
      </c>
      <c r="B1428">
        <v>50</v>
      </c>
      <c r="C1428">
        <v>0.99</v>
      </c>
      <c r="D1428">
        <v>2.97</v>
      </c>
      <c r="E1428" s="1" t="s">
        <v>1140</v>
      </c>
      <c r="F1428" s="4" t="str">
        <f>HYPERLINK("https://drsegurosbrokers.com/seguros-de-decesos/")</f>
        <v>https://drsegurosbrokers.com/seguros-de-decesos/</v>
      </c>
      <c r="G1428">
        <v>1</v>
      </c>
    </row>
    <row r="1429" spans="1:7" outlineLevel="1" x14ac:dyDescent="0.25">
      <c r="A1429" t="s">
        <v>1140</v>
      </c>
      <c r="B1429">
        <v>50</v>
      </c>
      <c r="C1429">
        <v>0.99</v>
      </c>
      <c r="D1429">
        <v>2.97</v>
      </c>
      <c r="E1429" s="1" t="s">
        <v>1140</v>
      </c>
      <c r="F1429" s="4" t="str">
        <f>HYPERLINK("https://www.almudenaseguros.es/")</f>
        <v>https://www.almudenaseguros.es/</v>
      </c>
      <c r="G1429">
        <v>1</v>
      </c>
    </row>
    <row r="1430" spans="1:7" x14ac:dyDescent="0.25">
      <c r="G1430">
        <v>1</v>
      </c>
    </row>
    <row r="1431" spans="1:7" x14ac:dyDescent="0.25">
      <c r="A1431" t="s">
        <v>838</v>
      </c>
      <c r="B1431">
        <v>500</v>
      </c>
      <c r="C1431">
        <v>0.99</v>
      </c>
      <c r="D1431">
        <v>3.27</v>
      </c>
      <c r="E1431" s="1" t="s">
        <v>1082</v>
      </c>
      <c r="F1431" s="4" t="str">
        <f>HYPERLINK("https://www.rastreator.com/seguros-de-hogar/guias/seguro-hogar-mas-barato.aspx")</f>
        <v>https://www.rastreator.com/seguros-de-hogar/guias/seguro-hogar-mas-barato.aspx</v>
      </c>
      <c r="G1431">
        <v>1</v>
      </c>
    </row>
    <row r="1432" spans="1:7" outlineLevel="1" x14ac:dyDescent="0.25">
      <c r="A1432" t="s">
        <v>838</v>
      </c>
      <c r="B1432">
        <v>500</v>
      </c>
      <c r="C1432">
        <v>0.99</v>
      </c>
      <c r="D1432">
        <v>3.27</v>
      </c>
      <c r="E1432" s="1" t="s">
        <v>1082</v>
      </c>
      <c r="F1432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1432">
        <v>1</v>
      </c>
    </row>
    <row r="1433" spans="1:7" outlineLevel="1" x14ac:dyDescent="0.25">
      <c r="A1433" t="s">
        <v>838</v>
      </c>
      <c r="B1433">
        <v>500</v>
      </c>
      <c r="C1433">
        <v>0.99</v>
      </c>
      <c r="D1433">
        <v>3.27</v>
      </c>
      <c r="E1433" s="1" t="s">
        <v>1082</v>
      </c>
      <c r="F1433" s="4" t="str">
        <f>HYPERLINK("https://www.kelisto.es/seguros-hogar/mejor-compra/los-10-seguros-de-hogar-mas-baratos-4453")</f>
        <v>https://www.kelisto.es/seguros-hogar/mejor-compra/los-10-seguros-de-hogar-mas-baratos-4453</v>
      </c>
      <c r="G1433">
        <v>1</v>
      </c>
    </row>
    <row r="1434" spans="1:7" outlineLevel="1" x14ac:dyDescent="0.25">
      <c r="A1434" t="s">
        <v>838</v>
      </c>
      <c r="B1434">
        <v>500</v>
      </c>
      <c r="C1434">
        <v>0.99</v>
      </c>
      <c r="D1434">
        <v>3.27</v>
      </c>
      <c r="E1434" s="1" t="s">
        <v>1082</v>
      </c>
      <c r="F1434" s="4" t="str">
        <f>HYPERLINK("https://www.kelisto.es/seguros-coche/mejor-compra/los-seguros-de-coche-mas-baratos-3664")</f>
        <v>https://www.kelisto.es/seguros-coche/mejor-compra/los-seguros-de-coche-mas-baratos-3664</v>
      </c>
      <c r="G1434">
        <v>1</v>
      </c>
    </row>
    <row r="1435" spans="1:7" outlineLevel="1" x14ac:dyDescent="0.25">
      <c r="A1435" t="s">
        <v>838</v>
      </c>
      <c r="B1435">
        <v>500</v>
      </c>
      <c r="C1435">
        <v>0.99</v>
      </c>
      <c r="D1435">
        <v>3.27</v>
      </c>
      <c r="E1435" s="1" t="s">
        <v>1082</v>
      </c>
      <c r="F1435" s="4" t="str">
        <f>HYPERLINK("https://www.reale.es/")</f>
        <v>https://www.reale.es/</v>
      </c>
      <c r="G1435">
        <v>1</v>
      </c>
    </row>
    <row r="1436" spans="1:7" outlineLevel="1" x14ac:dyDescent="0.25">
      <c r="A1436" t="s">
        <v>838</v>
      </c>
      <c r="B1436">
        <v>500</v>
      </c>
      <c r="C1436">
        <v>0.99</v>
      </c>
      <c r="D1436">
        <v>3.27</v>
      </c>
      <c r="E1436" s="1" t="s">
        <v>1082</v>
      </c>
      <c r="F1436" s="4" t="str">
        <f>HYPERLINK("https://beemy.es/comparador-seguros/seguros-de-decesos/")</f>
        <v>https://beemy.es/comparador-seguros/seguros-de-decesos/</v>
      </c>
      <c r="G1436">
        <v>1</v>
      </c>
    </row>
    <row r="1437" spans="1:7" outlineLevel="1" x14ac:dyDescent="0.25">
      <c r="A1437" t="s">
        <v>838</v>
      </c>
      <c r="B1437">
        <v>500</v>
      </c>
      <c r="C1437">
        <v>0.99</v>
      </c>
      <c r="D1437">
        <v>3.27</v>
      </c>
      <c r="E1437" s="1" t="s">
        <v>1082</v>
      </c>
      <c r="F1437" s="4" t="str">
        <f>HYPERLINK("https://www.segurosdedecesos.net/como-saber-si-estoy-asegurado-en-un-seguro-de-decesos/")</f>
        <v>https://www.segurosdedecesos.net/como-saber-si-estoy-asegurado-en-un-seguro-de-decesos/</v>
      </c>
      <c r="G1437">
        <v>1</v>
      </c>
    </row>
    <row r="1438" spans="1:7" outlineLevel="1" x14ac:dyDescent="0.25">
      <c r="A1438" t="s">
        <v>838</v>
      </c>
      <c r="B1438">
        <v>500</v>
      </c>
      <c r="C1438">
        <v>0.99</v>
      </c>
      <c r="D1438">
        <v>3.27</v>
      </c>
      <c r="E1438" s="1" t="s">
        <v>1082</v>
      </c>
      <c r="F1438" s="4" t="str">
        <f>HYPERLINK("https://www.segurosdedecesos.net/seguros-decesos-impuesto-sucesiones/")</f>
        <v>https://www.segurosdedecesos.net/seguros-decesos-impuesto-sucesiones/</v>
      </c>
      <c r="G1438">
        <v>1</v>
      </c>
    </row>
    <row r="1439" spans="1:7" outlineLevel="1" x14ac:dyDescent="0.25">
      <c r="A1439" t="s">
        <v>838</v>
      </c>
      <c r="B1439">
        <v>500</v>
      </c>
      <c r="C1439">
        <v>0.99</v>
      </c>
      <c r="D1439">
        <v>3.27</v>
      </c>
      <c r="E1439" s="1" t="s">
        <v>1082</v>
      </c>
      <c r="F1439" s="4" t="str">
        <f>HYPERLINK("https://www.tupolizadesalud.com/")</f>
        <v>https://www.tupolizadesalud.com/</v>
      </c>
      <c r="G1439">
        <v>1</v>
      </c>
    </row>
    <row r="1440" spans="1:7" outlineLevel="1" x14ac:dyDescent="0.25">
      <c r="A1440" t="s">
        <v>838</v>
      </c>
      <c r="B1440">
        <v>500</v>
      </c>
      <c r="C1440">
        <v>0.99</v>
      </c>
      <c r="D1440">
        <v>3.27</v>
      </c>
      <c r="E1440" s="1" t="s">
        <v>1082</v>
      </c>
      <c r="F1440" s="4" t="str">
        <f>HYPERLINK("https://www.segurcorazon.com/seguros-de-vida/seguro-de-vida/")</f>
        <v>https://www.segurcorazon.com/seguros-de-vida/seguro-de-vida/</v>
      </c>
      <c r="G1440">
        <v>1</v>
      </c>
    </row>
    <row r="1441" spans="1:7" x14ac:dyDescent="0.25">
      <c r="G1441">
        <v>1</v>
      </c>
    </row>
    <row r="1442" spans="1:7" x14ac:dyDescent="0.25">
      <c r="A1442" t="s">
        <v>478</v>
      </c>
      <c r="B1442">
        <v>500</v>
      </c>
      <c r="C1442">
        <v>0.99</v>
      </c>
      <c r="D1442">
        <v>3.27</v>
      </c>
      <c r="E1442" s="1" t="s">
        <v>1082</v>
      </c>
      <c r="F1442" s="4" t="str">
        <f>HYPERLINK("https://www.rastreator.com/seguros-de-hogar/guias/seguro-hogar-mas-barato.aspx")</f>
        <v>https://www.rastreator.com/seguros-de-hogar/guias/seguro-hogar-mas-barato.aspx</v>
      </c>
      <c r="G1442">
        <v>1</v>
      </c>
    </row>
    <row r="1443" spans="1:7" outlineLevel="1" x14ac:dyDescent="0.25">
      <c r="A1443" t="s">
        <v>478</v>
      </c>
      <c r="B1443">
        <v>500</v>
      </c>
      <c r="C1443">
        <v>0.99</v>
      </c>
      <c r="D1443">
        <v>3.27</v>
      </c>
      <c r="E1443" s="1" t="s">
        <v>1082</v>
      </c>
      <c r="F1443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1443">
        <v>1</v>
      </c>
    </row>
    <row r="1444" spans="1:7" outlineLevel="1" x14ac:dyDescent="0.25">
      <c r="A1444" t="s">
        <v>478</v>
      </c>
      <c r="B1444">
        <v>500</v>
      </c>
      <c r="C1444">
        <v>0.99</v>
      </c>
      <c r="D1444">
        <v>3.27</v>
      </c>
      <c r="E1444" s="1" t="s">
        <v>1082</v>
      </c>
      <c r="F1444" s="4" t="str">
        <f>HYPERLINK("https://www.kelisto.es/seguros-hogar/mejor-compra/los-10-seguros-de-hogar-mas-baratos-4453")</f>
        <v>https://www.kelisto.es/seguros-hogar/mejor-compra/los-10-seguros-de-hogar-mas-baratos-4453</v>
      </c>
      <c r="G1444">
        <v>1</v>
      </c>
    </row>
    <row r="1445" spans="1:7" outlineLevel="1" x14ac:dyDescent="0.25">
      <c r="A1445" t="s">
        <v>478</v>
      </c>
      <c r="B1445">
        <v>500</v>
      </c>
      <c r="C1445">
        <v>0.99</v>
      </c>
      <c r="D1445">
        <v>3.27</v>
      </c>
      <c r="E1445" s="1" t="s">
        <v>1082</v>
      </c>
      <c r="F1445" s="4" t="str">
        <f>HYPERLINK("https://www.kelisto.es/seguros-coche/mejor-compra/los-seguros-de-coche-mas-baratos-3664")</f>
        <v>https://www.kelisto.es/seguros-coche/mejor-compra/los-seguros-de-coche-mas-baratos-3664</v>
      </c>
      <c r="G1445">
        <v>1</v>
      </c>
    </row>
    <row r="1446" spans="1:7" outlineLevel="1" x14ac:dyDescent="0.25">
      <c r="A1446" t="s">
        <v>478</v>
      </c>
      <c r="B1446">
        <v>500</v>
      </c>
      <c r="C1446">
        <v>0.99</v>
      </c>
      <c r="D1446">
        <v>3.27</v>
      </c>
      <c r="E1446" s="1" t="s">
        <v>1082</v>
      </c>
      <c r="F1446" s="4" t="str">
        <f>HYPERLINK("https://www.reale.es/")</f>
        <v>https://www.reale.es/</v>
      </c>
      <c r="G1446">
        <v>1</v>
      </c>
    </row>
    <row r="1447" spans="1:7" outlineLevel="1" x14ac:dyDescent="0.25">
      <c r="A1447" t="s">
        <v>478</v>
      </c>
      <c r="B1447">
        <v>500</v>
      </c>
      <c r="C1447">
        <v>0.99</v>
      </c>
      <c r="D1447">
        <v>3.27</v>
      </c>
      <c r="E1447" s="1" t="s">
        <v>1082</v>
      </c>
      <c r="F1447" s="4" t="str">
        <f>HYPERLINK("https://www.segurosdedecesos.net/como-saber-si-estoy-asegurado-en-un-seguro-de-decesos/")</f>
        <v>https://www.segurosdedecesos.net/como-saber-si-estoy-asegurado-en-un-seguro-de-decesos/</v>
      </c>
      <c r="G1447">
        <v>1</v>
      </c>
    </row>
    <row r="1448" spans="1:7" outlineLevel="1" x14ac:dyDescent="0.25">
      <c r="A1448" t="s">
        <v>478</v>
      </c>
      <c r="B1448">
        <v>500</v>
      </c>
      <c r="C1448">
        <v>0.99</v>
      </c>
      <c r="D1448">
        <v>3.27</v>
      </c>
      <c r="E1448" s="1" t="s">
        <v>1082</v>
      </c>
      <c r="F1448" s="4" t="str">
        <f>HYPERLINK("https://www.segurosdedecesos.net/seguros-decesos-impuesto-sucesiones/")</f>
        <v>https://www.segurosdedecesos.net/seguros-decesos-impuesto-sucesiones/</v>
      </c>
      <c r="G1448">
        <v>1</v>
      </c>
    </row>
    <row r="1449" spans="1:7" outlineLevel="1" x14ac:dyDescent="0.25">
      <c r="A1449" t="s">
        <v>478</v>
      </c>
      <c r="B1449">
        <v>500</v>
      </c>
      <c r="C1449">
        <v>0.99</v>
      </c>
      <c r="D1449">
        <v>3.27</v>
      </c>
      <c r="E1449" s="1" t="s">
        <v>1082</v>
      </c>
      <c r="F1449" s="4" t="str">
        <f>HYPERLINK("https://beemy.es/comparador-seguros/seguros-de-decesos/")</f>
        <v>https://beemy.es/comparador-seguros/seguros-de-decesos/</v>
      </c>
      <c r="G1449">
        <v>1</v>
      </c>
    </row>
    <row r="1450" spans="1:7" outlineLevel="1" x14ac:dyDescent="0.25">
      <c r="A1450" t="s">
        <v>478</v>
      </c>
      <c r="B1450">
        <v>500</v>
      </c>
      <c r="C1450">
        <v>0.99</v>
      </c>
      <c r="D1450">
        <v>3.27</v>
      </c>
      <c r="E1450" s="1" t="s">
        <v>1082</v>
      </c>
      <c r="F1450" s="4" t="str">
        <f>HYPERLINK("https://www.segurcorazon.com/seguros-de-vida/seguro-de-vida/")</f>
        <v>https://www.segurcorazon.com/seguros-de-vida/seguro-de-vida/</v>
      </c>
      <c r="G1450">
        <v>1</v>
      </c>
    </row>
    <row r="1451" spans="1:7" outlineLevel="1" x14ac:dyDescent="0.25">
      <c r="A1451" t="s">
        <v>478</v>
      </c>
      <c r="B1451">
        <v>500</v>
      </c>
      <c r="C1451">
        <v>0.99</v>
      </c>
      <c r="D1451">
        <v>3.27</v>
      </c>
      <c r="E1451" s="1" t="s">
        <v>1082</v>
      </c>
      <c r="F1451" s="4" t="str">
        <f>HYPERLINK("https://www.tupolizadesalud.com/")</f>
        <v>https://www.tupolizadesalud.com/</v>
      </c>
      <c r="G1451">
        <v>1</v>
      </c>
    </row>
    <row r="1452" spans="1:7" x14ac:dyDescent="0.25">
      <c r="G1452">
        <v>1</v>
      </c>
    </row>
    <row r="1453" spans="1:7" x14ac:dyDescent="0.25">
      <c r="A1453" t="s">
        <v>339</v>
      </c>
      <c r="B1453">
        <v>50</v>
      </c>
      <c r="C1453">
        <v>0.99</v>
      </c>
      <c r="D1453">
        <v>2.56</v>
      </c>
      <c r="E1453" s="1" t="s">
        <v>1082</v>
      </c>
      <c r="F1453" s="4" t="str">
        <f>HYPERLINK("https://www.kelisto.es/seguros-coche/mejor-compra/los-seguros-de-coche-mas-baratos-3664")</f>
        <v>https://www.kelisto.es/seguros-coche/mejor-compra/los-seguros-de-coche-mas-baratos-3664</v>
      </c>
      <c r="G1453">
        <v>1</v>
      </c>
    </row>
    <row r="1454" spans="1:7" outlineLevel="1" x14ac:dyDescent="0.25">
      <c r="A1454" t="s">
        <v>339</v>
      </c>
      <c r="B1454">
        <v>50</v>
      </c>
      <c r="C1454">
        <v>0.99</v>
      </c>
      <c r="D1454">
        <v>2.56</v>
      </c>
      <c r="E1454" s="1" t="s">
        <v>1082</v>
      </c>
      <c r="F1454" s="4" t="str">
        <f>HYPERLINK("https://www.kelisto.es/seguros-hogar/mejor-compra/los-10-seguros-de-hogar-mas-baratos-4453")</f>
        <v>https://www.kelisto.es/seguros-hogar/mejor-compra/los-10-seguros-de-hogar-mas-baratos-4453</v>
      </c>
      <c r="G1454">
        <v>1</v>
      </c>
    </row>
    <row r="1455" spans="1:7" outlineLevel="1" x14ac:dyDescent="0.25">
      <c r="A1455" t="s">
        <v>339</v>
      </c>
      <c r="B1455">
        <v>50</v>
      </c>
      <c r="C1455">
        <v>0.99</v>
      </c>
      <c r="D1455">
        <v>2.56</v>
      </c>
      <c r="E1455" s="1" t="s">
        <v>1082</v>
      </c>
      <c r="F1455" s="4" t="str">
        <f>HYPERLINK("https://www.rastreator.com/seguros-de-hogar/guias/seguro-hogar-mas-barato.aspx")</f>
        <v>https://www.rastreator.com/seguros-de-hogar/guias/seguro-hogar-mas-barato.aspx</v>
      </c>
      <c r="G1455">
        <v>1</v>
      </c>
    </row>
    <row r="1456" spans="1:7" outlineLevel="1" x14ac:dyDescent="0.25">
      <c r="A1456" t="s">
        <v>339</v>
      </c>
      <c r="B1456">
        <v>50</v>
      </c>
      <c r="C1456">
        <v>0.99</v>
      </c>
      <c r="D1456">
        <v>2.56</v>
      </c>
      <c r="E1456" s="1" t="s">
        <v>1082</v>
      </c>
      <c r="F1456" s="4" t="str">
        <f>HYPERLINK("https://www.rastreator.com/seguros-de-moto/analisis/seguro-moto-mas-barato.aspx")</f>
        <v>https://www.rastreator.com/seguros-de-moto/analisis/seguro-moto-mas-barato.aspx</v>
      </c>
      <c r="G1456">
        <v>1</v>
      </c>
    </row>
    <row r="1457" spans="1:7" outlineLevel="1" x14ac:dyDescent="0.25">
      <c r="A1457" t="s">
        <v>339</v>
      </c>
      <c r="B1457">
        <v>50</v>
      </c>
      <c r="C1457">
        <v>0.99</v>
      </c>
      <c r="D1457">
        <v>2.56</v>
      </c>
      <c r="E1457" s="1" t="s">
        <v>1082</v>
      </c>
      <c r="F1457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1457">
        <v>1</v>
      </c>
    </row>
    <row r="1458" spans="1:7" outlineLevel="1" x14ac:dyDescent="0.25">
      <c r="A1458" t="s">
        <v>339</v>
      </c>
      <c r="B1458">
        <v>50</v>
      </c>
      <c r="C1458">
        <v>0.99</v>
      </c>
      <c r="D1458">
        <v>2.56</v>
      </c>
      <c r="E1458" s="1" t="s">
        <v>1082</v>
      </c>
      <c r="F1458" s="4" t="str">
        <f>HYPERLINK("https://www.segurcorazon.com/seguros-de-vida/seguro-de-vida/")</f>
        <v>https://www.segurcorazon.com/seguros-de-vida/seguro-de-vida/</v>
      </c>
      <c r="G1458">
        <v>1</v>
      </c>
    </row>
    <row r="1459" spans="1:7" outlineLevel="1" x14ac:dyDescent="0.25">
      <c r="A1459" t="s">
        <v>339</v>
      </c>
      <c r="B1459">
        <v>50</v>
      </c>
      <c r="C1459">
        <v>0.99</v>
      </c>
      <c r="D1459">
        <v>2.56</v>
      </c>
      <c r="E1459" s="1" t="s">
        <v>1082</v>
      </c>
      <c r="F1459" s="4" t="str">
        <f>HYPERLINK("https://www.segurosdedecesos.net/como-saber-si-estoy-asegurado-en-un-seguro-de-decesos/")</f>
        <v>https://www.segurosdedecesos.net/como-saber-si-estoy-asegurado-en-un-seguro-de-decesos/</v>
      </c>
      <c r="G1459">
        <v>1</v>
      </c>
    </row>
    <row r="1460" spans="1:7" outlineLevel="1" x14ac:dyDescent="0.25">
      <c r="A1460" t="s">
        <v>339</v>
      </c>
      <c r="B1460">
        <v>50</v>
      </c>
      <c r="C1460">
        <v>0.99</v>
      </c>
      <c r="D1460">
        <v>2.56</v>
      </c>
      <c r="E1460" s="1" t="s">
        <v>1082</v>
      </c>
      <c r="F1460" s="4" t="str">
        <f>HYPERLINK("https://www.reale.es/")</f>
        <v>https://www.reale.es/</v>
      </c>
      <c r="G1460">
        <v>1</v>
      </c>
    </row>
    <row r="1461" spans="1:7" outlineLevel="1" x14ac:dyDescent="0.25">
      <c r="A1461" t="s">
        <v>339</v>
      </c>
      <c r="B1461">
        <v>50</v>
      </c>
      <c r="C1461">
        <v>0.99</v>
      </c>
      <c r="D1461">
        <v>2.56</v>
      </c>
      <c r="E1461" s="1" t="s">
        <v>1082</v>
      </c>
      <c r="F1461" s="4" t="str">
        <f>HYPERLINK("https://www.tupolizadesalud.com/")</f>
        <v>https://www.tupolizadesalud.com/</v>
      </c>
      <c r="G1461">
        <v>1</v>
      </c>
    </row>
    <row r="1462" spans="1:7" outlineLevel="1" x14ac:dyDescent="0.25">
      <c r="A1462" t="s">
        <v>339</v>
      </c>
      <c r="B1462">
        <v>50</v>
      </c>
      <c r="C1462">
        <v>0.99</v>
      </c>
      <c r="D1462">
        <v>2.56</v>
      </c>
      <c r="E1462" s="1" t="s">
        <v>1082</v>
      </c>
      <c r="F1462" s="4" t="str">
        <f>HYPERLINK("https://beemy.es/comparador-seguros/seguros-de-decesos/")</f>
        <v>https://beemy.es/comparador-seguros/seguros-de-decesos/</v>
      </c>
      <c r="G1462">
        <v>1</v>
      </c>
    </row>
    <row r="1463" spans="1:7" x14ac:dyDescent="0.25">
      <c r="G1463">
        <v>1</v>
      </c>
    </row>
    <row r="1464" spans="1:7" x14ac:dyDescent="0.25">
      <c r="A1464" t="s">
        <v>801</v>
      </c>
      <c r="B1464">
        <v>500</v>
      </c>
      <c r="C1464">
        <v>0.99</v>
      </c>
      <c r="D1464">
        <v>2.44</v>
      </c>
      <c r="E1464" s="1" t="s">
        <v>801</v>
      </c>
      <c r="F1464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1464">
        <v>1</v>
      </c>
    </row>
    <row r="1465" spans="1:7" outlineLevel="1" x14ac:dyDescent="0.25">
      <c r="A1465" t="s">
        <v>801</v>
      </c>
      <c r="B1465">
        <v>500</v>
      </c>
      <c r="C1465">
        <v>0.99</v>
      </c>
      <c r="D1465">
        <v>2.44</v>
      </c>
      <c r="E1465" s="1" t="s">
        <v>801</v>
      </c>
      <c r="F1465" s="4" t="str">
        <f>HYPERLINK("https://www.ibercaja.es/particulares/seguros/seguros-decesos/seguro-decesos-confianza/")</f>
        <v>https://www.ibercaja.es/particulares/seguros/seguros-decesos/seguro-decesos-confianza/</v>
      </c>
      <c r="G1465">
        <v>1</v>
      </c>
    </row>
    <row r="1466" spans="1:7" outlineLevel="1" x14ac:dyDescent="0.25">
      <c r="A1466" t="s">
        <v>801</v>
      </c>
      <c r="B1466">
        <v>500</v>
      </c>
      <c r="C1466">
        <v>0.99</v>
      </c>
      <c r="D1466">
        <v>2.44</v>
      </c>
      <c r="E1466" s="1" t="s">
        <v>801</v>
      </c>
      <c r="F1466" s="4" t="str">
        <f>HYPERLINK("https://www.elsegurodetuvida.com/calculo-seguro-vida/")</f>
        <v>https://www.elsegurodetuvida.com/calculo-seguro-vida/</v>
      </c>
      <c r="G1466">
        <v>1</v>
      </c>
    </row>
    <row r="1467" spans="1:7" outlineLevel="1" x14ac:dyDescent="0.25">
      <c r="A1467" t="s">
        <v>801</v>
      </c>
      <c r="B1467">
        <v>500</v>
      </c>
      <c r="C1467">
        <v>0.99</v>
      </c>
      <c r="D1467">
        <v>2.44</v>
      </c>
      <c r="E1467" s="1" t="s">
        <v>801</v>
      </c>
      <c r="F1467" s="4" t="str">
        <f>HYPERLINK("https://www.segurcorazon.com/seguros-de-vida/seguro-de-vida/")</f>
        <v>https://www.segurcorazon.com/seguros-de-vida/seguro-de-vida/</v>
      </c>
      <c r="G1467">
        <v>1</v>
      </c>
    </row>
    <row r="1468" spans="1:7" outlineLevel="1" x14ac:dyDescent="0.25">
      <c r="A1468" t="s">
        <v>801</v>
      </c>
      <c r="B1468">
        <v>500</v>
      </c>
      <c r="C1468">
        <v>0.99</v>
      </c>
      <c r="D1468">
        <v>2.44</v>
      </c>
      <c r="E1468" s="1" t="s">
        <v>801</v>
      </c>
      <c r="F1468" s="4" t="str">
        <f>HYPERLINK("https://www.generali.es/seguros-particulares/vida-facil")</f>
        <v>https://www.generali.es/seguros-particulares/vida-facil</v>
      </c>
      <c r="G1468">
        <v>1</v>
      </c>
    </row>
    <row r="1469" spans="1:7" outlineLevel="1" x14ac:dyDescent="0.25">
      <c r="A1469" t="s">
        <v>801</v>
      </c>
      <c r="B1469">
        <v>500</v>
      </c>
      <c r="C1469">
        <v>0.99</v>
      </c>
      <c r="D1469">
        <v>2.44</v>
      </c>
      <c r="E1469" s="1" t="s">
        <v>801</v>
      </c>
      <c r="F1469" s="4" t="str">
        <f>HYPERLINK("https://www.lavozdegalicia.es/noticia/ferrol/ferrol/2021/03/06/contratacion-seguros-vida-decesos-aumenta-pandemia/0003_202103F6C3991.htm")</f>
        <v>https://www.lavozdegalicia.es/noticia/ferrol/ferrol/2021/03/06/contratacion-seguros-vida-decesos-aumenta-pandemia/0003_202103F6C3991.htm</v>
      </c>
      <c r="G1469">
        <v>1</v>
      </c>
    </row>
    <row r="1470" spans="1:7" outlineLevel="1" x14ac:dyDescent="0.25">
      <c r="A1470" t="s">
        <v>801</v>
      </c>
      <c r="B1470">
        <v>500</v>
      </c>
      <c r="C1470">
        <v>0.99</v>
      </c>
      <c r="D1470">
        <v>2.44</v>
      </c>
      <c r="E1470" s="1" t="s">
        <v>801</v>
      </c>
      <c r="F1470" s="4" t="str">
        <f>HYPERLINK("https://www.icea.es/")</f>
        <v>https://www.icea.es/</v>
      </c>
      <c r="G1470">
        <v>1</v>
      </c>
    </row>
    <row r="1471" spans="1:7" outlineLevel="1" x14ac:dyDescent="0.25">
      <c r="A1471" t="s">
        <v>801</v>
      </c>
      <c r="B1471">
        <v>500</v>
      </c>
      <c r="C1471">
        <v>0.99</v>
      </c>
      <c r="D1471">
        <v>2.44</v>
      </c>
      <c r="E1471" s="1" t="s">
        <v>801</v>
      </c>
      <c r="F1471" s="4" t="str">
        <f>HYPERLINK("https://www.puntoseguro.com/blog/conoce-tus-derechos-antes-contratar-seguro-de-decesos/")</f>
        <v>https://www.puntoseguro.com/blog/conoce-tus-derechos-antes-contratar-seguro-de-decesos/</v>
      </c>
      <c r="G1471">
        <v>1</v>
      </c>
    </row>
    <row r="1472" spans="1:7" outlineLevel="1" x14ac:dyDescent="0.25">
      <c r="A1472" t="s">
        <v>801</v>
      </c>
      <c r="B1472">
        <v>500</v>
      </c>
      <c r="C1472">
        <v>0.99</v>
      </c>
      <c r="D1472">
        <v>2.44</v>
      </c>
      <c r="E1472" s="1" t="s">
        <v>801</v>
      </c>
      <c r="F1472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1472">
        <v>1</v>
      </c>
    </row>
    <row r="1473" spans="1:7" outlineLevel="1" x14ac:dyDescent="0.25">
      <c r="A1473" t="s">
        <v>801</v>
      </c>
      <c r="B1473">
        <v>500</v>
      </c>
      <c r="C1473">
        <v>0.99</v>
      </c>
      <c r="D1473">
        <v>2.44</v>
      </c>
      <c r="E1473" s="1" t="s">
        <v>801</v>
      </c>
      <c r="F1473" s="4" t="str">
        <f>HYPERLINK("https://www.unitseguros.com/seguro/seguro-de-decesos/")</f>
        <v>https://www.unitseguros.com/seguro/seguro-de-decesos/</v>
      </c>
      <c r="G1473">
        <v>1</v>
      </c>
    </row>
    <row r="1474" spans="1:7" x14ac:dyDescent="0.25">
      <c r="G1474">
        <v>1</v>
      </c>
    </row>
    <row r="1475" spans="1:7" x14ac:dyDescent="0.25">
      <c r="A1475" t="s">
        <v>953</v>
      </c>
      <c r="B1475">
        <v>50</v>
      </c>
      <c r="C1475">
        <v>0.99</v>
      </c>
      <c r="D1475">
        <v>1.7</v>
      </c>
      <c r="E1475" s="1" t="s">
        <v>801</v>
      </c>
      <c r="F1475" s="4" t="str">
        <f>HYPERLINK("https://www.ibercaja.es/particulares/seguros/seguros-decesos/seguro-decesos-confianza/")</f>
        <v>https://www.ibercaja.es/particulares/seguros/seguros-decesos/seguro-decesos-confianza/</v>
      </c>
      <c r="G1475">
        <v>1</v>
      </c>
    </row>
    <row r="1476" spans="1:7" outlineLevel="1" x14ac:dyDescent="0.25">
      <c r="A1476" t="s">
        <v>953</v>
      </c>
      <c r="B1476">
        <v>50</v>
      </c>
      <c r="C1476">
        <v>0.99</v>
      </c>
      <c r="D1476">
        <v>1.7</v>
      </c>
      <c r="E1476" s="1" t="s">
        <v>801</v>
      </c>
      <c r="F1476" s="4" t="str">
        <f>HYPERLINK("https://contratartusegurodesalud.es/seguro-de-decesos-prima-unica/")</f>
        <v>https://contratartusegurodesalud.es/seguro-de-decesos-prima-unica/</v>
      </c>
      <c r="G1476">
        <v>1</v>
      </c>
    </row>
    <row r="1477" spans="1:7" outlineLevel="1" x14ac:dyDescent="0.25">
      <c r="A1477" t="s">
        <v>953</v>
      </c>
      <c r="B1477">
        <v>50</v>
      </c>
      <c r="C1477">
        <v>0.99</v>
      </c>
      <c r="D1477">
        <v>1.7</v>
      </c>
      <c r="E1477" s="1" t="s">
        <v>801</v>
      </c>
      <c r="F1477" s="4" t="str">
        <f>HYPERLINK("https://tucorreduriadeseguros.com/formas-de-pago-seguros-decesos/")</f>
        <v>https://tucorreduriadeseguros.com/formas-de-pago-seguros-decesos/</v>
      </c>
      <c r="G1477">
        <v>1</v>
      </c>
    </row>
    <row r="1478" spans="1:7" outlineLevel="1" x14ac:dyDescent="0.25">
      <c r="A1478" t="s">
        <v>953</v>
      </c>
      <c r="B1478">
        <v>50</v>
      </c>
      <c r="C1478">
        <v>0.99</v>
      </c>
      <c r="D1478">
        <v>1.7</v>
      </c>
      <c r="E1478" s="1" t="s">
        <v>801</v>
      </c>
      <c r="F1478" s="4" t="str">
        <f>HYPERLINK("https://seguros.elcorteingles.es/ayuda/diferencias-entre-prima-unica-y-prima-periodica")</f>
        <v>https://seguros.elcorteingles.es/ayuda/diferencias-entre-prima-unica-y-prima-periodica</v>
      </c>
      <c r="G1478">
        <v>1</v>
      </c>
    </row>
    <row r="1479" spans="1:7" outlineLevel="1" x14ac:dyDescent="0.25">
      <c r="A1479" t="s">
        <v>953</v>
      </c>
      <c r="B1479">
        <v>50</v>
      </c>
      <c r="C1479">
        <v>0.99</v>
      </c>
      <c r="D1479">
        <v>1.7</v>
      </c>
      <c r="E1479" s="1" t="s">
        <v>801</v>
      </c>
      <c r="F1479" s="4" t="str">
        <f>HYPERLINK("https://www.segurosdecesos.com.es/prima-unica.html")</f>
        <v>https://www.segurosdecesos.com.es/prima-unica.html</v>
      </c>
      <c r="G1479">
        <v>1</v>
      </c>
    </row>
    <row r="1480" spans="1:7" outlineLevel="1" x14ac:dyDescent="0.25">
      <c r="A1480" t="s">
        <v>953</v>
      </c>
      <c r="B1480">
        <v>50</v>
      </c>
      <c r="C1480">
        <v>0.99</v>
      </c>
      <c r="D1480">
        <v>1.7</v>
      </c>
      <c r="E1480" s="1" t="s">
        <v>801</v>
      </c>
      <c r="F1480" s="4" t="str">
        <f>HYPERLINK("https://www.segurosdecesos.com.es/con/ocaso.html")</f>
        <v>https://www.segurosdecesos.com.es/con/ocaso.html</v>
      </c>
      <c r="G1480">
        <v>1</v>
      </c>
    </row>
    <row r="1481" spans="1:7" outlineLevel="1" x14ac:dyDescent="0.25">
      <c r="A1481" t="s">
        <v>953</v>
      </c>
      <c r="B1481">
        <v>50</v>
      </c>
      <c r="C1481">
        <v>0.99</v>
      </c>
      <c r="D1481">
        <v>1.7</v>
      </c>
      <c r="E1481" s="1" t="s">
        <v>801</v>
      </c>
      <c r="F1481" s="4" t="str">
        <f>HYPERLINK("https://www.elsegurodetuvida.com/calculo-seguro-vida/")</f>
        <v>https://www.elsegurodetuvida.com/calculo-seguro-vida/</v>
      </c>
      <c r="G1481">
        <v>1</v>
      </c>
    </row>
    <row r="1482" spans="1:7" outlineLevel="1" x14ac:dyDescent="0.25">
      <c r="A1482" t="s">
        <v>953</v>
      </c>
      <c r="B1482">
        <v>50</v>
      </c>
      <c r="C1482">
        <v>0.99</v>
      </c>
      <c r="D1482">
        <v>1.7</v>
      </c>
      <c r="E1482" s="1" t="s">
        <v>801</v>
      </c>
      <c r="F1482" s="4" t="str">
        <f>HYPERLINK("https://beemy.es/comparador-seguros/seguros-de-decesos/")</f>
        <v>https://beemy.es/comparador-seguros/seguros-de-decesos/</v>
      </c>
      <c r="G1482">
        <v>1</v>
      </c>
    </row>
    <row r="1483" spans="1:7" outlineLevel="1" x14ac:dyDescent="0.25">
      <c r="A1483" t="s">
        <v>953</v>
      </c>
      <c r="B1483">
        <v>50</v>
      </c>
      <c r="C1483">
        <v>0.99</v>
      </c>
      <c r="D1483">
        <v>1.7</v>
      </c>
      <c r="E1483" s="1" t="s">
        <v>801</v>
      </c>
      <c r="F1483" s="4" t="str">
        <f>HYPERLINK("https://www.segurcorazon.com/seguros-de-vida/seguro-de-vida/")</f>
        <v>https://www.segurcorazon.com/seguros-de-vida/seguro-de-vida/</v>
      </c>
      <c r="G1483">
        <v>1</v>
      </c>
    </row>
    <row r="1484" spans="1:7" outlineLevel="1" x14ac:dyDescent="0.25">
      <c r="A1484" t="s">
        <v>953</v>
      </c>
      <c r="B1484">
        <v>50</v>
      </c>
      <c r="C1484">
        <v>0.99</v>
      </c>
      <c r="D1484">
        <v>1.7</v>
      </c>
      <c r="E1484" s="1" t="s">
        <v>801</v>
      </c>
      <c r="F1484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1484">
        <v>1</v>
      </c>
    </row>
    <row r="1485" spans="1:7" x14ac:dyDescent="0.25">
      <c r="G1485">
        <v>1</v>
      </c>
    </row>
    <row r="1486" spans="1:7" x14ac:dyDescent="0.25">
      <c r="A1486" t="s">
        <v>736</v>
      </c>
      <c r="B1486">
        <v>50</v>
      </c>
      <c r="C1486">
        <v>0.33</v>
      </c>
      <c r="D1486">
        <v>1.27</v>
      </c>
      <c r="E1486" s="1" t="s">
        <v>801</v>
      </c>
      <c r="F1486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1486">
        <v>1</v>
      </c>
    </row>
    <row r="1487" spans="1:7" outlineLevel="1" x14ac:dyDescent="0.25">
      <c r="A1487" t="s">
        <v>736</v>
      </c>
      <c r="B1487">
        <v>50</v>
      </c>
      <c r="C1487">
        <v>0.33</v>
      </c>
      <c r="D1487">
        <v>1.27</v>
      </c>
      <c r="E1487" s="1" t="s">
        <v>801</v>
      </c>
      <c r="F1487" s="4" t="str">
        <f>HYPERLINK("https://www.puntoseguro.com/blog/conoce-tus-derechos-antes-contratar-seguro-de-decesos/")</f>
        <v>https://www.puntoseguro.com/blog/conoce-tus-derechos-antes-contratar-seguro-de-decesos/</v>
      </c>
      <c r="G1487">
        <v>1</v>
      </c>
    </row>
    <row r="1488" spans="1:7" outlineLevel="1" x14ac:dyDescent="0.25">
      <c r="A1488" t="s">
        <v>736</v>
      </c>
      <c r="B1488">
        <v>50</v>
      </c>
      <c r="C1488">
        <v>0.33</v>
      </c>
      <c r="D1488">
        <v>1.27</v>
      </c>
      <c r="E1488" s="1" t="s">
        <v>801</v>
      </c>
      <c r="F1488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1488">
        <v>1</v>
      </c>
    </row>
    <row r="1489" spans="1:7" outlineLevel="1" x14ac:dyDescent="0.25">
      <c r="A1489" t="s">
        <v>736</v>
      </c>
      <c r="B1489">
        <v>50</v>
      </c>
      <c r="C1489">
        <v>0.33</v>
      </c>
      <c r="D1489">
        <v>1.27</v>
      </c>
      <c r="E1489" s="1" t="s">
        <v>801</v>
      </c>
      <c r="F1489" s="4" t="str">
        <f>HYPERLINK("https://ryd.es/decesos")</f>
        <v>https://ryd.es/decesos</v>
      </c>
      <c r="G1489">
        <v>1</v>
      </c>
    </row>
    <row r="1490" spans="1:7" outlineLevel="1" x14ac:dyDescent="0.25">
      <c r="A1490" t="s">
        <v>736</v>
      </c>
      <c r="B1490">
        <v>50</v>
      </c>
      <c r="C1490">
        <v>0.33</v>
      </c>
      <c r="D1490">
        <v>1.27</v>
      </c>
      <c r="E1490" s="1" t="s">
        <v>801</v>
      </c>
      <c r="F1490" s="4" t="str">
        <f>HYPERLINK("https://www.ibercaja.es/particulares/seguros/seguros-decesos/seguro-decesos-confianza/")</f>
        <v>https://www.ibercaja.es/particulares/seguros/seguros-decesos/seguro-decesos-confianza/</v>
      </c>
      <c r="G1490">
        <v>1</v>
      </c>
    </row>
    <row r="1491" spans="1:7" outlineLevel="1" x14ac:dyDescent="0.25">
      <c r="A1491" t="s">
        <v>736</v>
      </c>
      <c r="B1491">
        <v>50</v>
      </c>
      <c r="C1491">
        <v>0.33</v>
      </c>
      <c r="D1491">
        <v>1.27</v>
      </c>
      <c r="E1491" s="1" t="s">
        <v>801</v>
      </c>
      <c r="F1491" s="4" t="str">
        <f>HYPERLINK("https://www.unitseguros.com/seguro/seguro-de-decesos/")</f>
        <v>https://www.unitseguros.com/seguro/seguro-de-decesos/</v>
      </c>
      <c r="G1491">
        <v>1</v>
      </c>
    </row>
    <row r="1492" spans="1:7" outlineLevel="1" x14ac:dyDescent="0.25">
      <c r="A1492" t="s">
        <v>736</v>
      </c>
      <c r="B1492">
        <v>50</v>
      </c>
      <c r="C1492">
        <v>0.33</v>
      </c>
      <c r="D1492">
        <v>1.27</v>
      </c>
      <c r="E1492" s="1" t="s">
        <v>801</v>
      </c>
      <c r="F1492" s="4" t="str">
        <f>HYPERLINK("https://www.segurosdedecesos.net/seguros-decesos-impuesto-sucesiones/")</f>
        <v>https://www.segurosdedecesos.net/seguros-decesos-impuesto-sucesiones/</v>
      </c>
      <c r="G1492">
        <v>1</v>
      </c>
    </row>
    <row r="1493" spans="1:7" outlineLevel="1" x14ac:dyDescent="0.25">
      <c r="A1493" t="s">
        <v>736</v>
      </c>
      <c r="B1493">
        <v>50</v>
      </c>
      <c r="C1493">
        <v>0.33</v>
      </c>
      <c r="D1493">
        <v>1.27</v>
      </c>
      <c r="E1493" s="1" t="s">
        <v>801</v>
      </c>
      <c r="F1493" s="4" t="str">
        <f>HYPERLINK("https://www.segurosdedecesos.net/como-saber-si-estoy-asegurado-en-un-seguro-de-decesos/")</f>
        <v>https://www.segurosdedecesos.net/como-saber-si-estoy-asegurado-en-un-seguro-de-decesos/</v>
      </c>
      <c r="G1493">
        <v>1</v>
      </c>
    </row>
    <row r="1494" spans="1:7" outlineLevel="1" x14ac:dyDescent="0.25">
      <c r="A1494" t="s">
        <v>736</v>
      </c>
      <c r="B1494">
        <v>50</v>
      </c>
      <c r="C1494">
        <v>0.33</v>
      </c>
      <c r="D1494">
        <v>1.27</v>
      </c>
      <c r="E1494" s="1" t="s">
        <v>801</v>
      </c>
      <c r="F1494" s="4" t="str">
        <f>HYPERLINK("https://tucorreduriadeseguros.com/reconocimiento-medico-para-contratar-un-seguro-de-decesos/")</f>
        <v>https://tucorreduriadeseguros.com/reconocimiento-medico-para-contratar-un-seguro-de-decesos/</v>
      </c>
      <c r="G1494">
        <v>1</v>
      </c>
    </row>
    <row r="1495" spans="1:7" outlineLevel="1" x14ac:dyDescent="0.25">
      <c r="A1495" t="s">
        <v>736</v>
      </c>
      <c r="B1495">
        <v>50</v>
      </c>
      <c r="C1495">
        <v>0.33</v>
      </c>
      <c r="D1495">
        <v>1.27</v>
      </c>
      <c r="E1495" s="1" t="s">
        <v>801</v>
      </c>
      <c r="F1495" s="4" t="str">
        <f>HYPERLINK("https://www.kelisto.es/seguros-vida/consejos-y-analisis/seguro-de-vida-con-hipoteca-6339")</f>
        <v>https://www.kelisto.es/seguros-vida/consejos-y-analisis/seguro-de-vida-con-hipoteca-6339</v>
      </c>
      <c r="G1495">
        <v>1</v>
      </c>
    </row>
    <row r="1496" spans="1:7" x14ac:dyDescent="0.25">
      <c r="G1496">
        <v>1</v>
      </c>
    </row>
    <row r="1497" spans="1:7" x14ac:dyDescent="0.25">
      <c r="A1497" t="s">
        <v>922</v>
      </c>
      <c r="B1497">
        <v>500</v>
      </c>
      <c r="C1497">
        <v>0.99</v>
      </c>
      <c r="D1497">
        <v>3.14</v>
      </c>
      <c r="E1497" s="1" t="s">
        <v>801</v>
      </c>
      <c r="F1497" s="4" t="str">
        <f>HYPERLINK("https://beemy.es/comparador-seguros/seguros-de-decesos/")</f>
        <v>https://beemy.es/comparador-seguros/seguros-de-decesos/</v>
      </c>
      <c r="G1497">
        <v>1</v>
      </c>
    </row>
    <row r="1498" spans="1:7" outlineLevel="1" x14ac:dyDescent="0.25">
      <c r="A1498" t="s">
        <v>922</v>
      </c>
      <c r="B1498">
        <v>500</v>
      </c>
      <c r="C1498">
        <v>0.99</v>
      </c>
      <c r="D1498">
        <v>3.14</v>
      </c>
      <c r="E1498" s="1" t="s">
        <v>801</v>
      </c>
      <c r="F1498" s="4" t="str">
        <f>HYPERLINK("https://www.tupolizadesalud.com/")</f>
        <v>https://www.tupolizadesalud.com/</v>
      </c>
      <c r="G1498">
        <v>1</v>
      </c>
    </row>
    <row r="1499" spans="1:7" outlineLevel="1" x14ac:dyDescent="0.25">
      <c r="A1499" t="s">
        <v>922</v>
      </c>
      <c r="B1499">
        <v>500</v>
      </c>
      <c r="C1499">
        <v>0.99</v>
      </c>
      <c r="D1499">
        <v>3.14</v>
      </c>
      <c r="E1499" s="1" t="s">
        <v>801</v>
      </c>
      <c r="F1499" s="4" t="str">
        <f>HYPERLINK("https://www.rastreator.com/seguros-de-coche/analisis/mejor-seguro-de-coche.aspx")</f>
        <v>https://www.rastreator.com/seguros-de-coche/analisis/mejor-seguro-de-coche.aspx</v>
      </c>
      <c r="G1499">
        <v>1</v>
      </c>
    </row>
    <row r="1500" spans="1:7" outlineLevel="1" x14ac:dyDescent="0.25">
      <c r="A1500" t="s">
        <v>922</v>
      </c>
      <c r="B1500">
        <v>500</v>
      </c>
      <c r="C1500">
        <v>0.99</v>
      </c>
      <c r="D1500">
        <v>3.14</v>
      </c>
      <c r="E1500" s="1" t="s">
        <v>801</v>
      </c>
      <c r="F1500" s="4" t="str">
        <f>HYPERLINK("https://www.rastreator.com/seguros-de-hogar/guias/seguro-hogar-mas-barato.aspx")</f>
        <v>https://www.rastreator.com/seguros-de-hogar/guias/seguro-hogar-mas-barato.aspx</v>
      </c>
      <c r="G1500">
        <v>1</v>
      </c>
    </row>
    <row r="1501" spans="1:7" outlineLevel="1" x14ac:dyDescent="0.25">
      <c r="A1501" t="s">
        <v>922</v>
      </c>
      <c r="B1501">
        <v>500</v>
      </c>
      <c r="C1501">
        <v>0.99</v>
      </c>
      <c r="D1501">
        <v>3.14</v>
      </c>
      <c r="E1501" s="1" t="s">
        <v>801</v>
      </c>
      <c r="F1501" s="4" t="str">
        <f>HYPERLINK("https://www.puntoseguro.com/blog/conoce-tus-derechos-antes-contratar-seguro-de-decesos/")</f>
        <v>https://www.puntoseguro.com/blog/conoce-tus-derechos-antes-contratar-seguro-de-decesos/</v>
      </c>
      <c r="G1501">
        <v>1</v>
      </c>
    </row>
    <row r="1502" spans="1:7" outlineLevel="1" x14ac:dyDescent="0.25">
      <c r="A1502" t="s">
        <v>922</v>
      </c>
      <c r="B1502">
        <v>500</v>
      </c>
      <c r="C1502">
        <v>0.99</v>
      </c>
      <c r="D1502">
        <v>3.14</v>
      </c>
      <c r="E1502" s="1" t="s">
        <v>801</v>
      </c>
      <c r="F1502" s="4" t="str">
        <f>HYPERLINK("https://www.unitseguros.com/seguro/seguro-de-decesos/")</f>
        <v>https://www.unitseguros.com/seguro/seguro-de-decesos/</v>
      </c>
      <c r="G1502">
        <v>1</v>
      </c>
    </row>
    <row r="1503" spans="1:7" outlineLevel="1" x14ac:dyDescent="0.25">
      <c r="A1503" t="s">
        <v>922</v>
      </c>
      <c r="B1503">
        <v>500</v>
      </c>
      <c r="C1503">
        <v>0.99</v>
      </c>
      <c r="D1503">
        <v>3.14</v>
      </c>
      <c r="E1503" s="1" t="s">
        <v>801</v>
      </c>
      <c r="F1503" s="4" t="str">
        <f>HYPERLINK("https://www.unitseguros.com/seguro/comparar-seguro-coche/")</f>
        <v>https://www.unitseguros.com/seguro/comparar-seguro-coche/</v>
      </c>
      <c r="G1503">
        <v>1</v>
      </c>
    </row>
    <row r="1504" spans="1:7" outlineLevel="1" x14ac:dyDescent="0.25">
      <c r="A1504" t="s">
        <v>922</v>
      </c>
      <c r="B1504">
        <v>500</v>
      </c>
      <c r="C1504">
        <v>0.99</v>
      </c>
      <c r="D1504">
        <v>3.14</v>
      </c>
      <c r="E1504" s="1" t="s">
        <v>801</v>
      </c>
      <c r="F1504" s="4" t="str">
        <f>HYPERLINK("https://www.kelisto.es/seguros-coche/mejor-compra/los-mejores-seguros-de-coche-2849")</f>
        <v>https://www.kelisto.es/seguros-coche/mejor-compra/los-mejores-seguros-de-coche-2849</v>
      </c>
      <c r="G1504">
        <v>1</v>
      </c>
    </row>
    <row r="1505" spans="1:7" outlineLevel="1" x14ac:dyDescent="0.25">
      <c r="A1505" t="s">
        <v>922</v>
      </c>
      <c r="B1505">
        <v>500</v>
      </c>
      <c r="C1505">
        <v>0.99</v>
      </c>
      <c r="D1505">
        <v>3.14</v>
      </c>
      <c r="E1505" s="1" t="s">
        <v>801</v>
      </c>
      <c r="F1505" s="4" t="str">
        <f>HYPERLINK("https://www.kelisto.es/seguros-hogar/mejor-compra/los-10-seguros-de-hogar-mas-baratos-4453")</f>
        <v>https://www.kelisto.es/seguros-hogar/mejor-compra/los-10-seguros-de-hogar-mas-baratos-4453</v>
      </c>
      <c r="G1505">
        <v>1</v>
      </c>
    </row>
    <row r="1506" spans="1:7" outlineLevel="1" x14ac:dyDescent="0.25">
      <c r="A1506" t="s">
        <v>922</v>
      </c>
      <c r="B1506">
        <v>500</v>
      </c>
      <c r="C1506">
        <v>0.99</v>
      </c>
      <c r="D1506">
        <v>3.14</v>
      </c>
      <c r="E1506" s="1" t="s">
        <v>801</v>
      </c>
      <c r="F1506" s="4" t="str">
        <f>HYPERLINK("https://www.icea.es/")</f>
        <v>https://www.icea.es/</v>
      </c>
      <c r="G1506">
        <v>1</v>
      </c>
    </row>
    <row r="1507" spans="1:7" x14ac:dyDescent="0.25">
      <c r="G1507">
        <v>1</v>
      </c>
    </row>
    <row r="1508" spans="1:7" x14ac:dyDescent="0.25">
      <c r="A1508" t="s">
        <v>224</v>
      </c>
      <c r="B1508">
        <v>500</v>
      </c>
      <c r="C1508">
        <v>0.99</v>
      </c>
      <c r="D1508">
        <v>1.72</v>
      </c>
      <c r="E1508" s="1" t="s">
        <v>224</v>
      </c>
      <c r="F1508" s="4" t="str">
        <f>HYPERLINK("https://www.rastreator.com/seguros-de-coche/analisis/mejor-seguro-de-coche.aspx")</f>
        <v>https://www.rastreator.com/seguros-de-coche/analisis/mejor-seguro-de-coche.aspx</v>
      </c>
      <c r="G1508">
        <v>1</v>
      </c>
    </row>
    <row r="1509" spans="1:7" outlineLevel="1" x14ac:dyDescent="0.25">
      <c r="A1509" t="s">
        <v>224</v>
      </c>
      <c r="B1509">
        <v>500</v>
      </c>
      <c r="C1509">
        <v>0.99</v>
      </c>
      <c r="D1509">
        <v>1.72</v>
      </c>
      <c r="E1509" s="1" t="s">
        <v>224</v>
      </c>
      <c r="F1509" s="4" t="str">
        <f>HYPERLINK("https://segurodedecesos.org/cual-es-el-mejor-seguro-de-decesos-en-espana-2021/")</f>
        <v>https://segurodedecesos.org/cual-es-el-mejor-seguro-de-decesos-en-espana-2021/</v>
      </c>
      <c r="G1509">
        <v>1</v>
      </c>
    </row>
    <row r="1510" spans="1:7" outlineLevel="1" x14ac:dyDescent="0.25">
      <c r="A1510" t="s">
        <v>224</v>
      </c>
      <c r="B1510">
        <v>500</v>
      </c>
      <c r="C1510">
        <v>0.99</v>
      </c>
      <c r="D1510">
        <v>1.72</v>
      </c>
      <c r="E1510" s="1" t="s">
        <v>224</v>
      </c>
      <c r="F1510" s="4" t="str">
        <f>HYPERLINK("https://www.kelisto.es/seguros-coche/mejor-compra/los-mejores-seguros-de-coche-2849")</f>
        <v>https://www.kelisto.es/seguros-coche/mejor-compra/los-mejores-seguros-de-coche-2849</v>
      </c>
      <c r="G1510">
        <v>1</v>
      </c>
    </row>
    <row r="1511" spans="1:7" outlineLevel="1" x14ac:dyDescent="0.25">
      <c r="A1511" t="s">
        <v>224</v>
      </c>
      <c r="B1511">
        <v>500</v>
      </c>
      <c r="C1511">
        <v>0.99</v>
      </c>
      <c r="D1511">
        <v>1.72</v>
      </c>
      <c r="E1511" s="1" t="s">
        <v>224</v>
      </c>
      <c r="F1511" s="4" t="str">
        <f>HYPERLINK("https://www.kelisto.es/seguros-salud/mejor-compra/los-mejores-seguros-de-salud-sin-copago-6257")</f>
        <v>https://www.kelisto.es/seguros-salud/mejor-compra/los-mejores-seguros-de-salud-sin-copago-6257</v>
      </c>
      <c r="G1511">
        <v>1</v>
      </c>
    </row>
    <row r="1512" spans="1:7" outlineLevel="1" x14ac:dyDescent="0.25">
      <c r="A1512" t="s">
        <v>224</v>
      </c>
      <c r="B1512">
        <v>500</v>
      </c>
      <c r="C1512">
        <v>0.99</v>
      </c>
      <c r="D1512">
        <v>1.72</v>
      </c>
      <c r="E1512" s="1" t="s">
        <v>224</v>
      </c>
      <c r="F1512" s="4" t="str">
        <f>HYPERLINK("https://tucorreduriadeseguros.com/reconocimiento-medico-para-contratar-un-seguro-de-decesos/")</f>
        <v>https://tucorreduriadeseguros.com/reconocimiento-medico-para-contratar-un-seguro-de-decesos/</v>
      </c>
      <c r="G1512">
        <v>1</v>
      </c>
    </row>
    <row r="1513" spans="1:7" outlineLevel="1" x14ac:dyDescent="0.25">
      <c r="A1513" t="s">
        <v>224</v>
      </c>
      <c r="B1513">
        <v>500</v>
      </c>
      <c r="C1513">
        <v>0.99</v>
      </c>
      <c r="D1513">
        <v>1.72</v>
      </c>
      <c r="E1513" s="1" t="s">
        <v>224</v>
      </c>
      <c r="F1513" s="4" t="str">
        <f>HYPERLINK("https://tucorreduriadeseguros.com/formas-de-pago-seguros-decesos/")</f>
        <v>https://tucorreduriadeseguros.com/formas-de-pago-seguros-decesos/</v>
      </c>
      <c r="G1513">
        <v>1</v>
      </c>
    </row>
    <row r="1514" spans="1:7" outlineLevel="1" x14ac:dyDescent="0.25">
      <c r="A1514" t="s">
        <v>224</v>
      </c>
      <c r="B1514">
        <v>500</v>
      </c>
      <c r="C1514">
        <v>0.99</v>
      </c>
      <c r="D1514">
        <v>1.72</v>
      </c>
      <c r="E1514" s="1" t="s">
        <v>224</v>
      </c>
      <c r="F1514" s="4" t="str">
        <f>HYPERLINK("https://www.puntoseguro.com/blog/conoce-tus-derechos-antes-contratar-seguro-de-decesos/")</f>
        <v>https://www.puntoseguro.com/blog/conoce-tus-derechos-antes-contratar-seguro-de-decesos/</v>
      </c>
      <c r="G1514">
        <v>1</v>
      </c>
    </row>
    <row r="1515" spans="1:7" outlineLevel="1" x14ac:dyDescent="0.25">
      <c r="A1515" t="s">
        <v>224</v>
      </c>
      <c r="B1515">
        <v>500</v>
      </c>
      <c r="C1515">
        <v>0.99</v>
      </c>
      <c r="D1515">
        <v>1.72</v>
      </c>
      <c r="E1515" s="1" t="s">
        <v>224</v>
      </c>
      <c r="F1515" s="4" t="str">
        <f>HYPERLINK("https://www.tupolizadesalud.com/")</f>
        <v>https://www.tupolizadesalud.com/</v>
      </c>
      <c r="G1515">
        <v>1</v>
      </c>
    </row>
    <row r="1516" spans="1:7" outlineLevel="1" x14ac:dyDescent="0.25">
      <c r="A1516" t="s">
        <v>224</v>
      </c>
      <c r="B1516">
        <v>500</v>
      </c>
      <c r="C1516">
        <v>0.99</v>
      </c>
      <c r="D1516">
        <v>1.72</v>
      </c>
      <c r="E1516" s="1" t="s">
        <v>224</v>
      </c>
      <c r="F1516" s="4" t="str">
        <f>HYPERLINK("https://www.icea.es/")</f>
        <v>https://www.icea.es/</v>
      </c>
      <c r="G1516">
        <v>1</v>
      </c>
    </row>
    <row r="1517" spans="1:7" outlineLevel="1" x14ac:dyDescent="0.25">
      <c r="A1517" t="s">
        <v>224</v>
      </c>
      <c r="B1517">
        <v>500</v>
      </c>
      <c r="C1517">
        <v>0.99</v>
      </c>
      <c r="D1517">
        <v>1.72</v>
      </c>
      <c r="E1517" s="1" t="s">
        <v>224</v>
      </c>
      <c r="F1517" s="4" t="str">
        <f>HYPERLINK("https://www.reale.es/")</f>
        <v>https://www.reale.es/</v>
      </c>
      <c r="G1517">
        <v>1</v>
      </c>
    </row>
    <row r="1518" spans="1:7" x14ac:dyDescent="0.25">
      <c r="G1518">
        <v>1</v>
      </c>
    </row>
    <row r="1519" spans="1:7" x14ac:dyDescent="0.25">
      <c r="A1519" t="s">
        <v>105</v>
      </c>
      <c r="B1519">
        <v>500</v>
      </c>
      <c r="C1519">
        <v>0.99</v>
      </c>
      <c r="D1519">
        <v>2.4</v>
      </c>
      <c r="E1519" s="1" t="s">
        <v>224</v>
      </c>
      <c r="F1519" s="4" t="str">
        <f>HYPERLINK("https://www.rastreator.com/seguros-de-coche/analisis/mejor-seguro-de-coche.aspx")</f>
        <v>https://www.rastreator.com/seguros-de-coche/analisis/mejor-seguro-de-coche.aspx</v>
      </c>
      <c r="G1519">
        <v>1</v>
      </c>
    </row>
    <row r="1520" spans="1:7" outlineLevel="1" x14ac:dyDescent="0.25">
      <c r="A1520" t="s">
        <v>105</v>
      </c>
      <c r="B1520">
        <v>500</v>
      </c>
      <c r="C1520">
        <v>0.99</v>
      </c>
      <c r="D1520">
        <v>2.4</v>
      </c>
      <c r="E1520" s="1" t="s">
        <v>224</v>
      </c>
      <c r="F1520" s="4" t="str">
        <f>HYPERLINK("https://segurodedecesos.org/cual-es-el-mejor-seguro-de-decesos-en-espana-2021/")</f>
        <v>https://segurodedecesos.org/cual-es-el-mejor-seguro-de-decesos-en-espana-2021/</v>
      </c>
      <c r="G1520">
        <v>1</v>
      </c>
    </row>
    <row r="1521" spans="1:7" outlineLevel="1" x14ac:dyDescent="0.25">
      <c r="A1521" t="s">
        <v>105</v>
      </c>
      <c r="B1521">
        <v>500</v>
      </c>
      <c r="C1521">
        <v>0.99</v>
      </c>
      <c r="D1521">
        <v>2.4</v>
      </c>
      <c r="E1521" s="1" t="s">
        <v>224</v>
      </c>
      <c r="F1521" s="4" t="str">
        <f>HYPERLINK("https://www.kelisto.es/seguros-coche/mejor-compra/los-mejores-seguros-de-coche-2849")</f>
        <v>https://www.kelisto.es/seguros-coche/mejor-compra/los-mejores-seguros-de-coche-2849</v>
      </c>
      <c r="G1521">
        <v>1</v>
      </c>
    </row>
    <row r="1522" spans="1:7" outlineLevel="1" x14ac:dyDescent="0.25">
      <c r="A1522" t="s">
        <v>105</v>
      </c>
      <c r="B1522">
        <v>500</v>
      </c>
      <c r="C1522">
        <v>0.99</v>
      </c>
      <c r="D1522">
        <v>2.4</v>
      </c>
      <c r="E1522" s="1" t="s">
        <v>224</v>
      </c>
      <c r="F1522" s="4" t="str">
        <f>HYPERLINK("https://beemy.es/comparador-seguros/seguros-de-decesos/")</f>
        <v>https://beemy.es/comparador-seguros/seguros-de-decesos/</v>
      </c>
      <c r="G1522">
        <v>1</v>
      </c>
    </row>
    <row r="1523" spans="1:7" outlineLevel="1" x14ac:dyDescent="0.25">
      <c r="A1523" t="s">
        <v>105</v>
      </c>
      <c r="B1523">
        <v>500</v>
      </c>
      <c r="C1523">
        <v>0.99</v>
      </c>
      <c r="D1523">
        <v>2.4</v>
      </c>
      <c r="E1523" s="1" t="s">
        <v>224</v>
      </c>
      <c r="F1523" s="4" t="str">
        <f>HYPERLINK("https://www.tupolizadesalud.com/")</f>
        <v>https://www.tupolizadesalud.com/</v>
      </c>
      <c r="G1523">
        <v>1</v>
      </c>
    </row>
    <row r="1524" spans="1:7" outlineLevel="1" x14ac:dyDescent="0.25">
      <c r="A1524" t="s">
        <v>105</v>
      </c>
      <c r="B1524">
        <v>500</v>
      </c>
      <c r="C1524">
        <v>0.99</v>
      </c>
      <c r="D1524">
        <v>2.4</v>
      </c>
      <c r="E1524" s="1" t="s">
        <v>224</v>
      </c>
      <c r="F1524" s="4" t="str">
        <f>HYPERLINK("https://www.icea.es/es-ES/informacion-seguro/rankings/total-sector")</f>
        <v>https://www.icea.es/es-ES/informacion-seguro/rankings/total-sector</v>
      </c>
      <c r="G1524">
        <v>1</v>
      </c>
    </row>
    <row r="1525" spans="1:7" outlineLevel="1" x14ac:dyDescent="0.25">
      <c r="A1525" t="s">
        <v>105</v>
      </c>
      <c r="B1525">
        <v>500</v>
      </c>
      <c r="C1525">
        <v>0.99</v>
      </c>
      <c r="D1525">
        <v>2.4</v>
      </c>
      <c r="E1525" s="1" t="s">
        <v>224</v>
      </c>
      <c r="F1525" s="4" t="str">
        <f>HYPERLINK("https://www.reale.es/")</f>
        <v>https://www.reale.es/</v>
      </c>
      <c r="G1525">
        <v>1</v>
      </c>
    </row>
    <row r="1526" spans="1:7" outlineLevel="1" x14ac:dyDescent="0.25">
      <c r="A1526" t="s">
        <v>105</v>
      </c>
      <c r="B1526">
        <v>500</v>
      </c>
      <c r="C1526">
        <v>0.99</v>
      </c>
      <c r="D1526">
        <v>2.4</v>
      </c>
      <c r="E1526" s="1" t="s">
        <v>224</v>
      </c>
      <c r="F1526" s="4" t="str">
        <f>HYPERLINK("https://ryd.es/decesos")</f>
        <v>https://ryd.es/decesos</v>
      </c>
      <c r="G1526">
        <v>1</v>
      </c>
    </row>
    <row r="1527" spans="1:7" outlineLevel="1" x14ac:dyDescent="0.25">
      <c r="A1527" t="s">
        <v>105</v>
      </c>
      <c r="B1527">
        <v>500</v>
      </c>
      <c r="C1527">
        <v>0.99</v>
      </c>
      <c r="D1527">
        <v>2.4</v>
      </c>
      <c r="E1527" s="1" t="s">
        <v>224</v>
      </c>
      <c r="F1527" s="4" t="str">
        <f>HYPERLINK("https://www.generali.es/")</f>
        <v>https://www.generali.es/</v>
      </c>
      <c r="G1527">
        <v>1</v>
      </c>
    </row>
    <row r="1528" spans="1:7" outlineLevel="1" x14ac:dyDescent="0.25">
      <c r="A1528" t="s">
        <v>105</v>
      </c>
      <c r="B1528">
        <v>500</v>
      </c>
      <c r="C1528">
        <v>0.99</v>
      </c>
      <c r="D1528">
        <v>2.4</v>
      </c>
      <c r="E1528" s="1" t="s">
        <v>224</v>
      </c>
      <c r="F1528" s="4" t="str">
        <f>HYPERLINK("https://tucorreduriadeseguros.com/reconocimiento-medico-para-contratar-un-seguro-de-decesos/")</f>
        <v>https://tucorreduriadeseguros.com/reconocimiento-medico-para-contratar-un-seguro-de-decesos/</v>
      </c>
      <c r="G1528">
        <v>1</v>
      </c>
    </row>
    <row r="1529" spans="1:7" x14ac:dyDescent="0.25">
      <c r="G1529">
        <v>1</v>
      </c>
    </row>
    <row r="1530" spans="1:7" x14ac:dyDescent="0.25">
      <c r="A1530" t="s">
        <v>25</v>
      </c>
      <c r="B1530">
        <v>50</v>
      </c>
      <c r="C1530">
        <v>0.99</v>
      </c>
      <c r="D1530">
        <v>1.6</v>
      </c>
      <c r="E1530" s="1" t="s">
        <v>224</v>
      </c>
      <c r="F1530" s="4" t="str">
        <f>HYPERLINK("https://www.rastreator.com/seguros-de-coche/analisis/mejor-seguro-de-coche.aspx")</f>
        <v>https://www.rastreator.com/seguros-de-coche/analisis/mejor-seguro-de-coche.aspx</v>
      </c>
      <c r="G1530">
        <v>1</v>
      </c>
    </row>
    <row r="1531" spans="1:7" outlineLevel="1" x14ac:dyDescent="0.25">
      <c r="A1531" t="s">
        <v>25</v>
      </c>
      <c r="B1531">
        <v>50</v>
      </c>
      <c r="C1531">
        <v>0.99</v>
      </c>
      <c r="D1531">
        <v>1.6</v>
      </c>
      <c r="E1531" s="1" t="s">
        <v>224</v>
      </c>
      <c r="F1531" s="4" t="str">
        <f>HYPERLINK("https://segurodedecesos.org/cual-es-el-mejor-seguro-de-decesos-en-espana-2021/")</f>
        <v>https://segurodedecesos.org/cual-es-el-mejor-seguro-de-decesos-en-espana-2021/</v>
      </c>
      <c r="G1531">
        <v>1</v>
      </c>
    </row>
    <row r="1532" spans="1:7" outlineLevel="1" x14ac:dyDescent="0.25">
      <c r="A1532" t="s">
        <v>25</v>
      </c>
      <c r="B1532">
        <v>50</v>
      </c>
      <c r="C1532">
        <v>0.99</v>
      </c>
      <c r="D1532">
        <v>1.6</v>
      </c>
      <c r="E1532" s="1" t="s">
        <v>224</v>
      </c>
      <c r="F1532" s="4" t="str">
        <f>HYPERLINK("https://www.kelisto.es/seguros-coche/mejor-compra/los-mejores-seguros-de-coche-2849")</f>
        <v>https://www.kelisto.es/seguros-coche/mejor-compra/los-mejores-seguros-de-coche-2849</v>
      </c>
      <c r="G1532">
        <v>1</v>
      </c>
    </row>
    <row r="1533" spans="1:7" outlineLevel="1" x14ac:dyDescent="0.25">
      <c r="A1533" t="s">
        <v>25</v>
      </c>
      <c r="B1533">
        <v>50</v>
      </c>
      <c r="C1533">
        <v>0.99</v>
      </c>
      <c r="D1533">
        <v>1.6</v>
      </c>
      <c r="E1533" s="1" t="s">
        <v>224</v>
      </c>
      <c r="F1533" s="4" t="str">
        <f>HYPERLINK("https://tucorreduriadeseguros.com/formas-de-pago-seguros-decesos/")</f>
        <v>https://tucorreduriadeseguros.com/formas-de-pago-seguros-decesos/</v>
      </c>
      <c r="G1533">
        <v>1</v>
      </c>
    </row>
    <row r="1534" spans="1:7" outlineLevel="1" x14ac:dyDescent="0.25">
      <c r="A1534" t="s">
        <v>25</v>
      </c>
      <c r="B1534">
        <v>50</v>
      </c>
      <c r="C1534">
        <v>0.99</v>
      </c>
      <c r="D1534">
        <v>1.6</v>
      </c>
      <c r="E1534" s="1" t="s">
        <v>224</v>
      </c>
      <c r="F1534" s="4" t="str">
        <f>HYPERLINK("https://www.puntoseguro.com/blog/conoce-tus-derechos-antes-contratar-seguro-de-decesos/")</f>
        <v>https://www.puntoseguro.com/blog/conoce-tus-derechos-antes-contratar-seguro-de-decesos/</v>
      </c>
      <c r="G1534">
        <v>1</v>
      </c>
    </row>
    <row r="1535" spans="1:7" outlineLevel="1" x14ac:dyDescent="0.25">
      <c r="A1535" t="s">
        <v>25</v>
      </c>
      <c r="B1535">
        <v>50</v>
      </c>
      <c r="C1535">
        <v>0.99</v>
      </c>
      <c r="D1535">
        <v>1.6</v>
      </c>
      <c r="E1535" s="1" t="s">
        <v>224</v>
      </c>
      <c r="F1535" s="4" t="str">
        <f>HYPERLINK("https://www.puntoseguro.com/blog/que-es-seguro-prima-nivelada/")</f>
        <v>https://www.puntoseguro.com/blog/que-es-seguro-prima-nivelada/</v>
      </c>
      <c r="G1535">
        <v>1</v>
      </c>
    </row>
    <row r="1536" spans="1:7" outlineLevel="1" x14ac:dyDescent="0.25">
      <c r="A1536" t="s">
        <v>25</v>
      </c>
      <c r="B1536">
        <v>50</v>
      </c>
      <c r="C1536">
        <v>0.99</v>
      </c>
      <c r="D1536">
        <v>1.6</v>
      </c>
      <c r="E1536" s="1" t="s">
        <v>224</v>
      </c>
      <c r="F1536" s="4" t="str">
        <f>HYPERLINK("https://www.icea.es/es-ES/informacion-seguro/rankings/total-sector")</f>
        <v>https://www.icea.es/es-ES/informacion-seguro/rankings/total-sector</v>
      </c>
      <c r="G1536">
        <v>1</v>
      </c>
    </row>
    <row r="1537" spans="1:7" outlineLevel="1" x14ac:dyDescent="0.25">
      <c r="A1537" t="s">
        <v>25</v>
      </c>
      <c r="B1537">
        <v>50</v>
      </c>
      <c r="C1537">
        <v>0.99</v>
      </c>
      <c r="D1537">
        <v>1.6</v>
      </c>
      <c r="E1537" s="1" t="s">
        <v>224</v>
      </c>
      <c r="F1537" s="4" t="str">
        <f>HYPERLINK("https://ryd.es/decesos")</f>
        <v>https://ryd.es/decesos</v>
      </c>
      <c r="G1537">
        <v>1</v>
      </c>
    </row>
    <row r="1538" spans="1:7" outlineLevel="1" x14ac:dyDescent="0.25">
      <c r="A1538" t="s">
        <v>25</v>
      </c>
      <c r="B1538">
        <v>50</v>
      </c>
      <c r="C1538">
        <v>0.99</v>
      </c>
      <c r="D1538">
        <v>1.6</v>
      </c>
      <c r="E1538" s="1" t="s">
        <v>224</v>
      </c>
      <c r="F1538" s="4" t="str">
        <f>HYPERLINK("https://revistafuneraria.com/tag/seguro-de-decesos/")</f>
        <v>https://revistafuneraria.com/tag/seguro-de-decesos/</v>
      </c>
      <c r="G1538">
        <v>1</v>
      </c>
    </row>
    <row r="1539" spans="1:7" outlineLevel="1" x14ac:dyDescent="0.25">
      <c r="A1539" t="s">
        <v>25</v>
      </c>
      <c r="B1539">
        <v>50</v>
      </c>
      <c r="C1539">
        <v>0.99</v>
      </c>
      <c r="D1539">
        <v>1.6</v>
      </c>
      <c r="E1539" s="1" t="s">
        <v>224</v>
      </c>
      <c r="F1539" s="4" t="str">
        <f>HYPERLINK("https://beemy.es/comparador-seguros/seguros-de-decesos/")</f>
        <v>https://beemy.es/comparador-seguros/seguros-de-decesos/</v>
      </c>
      <c r="G1539">
        <v>1</v>
      </c>
    </row>
    <row r="1540" spans="1:7" x14ac:dyDescent="0.25">
      <c r="G1540">
        <v>1</v>
      </c>
    </row>
    <row r="1541" spans="1:7" x14ac:dyDescent="0.25">
      <c r="A1541" t="s">
        <v>140</v>
      </c>
      <c r="B1541">
        <v>50</v>
      </c>
      <c r="C1541">
        <v>0.66</v>
      </c>
      <c r="D1541">
        <v>1.1299999999999999</v>
      </c>
      <c r="E1541" s="1" t="s">
        <v>224</v>
      </c>
      <c r="F1541" s="4" t="str">
        <f>HYPERLINK("https://www.puntoseguro.com/blog/conoce-tus-derechos-antes-contratar-seguro-de-decesos/")</f>
        <v>https://www.puntoseguro.com/blog/conoce-tus-derechos-antes-contratar-seguro-de-decesos/</v>
      </c>
      <c r="G1541">
        <v>1</v>
      </c>
    </row>
    <row r="1542" spans="1:7" outlineLevel="1" x14ac:dyDescent="0.25">
      <c r="A1542" t="s">
        <v>140</v>
      </c>
      <c r="B1542">
        <v>50</v>
      </c>
      <c r="C1542">
        <v>0.66</v>
      </c>
      <c r="D1542">
        <v>1.1299999999999999</v>
      </c>
      <c r="E1542" s="1" t="s">
        <v>224</v>
      </c>
      <c r="F1542" s="4" t="str">
        <f>HYPERLINK("https://tucorreduriadeseguros.com/reconocimiento-medico-para-contratar-un-seguro-de-decesos/")</f>
        <v>https://tucorreduriadeseguros.com/reconocimiento-medico-para-contratar-un-seguro-de-decesos/</v>
      </c>
      <c r="G1542">
        <v>1</v>
      </c>
    </row>
    <row r="1543" spans="1:7" outlineLevel="1" x14ac:dyDescent="0.25">
      <c r="A1543" t="s">
        <v>140</v>
      </c>
      <c r="B1543">
        <v>50</v>
      </c>
      <c r="C1543">
        <v>0.66</v>
      </c>
      <c r="D1543">
        <v>1.1299999999999999</v>
      </c>
      <c r="E1543" s="1" t="s">
        <v>224</v>
      </c>
      <c r="F1543" s="4" t="str">
        <f>HYPERLINK("https://tucorreduriadeseguros.com/formas-de-pago-seguros-decesos/")</f>
        <v>https://tucorreduriadeseguros.com/formas-de-pago-seguros-decesos/</v>
      </c>
      <c r="G1543">
        <v>1</v>
      </c>
    </row>
    <row r="1544" spans="1:7" outlineLevel="1" x14ac:dyDescent="0.25">
      <c r="A1544" t="s">
        <v>140</v>
      </c>
      <c r="B1544">
        <v>50</v>
      </c>
      <c r="C1544">
        <v>0.66</v>
      </c>
      <c r="D1544">
        <v>1.1299999999999999</v>
      </c>
      <c r="E1544" s="1" t="s">
        <v>224</v>
      </c>
      <c r="F1544" s="4" t="str">
        <f>HYPERLINK("https://www.segurosdecesos.com.es/prima-nivelada.html")</f>
        <v>https://www.segurosdecesos.com.es/prima-nivelada.html</v>
      </c>
      <c r="G1544">
        <v>1</v>
      </c>
    </row>
    <row r="1545" spans="1:7" outlineLevel="1" x14ac:dyDescent="0.25">
      <c r="A1545" t="s">
        <v>140</v>
      </c>
      <c r="B1545">
        <v>50</v>
      </c>
      <c r="C1545">
        <v>0.66</v>
      </c>
      <c r="D1545">
        <v>1.1299999999999999</v>
      </c>
      <c r="E1545" s="1" t="s">
        <v>224</v>
      </c>
      <c r="F1545" s="4" t="str">
        <f>HYPERLINK("https://www.segurosdecesos.com.es/aseguradoras.html")</f>
        <v>https://www.segurosdecesos.com.es/aseguradoras.html</v>
      </c>
      <c r="G1545">
        <v>1</v>
      </c>
    </row>
    <row r="1546" spans="1:7" outlineLevel="1" x14ac:dyDescent="0.25">
      <c r="A1546" t="s">
        <v>140</v>
      </c>
      <c r="B1546">
        <v>50</v>
      </c>
      <c r="C1546">
        <v>0.66</v>
      </c>
      <c r="D1546">
        <v>1.1299999999999999</v>
      </c>
      <c r="E1546" s="1" t="s">
        <v>224</v>
      </c>
      <c r="F1546" s="4" t="str">
        <f>HYPERLINK("https://www.segurcorazon.com/seguros-de-vida/seguro-de-vida/")</f>
        <v>https://www.segurcorazon.com/seguros-de-vida/seguro-de-vida/</v>
      </c>
      <c r="G1546">
        <v>1</v>
      </c>
    </row>
    <row r="1547" spans="1:7" outlineLevel="1" x14ac:dyDescent="0.25">
      <c r="A1547" t="s">
        <v>140</v>
      </c>
      <c r="B1547">
        <v>50</v>
      </c>
      <c r="C1547">
        <v>0.66</v>
      </c>
      <c r="D1547">
        <v>1.1299999999999999</v>
      </c>
      <c r="E1547" s="1" t="s">
        <v>224</v>
      </c>
      <c r="F1547" s="4" t="str">
        <f>HYPERLINK("https://www.segurosacademy.com/que-es-la-antiguedad/")</f>
        <v>https://www.segurosacademy.com/que-es-la-antiguedad/</v>
      </c>
      <c r="G1547">
        <v>1</v>
      </c>
    </row>
    <row r="1548" spans="1:7" outlineLevel="1" x14ac:dyDescent="0.25">
      <c r="A1548" t="s">
        <v>140</v>
      </c>
      <c r="B1548">
        <v>50</v>
      </c>
      <c r="C1548">
        <v>0.66</v>
      </c>
      <c r="D1548">
        <v>1.1299999999999999</v>
      </c>
      <c r="E1548" s="1" t="s">
        <v>224</v>
      </c>
      <c r="F1548" s="4" t="str">
        <f>HYPERLINK("https://www.cecuseguros.es/seguro-de-decesos-velez-malaga-torre-del-mar-y-axarquia")</f>
        <v>https://www.cecuseguros.es/seguro-de-decesos-velez-malaga-torre-del-mar-y-axarquia</v>
      </c>
      <c r="G1548">
        <v>1</v>
      </c>
    </row>
    <row r="1549" spans="1:7" outlineLevel="1" x14ac:dyDescent="0.25">
      <c r="A1549" t="s">
        <v>140</v>
      </c>
      <c r="B1549">
        <v>50</v>
      </c>
      <c r="C1549">
        <v>0.66</v>
      </c>
      <c r="D1549">
        <v>1.1299999999999999</v>
      </c>
      <c r="E1549" s="1" t="s">
        <v>224</v>
      </c>
      <c r="F1549" s="4" t="str">
        <f>HYPERLINK("https://www.grupopacc.es/blog/seguro-de-decesos-en-espana/")</f>
        <v>https://www.grupopacc.es/blog/seguro-de-decesos-en-espana/</v>
      </c>
      <c r="G1549">
        <v>1</v>
      </c>
    </row>
    <row r="1550" spans="1:7" outlineLevel="1" x14ac:dyDescent="0.25">
      <c r="A1550" t="s">
        <v>140</v>
      </c>
      <c r="B1550">
        <v>50</v>
      </c>
      <c r="C1550">
        <v>0.66</v>
      </c>
      <c r="D1550">
        <v>1.1299999999999999</v>
      </c>
      <c r="E1550" s="1" t="s">
        <v>224</v>
      </c>
      <c r="F1550" s="4" t="str">
        <f>HYPERLINK("https://www.ibercaja.es/particulares/seguros/seguros-decesos/seguro-decesos-confianza/")</f>
        <v>https://www.ibercaja.es/particulares/seguros/seguros-decesos/seguro-decesos-confianza/</v>
      </c>
      <c r="G1550">
        <v>1</v>
      </c>
    </row>
    <row r="1551" spans="1:7" x14ac:dyDescent="0.25">
      <c r="G1551">
        <v>1</v>
      </c>
    </row>
    <row r="1552" spans="1:7" x14ac:dyDescent="0.25">
      <c r="A1552" t="s">
        <v>750</v>
      </c>
      <c r="B1552">
        <v>50</v>
      </c>
      <c r="C1552">
        <v>0.33</v>
      </c>
      <c r="D1552">
        <v>1.08</v>
      </c>
      <c r="E1552" s="1" t="s">
        <v>224</v>
      </c>
      <c r="F1552" s="4" t="str">
        <f>HYPERLINK("https://www.segurosdedecesos.net/seguros-decesos-impuesto-sucesiones/")</f>
        <v>https://www.segurosdedecesos.net/seguros-decesos-impuesto-sucesiones/</v>
      </c>
      <c r="G1552">
        <v>1</v>
      </c>
    </row>
    <row r="1553" spans="1:7" outlineLevel="1" x14ac:dyDescent="0.25">
      <c r="A1553" t="s">
        <v>750</v>
      </c>
      <c r="B1553">
        <v>50</v>
      </c>
      <c r="C1553">
        <v>0.33</v>
      </c>
      <c r="D1553">
        <v>1.08</v>
      </c>
      <c r="E1553" s="1" t="s">
        <v>224</v>
      </c>
      <c r="F1553" s="4" t="str">
        <f>HYPERLINK("https://tucorreduriadeseguros.com/reconocimiento-medico-para-contratar-un-seguro-de-decesos/")</f>
        <v>https://tucorreduriadeseguros.com/reconocimiento-medico-para-contratar-un-seguro-de-decesos/</v>
      </c>
      <c r="G1553">
        <v>1</v>
      </c>
    </row>
    <row r="1554" spans="1:7" outlineLevel="1" x14ac:dyDescent="0.25">
      <c r="A1554" t="s">
        <v>750</v>
      </c>
      <c r="B1554">
        <v>50</v>
      </c>
      <c r="C1554">
        <v>0.33</v>
      </c>
      <c r="D1554">
        <v>1.08</v>
      </c>
      <c r="E1554" s="1" t="s">
        <v>224</v>
      </c>
      <c r="F1554" s="4" t="str">
        <f>HYPERLINK("https://tucorreduriadeseguros.com/formas-de-pago-seguros-decesos/")</f>
        <v>https://tucorreduriadeseguros.com/formas-de-pago-seguros-decesos/</v>
      </c>
      <c r="G1554">
        <v>1</v>
      </c>
    </row>
    <row r="1555" spans="1:7" outlineLevel="1" x14ac:dyDescent="0.25">
      <c r="A1555" t="s">
        <v>750</v>
      </c>
      <c r="B1555">
        <v>50</v>
      </c>
      <c r="C1555">
        <v>0.33</v>
      </c>
      <c r="D1555">
        <v>1.08</v>
      </c>
      <c r="E1555" s="1" t="s">
        <v>224</v>
      </c>
      <c r="F1555" s="4" t="str">
        <f>HYPERLINK("https://www.icea.es/")</f>
        <v>https://www.icea.es/</v>
      </c>
      <c r="G1555">
        <v>1</v>
      </c>
    </row>
    <row r="1556" spans="1:7" outlineLevel="1" x14ac:dyDescent="0.25">
      <c r="A1556" t="s">
        <v>750</v>
      </c>
      <c r="B1556">
        <v>50</v>
      </c>
      <c r="C1556">
        <v>0.33</v>
      </c>
      <c r="D1556">
        <v>1.08</v>
      </c>
      <c r="E1556" s="1" t="s">
        <v>224</v>
      </c>
      <c r="F1556" s="4" t="str">
        <f>HYPERLINK("https://www.segurcorazon.com/seguros-de-vida/seguro-de-vida/")</f>
        <v>https://www.segurcorazon.com/seguros-de-vida/seguro-de-vida/</v>
      </c>
      <c r="G1556">
        <v>1</v>
      </c>
    </row>
    <row r="1557" spans="1:7" outlineLevel="1" x14ac:dyDescent="0.25">
      <c r="A1557" t="s">
        <v>750</v>
      </c>
      <c r="B1557">
        <v>50</v>
      </c>
      <c r="C1557">
        <v>0.33</v>
      </c>
      <c r="D1557">
        <v>1.08</v>
      </c>
      <c r="E1557" s="1" t="s">
        <v>224</v>
      </c>
      <c r="F1557" s="4" t="str">
        <f>HYPERLINK("https://ryd.es/decesos")</f>
        <v>https://ryd.es/decesos</v>
      </c>
      <c r="G1557">
        <v>1</v>
      </c>
    </row>
    <row r="1558" spans="1:7" outlineLevel="1" x14ac:dyDescent="0.25">
      <c r="A1558" t="s">
        <v>750</v>
      </c>
      <c r="B1558">
        <v>50</v>
      </c>
      <c r="C1558">
        <v>0.33</v>
      </c>
      <c r="D1558">
        <v>1.08</v>
      </c>
      <c r="E1558" s="1" t="s">
        <v>224</v>
      </c>
      <c r="F1558" s="4" t="str">
        <f>HYPERLINK("https://segurodedecesos.org/que-seguro-de-decesos-contratar-en-espana/")</f>
        <v>https://segurodedecesos.org/que-seguro-de-decesos-contratar-en-espana/</v>
      </c>
      <c r="G1558">
        <v>1</v>
      </c>
    </row>
    <row r="1559" spans="1:7" outlineLevel="1" x14ac:dyDescent="0.25">
      <c r="A1559" t="s">
        <v>750</v>
      </c>
      <c r="B1559">
        <v>50</v>
      </c>
      <c r="C1559">
        <v>0.33</v>
      </c>
      <c r="D1559">
        <v>1.08</v>
      </c>
      <c r="E1559" s="1" t="s">
        <v>224</v>
      </c>
      <c r="F1559" s="4" t="str">
        <f>HYPERLINK("https://www.generali.es/seguros-particulares/salud-enfermedades-graves")</f>
        <v>https://www.generali.es/seguros-particulares/salud-enfermedades-graves</v>
      </c>
      <c r="G1559">
        <v>1</v>
      </c>
    </row>
    <row r="1560" spans="1:7" outlineLevel="1" x14ac:dyDescent="0.25">
      <c r="A1560" t="s">
        <v>750</v>
      </c>
      <c r="B1560">
        <v>50</v>
      </c>
      <c r="C1560">
        <v>0.33</v>
      </c>
      <c r="D1560">
        <v>1.08</v>
      </c>
      <c r="E1560" s="1" t="s">
        <v>224</v>
      </c>
      <c r="F1560" s="4" t="str">
        <f>HYPERLINK("https://www.generali.es/")</f>
        <v>https://www.generali.es/</v>
      </c>
      <c r="G1560">
        <v>1</v>
      </c>
    </row>
    <row r="1561" spans="1:7" outlineLevel="1" x14ac:dyDescent="0.25">
      <c r="A1561" t="s">
        <v>750</v>
      </c>
      <c r="B1561">
        <v>50</v>
      </c>
      <c r="C1561">
        <v>0.33</v>
      </c>
      <c r="D1561">
        <v>1.08</v>
      </c>
      <c r="E1561" s="1" t="s">
        <v>224</v>
      </c>
      <c r="F1561" s="4" t="str">
        <f>HYPERLINK("https://www.puntoseguro.com/blog/en-que-consisten-las-coberturas-de-testamento-online-borrado-de-vida-digital-en-los-seguros-de-decesos/")</f>
        <v>https://www.puntoseguro.com/blog/en-que-consisten-las-coberturas-de-testamento-online-borrado-de-vida-digital-en-los-seguros-de-decesos/</v>
      </c>
      <c r="G1561">
        <v>1</v>
      </c>
    </row>
    <row r="1562" spans="1:7" x14ac:dyDescent="0.25">
      <c r="G1562">
        <v>1</v>
      </c>
    </row>
    <row r="1563" spans="1:7" x14ac:dyDescent="0.25">
      <c r="A1563" t="s">
        <v>272</v>
      </c>
      <c r="B1563">
        <v>50</v>
      </c>
      <c r="C1563">
        <v>0.66</v>
      </c>
      <c r="D1563">
        <v>1.88</v>
      </c>
      <c r="E1563" s="1" t="s">
        <v>224</v>
      </c>
      <c r="F1563" s="4" t="str">
        <f>HYPERLINK("https://www.segurosdedecesos.net/como-saber-si-estoy-asegurado-en-un-seguro-de-decesos/")</f>
        <v>https://www.segurosdedecesos.net/como-saber-si-estoy-asegurado-en-un-seguro-de-decesos/</v>
      </c>
      <c r="G1563">
        <v>1</v>
      </c>
    </row>
    <row r="1564" spans="1:7" outlineLevel="1" x14ac:dyDescent="0.25">
      <c r="A1564" t="s">
        <v>272</v>
      </c>
      <c r="B1564">
        <v>50</v>
      </c>
      <c r="C1564">
        <v>0.66</v>
      </c>
      <c r="D1564">
        <v>1.88</v>
      </c>
      <c r="E1564" s="1" t="s">
        <v>224</v>
      </c>
      <c r="F1564" s="4" t="str">
        <f>HYPERLINK("https://www.ibercaja.es/particulares/seguros/seguros-decesos/seguro-decesos-confianza/")</f>
        <v>https://www.ibercaja.es/particulares/seguros/seguros-decesos/seguro-decesos-confianza/</v>
      </c>
      <c r="G1564">
        <v>1</v>
      </c>
    </row>
    <row r="1565" spans="1:7" outlineLevel="1" x14ac:dyDescent="0.25">
      <c r="A1565" t="s">
        <v>272</v>
      </c>
      <c r="B1565">
        <v>50</v>
      </c>
      <c r="C1565">
        <v>0.66</v>
      </c>
      <c r="D1565">
        <v>1.88</v>
      </c>
      <c r="E1565" s="1" t="s">
        <v>224</v>
      </c>
      <c r="F1565" s="4" t="str">
        <f>HYPERLINK("https://www.puntoseguro.com/blog/conoce-tus-derechos-antes-contratar-seguro-de-decesos/")</f>
        <v>https://www.puntoseguro.com/blog/conoce-tus-derechos-antes-contratar-seguro-de-decesos/</v>
      </c>
      <c r="G1565">
        <v>1</v>
      </c>
    </row>
    <row r="1566" spans="1:7" outlineLevel="1" x14ac:dyDescent="0.25">
      <c r="A1566" t="s">
        <v>272</v>
      </c>
      <c r="B1566">
        <v>50</v>
      </c>
      <c r="C1566">
        <v>0.66</v>
      </c>
      <c r="D1566">
        <v>1.88</v>
      </c>
      <c r="E1566" s="1" t="s">
        <v>224</v>
      </c>
      <c r="F1566" s="4" t="str">
        <f>HYPERLINK("https://www.caser.es/seguros-de-decesos/preguntas-frecuentes/cubre-seguro-vida-gastos-fallecimiento")</f>
        <v>https://www.caser.es/seguros-de-decesos/preguntas-frecuentes/cubre-seguro-vida-gastos-fallecimiento</v>
      </c>
      <c r="G1566">
        <v>1</v>
      </c>
    </row>
    <row r="1567" spans="1:7" outlineLevel="1" x14ac:dyDescent="0.25">
      <c r="A1567" t="s">
        <v>272</v>
      </c>
      <c r="B1567">
        <v>50</v>
      </c>
      <c r="C1567">
        <v>0.66</v>
      </c>
      <c r="D1567">
        <v>1.88</v>
      </c>
      <c r="E1567" s="1" t="s">
        <v>224</v>
      </c>
      <c r="F1567" s="4" t="str">
        <f>HYPERLINK("https://www.reale.es/")</f>
        <v>https://www.reale.es/</v>
      </c>
      <c r="G1567">
        <v>1</v>
      </c>
    </row>
    <row r="1568" spans="1:7" outlineLevel="1" x14ac:dyDescent="0.25">
      <c r="A1568" t="s">
        <v>272</v>
      </c>
      <c r="B1568">
        <v>50</v>
      </c>
      <c r="C1568">
        <v>0.66</v>
      </c>
      <c r="D1568">
        <v>1.88</v>
      </c>
      <c r="E1568" s="1" t="s">
        <v>224</v>
      </c>
      <c r="F1568" s="4" t="str">
        <f>HYPERLINK("https://www.rastreator.com/seguros-de-moto/guias/como-contratar-seguro-moto.aspx")</f>
        <v>https://www.rastreator.com/seguros-de-moto/guias/como-contratar-seguro-moto.aspx</v>
      </c>
      <c r="G1568">
        <v>1</v>
      </c>
    </row>
    <row r="1569" spans="1:7" outlineLevel="1" x14ac:dyDescent="0.25">
      <c r="A1569" t="s">
        <v>272</v>
      </c>
      <c r="B1569">
        <v>50</v>
      </c>
      <c r="C1569">
        <v>0.66</v>
      </c>
      <c r="D1569">
        <v>1.88</v>
      </c>
      <c r="E1569" s="1" t="s">
        <v>224</v>
      </c>
      <c r="F1569" s="4" t="str">
        <f>HYPERLINK("https://www.rastreator.com/seguros-de-hogar/guias/seguro-hogar-mas-barato.aspx")</f>
        <v>https://www.rastreator.com/seguros-de-hogar/guias/seguro-hogar-mas-barato.aspx</v>
      </c>
      <c r="G1569">
        <v>1</v>
      </c>
    </row>
    <row r="1570" spans="1:7" outlineLevel="1" x14ac:dyDescent="0.25">
      <c r="A1570" t="s">
        <v>272</v>
      </c>
      <c r="B1570">
        <v>50</v>
      </c>
      <c r="C1570">
        <v>0.66</v>
      </c>
      <c r="D1570">
        <v>1.88</v>
      </c>
      <c r="E1570" s="1" t="s">
        <v>224</v>
      </c>
      <c r="F1570" s="4" t="str">
        <f>HYPERLINK("https://www.generali.es/seguros-particulares/salud-enfermedades-graves")</f>
        <v>https://www.generali.es/seguros-particulares/salud-enfermedades-graves</v>
      </c>
      <c r="G1570">
        <v>1</v>
      </c>
    </row>
    <row r="1571" spans="1:7" outlineLevel="1" x14ac:dyDescent="0.25">
      <c r="A1571" t="s">
        <v>272</v>
      </c>
      <c r="B1571">
        <v>50</v>
      </c>
      <c r="C1571">
        <v>0.66</v>
      </c>
      <c r="D1571">
        <v>1.88</v>
      </c>
      <c r="E1571" s="1" t="s">
        <v>224</v>
      </c>
      <c r="F1571" s="4" t="str">
        <f>HYPERLINK("https://www.clinicum.es/")</f>
        <v>https://www.clinicum.es/</v>
      </c>
      <c r="G1571">
        <v>1</v>
      </c>
    </row>
    <row r="1572" spans="1:7" outlineLevel="1" x14ac:dyDescent="0.25">
      <c r="A1572" t="s">
        <v>272</v>
      </c>
      <c r="B1572">
        <v>50</v>
      </c>
      <c r="C1572">
        <v>0.66</v>
      </c>
      <c r="D1572">
        <v>1.88</v>
      </c>
      <c r="E1572" s="1" t="s">
        <v>224</v>
      </c>
      <c r="F1572" s="4" t="str">
        <f>HYPERLINK("https://www.icea.es/")</f>
        <v>https://www.icea.es/</v>
      </c>
      <c r="G1572">
        <v>1</v>
      </c>
    </row>
    <row r="1573" spans="1:7" x14ac:dyDescent="0.25">
      <c r="G1573">
        <v>1</v>
      </c>
    </row>
    <row r="1574" spans="1:7" x14ac:dyDescent="0.25">
      <c r="A1574" t="s">
        <v>41</v>
      </c>
      <c r="B1574">
        <v>500</v>
      </c>
      <c r="C1574">
        <v>0.99</v>
      </c>
      <c r="D1574">
        <v>1.62</v>
      </c>
      <c r="E1574" s="1" t="s">
        <v>1092</v>
      </c>
      <c r="F1574" s="4" t="str">
        <f>HYPERLINK("https://es.trustpilot.com/review/santalucia.es")</f>
        <v>https://es.trustpilot.com/review/santalucia.es</v>
      </c>
      <c r="G1574">
        <v>1</v>
      </c>
    </row>
    <row r="1575" spans="1:7" outlineLevel="1" x14ac:dyDescent="0.25">
      <c r="A1575" t="s">
        <v>41</v>
      </c>
      <c r="B1575">
        <v>500</v>
      </c>
      <c r="C1575">
        <v>0.99</v>
      </c>
      <c r="D1575">
        <v>1.62</v>
      </c>
      <c r="E1575" s="1" t="s">
        <v>1092</v>
      </c>
      <c r="F1575" s="4" t="str">
        <f>HYPERLINK("https://es.trustpilot.com/review/mapfre.com")</f>
        <v>https://es.trustpilot.com/review/mapfre.com</v>
      </c>
      <c r="G1575">
        <v>1</v>
      </c>
    </row>
    <row r="1576" spans="1:7" outlineLevel="1" x14ac:dyDescent="0.25">
      <c r="A1576" t="s">
        <v>41</v>
      </c>
      <c r="B1576">
        <v>500</v>
      </c>
      <c r="C1576">
        <v>0.99</v>
      </c>
      <c r="D1576">
        <v>1.62</v>
      </c>
      <c r="E1576" s="1" t="s">
        <v>1092</v>
      </c>
      <c r="F1576" s="4" t="str">
        <f>HYPERLINK("https://www.rankia.com/foros/seguros/temas/1938613-que-pensais-cambiarme-ocaso-norte-hispana-decesos")</f>
        <v>https://www.rankia.com/foros/seguros/temas/1938613-que-pensais-cambiarme-ocaso-norte-hispana-decesos</v>
      </c>
      <c r="G1576">
        <v>1</v>
      </c>
    </row>
    <row r="1577" spans="1:7" outlineLevel="1" x14ac:dyDescent="0.25">
      <c r="A1577" t="s">
        <v>41</v>
      </c>
      <c r="B1577">
        <v>500</v>
      </c>
      <c r="C1577">
        <v>0.99</v>
      </c>
      <c r="D1577">
        <v>1.62</v>
      </c>
      <c r="E1577" s="1" t="s">
        <v>1092</v>
      </c>
      <c r="F1577" s="4" t="str">
        <f>HYPERLINK("https://www.segurosyaseguradoras.com/valoraciones-y-opiniones/nortehispana/")</f>
        <v>https://www.segurosyaseguradoras.com/valoraciones-y-opiniones/nortehispana/</v>
      </c>
      <c r="G1577">
        <v>1</v>
      </c>
    </row>
    <row r="1578" spans="1:7" outlineLevel="1" x14ac:dyDescent="0.25">
      <c r="A1578" t="s">
        <v>41</v>
      </c>
      <c r="B1578">
        <v>500</v>
      </c>
      <c r="C1578">
        <v>0.99</v>
      </c>
      <c r="D1578">
        <v>1.62</v>
      </c>
      <c r="E1578" s="1" t="s">
        <v>1092</v>
      </c>
      <c r="F1578" s="4" t="str">
        <f>HYPERLINK("https://www.icea.es/")</f>
        <v>https://www.icea.es/</v>
      </c>
      <c r="G1578">
        <v>1</v>
      </c>
    </row>
    <row r="1579" spans="1:7" outlineLevel="1" x14ac:dyDescent="0.25">
      <c r="A1579" t="s">
        <v>41</v>
      </c>
      <c r="B1579">
        <v>500</v>
      </c>
      <c r="C1579">
        <v>0.99</v>
      </c>
      <c r="D1579">
        <v>1.62</v>
      </c>
      <c r="E1579" s="1" t="s">
        <v>1092</v>
      </c>
      <c r="F1579" s="4" t="str">
        <f>HYPERLINK("https://www.generali.es/")</f>
        <v>https://www.generali.es/</v>
      </c>
      <c r="G1579">
        <v>1</v>
      </c>
    </row>
    <row r="1580" spans="1:7" outlineLevel="1" x14ac:dyDescent="0.25">
      <c r="A1580" t="s">
        <v>41</v>
      </c>
      <c r="B1580">
        <v>500</v>
      </c>
      <c r="C1580">
        <v>0.99</v>
      </c>
      <c r="D1580">
        <v>1.62</v>
      </c>
      <c r="E1580" s="1" t="s">
        <v>1092</v>
      </c>
      <c r="F1580" s="4" t="str">
        <f>HYPERLINK("https://www.reale.es/")</f>
        <v>https://www.reale.es/</v>
      </c>
      <c r="G1580">
        <v>1</v>
      </c>
    </row>
    <row r="1581" spans="1:7" outlineLevel="1" x14ac:dyDescent="0.25">
      <c r="A1581" t="s">
        <v>41</v>
      </c>
      <c r="B1581">
        <v>500</v>
      </c>
      <c r="C1581">
        <v>0.99</v>
      </c>
      <c r="D1581">
        <v>1.62</v>
      </c>
      <c r="E1581" s="1" t="s">
        <v>1092</v>
      </c>
      <c r="F1581" s="4" t="str">
        <f>HYPERLINK("https://adndelseguro.com/")</f>
        <v>https://adndelseguro.com/</v>
      </c>
      <c r="G1581">
        <v>1</v>
      </c>
    </row>
    <row r="1582" spans="1:7" outlineLevel="1" x14ac:dyDescent="0.25">
      <c r="A1582" t="s">
        <v>41</v>
      </c>
      <c r="B1582">
        <v>500</v>
      </c>
      <c r="C1582">
        <v>0.99</v>
      </c>
      <c r="D1582">
        <v>1.62</v>
      </c>
      <c r="E1582" s="1" t="s">
        <v>1092</v>
      </c>
      <c r="F1582" s="4" t="str">
        <f>HYPERLINK("https://tucorreduriadeseguros.com/blog/")</f>
        <v>https://tucorreduriadeseguros.com/blog/</v>
      </c>
      <c r="G1582">
        <v>1</v>
      </c>
    </row>
    <row r="1583" spans="1:7" outlineLevel="1" x14ac:dyDescent="0.25">
      <c r="A1583" t="s">
        <v>41</v>
      </c>
      <c r="B1583">
        <v>500</v>
      </c>
      <c r="C1583">
        <v>0.99</v>
      </c>
      <c r="D1583">
        <v>1.62</v>
      </c>
      <c r="E1583" s="1" t="s">
        <v>1092</v>
      </c>
      <c r="F1583" s="4" t="str">
        <f>HYPERLINK("https://www.segurchollo.com/allianz-foro-de-seguros-allianz-deja-tu-opinion/")</f>
        <v>https://www.segurchollo.com/allianz-foro-de-seguros-allianz-deja-tu-opinion/</v>
      </c>
      <c r="G1583">
        <v>1</v>
      </c>
    </row>
    <row r="1584" spans="1:7" x14ac:dyDescent="0.25">
      <c r="G1584">
        <v>1</v>
      </c>
    </row>
    <row r="1585" spans="1:7" x14ac:dyDescent="0.25">
      <c r="A1585" t="s">
        <v>1092</v>
      </c>
      <c r="B1585">
        <v>50</v>
      </c>
      <c r="C1585">
        <v>0.99</v>
      </c>
      <c r="D1585">
        <v>1.17</v>
      </c>
      <c r="E1585" s="1" t="s">
        <v>1092</v>
      </c>
      <c r="F1585" s="4" t="str">
        <f>HYPERLINK("https://www.kelisto.es/seguros-coche/mejor-compra/los-mejores-seguros-de-coche-2849")</f>
        <v>https://www.kelisto.es/seguros-coche/mejor-compra/los-mejores-seguros-de-coche-2849</v>
      </c>
      <c r="G1585">
        <v>1</v>
      </c>
    </row>
    <row r="1586" spans="1:7" outlineLevel="1" x14ac:dyDescent="0.25">
      <c r="A1586" t="s">
        <v>1092</v>
      </c>
      <c r="B1586">
        <v>50</v>
      </c>
      <c r="C1586">
        <v>0.99</v>
      </c>
      <c r="D1586">
        <v>1.17</v>
      </c>
      <c r="E1586" s="1" t="s">
        <v>1092</v>
      </c>
      <c r="F1586" s="4" t="str">
        <f>HYPERLINK("https://es.trustpilot.com/review/santalucia.es")</f>
        <v>https://es.trustpilot.com/review/santalucia.es</v>
      </c>
      <c r="G1586">
        <v>1</v>
      </c>
    </row>
    <row r="1587" spans="1:7" outlineLevel="1" x14ac:dyDescent="0.25">
      <c r="A1587" t="s">
        <v>1092</v>
      </c>
      <c r="B1587">
        <v>50</v>
      </c>
      <c r="C1587">
        <v>0.99</v>
      </c>
      <c r="D1587">
        <v>1.17</v>
      </c>
      <c r="E1587" s="1" t="s">
        <v>1092</v>
      </c>
      <c r="F1587" s="4" t="str">
        <f>HYPERLINK("https://es.trustpilot.com/review/mapfre.com")</f>
        <v>https://es.trustpilot.com/review/mapfre.com</v>
      </c>
      <c r="G1587">
        <v>1</v>
      </c>
    </row>
    <row r="1588" spans="1:7" outlineLevel="1" x14ac:dyDescent="0.25">
      <c r="A1588" t="s">
        <v>1092</v>
      </c>
      <c r="B1588">
        <v>50</v>
      </c>
      <c r="C1588">
        <v>0.99</v>
      </c>
      <c r="D1588">
        <v>1.17</v>
      </c>
      <c r="E1588" s="1" t="s">
        <v>1092</v>
      </c>
      <c r="F1588" s="4" t="str">
        <f>HYPERLINK("https://www.rastreator.com/seguros-de-coche/analisis/mejor-seguro-de-coche.aspx")</f>
        <v>https://www.rastreator.com/seguros-de-coche/analisis/mejor-seguro-de-coche.aspx</v>
      </c>
      <c r="G1588">
        <v>1</v>
      </c>
    </row>
    <row r="1589" spans="1:7" outlineLevel="1" x14ac:dyDescent="0.25">
      <c r="A1589" t="s">
        <v>1092</v>
      </c>
      <c r="B1589">
        <v>50</v>
      </c>
      <c r="C1589">
        <v>0.99</v>
      </c>
      <c r="D1589">
        <v>1.17</v>
      </c>
      <c r="E1589" s="1" t="s">
        <v>1092</v>
      </c>
      <c r="F1589" s="4" t="str">
        <f>HYPERLINK("https://www.reale.es/")</f>
        <v>https://www.reale.es/</v>
      </c>
      <c r="G1589">
        <v>1</v>
      </c>
    </row>
    <row r="1590" spans="1:7" outlineLevel="1" x14ac:dyDescent="0.25">
      <c r="A1590" t="s">
        <v>1092</v>
      </c>
      <c r="B1590">
        <v>50</v>
      </c>
      <c r="C1590">
        <v>0.99</v>
      </c>
      <c r="D1590">
        <v>1.17</v>
      </c>
      <c r="E1590" s="1" t="s">
        <v>1092</v>
      </c>
      <c r="F1590" s="4" t="str">
        <f>HYPERLINK("https://www.generali.es/")</f>
        <v>https://www.generali.es/</v>
      </c>
      <c r="G1590">
        <v>1</v>
      </c>
    </row>
    <row r="1591" spans="1:7" outlineLevel="1" x14ac:dyDescent="0.25">
      <c r="A1591" t="s">
        <v>1092</v>
      </c>
      <c r="B1591">
        <v>50</v>
      </c>
      <c r="C1591">
        <v>0.99</v>
      </c>
      <c r="D1591">
        <v>1.17</v>
      </c>
      <c r="E1591" s="1" t="s">
        <v>1092</v>
      </c>
      <c r="F1591" s="4" t="str">
        <f>HYPERLINK("https://selectra.es/seguros/aseguradoras/mapfre/seguro-dental-mapfre")</f>
        <v>https://selectra.es/seguros/aseguradoras/mapfre/seguro-dental-mapfre</v>
      </c>
      <c r="G1591">
        <v>1</v>
      </c>
    </row>
    <row r="1592" spans="1:7" outlineLevel="1" x14ac:dyDescent="0.25">
      <c r="A1592" t="s">
        <v>1092</v>
      </c>
      <c r="B1592">
        <v>50</v>
      </c>
      <c r="C1592">
        <v>0.99</v>
      </c>
      <c r="D1592">
        <v>1.17</v>
      </c>
      <c r="E1592" s="1" t="s">
        <v>1092</v>
      </c>
      <c r="F1592" s="4" t="str">
        <f>HYPERLINK("https://www.rankia.com/foros/seguros/temas/1938613-que-pensais-cambiarme-ocaso-norte-hispana-decesos")</f>
        <v>https://www.rankia.com/foros/seguros/temas/1938613-que-pensais-cambiarme-ocaso-norte-hispana-decesos</v>
      </c>
      <c r="G1592">
        <v>1</v>
      </c>
    </row>
    <row r="1593" spans="1:7" outlineLevel="1" x14ac:dyDescent="0.25">
      <c r="A1593" t="s">
        <v>1092</v>
      </c>
      <c r="B1593">
        <v>50</v>
      </c>
      <c r="C1593">
        <v>0.99</v>
      </c>
      <c r="D1593">
        <v>1.17</v>
      </c>
      <c r="E1593" s="1" t="s">
        <v>1092</v>
      </c>
      <c r="F1593" s="4" t="str">
        <f>HYPERLINK("https://www.icea.es/")</f>
        <v>https://www.icea.es/</v>
      </c>
      <c r="G1593">
        <v>1</v>
      </c>
    </row>
    <row r="1594" spans="1:7" outlineLevel="1" x14ac:dyDescent="0.25">
      <c r="A1594" t="s">
        <v>1092</v>
      </c>
      <c r="B1594">
        <v>50</v>
      </c>
      <c r="C1594">
        <v>0.99</v>
      </c>
      <c r="D1594">
        <v>1.17</v>
      </c>
      <c r="E1594" s="1" t="s">
        <v>1092</v>
      </c>
      <c r="F1594" s="4" t="str">
        <f>HYPERLINK("https://tucorreduriadeseguros.com/blog/")</f>
        <v>https://tucorreduriadeseguros.com/blog/</v>
      </c>
      <c r="G1594">
        <v>1</v>
      </c>
    </row>
    <row r="1595" spans="1:7" x14ac:dyDescent="0.25">
      <c r="G1595">
        <v>1</v>
      </c>
    </row>
    <row r="1596" spans="1:7" x14ac:dyDescent="0.25">
      <c r="A1596" t="s">
        <v>17</v>
      </c>
      <c r="B1596">
        <v>5000</v>
      </c>
      <c r="C1596">
        <v>0.99</v>
      </c>
      <c r="D1596">
        <v>1.6</v>
      </c>
      <c r="E1596" s="1" t="s">
        <v>295</v>
      </c>
      <c r="F1596" s="4" t="str">
        <f>HYPERLINK("https://www.bbva.es/personas/productos/seguros/viajes.html")</f>
        <v>https://www.bbva.es/personas/productos/seguros/viajes.html</v>
      </c>
      <c r="G1596">
        <v>1</v>
      </c>
    </row>
    <row r="1597" spans="1:7" outlineLevel="1" x14ac:dyDescent="0.25">
      <c r="A1597" t="s">
        <v>17</v>
      </c>
      <c r="B1597">
        <v>5000</v>
      </c>
      <c r="C1597">
        <v>0.99</v>
      </c>
      <c r="D1597">
        <v>1.6</v>
      </c>
      <c r="E1597" s="1" t="s">
        <v>295</v>
      </c>
      <c r="F1597" s="4" t="str">
        <f>HYPERLINK("https://heymondo.es/blog/cuanto-cuesta-un-seguro-de-viaje/")</f>
        <v>https://heymondo.es/blog/cuanto-cuesta-un-seguro-de-viaje/</v>
      </c>
      <c r="G1597">
        <v>1</v>
      </c>
    </row>
    <row r="1598" spans="1:7" outlineLevel="1" x14ac:dyDescent="0.25">
      <c r="A1598" t="s">
        <v>17</v>
      </c>
      <c r="B1598">
        <v>5000</v>
      </c>
      <c r="C1598">
        <v>0.99</v>
      </c>
      <c r="D1598">
        <v>1.6</v>
      </c>
      <c r="E1598" s="1" t="s">
        <v>295</v>
      </c>
      <c r="F1598" s="4" t="str">
        <f>HYPERLINK("https://axa-asistenciaviaje.com.mx/")</f>
        <v>https://axa-asistenciaviaje.com.mx/</v>
      </c>
      <c r="G1598">
        <v>1</v>
      </c>
    </row>
    <row r="1599" spans="1:7" outlineLevel="1" x14ac:dyDescent="0.25">
      <c r="A1599" t="s">
        <v>17</v>
      </c>
      <c r="B1599">
        <v>5000</v>
      </c>
      <c r="C1599">
        <v>0.99</v>
      </c>
      <c r="D1599">
        <v>1.6</v>
      </c>
      <c r="E1599" s="1" t="s">
        <v>295</v>
      </c>
      <c r="F1599" s="4" t="str">
        <f>HYPERLINK("https://selectra.es/seguros/seguros-viajes/comparador-seguro-viaje")</f>
        <v>https://selectra.es/seguros/seguros-viajes/comparador-seguro-viaje</v>
      </c>
      <c r="G1599">
        <v>1</v>
      </c>
    </row>
    <row r="1600" spans="1:7" outlineLevel="1" x14ac:dyDescent="0.25">
      <c r="A1600" t="s">
        <v>17</v>
      </c>
      <c r="B1600">
        <v>5000</v>
      </c>
      <c r="C1600">
        <v>0.99</v>
      </c>
      <c r="D1600">
        <v>1.6</v>
      </c>
      <c r="E1600" s="1" t="s">
        <v>295</v>
      </c>
      <c r="F1600" s="4" t="str">
        <f>HYPERLINK("https://www.assistcard.com/bo")</f>
        <v>https://www.assistcard.com/bo</v>
      </c>
      <c r="G1600">
        <v>1</v>
      </c>
    </row>
    <row r="1601" spans="1:7" outlineLevel="1" x14ac:dyDescent="0.25">
      <c r="A1601" t="s">
        <v>17</v>
      </c>
      <c r="B1601">
        <v>5000</v>
      </c>
      <c r="C1601">
        <v>0.99</v>
      </c>
      <c r="D1601">
        <v>1.6</v>
      </c>
      <c r="E1601" s="1" t="s">
        <v>295</v>
      </c>
      <c r="F1601" s="4" t="str">
        <f>HYPERLINK("https://www.intermundial.es/blog/5-mitos-seguro-de-viaje/")</f>
        <v>https://www.intermundial.es/blog/5-mitos-seguro-de-viaje/</v>
      </c>
      <c r="G1601">
        <v>1</v>
      </c>
    </row>
    <row r="1602" spans="1:7" outlineLevel="1" x14ac:dyDescent="0.25">
      <c r="A1602" t="s">
        <v>17</v>
      </c>
      <c r="B1602">
        <v>5000</v>
      </c>
      <c r="C1602">
        <v>0.99</v>
      </c>
      <c r="D1602">
        <v>1.6</v>
      </c>
      <c r="E1602" s="1" t="s">
        <v>295</v>
      </c>
      <c r="F1602" s="4" t="str">
        <f>HYPERLINK("https://www.intermundial.es/blog/paises-seguro-obligatorio/")</f>
        <v>https://www.intermundial.es/blog/paises-seguro-obligatorio/</v>
      </c>
      <c r="G1602">
        <v>1</v>
      </c>
    </row>
    <row r="1603" spans="1:7" outlineLevel="1" x14ac:dyDescent="0.25">
      <c r="A1603" t="s">
        <v>17</v>
      </c>
      <c r="B1603">
        <v>5000</v>
      </c>
      <c r="C1603">
        <v>0.99</v>
      </c>
      <c r="D1603">
        <v>1.6</v>
      </c>
      <c r="E1603" s="1" t="s">
        <v>295</v>
      </c>
      <c r="F1603" s="4" t="str">
        <f>HYPERLINK("https://www.allianztravel.com.mx/seguro-de-viaje.html")</f>
        <v>https://www.allianztravel.com.mx/seguro-de-viaje.html</v>
      </c>
      <c r="G1603">
        <v>1</v>
      </c>
    </row>
    <row r="1604" spans="1:7" outlineLevel="1" x14ac:dyDescent="0.25">
      <c r="A1604" t="s">
        <v>17</v>
      </c>
      <c r="B1604">
        <v>5000</v>
      </c>
      <c r="C1604">
        <v>0.99</v>
      </c>
      <c r="D1604">
        <v>1.6</v>
      </c>
      <c r="E1604" s="1" t="s">
        <v>295</v>
      </c>
      <c r="F1604" s="4" t="str">
        <f>HYPERLINK("https://capturetheatlas.com/es/mejor-seguro-de-viaje/")</f>
        <v>https://capturetheatlas.com/es/mejor-seguro-de-viaje/</v>
      </c>
      <c r="G1604">
        <v>1</v>
      </c>
    </row>
    <row r="1605" spans="1:7" outlineLevel="1" x14ac:dyDescent="0.25">
      <c r="A1605" t="s">
        <v>17</v>
      </c>
      <c r="B1605">
        <v>5000</v>
      </c>
      <c r="C1605">
        <v>0.99</v>
      </c>
      <c r="D1605">
        <v>1.6</v>
      </c>
      <c r="E1605" s="1" t="s">
        <v>295</v>
      </c>
      <c r="F1605" s="4" t="str">
        <f>HYPERLINK("https://www.wizink.es/public/asistencia-en-viajes-24")</f>
        <v>https://www.wizink.es/public/asistencia-en-viajes-24</v>
      </c>
      <c r="G1605">
        <v>1</v>
      </c>
    </row>
    <row r="1606" spans="1:7" x14ac:dyDescent="0.25">
      <c r="G1606">
        <v>1</v>
      </c>
    </row>
    <row r="1607" spans="1:7" x14ac:dyDescent="0.25">
      <c r="A1607" t="s">
        <v>575</v>
      </c>
      <c r="B1607">
        <v>500</v>
      </c>
      <c r="C1607">
        <v>0.99</v>
      </c>
      <c r="D1607">
        <v>3.16</v>
      </c>
      <c r="E1607" s="1" t="s">
        <v>295</v>
      </c>
      <c r="F1607" s="4" t="str">
        <f>HYPERLINK("https://www.allianztravel.com.mx/seguro-de-viaje.html")</f>
        <v>https://www.allianztravel.com.mx/seguro-de-viaje.html</v>
      </c>
      <c r="G1607">
        <v>1</v>
      </c>
    </row>
    <row r="1608" spans="1:7" outlineLevel="1" x14ac:dyDescent="0.25">
      <c r="A1608" t="s">
        <v>575</v>
      </c>
      <c r="B1608">
        <v>500</v>
      </c>
      <c r="C1608">
        <v>0.99</v>
      </c>
      <c r="D1608">
        <v>3.16</v>
      </c>
      <c r="E1608" s="1" t="s">
        <v>295</v>
      </c>
      <c r="F1608" s="4" t="str">
        <f>HYPERLINK("https://www.intermundial.es/blog/paises-seguro-obligatorio/")</f>
        <v>https://www.intermundial.es/blog/paises-seguro-obligatorio/</v>
      </c>
      <c r="G1608">
        <v>1</v>
      </c>
    </row>
    <row r="1609" spans="1:7" outlineLevel="1" x14ac:dyDescent="0.25">
      <c r="A1609" t="s">
        <v>575</v>
      </c>
      <c r="B1609">
        <v>500</v>
      </c>
      <c r="C1609">
        <v>0.99</v>
      </c>
      <c r="D1609">
        <v>3.16</v>
      </c>
      <c r="E1609" s="1" t="s">
        <v>295</v>
      </c>
      <c r="F1609" s="4" t="str">
        <f>HYPERLINK("https://axa-asistenciaviaje.com.mx/")</f>
        <v>https://axa-asistenciaviaje.com.mx/</v>
      </c>
      <c r="G1609">
        <v>1</v>
      </c>
    </row>
    <row r="1610" spans="1:7" outlineLevel="1" x14ac:dyDescent="0.25">
      <c r="A1610" t="s">
        <v>575</v>
      </c>
      <c r="B1610">
        <v>500</v>
      </c>
      <c r="C1610">
        <v>0.99</v>
      </c>
      <c r="D1610">
        <v>3.16</v>
      </c>
      <c r="E1610" s="1" t="s">
        <v>295</v>
      </c>
      <c r="F1610" s="4" t="str">
        <f>HYPERLINK("https://www.assistcard.com/bo")</f>
        <v>https://www.assistcard.com/bo</v>
      </c>
      <c r="G1610">
        <v>1</v>
      </c>
    </row>
    <row r="1611" spans="1:7" outlineLevel="1" x14ac:dyDescent="0.25">
      <c r="A1611" t="s">
        <v>575</v>
      </c>
      <c r="B1611">
        <v>500</v>
      </c>
      <c r="C1611">
        <v>0.99</v>
      </c>
      <c r="D1611">
        <v>3.16</v>
      </c>
      <c r="E1611" s="1" t="s">
        <v>295</v>
      </c>
      <c r="F1611" s="4" t="str">
        <f>HYPERLINK("https://www.bbva.es/personas/productos/seguros/viajes.html")</f>
        <v>https://www.bbva.es/personas/productos/seguros/viajes.html</v>
      </c>
      <c r="G1611">
        <v>1</v>
      </c>
    </row>
    <row r="1612" spans="1:7" outlineLevel="1" x14ac:dyDescent="0.25">
      <c r="A1612" t="s">
        <v>575</v>
      </c>
      <c r="B1612">
        <v>500</v>
      </c>
      <c r="C1612">
        <v>0.99</v>
      </c>
      <c r="D1612">
        <v>3.16</v>
      </c>
      <c r="E1612" s="1" t="s">
        <v>295</v>
      </c>
      <c r="F1612" s="4" t="str">
        <f>HYPERLINK("https://capturetheatlas.com/es/mejor-seguro-de-viaje/")</f>
        <v>https://capturetheatlas.com/es/mejor-seguro-de-viaje/</v>
      </c>
      <c r="G1612">
        <v>1</v>
      </c>
    </row>
    <row r="1613" spans="1:7" outlineLevel="1" x14ac:dyDescent="0.25">
      <c r="A1613" t="s">
        <v>575</v>
      </c>
      <c r="B1613">
        <v>500</v>
      </c>
      <c r="C1613">
        <v>0.99</v>
      </c>
      <c r="D1613">
        <v>3.16</v>
      </c>
      <c r="E1613" s="1" t="s">
        <v>295</v>
      </c>
      <c r="F1613" s="4" t="str">
        <f>HYPERLINK("https://selectra.es/seguros/seguros-viajes/comparador-seguro-viaje")</f>
        <v>https://selectra.es/seguros/seguros-viajes/comparador-seguro-viaje</v>
      </c>
      <c r="G1613">
        <v>1</v>
      </c>
    </row>
    <row r="1614" spans="1:7" outlineLevel="1" x14ac:dyDescent="0.25">
      <c r="A1614" t="s">
        <v>575</v>
      </c>
      <c r="B1614">
        <v>500</v>
      </c>
      <c r="C1614">
        <v>0.99</v>
      </c>
      <c r="D1614">
        <v>3.16</v>
      </c>
      <c r="E1614" s="1" t="s">
        <v>295</v>
      </c>
      <c r="F1614" s="4" t="str">
        <f>HYPERLINK("https://blog.chapkadirect.es/seguro-de-viaje-es-obligatorio/")</f>
        <v>https://blog.chapkadirect.es/seguro-de-viaje-es-obligatorio/</v>
      </c>
      <c r="G1614">
        <v>1</v>
      </c>
    </row>
    <row r="1615" spans="1:7" outlineLevel="1" x14ac:dyDescent="0.25">
      <c r="A1615" t="s">
        <v>575</v>
      </c>
      <c r="B1615">
        <v>500</v>
      </c>
      <c r="C1615">
        <v>0.99</v>
      </c>
      <c r="D1615">
        <v>3.16</v>
      </c>
      <c r="E1615" s="1" t="s">
        <v>295</v>
      </c>
      <c r="F1615" s="4" t="str">
        <f>HYPERLINK("http://www.asistur.cu/")</f>
        <v>http://www.asistur.cu/</v>
      </c>
      <c r="G1615">
        <v>1</v>
      </c>
    </row>
    <row r="1616" spans="1:7" outlineLevel="1" x14ac:dyDescent="0.25">
      <c r="A1616" t="s">
        <v>575</v>
      </c>
      <c r="B1616">
        <v>500</v>
      </c>
      <c r="C1616">
        <v>0.99</v>
      </c>
      <c r="D1616">
        <v>3.16</v>
      </c>
      <c r="E1616" s="1" t="s">
        <v>295</v>
      </c>
      <c r="F161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16">
        <v>1</v>
      </c>
    </row>
    <row r="1617" spans="1:7" x14ac:dyDescent="0.25">
      <c r="G1617">
        <v>1</v>
      </c>
    </row>
    <row r="1618" spans="1:7" x14ac:dyDescent="0.25">
      <c r="A1618" t="s">
        <v>746</v>
      </c>
      <c r="B1618">
        <v>500</v>
      </c>
      <c r="C1618">
        <v>0.99</v>
      </c>
      <c r="D1618">
        <v>2.58</v>
      </c>
      <c r="E1618" s="1" t="s">
        <v>295</v>
      </c>
      <c r="F1618" s="4" t="str">
        <f>HYPERLINK("https://www.universal.com.do/productos_parati/salud_internacional/Paginas/default.aspx")</f>
        <v>https://www.universal.com.do/productos_parati/salud_internacional/Paginas/default.aspx</v>
      </c>
      <c r="G1618">
        <v>1</v>
      </c>
    </row>
    <row r="1619" spans="1:7" outlineLevel="1" x14ac:dyDescent="0.25">
      <c r="A1619" t="s">
        <v>746</v>
      </c>
      <c r="B1619">
        <v>500</v>
      </c>
      <c r="C1619">
        <v>0.99</v>
      </c>
      <c r="D1619">
        <v>2.58</v>
      </c>
      <c r="E1619" s="1" t="s">
        <v>295</v>
      </c>
      <c r="F1619" s="4" t="str">
        <f>HYPERLINK("https://www.bmicos.com/categoria-producto/salud/")</f>
        <v>https://www.bmicos.com/categoria-producto/salud/</v>
      </c>
      <c r="G1619">
        <v>1</v>
      </c>
    </row>
    <row r="1620" spans="1:7" outlineLevel="1" x14ac:dyDescent="0.25">
      <c r="A1620" t="s">
        <v>746</v>
      </c>
      <c r="B1620">
        <v>500</v>
      </c>
      <c r="C1620">
        <v>0.99</v>
      </c>
      <c r="D1620">
        <v>2.58</v>
      </c>
      <c r="E1620" s="1" t="s">
        <v>295</v>
      </c>
      <c r="F1620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20">
        <v>1</v>
      </c>
    </row>
    <row r="1621" spans="1:7" outlineLevel="1" x14ac:dyDescent="0.25">
      <c r="A1621" t="s">
        <v>746</v>
      </c>
      <c r="B1621">
        <v>500</v>
      </c>
      <c r="C1621">
        <v>0.99</v>
      </c>
      <c r="D1621">
        <v>2.58</v>
      </c>
      <c r="E1621" s="1" t="s">
        <v>295</v>
      </c>
      <c r="F1621" s="4" t="str">
        <f>HYPERLINK("https://www.allianztravel.com.mx/seguro-de-viaje.html")</f>
        <v>https://www.allianztravel.com.mx/seguro-de-viaje.html</v>
      </c>
      <c r="G1621">
        <v>1</v>
      </c>
    </row>
    <row r="1622" spans="1:7" outlineLevel="1" x14ac:dyDescent="0.25">
      <c r="A1622" t="s">
        <v>746</v>
      </c>
      <c r="B1622">
        <v>500</v>
      </c>
      <c r="C1622">
        <v>0.99</v>
      </c>
      <c r="D1622">
        <v>2.58</v>
      </c>
      <c r="E1622" s="1" t="s">
        <v>295</v>
      </c>
      <c r="F1622" s="4" t="str">
        <f>HYPERLINK("http://www.esicuba.cu/")</f>
        <v>http://www.esicuba.cu/</v>
      </c>
      <c r="G1622">
        <v>1</v>
      </c>
    </row>
    <row r="1623" spans="1:7" outlineLevel="1" x14ac:dyDescent="0.25">
      <c r="A1623" t="s">
        <v>746</v>
      </c>
      <c r="B1623">
        <v>500</v>
      </c>
      <c r="C1623">
        <v>0.99</v>
      </c>
      <c r="D1623">
        <v>2.58</v>
      </c>
      <c r="E1623" s="1" t="s">
        <v>295</v>
      </c>
      <c r="F1623" s="4" t="str">
        <f>HYPERLINK("https://www.assistcard.com/sv")</f>
        <v>https://www.assistcard.com/sv</v>
      </c>
      <c r="G1623">
        <v>1</v>
      </c>
    </row>
    <row r="1624" spans="1:7" outlineLevel="1" x14ac:dyDescent="0.25">
      <c r="A1624" t="s">
        <v>746</v>
      </c>
      <c r="B1624">
        <v>500</v>
      </c>
      <c r="C1624">
        <v>0.99</v>
      </c>
      <c r="D1624">
        <v>2.58</v>
      </c>
      <c r="E1624" s="1" t="s">
        <v>295</v>
      </c>
      <c r="F1624" s="4" t="str">
        <f>HYPERLINK("https://selectra.es/seguros/seguros-salud")</f>
        <v>https://selectra.es/seguros/seguros-salud</v>
      </c>
      <c r="G1624">
        <v>1</v>
      </c>
    </row>
    <row r="1625" spans="1:7" outlineLevel="1" x14ac:dyDescent="0.25">
      <c r="A1625" t="s">
        <v>746</v>
      </c>
      <c r="B1625">
        <v>500</v>
      </c>
      <c r="C1625">
        <v>0.99</v>
      </c>
      <c r="D1625">
        <v>2.58</v>
      </c>
      <c r="E1625" s="1" t="s">
        <v>295</v>
      </c>
      <c r="F1625" s="4" t="str">
        <f>HYPERLINK("https://www.intermundial.es/blog/paises-seguro-obligatorio/")</f>
        <v>https://www.intermundial.es/blog/paises-seguro-obligatorio/</v>
      </c>
      <c r="G1625">
        <v>1</v>
      </c>
    </row>
    <row r="1626" spans="1:7" outlineLevel="1" x14ac:dyDescent="0.25">
      <c r="A1626" t="s">
        <v>746</v>
      </c>
      <c r="B1626">
        <v>500</v>
      </c>
      <c r="C1626">
        <v>0.99</v>
      </c>
      <c r="D1626">
        <v>2.58</v>
      </c>
      <c r="E1626" s="1" t="s">
        <v>295</v>
      </c>
      <c r="F1626" s="4" t="str">
        <f>HYPERLINK("https://capturetheatlas.com/es/mejor-seguro-de-viaje/")</f>
        <v>https://capturetheatlas.com/es/mejor-seguro-de-viaje/</v>
      </c>
      <c r="G1626">
        <v>1</v>
      </c>
    </row>
    <row r="1627" spans="1:7" outlineLevel="1" x14ac:dyDescent="0.25">
      <c r="A1627" t="s">
        <v>746</v>
      </c>
      <c r="B1627">
        <v>500</v>
      </c>
      <c r="C1627">
        <v>0.99</v>
      </c>
      <c r="D1627">
        <v>2.58</v>
      </c>
      <c r="E1627" s="1" t="s">
        <v>295</v>
      </c>
      <c r="F1627" s="4" t="str">
        <f>HYPERLINK("http://www.asistur.cu/")</f>
        <v>http://www.asistur.cu/</v>
      </c>
      <c r="G1627">
        <v>1</v>
      </c>
    </row>
    <row r="1628" spans="1:7" x14ac:dyDescent="0.25">
      <c r="G1628">
        <v>1</v>
      </c>
    </row>
    <row r="1629" spans="1:7" x14ac:dyDescent="0.25">
      <c r="A1629" t="s">
        <v>837</v>
      </c>
      <c r="B1629">
        <v>500</v>
      </c>
      <c r="C1629">
        <v>0.99</v>
      </c>
      <c r="D1629">
        <v>3.16</v>
      </c>
      <c r="E1629" s="1" t="s">
        <v>295</v>
      </c>
      <c r="F1629" s="4" t="str">
        <f>HYPERLINK("https://www.intermundial.es/blog/paises-seguro-obligatorio/")</f>
        <v>https://www.intermundial.es/blog/paises-seguro-obligatorio/</v>
      </c>
      <c r="G1629">
        <v>1</v>
      </c>
    </row>
    <row r="1630" spans="1:7" outlineLevel="1" x14ac:dyDescent="0.25">
      <c r="A1630" t="s">
        <v>837</v>
      </c>
      <c r="B1630">
        <v>500</v>
      </c>
      <c r="C1630">
        <v>0.99</v>
      </c>
      <c r="D1630">
        <v>3.16</v>
      </c>
      <c r="E1630" s="1" t="s">
        <v>295</v>
      </c>
      <c r="F1630" s="4" t="str">
        <f>HYPERLINK("https://www.bbva.es/personas/productos/seguros/viajes.html")</f>
        <v>https://www.bbva.es/personas/productos/seguros/viajes.html</v>
      </c>
      <c r="G1630">
        <v>1</v>
      </c>
    </row>
    <row r="1631" spans="1:7" outlineLevel="1" x14ac:dyDescent="0.25">
      <c r="A1631" t="s">
        <v>837</v>
      </c>
      <c r="B1631">
        <v>500</v>
      </c>
      <c r="C1631">
        <v>0.99</v>
      </c>
      <c r="D1631">
        <v>3.16</v>
      </c>
      <c r="E1631" s="1" t="s">
        <v>295</v>
      </c>
      <c r="F1631" s="4" t="str">
        <f>HYPERLINK("https://axa-asistenciaviaje.com.mx/")</f>
        <v>https://axa-asistenciaviaje.com.mx/</v>
      </c>
      <c r="G1631">
        <v>1</v>
      </c>
    </row>
    <row r="1632" spans="1:7" outlineLevel="1" x14ac:dyDescent="0.25">
      <c r="A1632" t="s">
        <v>837</v>
      </c>
      <c r="B1632">
        <v>500</v>
      </c>
      <c r="C1632">
        <v>0.99</v>
      </c>
      <c r="D1632">
        <v>3.16</v>
      </c>
      <c r="E1632" s="1" t="s">
        <v>295</v>
      </c>
      <c r="F1632" s="4" t="str">
        <f>HYPERLINK("https://blog.chapkadirect.es/seguro-de-viaje-es-obligatorio/")</f>
        <v>https://blog.chapkadirect.es/seguro-de-viaje-es-obligatorio/</v>
      </c>
      <c r="G1632">
        <v>1</v>
      </c>
    </row>
    <row r="1633" spans="1:7" outlineLevel="1" x14ac:dyDescent="0.25">
      <c r="A1633" t="s">
        <v>837</v>
      </c>
      <c r="B1633">
        <v>500</v>
      </c>
      <c r="C1633">
        <v>0.99</v>
      </c>
      <c r="D1633">
        <v>3.16</v>
      </c>
      <c r="E1633" s="1" t="s">
        <v>295</v>
      </c>
      <c r="F1633" s="4" t="str">
        <f>HYPERLINK("https://www.allianztravel.com.mx/seguro-de-viaje.html")</f>
        <v>https://www.allianztravel.com.mx/seguro-de-viaje.html</v>
      </c>
      <c r="G1633">
        <v>1</v>
      </c>
    </row>
    <row r="1634" spans="1:7" outlineLevel="1" x14ac:dyDescent="0.25">
      <c r="A1634" t="s">
        <v>837</v>
      </c>
      <c r="B1634">
        <v>500</v>
      </c>
      <c r="C1634">
        <v>0.99</v>
      </c>
      <c r="D1634">
        <v>3.16</v>
      </c>
      <c r="E1634" s="1" t="s">
        <v>295</v>
      </c>
      <c r="F1634" s="4" t="str">
        <f>HYPERLINK("https://capturetheatlas.com/es/mejor-seguro-de-viaje/")</f>
        <v>https://capturetheatlas.com/es/mejor-seguro-de-viaje/</v>
      </c>
      <c r="G1634">
        <v>1</v>
      </c>
    </row>
    <row r="1635" spans="1:7" outlineLevel="1" x14ac:dyDescent="0.25">
      <c r="A1635" t="s">
        <v>837</v>
      </c>
      <c r="B1635">
        <v>500</v>
      </c>
      <c r="C1635">
        <v>0.99</v>
      </c>
      <c r="D1635">
        <v>3.16</v>
      </c>
      <c r="E1635" s="1" t="s">
        <v>295</v>
      </c>
      <c r="F1635" s="4" t="str">
        <f>HYPERLINK("https://www.assistcard.com/bo")</f>
        <v>https://www.assistcard.com/bo</v>
      </c>
      <c r="G1635">
        <v>1</v>
      </c>
    </row>
    <row r="1636" spans="1:7" outlineLevel="1" x14ac:dyDescent="0.25">
      <c r="A1636" t="s">
        <v>837</v>
      </c>
      <c r="B1636">
        <v>500</v>
      </c>
      <c r="C1636">
        <v>0.99</v>
      </c>
      <c r="D1636">
        <v>3.16</v>
      </c>
      <c r="E1636" s="1" t="s">
        <v>295</v>
      </c>
      <c r="F1636" s="4" t="str">
        <f>HYPERLINK("https://selectra.es/seguros/seguros-viajes/comparador-seguro-viaje")</f>
        <v>https://selectra.es/seguros/seguros-viajes/comparador-seguro-viaje</v>
      </c>
      <c r="G1636">
        <v>1</v>
      </c>
    </row>
    <row r="1637" spans="1:7" outlineLevel="1" x14ac:dyDescent="0.25">
      <c r="A1637" t="s">
        <v>837</v>
      </c>
      <c r="B1637">
        <v>500</v>
      </c>
      <c r="C1637">
        <v>0.99</v>
      </c>
      <c r="D1637">
        <v>3.16</v>
      </c>
      <c r="E1637" s="1" t="s">
        <v>295</v>
      </c>
      <c r="F1637" s="4" t="str">
        <f>HYPERLINK("http://www.asistur.cu/")</f>
        <v>http://www.asistur.cu/</v>
      </c>
      <c r="G1637">
        <v>1</v>
      </c>
    </row>
    <row r="1638" spans="1:7" outlineLevel="1" x14ac:dyDescent="0.25">
      <c r="A1638" t="s">
        <v>837</v>
      </c>
      <c r="B1638">
        <v>500</v>
      </c>
      <c r="C1638">
        <v>0.99</v>
      </c>
      <c r="D1638">
        <v>3.16</v>
      </c>
      <c r="E1638" s="1" t="s">
        <v>295</v>
      </c>
      <c r="F1638" s="4" t="str">
        <f>HYPERLINK("https://www.protegetuviaje.com/blog/seguro-de-viaje-internacional/")</f>
        <v>https://www.protegetuviaje.com/blog/seguro-de-viaje-internacional/</v>
      </c>
      <c r="G1638">
        <v>1</v>
      </c>
    </row>
    <row r="1639" spans="1:7" x14ac:dyDescent="0.25">
      <c r="G1639">
        <v>1</v>
      </c>
    </row>
    <row r="1640" spans="1:7" x14ac:dyDescent="0.25">
      <c r="A1640" t="s">
        <v>537</v>
      </c>
      <c r="B1640">
        <v>500</v>
      </c>
      <c r="C1640">
        <v>0.99</v>
      </c>
      <c r="D1640">
        <v>1.61</v>
      </c>
      <c r="E1640" s="1" t="s">
        <v>295</v>
      </c>
      <c r="F1640" s="4" t="str">
        <f>HYPERLINK("https://www.intermundial.es/blog/paises-seguro-obligatorio/")</f>
        <v>https://www.intermundial.es/blog/paises-seguro-obligatorio/</v>
      </c>
      <c r="G1640">
        <v>1</v>
      </c>
    </row>
    <row r="1641" spans="1:7" outlineLevel="1" x14ac:dyDescent="0.25">
      <c r="A1641" t="s">
        <v>537</v>
      </c>
      <c r="B1641">
        <v>500</v>
      </c>
      <c r="C1641">
        <v>0.99</v>
      </c>
      <c r="D1641">
        <v>1.61</v>
      </c>
      <c r="E1641" s="1" t="s">
        <v>295</v>
      </c>
      <c r="F1641" s="4" t="str">
        <f>HYPERLINK("https://www.protegetuviaje.com/blog/seguro-de-viaje-internacional/")</f>
        <v>https://www.protegetuviaje.com/blog/seguro-de-viaje-internacional/</v>
      </c>
      <c r="G1641">
        <v>1</v>
      </c>
    </row>
    <row r="1642" spans="1:7" outlineLevel="1" x14ac:dyDescent="0.25">
      <c r="A1642" t="s">
        <v>537</v>
      </c>
      <c r="B1642">
        <v>500</v>
      </c>
      <c r="C1642">
        <v>0.99</v>
      </c>
      <c r="D1642">
        <v>1.61</v>
      </c>
      <c r="E1642" s="1" t="s">
        <v>295</v>
      </c>
      <c r="F1642" s="4" t="str">
        <f>HYPERLINK("https://www.assistcard.com/bo")</f>
        <v>https://www.assistcard.com/bo</v>
      </c>
      <c r="G1642">
        <v>1</v>
      </c>
    </row>
    <row r="1643" spans="1:7" outlineLevel="1" x14ac:dyDescent="0.25">
      <c r="A1643" t="s">
        <v>537</v>
      </c>
      <c r="B1643">
        <v>500</v>
      </c>
      <c r="C1643">
        <v>0.99</v>
      </c>
      <c r="D1643">
        <v>1.61</v>
      </c>
      <c r="E1643" s="1" t="s">
        <v>295</v>
      </c>
      <c r="F1643" s="4" t="str">
        <f>HYPERLINK("https://axa-asistenciaviaje.com.mx/")</f>
        <v>https://axa-asistenciaviaje.com.mx/</v>
      </c>
      <c r="G1643">
        <v>1</v>
      </c>
    </row>
    <row r="1644" spans="1:7" outlineLevel="1" x14ac:dyDescent="0.25">
      <c r="A1644" t="s">
        <v>537</v>
      </c>
      <c r="B1644">
        <v>500</v>
      </c>
      <c r="C1644">
        <v>0.99</v>
      </c>
      <c r="D1644">
        <v>1.61</v>
      </c>
      <c r="E1644" s="1" t="s">
        <v>295</v>
      </c>
      <c r="F1644" s="4" t="str">
        <f>HYPERLINK("https://www.allianztravel.com.mx/seguro-de-viaje.html")</f>
        <v>https://www.allianztravel.com.mx/seguro-de-viaje.html</v>
      </c>
      <c r="G1644">
        <v>1</v>
      </c>
    </row>
    <row r="1645" spans="1:7" outlineLevel="1" x14ac:dyDescent="0.25">
      <c r="A1645" t="s">
        <v>537</v>
      </c>
      <c r="B1645">
        <v>500</v>
      </c>
      <c r="C1645">
        <v>0.99</v>
      </c>
      <c r="D1645">
        <v>1.61</v>
      </c>
      <c r="E1645" s="1" t="s">
        <v>295</v>
      </c>
      <c r="F1645" s="4" t="str">
        <f>HYPERLINK("https://capturetheatlas.com/es/mejor-seguro-de-viaje/")</f>
        <v>https://capturetheatlas.com/es/mejor-seguro-de-viaje/</v>
      </c>
      <c r="G1645">
        <v>1</v>
      </c>
    </row>
    <row r="1646" spans="1:7" outlineLevel="1" x14ac:dyDescent="0.25">
      <c r="A1646" t="s">
        <v>537</v>
      </c>
      <c r="B1646">
        <v>500</v>
      </c>
      <c r="C1646">
        <v>0.99</v>
      </c>
      <c r="D1646">
        <v>1.61</v>
      </c>
      <c r="E1646" s="1" t="s">
        <v>295</v>
      </c>
      <c r="F1646" s="4" t="str">
        <f>HYPERLINK("https://www.aseguratuviaje.com.ar/seguros-de-viaje/de-viajes-internacionales")</f>
        <v>https://www.aseguratuviaje.com.ar/seguros-de-viaje/de-viajes-internacionales</v>
      </c>
      <c r="G1646">
        <v>1</v>
      </c>
    </row>
    <row r="1647" spans="1:7" outlineLevel="1" x14ac:dyDescent="0.25">
      <c r="A1647" t="s">
        <v>537</v>
      </c>
      <c r="B1647">
        <v>500</v>
      </c>
      <c r="C1647">
        <v>0.99</v>
      </c>
      <c r="D1647">
        <v>1.61</v>
      </c>
      <c r="E1647" s="1" t="s">
        <v>295</v>
      </c>
      <c r="F1647" s="4" t="str">
        <f>HYPERLINK("https://heymondo.es/blog/cuanto-cuesta-un-seguro-de-viaje/")</f>
        <v>https://heymondo.es/blog/cuanto-cuesta-un-seguro-de-viaje/</v>
      </c>
      <c r="G1647">
        <v>1</v>
      </c>
    </row>
    <row r="1648" spans="1:7" outlineLevel="1" x14ac:dyDescent="0.25">
      <c r="A1648" t="s">
        <v>537</v>
      </c>
      <c r="B1648">
        <v>500</v>
      </c>
      <c r="C1648">
        <v>0.99</v>
      </c>
      <c r="D1648">
        <v>1.61</v>
      </c>
      <c r="E1648" s="1" t="s">
        <v>295</v>
      </c>
      <c r="F1648" s="4" t="str">
        <f>HYPERLINK("https://www.bbva.es/personas/productos/seguros/viajes.html")</f>
        <v>https://www.bbva.es/personas/productos/seguros/viajes.html</v>
      </c>
      <c r="G1648">
        <v>1</v>
      </c>
    </row>
    <row r="1649" spans="1:7" outlineLevel="1" x14ac:dyDescent="0.25">
      <c r="A1649" t="s">
        <v>537</v>
      </c>
      <c r="B1649">
        <v>500</v>
      </c>
      <c r="C1649">
        <v>0.99</v>
      </c>
      <c r="D1649">
        <v>1.61</v>
      </c>
      <c r="E1649" s="1" t="s">
        <v>295</v>
      </c>
      <c r="F1649" s="4" t="str">
        <f>HYPERLINK("https://www.comparaonline.cl/seguro-viaje/tip/seguro-viaje-anual")</f>
        <v>https://www.comparaonline.cl/seguro-viaje/tip/seguro-viaje-anual</v>
      </c>
      <c r="G1649">
        <v>1</v>
      </c>
    </row>
    <row r="1650" spans="1:7" x14ac:dyDescent="0.25">
      <c r="G1650">
        <v>1</v>
      </c>
    </row>
    <row r="1651" spans="1:7" x14ac:dyDescent="0.25">
      <c r="A1651" t="s">
        <v>881</v>
      </c>
      <c r="B1651">
        <v>500</v>
      </c>
      <c r="C1651">
        <v>0.99</v>
      </c>
      <c r="D1651">
        <v>1.61</v>
      </c>
      <c r="E1651" s="1" t="s">
        <v>295</v>
      </c>
      <c r="F1651" s="4" t="str">
        <f>HYPERLINK("https://www.intermundial.es/blog/paises-seguro-obligatorio/")</f>
        <v>https://www.intermundial.es/blog/paises-seguro-obligatorio/</v>
      </c>
      <c r="G1651">
        <v>1</v>
      </c>
    </row>
    <row r="1652" spans="1:7" outlineLevel="1" x14ac:dyDescent="0.25">
      <c r="A1652" t="s">
        <v>881</v>
      </c>
      <c r="B1652">
        <v>500</v>
      </c>
      <c r="C1652">
        <v>0.99</v>
      </c>
      <c r="D1652">
        <v>1.61</v>
      </c>
      <c r="E1652" s="1" t="s">
        <v>295</v>
      </c>
      <c r="F1652" s="4" t="str">
        <f>HYPERLINK("https://www.protegetuviaje.com/blog/seguro-de-viaje-internacional/")</f>
        <v>https://www.protegetuviaje.com/blog/seguro-de-viaje-internacional/</v>
      </c>
      <c r="G1652">
        <v>1</v>
      </c>
    </row>
    <row r="1653" spans="1:7" outlineLevel="1" x14ac:dyDescent="0.25">
      <c r="A1653" t="s">
        <v>881</v>
      </c>
      <c r="B1653">
        <v>500</v>
      </c>
      <c r="C1653">
        <v>0.99</v>
      </c>
      <c r="D1653">
        <v>1.61</v>
      </c>
      <c r="E1653" s="1" t="s">
        <v>295</v>
      </c>
      <c r="F1653" s="4" t="str">
        <f>HYPERLINK("https://www.aseguratuviaje.com.ar/seguros-de-viaje/de-viajes-internacionales")</f>
        <v>https://www.aseguratuviaje.com.ar/seguros-de-viaje/de-viajes-internacionales</v>
      </c>
      <c r="G1653">
        <v>1</v>
      </c>
    </row>
    <row r="1654" spans="1:7" outlineLevel="1" x14ac:dyDescent="0.25">
      <c r="A1654" t="s">
        <v>881</v>
      </c>
      <c r="B1654">
        <v>500</v>
      </c>
      <c r="C1654">
        <v>0.99</v>
      </c>
      <c r="D1654">
        <v>1.61</v>
      </c>
      <c r="E1654" s="1" t="s">
        <v>295</v>
      </c>
      <c r="F1654" s="4" t="str">
        <f>HYPERLINK("https://www.assistcard.com/bo")</f>
        <v>https://www.assistcard.com/bo</v>
      </c>
      <c r="G1654">
        <v>1</v>
      </c>
    </row>
    <row r="1655" spans="1:7" outlineLevel="1" x14ac:dyDescent="0.25">
      <c r="A1655" t="s">
        <v>881</v>
      </c>
      <c r="B1655">
        <v>500</v>
      </c>
      <c r="C1655">
        <v>0.99</v>
      </c>
      <c r="D1655">
        <v>1.61</v>
      </c>
      <c r="E1655" s="1" t="s">
        <v>295</v>
      </c>
      <c r="F1655" s="4" t="str">
        <f>HYPERLINK("https://www.allianztravel.com.mx/seguro-de-viaje.html")</f>
        <v>https://www.allianztravel.com.mx/seguro-de-viaje.html</v>
      </c>
      <c r="G1655">
        <v>1</v>
      </c>
    </row>
    <row r="1656" spans="1:7" outlineLevel="1" x14ac:dyDescent="0.25">
      <c r="A1656" t="s">
        <v>881</v>
      </c>
      <c r="B1656">
        <v>500</v>
      </c>
      <c r="C1656">
        <v>0.99</v>
      </c>
      <c r="D1656">
        <v>1.61</v>
      </c>
      <c r="E1656" s="1" t="s">
        <v>295</v>
      </c>
      <c r="F1656" s="4" t="str">
        <f>HYPERLINK("https://capturetheatlas.com/es/mejor-seguro-de-viaje/")</f>
        <v>https://capturetheatlas.com/es/mejor-seguro-de-viaje/</v>
      </c>
      <c r="G1656">
        <v>1</v>
      </c>
    </row>
    <row r="1657" spans="1:7" outlineLevel="1" x14ac:dyDescent="0.25">
      <c r="A1657" t="s">
        <v>881</v>
      </c>
      <c r="B1657">
        <v>500</v>
      </c>
      <c r="C1657">
        <v>0.99</v>
      </c>
      <c r="D1657">
        <v>1.61</v>
      </c>
      <c r="E1657" s="1" t="s">
        <v>295</v>
      </c>
      <c r="F1657" s="4" t="str">
        <f>HYPERLINK("https://axa-asistenciaviaje.com.mx/")</f>
        <v>https://axa-asistenciaviaje.com.mx/</v>
      </c>
      <c r="G1657">
        <v>1</v>
      </c>
    </row>
    <row r="1658" spans="1:7" outlineLevel="1" x14ac:dyDescent="0.25">
      <c r="A1658" t="s">
        <v>881</v>
      </c>
      <c r="B1658">
        <v>500</v>
      </c>
      <c r="C1658">
        <v>0.99</v>
      </c>
      <c r="D1658">
        <v>1.61</v>
      </c>
      <c r="E1658" s="1" t="s">
        <v>295</v>
      </c>
      <c r="F1658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58">
        <v>1</v>
      </c>
    </row>
    <row r="1659" spans="1:7" outlineLevel="1" x14ac:dyDescent="0.25">
      <c r="A1659" t="s">
        <v>881</v>
      </c>
      <c r="B1659">
        <v>500</v>
      </c>
      <c r="C1659">
        <v>0.99</v>
      </c>
      <c r="D1659">
        <v>1.61</v>
      </c>
      <c r="E1659" s="1" t="s">
        <v>295</v>
      </c>
      <c r="F1659" s="4" t="str">
        <f>HYPERLINK("https://www.bmicos.com/categoria-producto/viajes/")</f>
        <v>https://www.bmicos.com/categoria-producto/viajes/</v>
      </c>
      <c r="G1659">
        <v>1</v>
      </c>
    </row>
    <row r="1660" spans="1:7" outlineLevel="1" x14ac:dyDescent="0.25">
      <c r="A1660" t="s">
        <v>881</v>
      </c>
      <c r="B1660">
        <v>500</v>
      </c>
      <c r="C1660">
        <v>0.99</v>
      </c>
      <c r="D1660">
        <v>1.61</v>
      </c>
      <c r="E1660" s="1" t="s">
        <v>295</v>
      </c>
      <c r="F1660" s="4" t="str">
        <f>HYPERLINK("https://www.bbva.es/personas/productos/seguros/viajes.html")</f>
        <v>https://www.bbva.es/personas/productos/seguros/viajes.html</v>
      </c>
      <c r="G1660">
        <v>1</v>
      </c>
    </row>
    <row r="1661" spans="1:7" x14ac:dyDescent="0.25">
      <c r="G1661">
        <v>1</v>
      </c>
    </row>
    <row r="1662" spans="1:7" x14ac:dyDescent="0.25">
      <c r="A1662" t="s">
        <v>882</v>
      </c>
      <c r="B1662">
        <v>50</v>
      </c>
      <c r="C1662">
        <v>0.99</v>
      </c>
      <c r="D1662">
        <v>3.42</v>
      </c>
      <c r="E1662" s="1" t="s">
        <v>295</v>
      </c>
      <c r="F1662" s="4" t="str">
        <f>HYPERLINK("https://www.intermundial.es/blog/paises-seguro-obligatorio/")</f>
        <v>https://www.intermundial.es/blog/paises-seguro-obligatorio/</v>
      </c>
      <c r="G1662">
        <v>1</v>
      </c>
    </row>
    <row r="1663" spans="1:7" outlineLevel="1" x14ac:dyDescent="0.25">
      <c r="A1663" t="s">
        <v>882</v>
      </c>
      <c r="B1663">
        <v>50</v>
      </c>
      <c r="C1663">
        <v>0.99</v>
      </c>
      <c r="D1663">
        <v>3.42</v>
      </c>
      <c r="E1663" s="1" t="s">
        <v>295</v>
      </c>
      <c r="F1663" s="4" t="str">
        <f>HYPERLINK("https://selectra.es/seguros/seguros-salud")</f>
        <v>https://selectra.es/seguros/seguros-salud</v>
      </c>
      <c r="G1663">
        <v>1</v>
      </c>
    </row>
    <row r="1664" spans="1:7" outlineLevel="1" x14ac:dyDescent="0.25">
      <c r="A1664" t="s">
        <v>882</v>
      </c>
      <c r="B1664">
        <v>50</v>
      </c>
      <c r="C1664">
        <v>0.99</v>
      </c>
      <c r="D1664">
        <v>3.42</v>
      </c>
      <c r="E1664" s="1" t="s">
        <v>295</v>
      </c>
      <c r="F1664" s="4" t="str">
        <f>HYPERLINK("https://seguros.elcorteingles.es/salud/ayuda/cobertura-asistencia-sanitaria-fuera-pais/")</f>
        <v>https://seguros.elcorteingles.es/salud/ayuda/cobertura-asistencia-sanitaria-fuera-pais/</v>
      </c>
      <c r="G1664">
        <v>1</v>
      </c>
    </row>
    <row r="1665" spans="1:7" outlineLevel="1" x14ac:dyDescent="0.25">
      <c r="A1665" t="s">
        <v>882</v>
      </c>
      <c r="B1665">
        <v>50</v>
      </c>
      <c r="C1665">
        <v>0.99</v>
      </c>
      <c r="D1665">
        <v>3.42</v>
      </c>
      <c r="E1665" s="1" t="s">
        <v>295</v>
      </c>
      <c r="F1665" s="4" t="str">
        <f>HYPERLINK("http://www.asistur.cu/")</f>
        <v>http://www.asistur.cu/</v>
      </c>
      <c r="G1665">
        <v>1</v>
      </c>
    </row>
    <row r="1666" spans="1:7" outlineLevel="1" x14ac:dyDescent="0.25">
      <c r="A1666" t="s">
        <v>882</v>
      </c>
      <c r="B1666">
        <v>50</v>
      </c>
      <c r="C1666">
        <v>0.99</v>
      </c>
      <c r="D1666">
        <v>3.42</v>
      </c>
      <c r="E1666" s="1" t="s">
        <v>295</v>
      </c>
      <c r="F1666" s="4" t="str">
        <f>HYPERLINK("https://www.allianztravel.com.mx/seguro-de-viaje.html")</f>
        <v>https://www.allianztravel.com.mx/seguro-de-viaje.html</v>
      </c>
      <c r="G1666">
        <v>1</v>
      </c>
    </row>
    <row r="1667" spans="1:7" outlineLevel="1" x14ac:dyDescent="0.25">
      <c r="A1667" t="s">
        <v>882</v>
      </c>
      <c r="B1667">
        <v>50</v>
      </c>
      <c r="C1667">
        <v>0.99</v>
      </c>
      <c r="D1667">
        <v>3.42</v>
      </c>
      <c r="E1667" s="1" t="s">
        <v>295</v>
      </c>
      <c r="F1667" s="4" t="str">
        <f>HYPERLINK("https://blog.chapkadirect.es/seguro-de-viaje-es-obligatorio/")</f>
        <v>https://blog.chapkadirect.es/seguro-de-viaje-es-obligatorio/</v>
      </c>
      <c r="G1667">
        <v>1</v>
      </c>
    </row>
    <row r="1668" spans="1:7" outlineLevel="1" x14ac:dyDescent="0.25">
      <c r="A1668" t="s">
        <v>882</v>
      </c>
      <c r="B1668">
        <v>50</v>
      </c>
      <c r="C1668">
        <v>0.99</v>
      </c>
      <c r="D1668">
        <v>3.42</v>
      </c>
      <c r="E1668" s="1" t="s">
        <v>295</v>
      </c>
      <c r="F1668" s="4" t="str">
        <f>HYPERLINK("https://capturetheatlas.com/es/mejor-seguro-de-viaje/")</f>
        <v>https://capturetheatlas.com/es/mejor-seguro-de-viaje/</v>
      </c>
      <c r="G1668">
        <v>1</v>
      </c>
    </row>
    <row r="1669" spans="1:7" outlineLevel="1" x14ac:dyDescent="0.25">
      <c r="A1669" t="s">
        <v>882</v>
      </c>
      <c r="B1669">
        <v>50</v>
      </c>
      <c r="C1669">
        <v>0.99</v>
      </c>
      <c r="D1669">
        <v>3.42</v>
      </c>
      <c r="E1669" s="1" t="s">
        <v>295</v>
      </c>
      <c r="F1669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69">
        <v>1</v>
      </c>
    </row>
    <row r="1670" spans="1:7" outlineLevel="1" x14ac:dyDescent="0.25">
      <c r="A1670" t="s">
        <v>882</v>
      </c>
      <c r="B1670">
        <v>50</v>
      </c>
      <c r="C1670">
        <v>0.99</v>
      </c>
      <c r="D1670">
        <v>3.42</v>
      </c>
      <c r="E1670" s="1" t="s">
        <v>295</v>
      </c>
      <c r="F1670" s="4" t="str">
        <f>HYPERLINK("https://www.bbva.es/personas/productos/seguros/viajes.html")</f>
        <v>https://www.bbva.es/personas/productos/seguros/viajes.html</v>
      </c>
      <c r="G1670">
        <v>1</v>
      </c>
    </row>
    <row r="1671" spans="1:7" outlineLevel="1" x14ac:dyDescent="0.25">
      <c r="A1671" t="s">
        <v>882</v>
      </c>
      <c r="B1671">
        <v>50</v>
      </c>
      <c r="C1671">
        <v>0.99</v>
      </c>
      <c r="D1671">
        <v>3.42</v>
      </c>
      <c r="E1671" s="1" t="s">
        <v>295</v>
      </c>
      <c r="F1671" s="4" t="str">
        <f>HYPERLINK("https://www.comparaonline.cl/seguro-viaje/tip/seguro-viaje-anual")</f>
        <v>https://www.comparaonline.cl/seguro-viaje/tip/seguro-viaje-anual</v>
      </c>
      <c r="G1671">
        <v>1</v>
      </c>
    </row>
    <row r="1672" spans="1:7" x14ac:dyDescent="0.25">
      <c r="G1672">
        <v>1</v>
      </c>
    </row>
    <row r="1673" spans="1:7" x14ac:dyDescent="0.25">
      <c r="A1673" t="s">
        <v>203</v>
      </c>
      <c r="B1673">
        <v>50</v>
      </c>
      <c r="C1673">
        <v>0.99</v>
      </c>
      <c r="D1673">
        <v>3.18</v>
      </c>
      <c r="E1673" s="1" t="s">
        <v>295</v>
      </c>
      <c r="F1673" s="4" t="str">
        <f>HYPERLINK("https://www.intermundial.es/blog/paises-seguro-obligatorio/")</f>
        <v>https://www.intermundial.es/blog/paises-seguro-obligatorio/</v>
      </c>
      <c r="G1673">
        <v>1</v>
      </c>
    </row>
    <row r="1674" spans="1:7" outlineLevel="1" x14ac:dyDescent="0.25">
      <c r="A1674" t="s">
        <v>203</v>
      </c>
      <c r="B1674">
        <v>50</v>
      </c>
      <c r="C1674">
        <v>0.99</v>
      </c>
      <c r="D1674">
        <v>3.18</v>
      </c>
      <c r="E1674" s="1" t="s">
        <v>295</v>
      </c>
      <c r="F1674" s="4" t="str">
        <f>HYPERLINK("https://selectra.es/seguros/seguros-salud")</f>
        <v>https://selectra.es/seguros/seguros-salud</v>
      </c>
      <c r="G1674">
        <v>1</v>
      </c>
    </row>
    <row r="1675" spans="1:7" outlineLevel="1" x14ac:dyDescent="0.25">
      <c r="A1675" t="s">
        <v>203</v>
      </c>
      <c r="B1675">
        <v>50</v>
      </c>
      <c r="C1675">
        <v>0.99</v>
      </c>
      <c r="D1675">
        <v>3.18</v>
      </c>
      <c r="E1675" s="1" t="s">
        <v>295</v>
      </c>
      <c r="F1675" s="4" t="str">
        <f>HYPERLINK("https://seguros.elcorteingles.es/salud/ayuda/cobertura-asistencia-sanitaria-fuera-pais/")</f>
        <v>https://seguros.elcorteingles.es/salud/ayuda/cobertura-asistencia-sanitaria-fuera-pais/</v>
      </c>
      <c r="G1675">
        <v>1</v>
      </c>
    </row>
    <row r="1676" spans="1:7" outlineLevel="1" x14ac:dyDescent="0.25">
      <c r="A1676" t="s">
        <v>203</v>
      </c>
      <c r="B1676">
        <v>50</v>
      </c>
      <c r="C1676">
        <v>0.99</v>
      </c>
      <c r="D1676">
        <v>3.18</v>
      </c>
      <c r="E1676" s="1" t="s">
        <v>295</v>
      </c>
      <c r="F167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76">
        <v>1</v>
      </c>
    </row>
    <row r="1677" spans="1:7" outlineLevel="1" x14ac:dyDescent="0.25">
      <c r="A1677" t="s">
        <v>203</v>
      </c>
      <c r="B1677">
        <v>50</v>
      </c>
      <c r="C1677">
        <v>0.99</v>
      </c>
      <c r="D1677">
        <v>3.18</v>
      </c>
      <c r="E1677" s="1" t="s">
        <v>295</v>
      </c>
      <c r="F1677" s="4" t="str">
        <f>HYPERLINK("https://www.allianztravel.com.mx/seguro-de-viaje.html")</f>
        <v>https://www.allianztravel.com.mx/seguro-de-viaje.html</v>
      </c>
      <c r="G1677">
        <v>1</v>
      </c>
    </row>
    <row r="1678" spans="1:7" outlineLevel="1" x14ac:dyDescent="0.25">
      <c r="A1678" t="s">
        <v>203</v>
      </c>
      <c r="B1678">
        <v>50</v>
      </c>
      <c r="C1678">
        <v>0.99</v>
      </c>
      <c r="D1678">
        <v>3.18</v>
      </c>
      <c r="E1678" s="1" t="s">
        <v>295</v>
      </c>
      <c r="F1678" s="4" t="str">
        <f>HYPERLINK("http://www.asistur.cu/")</f>
        <v>http://www.asistur.cu/</v>
      </c>
      <c r="G1678">
        <v>1</v>
      </c>
    </row>
    <row r="1679" spans="1:7" outlineLevel="1" x14ac:dyDescent="0.25">
      <c r="A1679" t="s">
        <v>203</v>
      </c>
      <c r="B1679">
        <v>50</v>
      </c>
      <c r="C1679">
        <v>0.99</v>
      </c>
      <c r="D1679">
        <v>3.18</v>
      </c>
      <c r="E1679" s="1" t="s">
        <v>295</v>
      </c>
      <c r="F1679" s="4" t="str">
        <f>HYPERLINK("https://blog.chapkadirect.es/seguro-de-viaje-es-obligatorio/")</f>
        <v>https://blog.chapkadirect.es/seguro-de-viaje-es-obligatorio/</v>
      </c>
      <c r="G1679">
        <v>1</v>
      </c>
    </row>
    <row r="1680" spans="1:7" outlineLevel="1" x14ac:dyDescent="0.25">
      <c r="A1680" t="s">
        <v>203</v>
      </c>
      <c r="B1680">
        <v>50</v>
      </c>
      <c r="C1680">
        <v>0.99</v>
      </c>
      <c r="D1680">
        <v>3.18</v>
      </c>
      <c r="E1680" s="1" t="s">
        <v>295</v>
      </c>
      <c r="F1680" s="4" t="str">
        <f>HYPERLINK("https://capturetheatlas.com/es/mejor-seguro-de-viaje/")</f>
        <v>https://capturetheatlas.com/es/mejor-seguro-de-viaje/</v>
      </c>
      <c r="G1680">
        <v>1</v>
      </c>
    </row>
    <row r="1681" spans="1:7" outlineLevel="1" x14ac:dyDescent="0.25">
      <c r="A1681" t="s">
        <v>203</v>
      </c>
      <c r="B1681">
        <v>50</v>
      </c>
      <c r="C1681">
        <v>0.99</v>
      </c>
      <c r="D1681">
        <v>3.18</v>
      </c>
      <c r="E1681" s="1" t="s">
        <v>295</v>
      </c>
      <c r="F1681" s="4" t="str">
        <f>HYPERLINK("https://www.comparaonline.cl/seguro-viaje/tip/seguro-viaje-anual")</f>
        <v>https://www.comparaonline.cl/seguro-viaje/tip/seguro-viaje-anual</v>
      </c>
      <c r="G1681">
        <v>1</v>
      </c>
    </row>
    <row r="1682" spans="1:7" outlineLevel="1" x14ac:dyDescent="0.25">
      <c r="A1682" t="s">
        <v>203</v>
      </c>
      <c r="B1682">
        <v>50</v>
      </c>
      <c r="C1682">
        <v>0.99</v>
      </c>
      <c r="D1682">
        <v>3.18</v>
      </c>
      <c r="E1682" s="1" t="s">
        <v>295</v>
      </c>
      <c r="F1682" s="4" t="str">
        <f>HYPERLINK("https://www.generali.es/seguros-particulares/salud-enfermedades-graves")</f>
        <v>https://www.generali.es/seguros-particulares/salud-enfermedades-graves</v>
      </c>
      <c r="G1682">
        <v>1</v>
      </c>
    </row>
    <row r="1683" spans="1:7" x14ac:dyDescent="0.25">
      <c r="G1683">
        <v>1</v>
      </c>
    </row>
    <row r="1684" spans="1:7" x14ac:dyDescent="0.25">
      <c r="A1684" t="s">
        <v>81</v>
      </c>
      <c r="B1684">
        <v>50</v>
      </c>
      <c r="C1684">
        <v>0.99</v>
      </c>
      <c r="D1684">
        <v>2.64</v>
      </c>
      <c r="E1684" s="1" t="s">
        <v>295</v>
      </c>
      <c r="F1684" s="4" t="str">
        <f>HYPERLINK("https://www.intermundial.es/blog/paises-seguro-obligatorio/")</f>
        <v>https://www.intermundial.es/blog/paises-seguro-obligatorio/</v>
      </c>
      <c r="G1684">
        <v>1</v>
      </c>
    </row>
    <row r="1685" spans="1:7" outlineLevel="1" x14ac:dyDescent="0.25">
      <c r="A1685" t="s">
        <v>81</v>
      </c>
      <c r="B1685">
        <v>50</v>
      </c>
      <c r="C1685">
        <v>0.99</v>
      </c>
      <c r="D1685">
        <v>2.64</v>
      </c>
      <c r="E1685" s="1" t="s">
        <v>295</v>
      </c>
      <c r="F1685" s="4" t="str">
        <f>HYPERLINK("https://www.assistcard.com/bo")</f>
        <v>https://www.assistcard.com/bo</v>
      </c>
      <c r="G1685">
        <v>1</v>
      </c>
    </row>
    <row r="1686" spans="1:7" outlineLevel="1" x14ac:dyDescent="0.25">
      <c r="A1686" t="s">
        <v>81</v>
      </c>
      <c r="B1686">
        <v>50</v>
      </c>
      <c r="C1686">
        <v>0.99</v>
      </c>
      <c r="D1686">
        <v>2.64</v>
      </c>
      <c r="E1686" s="1" t="s">
        <v>295</v>
      </c>
      <c r="F1686" s="4" t="str">
        <f>HYPERLINK("https://blog.chapkadirect.es/seguro-de-viaje-es-obligatorio/")</f>
        <v>https://blog.chapkadirect.es/seguro-de-viaje-es-obligatorio/</v>
      </c>
      <c r="G1686">
        <v>1</v>
      </c>
    </row>
    <row r="1687" spans="1:7" outlineLevel="1" x14ac:dyDescent="0.25">
      <c r="A1687" t="s">
        <v>81</v>
      </c>
      <c r="B1687">
        <v>50</v>
      </c>
      <c r="C1687">
        <v>0.99</v>
      </c>
      <c r="D1687">
        <v>2.64</v>
      </c>
      <c r="E1687" s="1" t="s">
        <v>295</v>
      </c>
      <c r="F1687" s="4" t="str">
        <f>HYPERLINK("https://www.bbva.es/personas/productos/seguros/viajes.html")</f>
        <v>https://www.bbva.es/personas/productos/seguros/viajes.html</v>
      </c>
      <c r="G1687">
        <v>1</v>
      </c>
    </row>
    <row r="1688" spans="1:7" outlineLevel="1" x14ac:dyDescent="0.25">
      <c r="A1688" t="s">
        <v>81</v>
      </c>
      <c r="B1688">
        <v>50</v>
      </c>
      <c r="C1688">
        <v>0.99</v>
      </c>
      <c r="D1688">
        <v>2.64</v>
      </c>
      <c r="E1688" s="1" t="s">
        <v>295</v>
      </c>
      <c r="F1688" s="4" t="str">
        <f>HYPERLINK("https://www.bmicos.com/categoria-producto/viajes/")</f>
        <v>https://www.bmicos.com/categoria-producto/viajes/</v>
      </c>
      <c r="G1688">
        <v>1</v>
      </c>
    </row>
    <row r="1689" spans="1:7" outlineLevel="1" x14ac:dyDescent="0.25">
      <c r="A1689" t="s">
        <v>81</v>
      </c>
      <c r="B1689">
        <v>50</v>
      </c>
      <c r="C1689">
        <v>0.99</v>
      </c>
      <c r="D1689">
        <v>2.64</v>
      </c>
      <c r="E1689" s="1" t="s">
        <v>295</v>
      </c>
      <c r="F1689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89">
        <v>1</v>
      </c>
    </row>
    <row r="1690" spans="1:7" outlineLevel="1" x14ac:dyDescent="0.25">
      <c r="A1690" t="s">
        <v>81</v>
      </c>
      <c r="B1690">
        <v>50</v>
      </c>
      <c r="C1690">
        <v>0.99</v>
      </c>
      <c r="D1690">
        <v>2.64</v>
      </c>
      <c r="E1690" s="1" t="s">
        <v>295</v>
      </c>
      <c r="F1690" s="4" t="str">
        <f>HYPERLINK("https://axa-asistenciaviaje.com.mx/")</f>
        <v>https://axa-asistenciaviaje.com.mx/</v>
      </c>
      <c r="G1690">
        <v>1</v>
      </c>
    </row>
    <row r="1691" spans="1:7" outlineLevel="1" x14ac:dyDescent="0.25">
      <c r="A1691" t="s">
        <v>81</v>
      </c>
      <c r="B1691">
        <v>50</v>
      </c>
      <c r="C1691">
        <v>0.99</v>
      </c>
      <c r="D1691">
        <v>2.64</v>
      </c>
      <c r="E1691" s="1" t="s">
        <v>295</v>
      </c>
      <c r="F1691" s="4" t="str">
        <f>HYPERLINK("https://www.allianztravel.com.mx/seguro-de-viaje.html")</f>
        <v>https://www.allianztravel.com.mx/seguro-de-viaje.html</v>
      </c>
      <c r="G1691">
        <v>1</v>
      </c>
    </row>
    <row r="1692" spans="1:7" outlineLevel="1" x14ac:dyDescent="0.25">
      <c r="A1692" t="s">
        <v>81</v>
      </c>
      <c r="B1692">
        <v>50</v>
      </c>
      <c r="C1692">
        <v>0.99</v>
      </c>
      <c r="D1692">
        <v>2.64</v>
      </c>
      <c r="E1692" s="1" t="s">
        <v>295</v>
      </c>
      <c r="F1692" s="4" t="str">
        <f>HYPERLINK("https://capturetheatlas.com/es/mejor-seguro-de-viaje/")</f>
        <v>https://capturetheatlas.com/es/mejor-seguro-de-viaje/</v>
      </c>
      <c r="G1692">
        <v>1</v>
      </c>
    </row>
    <row r="1693" spans="1:7" outlineLevel="1" x14ac:dyDescent="0.25">
      <c r="A1693" t="s">
        <v>81</v>
      </c>
      <c r="B1693">
        <v>50</v>
      </c>
      <c r="C1693">
        <v>0.99</v>
      </c>
      <c r="D1693">
        <v>2.64</v>
      </c>
      <c r="E1693" s="1" t="s">
        <v>295</v>
      </c>
      <c r="F1693" s="4" t="str">
        <f>HYPERLINK("https://www.comparaonline.cl/seguro-viaje/tip/seguro-viaje-anual")</f>
        <v>https://www.comparaonline.cl/seguro-viaje/tip/seguro-viaje-anual</v>
      </c>
      <c r="G1693">
        <v>1</v>
      </c>
    </row>
    <row r="1694" spans="1:7" x14ac:dyDescent="0.25">
      <c r="G1694">
        <v>1</v>
      </c>
    </row>
    <row r="1695" spans="1:7" x14ac:dyDescent="0.25">
      <c r="A1695" t="s">
        <v>685</v>
      </c>
      <c r="B1695">
        <v>50</v>
      </c>
      <c r="C1695">
        <v>0.99</v>
      </c>
      <c r="D1695">
        <v>2.68</v>
      </c>
      <c r="E1695" s="1" t="s">
        <v>295</v>
      </c>
      <c r="F1695" s="4" t="str">
        <f>HYPERLINK("https://www.intermundial.es/blog/paises-seguro-obligatorio/")</f>
        <v>https://www.intermundial.es/blog/paises-seguro-obligatorio/</v>
      </c>
      <c r="G1695">
        <v>1</v>
      </c>
    </row>
    <row r="1696" spans="1:7" outlineLevel="1" x14ac:dyDescent="0.25">
      <c r="A1696" t="s">
        <v>685</v>
      </c>
      <c r="B1696">
        <v>50</v>
      </c>
      <c r="C1696">
        <v>0.99</v>
      </c>
      <c r="D1696">
        <v>2.68</v>
      </c>
      <c r="E1696" s="1" t="s">
        <v>295</v>
      </c>
      <c r="F1696" s="4" t="str">
        <f>HYPERLINK("https://blog.chapkadirect.es/seguro-de-viaje-es-obligatorio/")</f>
        <v>https://blog.chapkadirect.es/seguro-de-viaje-es-obligatorio/</v>
      </c>
      <c r="G1696">
        <v>1</v>
      </c>
    </row>
    <row r="1697" spans="1:7" outlineLevel="1" x14ac:dyDescent="0.25">
      <c r="A1697" t="s">
        <v>685</v>
      </c>
      <c r="B1697">
        <v>50</v>
      </c>
      <c r="C1697">
        <v>0.99</v>
      </c>
      <c r="D1697">
        <v>2.68</v>
      </c>
      <c r="E1697" s="1" t="s">
        <v>295</v>
      </c>
      <c r="F1697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697">
        <v>1</v>
      </c>
    </row>
    <row r="1698" spans="1:7" outlineLevel="1" x14ac:dyDescent="0.25">
      <c r="A1698" t="s">
        <v>685</v>
      </c>
      <c r="B1698">
        <v>50</v>
      </c>
      <c r="C1698">
        <v>0.99</v>
      </c>
      <c r="D1698">
        <v>2.68</v>
      </c>
      <c r="E1698" s="1" t="s">
        <v>295</v>
      </c>
      <c r="F1698" s="4" t="str">
        <f>HYPERLINK("https://www.allianztravel.com.mx/seguro-de-viaje.html")</f>
        <v>https://www.allianztravel.com.mx/seguro-de-viaje.html</v>
      </c>
      <c r="G1698">
        <v>1</v>
      </c>
    </row>
    <row r="1699" spans="1:7" outlineLevel="1" x14ac:dyDescent="0.25">
      <c r="A1699" t="s">
        <v>685</v>
      </c>
      <c r="B1699">
        <v>50</v>
      </c>
      <c r="C1699">
        <v>0.99</v>
      </c>
      <c r="D1699">
        <v>2.68</v>
      </c>
      <c r="E1699" s="1" t="s">
        <v>295</v>
      </c>
      <c r="F1699" s="4" t="str">
        <f>HYPERLINK("https://capturetheatlas.com/es/mejor-seguro-de-viaje/")</f>
        <v>https://capturetheatlas.com/es/mejor-seguro-de-viaje/</v>
      </c>
      <c r="G1699">
        <v>1</v>
      </c>
    </row>
    <row r="1700" spans="1:7" outlineLevel="1" x14ac:dyDescent="0.25">
      <c r="A1700" t="s">
        <v>685</v>
      </c>
      <c r="B1700">
        <v>50</v>
      </c>
      <c r="C1700">
        <v>0.99</v>
      </c>
      <c r="D1700">
        <v>2.68</v>
      </c>
      <c r="E1700" s="1" t="s">
        <v>295</v>
      </c>
      <c r="F1700" s="4" t="str">
        <f>HYPERLINK("https://www.comparaonline.cl/seguro-viaje/tip/seguro-viaje-anual")</f>
        <v>https://www.comparaonline.cl/seguro-viaje/tip/seguro-viaje-anual</v>
      </c>
      <c r="G1700">
        <v>1</v>
      </c>
    </row>
    <row r="1701" spans="1:7" outlineLevel="1" x14ac:dyDescent="0.25">
      <c r="A1701" t="s">
        <v>685</v>
      </c>
      <c r="B1701">
        <v>50</v>
      </c>
      <c r="C1701">
        <v>0.99</v>
      </c>
      <c r="D1701">
        <v>2.68</v>
      </c>
      <c r="E1701" s="1" t="s">
        <v>295</v>
      </c>
      <c r="F1701" s="4" t="str">
        <f>HYPERLINK("https://www.protegetuviaje.com/blog/seguro-de-viaje-internacional/")</f>
        <v>https://www.protegetuviaje.com/blog/seguro-de-viaje-internacional/</v>
      </c>
      <c r="G1701">
        <v>1</v>
      </c>
    </row>
    <row r="1702" spans="1:7" outlineLevel="1" x14ac:dyDescent="0.25">
      <c r="A1702" t="s">
        <v>685</v>
      </c>
      <c r="B1702">
        <v>50</v>
      </c>
      <c r="C1702">
        <v>0.99</v>
      </c>
      <c r="D1702">
        <v>2.68</v>
      </c>
      <c r="E1702" s="1" t="s">
        <v>295</v>
      </c>
      <c r="F1702" s="4" t="str">
        <f>HYPERLINK("https://axa-asistenciaviaje.com.mx/")</f>
        <v>https://axa-asistenciaviaje.com.mx/</v>
      </c>
      <c r="G1702">
        <v>1</v>
      </c>
    </row>
    <row r="1703" spans="1:7" outlineLevel="1" x14ac:dyDescent="0.25">
      <c r="A1703" t="s">
        <v>685</v>
      </c>
      <c r="B1703">
        <v>50</v>
      </c>
      <c r="C1703">
        <v>0.99</v>
      </c>
      <c r="D1703">
        <v>2.68</v>
      </c>
      <c r="E1703" s="1" t="s">
        <v>295</v>
      </c>
      <c r="F1703" s="4" t="str">
        <f>HYPERLINK("https://selectra.es/seguros/seguros-viajes/comparador-seguro-viaje")</f>
        <v>https://selectra.es/seguros/seguros-viajes/comparador-seguro-viaje</v>
      </c>
      <c r="G1703">
        <v>1</v>
      </c>
    </row>
    <row r="1704" spans="1:7" outlineLevel="1" x14ac:dyDescent="0.25">
      <c r="A1704" t="s">
        <v>685</v>
      </c>
      <c r="B1704">
        <v>50</v>
      </c>
      <c r="C1704">
        <v>0.99</v>
      </c>
      <c r="D1704">
        <v>2.68</v>
      </c>
      <c r="E1704" s="1" t="s">
        <v>295</v>
      </c>
      <c r="F1704" s="4" t="str">
        <f>HYPERLINK("https://www.bbva.es/personas/productos/seguros/viajes.html")</f>
        <v>https://www.bbva.es/personas/productos/seguros/viajes.html</v>
      </c>
      <c r="G1704">
        <v>1</v>
      </c>
    </row>
    <row r="1705" spans="1:7" x14ac:dyDescent="0.25">
      <c r="G1705">
        <v>1</v>
      </c>
    </row>
    <row r="1706" spans="1:7" x14ac:dyDescent="0.25">
      <c r="A1706" t="s">
        <v>1029</v>
      </c>
      <c r="B1706">
        <v>50</v>
      </c>
      <c r="C1706">
        <v>0.99</v>
      </c>
      <c r="D1706">
        <v>3.29</v>
      </c>
      <c r="E1706" s="1" t="s">
        <v>295</v>
      </c>
      <c r="F1706" s="4" t="str">
        <f>HYPERLINK("https://www.intermundial.es/blog/paises-seguro-obligatorio/")</f>
        <v>https://www.intermundial.es/blog/paises-seguro-obligatorio/</v>
      </c>
      <c r="G1706">
        <v>1</v>
      </c>
    </row>
    <row r="1707" spans="1:7" outlineLevel="1" x14ac:dyDescent="0.25">
      <c r="A1707" t="s">
        <v>1029</v>
      </c>
      <c r="B1707">
        <v>50</v>
      </c>
      <c r="C1707">
        <v>0.99</v>
      </c>
      <c r="D1707">
        <v>3.29</v>
      </c>
      <c r="E1707" s="1" t="s">
        <v>295</v>
      </c>
      <c r="F1707" s="4" t="str">
        <f>HYPERLINK("https://selectra.es/seguros/seguros-salud")</f>
        <v>https://selectra.es/seguros/seguros-salud</v>
      </c>
      <c r="G1707">
        <v>1</v>
      </c>
    </row>
    <row r="1708" spans="1:7" outlineLevel="1" x14ac:dyDescent="0.25">
      <c r="A1708" t="s">
        <v>1029</v>
      </c>
      <c r="B1708">
        <v>50</v>
      </c>
      <c r="C1708">
        <v>0.99</v>
      </c>
      <c r="D1708">
        <v>3.29</v>
      </c>
      <c r="E1708" s="1" t="s">
        <v>295</v>
      </c>
      <c r="F1708" s="4" t="str">
        <f>HYPERLINK("https://selectra.es/seguros/aseguradoras/sanitas/seguro-salud-sanitas")</f>
        <v>https://selectra.es/seguros/aseguradoras/sanitas/seguro-salud-sanitas</v>
      </c>
      <c r="G1708">
        <v>1</v>
      </c>
    </row>
    <row r="1709" spans="1:7" outlineLevel="1" x14ac:dyDescent="0.25">
      <c r="A1709" t="s">
        <v>1029</v>
      </c>
      <c r="B1709">
        <v>50</v>
      </c>
      <c r="C1709">
        <v>0.99</v>
      </c>
      <c r="D1709">
        <v>3.29</v>
      </c>
      <c r="E1709" s="1" t="s">
        <v>295</v>
      </c>
      <c r="F1709" s="4" t="str">
        <f>HYPERLINK("https://blog.chapkadirect.es/seguro-de-viaje-es-obligatorio/")</f>
        <v>https://blog.chapkadirect.es/seguro-de-viaje-es-obligatorio/</v>
      </c>
      <c r="G1709">
        <v>1</v>
      </c>
    </row>
    <row r="1710" spans="1:7" outlineLevel="1" x14ac:dyDescent="0.25">
      <c r="A1710" t="s">
        <v>1029</v>
      </c>
      <c r="B1710">
        <v>50</v>
      </c>
      <c r="C1710">
        <v>0.99</v>
      </c>
      <c r="D1710">
        <v>3.29</v>
      </c>
      <c r="E1710" s="1" t="s">
        <v>295</v>
      </c>
      <c r="F1710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10">
        <v>1</v>
      </c>
    </row>
    <row r="1711" spans="1:7" outlineLevel="1" x14ac:dyDescent="0.25">
      <c r="A1711" t="s">
        <v>1029</v>
      </c>
      <c r="B1711">
        <v>50</v>
      </c>
      <c r="C1711">
        <v>0.99</v>
      </c>
      <c r="D1711">
        <v>3.29</v>
      </c>
      <c r="E1711" s="1" t="s">
        <v>295</v>
      </c>
      <c r="F1711" s="4" t="str">
        <f>HYPERLINK("https://www.allianztravel.com.mx/seguro-de-viaje.html")</f>
        <v>https://www.allianztravel.com.mx/seguro-de-viaje.html</v>
      </c>
      <c r="G1711">
        <v>1</v>
      </c>
    </row>
    <row r="1712" spans="1:7" outlineLevel="1" x14ac:dyDescent="0.25">
      <c r="A1712" t="s">
        <v>1029</v>
      </c>
      <c r="B1712">
        <v>50</v>
      </c>
      <c r="C1712">
        <v>0.99</v>
      </c>
      <c r="D1712">
        <v>3.29</v>
      </c>
      <c r="E1712" s="1" t="s">
        <v>295</v>
      </c>
      <c r="F1712" s="4" t="str">
        <f>HYPERLINK("https://seguros.elcorteingles.es/salud/ayuda/cobertura-asistencia-sanitaria-fuera-pais/")</f>
        <v>https://seguros.elcorteingles.es/salud/ayuda/cobertura-asistencia-sanitaria-fuera-pais/</v>
      </c>
      <c r="G1712">
        <v>1</v>
      </c>
    </row>
    <row r="1713" spans="1:7" outlineLevel="1" x14ac:dyDescent="0.25">
      <c r="A1713" t="s">
        <v>1029</v>
      </c>
      <c r="B1713">
        <v>50</v>
      </c>
      <c r="C1713">
        <v>0.99</v>
      </c>
      <c r="D1713">
        <v>3.29</v>
      </c>
      <c r="E1713" s="1" t="s">
        <v>295</v>
      </c>
      <c r="F1713" s="4" t="str">
        <f>HYPERLINK("http://www.asistur.cu/")</f>
        <v>http://www.asistur.cu/</v>
      </c>
      <c r="G1713">
        <v>1</v>
      </c>
    </row>
    <row r="1714" spans="1:7" outlineLevel="1" x14ac:dyDescent="0.25">
      <c r="A1714" t="s">
        <v>1029</v>
      </c>
      <c r="B1714">
        <v>50</v>
      </c>
      <c r="C1714">
        <v>0.99</v>
      </c>
      <c r="D1714">
        <v>3.29</v>
      </c>
      <c r="E1714" s="1" t="s">
        <v>295</v>
      </c>
      <c r="F1714" s="4" t="str">
        <f>HYPERLINK("https://www.comparaonline.cl/seguro-viaje/tip/seguro-viaje-anual")</f>
        <v>https://www.comparaonline.cl/seguro-viaje/tip/seguro-viaje-anual</v>
      </c>
      <c r="G1714">
        <v>1</v>
      </c>
    </row>
    <row r="1715" spans="1:7" outlineLevel="1" x14ac:dyDescent="0.25">
      <c r="A1715" t="s">
        <v>1029</v>
      </c>
      <c r="B1715">
        <v>50</v>
      </c>
      <c r="C1715">
        <v>0.99</v>
      </c>
      <c r="D1715">
        <v>3.29</v>
      </c>
      <c r="E1715" s="1" t="s">
        <v>295</v>
      </c>
      <c r="F1715" s="4" t="str">
        <f>HYPERLINK("https://www.generali.es/seguros-particulares/salud-enfermedades-graves")</f>
        <v>https://www.generali.es/seguros-particulares/salud-enfermedades-graves</v>
      </c>
      <c r="G1715">
        <v>1</v>
      </c>
    </row>
    <row r="1716" spans="1:7" x14ac:dyDescent="0.25">
      <c r="G1716">
        <v>1</v>
      </c>
    </row>
    <row r="1717" spans="1:7" x14ac:dyDescent="0.25">
      <c r="A1717" t="s">
        <v>489</v>
      </c>
      <c r="B1717">
        <v>50</v>
      </c>
      <c r="C1717">
        <v>0.99</v>
      </c>
      <c r="D1717">
        <v>2.5</v>
      </c>
      <c r="E1717" s="1" t="s">
        <v>295</v>
      </c>
      <c r="F1717" s="4" t="str">
        <f>HYPERLINK("https://www.intermundial.es/blog/paises-seguro-obligatorio/")</f>
        <v>https://www.intermundial.es/blog/paises-seguro-obligatorio/</v>
      </c>
      <c r="G1717">
        <v>1</v>
      </c>
    </row>
    <row r="1718" spans="1:7" outlineLevel="1" x14ac:dyDescent="0.25">
      <c r="A1718" t="s">
        <v>489</v>
      </c>
      <c r="B1718">
        <v>50</v>
      </c>
      <c r="C1718">
        <v>0.99</v>
      </c>
      <c r="D1718">
        <v>2.5</v>
      </c>
      <c r="E1718" s="1" t="s">
        <v>295</v>
      </c>
      <c r="F1718" s="4" t="str">
        <f>HYPERLINK("https://www.allianztravel.com.mx/seguro-de-viaje.html")</f>
        <v>https://www.allianztravel.com.mx/seguro-de-viaje.html</v>
      </c>
      <c r="G1718">
        <v>1</v>
      </c>
    </row>
    <row r="1719" spans="1:7" outlineLevel="1" x14ac:dyDescent="0.25">
      <c r="A1719" t="s">
        <v>489</v>
      </c>
      <c r="B1719">
        <v>50</v>
      </c>
      <c r="C1719">
        <v>0.99</v>
      </c>
      <c r="D1719">
        <v>2.5</v>
      </c>
      <c r="E1719" s="1" t="s">
        <v>295</v>
      </c>
      <c r="F1719" s="4" t="str">
        <f>HYPERLINK("https://blog.chapkadirect.es/seguro-de-viaje-es-obligatorio/")</f>
        <v>https://blog.chapkadirect.es/seguro-de-viaje-es-obligatorio/</v>
      </c>
      <c r="G1719">
        <v>1</v>
      </c>
    </row>
    <row r="1720" spans="1:7" outlineLevel="1" x14ac:dyDescent="0.25">
      <c r="A1720" t="s">
        <v>489</v>
      </c>
      <c r="B1720">
        <v>50</v>
      </c>
      <c r="C1720">
        <v>0.99</v>
      </c>
      <c r="D1720">
        <v>2.5</v>
      </c>
      <c r="E1720" s="1" t="s">
        <v>295</v>
      </c>
      <c r="F1720" s="4" t="str">
        <f>HYPERLINK("https://axa-asistenciaviaje.com.mx/")</f>
        <v>https://axa-asistenciaviaje.com.mx/</v>
      </c>
      <c r="G1720">
        <v>1</v>
      </c>
    </row>
    <row r="1721" spans="1:7" outlineLevel="1" x14ac:dyDescent="0.25">
      <c r="A1721" t="s">
        <v>489</v>
      </c>
      <c r="B1721">
        <v>50</v>
      </c>
      <c r="C1721">
        <v>0.99</v>
      </c>
      <c r="D1721">
        <v>2.5</v>
      </c>
      <c r="E1721" s="1" t="s">
        <v>295</v>
      </c>
      <c r="F1721" s="4" t="str">
        <f>HYPERLINK("https://selectra.es/seguros/seguros-viajes/comparador-seguro-viaje")</f>
        <v>https://selectra.es/seguros/seguros-viajes/comparador-seguro-viaje</v>
      </c>
      <c r="G1721">
        <v>1</v>
      </c>
    </row>
    <row r="1722" spans="1:7" outlineLevel="1" x14ac:dyDescent="0.25">
      <c r="A1722" t="s">
        <v>489</v>
      </c>
      <c r="B1722">
        <v>50</v>
      </c>
      <c r="C1722">
        <v>0.99</v>
      </c>
      <c r="D1722">
        <v>2.5</v>
      </c>
      <c r="E1722" s="1" t="s">
        <v>295</v>
      </c>
      <c r="F1722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22">
        <v>1</v>
      </c>
    </row>
    <row r="1723" spans="1:7" outlineLevel="1" x14ac:dyDescent="0.25">
      <c r="A1723" t="s">
        <v>489</v>
      </c>
      <c r="B1723">
        <v>50</v>
      </c>
      <c r="C1723">
        <v>0.99</v>
      </c>
      <c r="D1723">
        <v>2.5</v>
      </c>
      <c r="E1723" s="1" t="s">
        <v>295</v>
      </c>
      <c r="F1723" s="4" t="str">
        <f>HYPERLINK("https://heymondo.es/blog/cuanto-cuesta-un-seguro-de-viaje/")</f>
        <v>https://heymondo.es/blog/cuanto-cuesta-un-seguro-de-viaje/</v>
      </c>
      <c r="G1723">
        <v>1</v>
      </c>
    </row>
    <row r="1724" spans="1:7" outlineLevel="1" x14ac:dyDescent="0.25">
      <c r="A1724" t="s">
        <v>489</v>
      </c>
      <c r="B1724">
        <v>50</v>
      </c>
      <c r="C1724">
        <v>0.99</v>
      </c>
      <c r="D1724">
        <v>2.5</v>
      </c>
      <c r="E1724" s="1" t="s">
        <v>295</v>
      </c>
      <c r="F1724" s="4" t="str">
        <f>HYPERLINK("https://www.comparaonline.cl/seguro-viaje/tip/seguro-viaje-anual")</f>
        <v>https://www.comparaonline.cl/seguro-viaje/tip/seguro-viaje-anual</v>
      </c>
      <c r="G1724">
        <v>1</v>
      </c>
    </row>
    <row r="1725" spans="1:7" outlineLevel="1" x14ac:dyDescent="0.25">
      <c r="A1725" t="s">
        <v>489</v>
      </c>
      <c r="B1725">
        <v>50</v>
      </c>
      <c r="C1725">
        <v>0.99</v>
      </c>
      <c r="D1725">
        <v>2.5</v>
      </c>
      <c r="E1725" s="1" t="s">
        <v>295</v>
      </c>
      <c r="F1725" s="4" t="str">
        <f>HYPERLINK("https://www.protegetuviaje.com/blog/seguro-de-viaje-internacional/")</f>
        <v>https://www.protegetuviaje.com/blog/seguro-de-viaje-internacional/</v>
      </c>
      <c r="G1725">
        <v>1</v>
      </c>
    </row>
    <row r="1726" spans="1:7" outlineLevel="1" x14ac:dyDescent="0.25">
      <c r="A1726" t="s">
        <v>489</v>
      </c>
      <c r="B1726">
        <v>50</v>
      </c>
      <c r="C1726">
        <v>0.99</v>
      </c>
      <c r="D1726">
        <v>2.5</v>
      </c>
      <c r="E1726" s="1" t="s">
        <v>295</v>
      </c>
      <c r="F1726" s="4" t="str">
        <f>HYPERLINK("http://www.asistur.cu/")</f>
        <v>http://www.asistur.cu/</v>
      </c>
      <c r="G1726">
        <v>1</v>
      </c>
    </row>
    <row r="1727" spans="1:7" x14ac:dyDescent="0.25">
      <c r="G1727">
        <v>1</v>
      </c>
    </row>
    <row r="1728" spans="1:7" x14ac:dyDescent="0.25">
      <c r="A1728" t="s">
        <v>704</v>
      </c>
      <c r="B1728">
        <v>50</v>
      </c>
      <c r="C1728">
        <v>0.99</v>
      </c>
      <c r="D1728">
        <v>2.68</v>
      </c>
      <c r="E1728" s="1" t="s">
        <v>295</v>
      </c>
      <c r="F1728" s="4" t="str">
        <f>HYPERLINK("https://www.comparaonline.cl/seguro-viaje/tip/seguro-viaje-anual")</f>
        <v>https://www.comparaonline.cl/seguro-viaje/tip/seguro-viaje-anual</v>
      </c>
      <c r="G1728">
        <v>1</v>
      </c>
    </row>
    <row r="1729" spans="1:7" outlineLevel="1" x14ac:dyDescent="0.25">
      <c r="A1729" t="s">
        <v>704</v>
      </c>
      <c r="B1729">
        <v>50</v>
      </c>
      <c r="C1729">
        <v>0.99</v>
      </c>
      <c r="D1729">
        <v>2.68</v>
      </c>
      <c r="E1729" s="1" t="s">
        <v>295</v>
      </c>
      <c r="F1729" s="4" t="str">
        <f>HYPERLINK("https://www.intermundial.es/blog/paises-seguro-obligatorio/")</f>
        <v>https://www.intermundial.es/blog/paises-seguro-obligatorio/</v>
      </c>
      <c r="G1729">
        <v>1</v>
      </c>
    </row>
    <row r="1730" spans="1:7" outlineLevel="1" x14ac:dyDescent="0.25">
      <c r="A1730" t="s">
        <v>704</v>
      </c>
      <c r="B1730">
        <v>50</v>
      </c>
      <c r="C1730">
        <v>0.99</v>
      </c>
      <c r="D1730">
        <v>2.68</v>
      </c>
      <c r="E1730" s="1" t="s">
        <v>295</v>
      </c>
      <c r="F1730" s="4" t="str">
        <f>HYPERLINK("https://www.allianztravel.com.mx/seguro-de-viaje.html")</f>
        <v>https://www.allianztravel.com.mx/seguro-de-viaje.html</v>
      </c>
      <c r="G1730">
        <v>1</v>
      </c>
    </row>
    <row r="1731" spans="1:7" outlineLevel="1" x14ac:dyDescent="0.25">
      <c r="A1731" t="s">
        <v>704</v>
      </c>
      <c r="B1731">
        <v>50</v>
      </c>
      <c r="C1731">
        <v>0.99</v>
      </c>
      <c r="D1731">
        <v>2.68</v>
      </c>
      <c r="E1731" s="1" t="s">
        <v>295</v>
      </c>
      <c r="F1731" s="4" t="str">
        <f>HYPERLINK("http://www.asistur.cu/")</f>
        <v>http://www.asistur.cu/</v>
      </c>
      <c r="G1731">
        <v>1</v>
      </c>
    </row>
    <row r="1732" spans="1:7" outlineLevel="1" x14ac:dyDescent="0.25">
      <c r="A1732" t="s">
        <v>704</v>
      </c>
      <c r="B1732">
        <v>50</v>
      </c>
      <c r="C1732">
        <v>0.99</v>
      </c>
      <c r="D1732">
        <v>2.68</v>
      </c>
      <c r="E1732" s="1" t="s">
        <v>295</v>
      </c>
      <c r="F1732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32">
        <v>1</v>
      </c>
    </row>
    <row r="1733" spans="1:7" outlineLevel="1" x14ac:dyDescent="0.25">
      <c r="A1733" t="s">
        <v>704</v>
      </c>
      <c r="B1733">
        <v>50</v>
      </c>
      <c r="C1733">
        <v>0.99</v>
      </c>
      <c r="D1733">
        <v>2.68</v>
      </c>
      <c r="E1733" s="1" t="s">
        <v>295</v>
      </c>
      <c r="F1733" s="4" t="str">
        <f>HYPERLINK("https://blog.chapkadirect.es/seguro-de-viaje-obligatorio-para-viajar-a-chile/")</f>
        <v>https://blog.chapkadirect.es/seguro-de-viaje-obligatorio-para-viajar-a-chile/</v>
      </c>
      <c r="G1733">
        <v>1</v>
      </c>
    </row>
    <row r="1734" spans="1:7" outlineLevel="1" x14ac:dyDescent="0.25">
      <c r="A1734" t="s">
        <v>704</v>
      </c>
      <c r="B1734">
        <v>50</v>
      </c>
      <c r="C1734">
        <v>0.99</v>
      </c>
      <c r="D1734">
        <v>2.68</v>
      </c>
      <c r="E1734" s="1" t="s">
        <v>295</v>
      </c>
      <c r="F1734" s="4" t="str">
        <f>HYPERLINK("https://blog.chapkadirect.es/seguro-de-viaje-es-obligatorio/")</f>
        <v>https://blog.chapkadirect.es/seguro-de-viaje-es-obligatorio/</v>
      </c>
      <c r="G1734">
        <v>1</v>
      </c>
    </row>
    <row r="1735" spans="1:7" outlineLevel="1" x14ac:dyDescent="0.25">
      <c r="A1735" t="s">
        <v>704</v>
      </c>
      <c r="B1735">
        <v>50</v>
      </c>
      <c r="C1735">
        <v>0.99</v>
      </c>
      <c r="D1735">
        <v>2.68</v>
      </c>
      <c r="E1735" s="1" t="s">
        <v>295</v>
      </c>
      <c r="F1735" s="4" t="str">
        <f>HYPERLINK("https://axa-asistenciaviaje.com.mx/")</f>
        <v>https://axa-asistenciaviaje.com.mx/</v>
      </c>
      <c r="G1735">
        <v>1</v>
      </c>
    </row>
    <row r="1736" spans="1:7" outlineLevel="1" x14ac:dyDescent="0.25">
      <c r="A1736" t="s">
        <v>704</v>
      </c>
      <c r="B1736">
        <v>50</v>
      </c>
      <c r="C1736">
        <v>0.99</v>
      </c>
      <c r="D1736">
        <v>2.68</v>
      </c>
      <c r="E1736" s="1" t="s">
        <v>295</v>
      </c>
      <c r="F1736" s="4" t="str">
        <f>HYPERLINK("https://selectra.es/seguros/seguros-viajes/comparador-seguro-viaje")</f>
        <v>https://selectra.es/seguros/seguros-viajes/comparador-seguro-viaje</v>
      </c>
      <c r="G1736">
        <v>1</v>
      </c>
    </row>
    <row r="1737" spans="1:7" outlineLevel="1" x14ac:dyDescent="0.25">
      <c r="A1737" t="s">
        <v>704</v>
      </c>
      <c r="B1737">
        <v>50</v>
      </c>
      <c r="C1737">
        <v>0.99</v>
      </c>
      <c r="D1737">
        <v>2.68</v>
      </c>
      <c r="E1737" s="1" t="s">
        <v>295</v>
      </c>
      <c r="F1737" s="4" t="str">
        <f>HYPERLINK("https://www.protegetuviaje.com/blog/seguro-de-viaje-internacional/")</f>
        <v>https://www.protegetuviaje.com/blog/seguro-de-viaje-internacional/</v>
      </c>
      <c r="G1737">
        <v>1</v>
      </c>
    </row>
    <row r="1738" spans="1:7" x14ac:dyDescent="0.25">
      <c r="G1738">
        <v>1</v>
      </c>
    </row>
    <row r="1739" spans="1:7" x14ac:dyDescent="0.25">
      <c r="A1739" t="s">
        <v>914</v>
      </c>
      <c r="B1739">
        <v>50</v>
      </c>
      <c r="C1739">
        <v>0.99</v>
      </c>
      <c r="D1739">
        <v>3.1</v>
      </c>
      <c r="E1739" s="1" t="s">
        <v>295</v>
      </c>
      <c r="F1739" s="4" t="str">
        <f>HYPERLINK("https://www.intermundial.es/blog/paises-seguro-obligatorio/")</f>
        <v>https://www.intermundial.es/blog/paises-seguro-obligatorio/</v>
      </c>
      <c r="G1739">
        <v>1</v>
      </c>
    </row>
    <row r="1740" spans="1:7" outlineLevel="1" x14ac:dyDescent="0.25">
      <c r="A1740" t="s">
        <v>914</v>
      </c>
      <c r="B1740">
        <v>50</v>
      </c>
      <c r="C1740">
        <v>0.99</v>
      </c>
      <c r="D1740">
        <v>3.1</v>
      </c>
      <c r="E1740" s="1" t="s">
        <v>295</v>
      </c>
      <c r="F1740" s="4" t="str">
        <f>HYPERLINK("https://www.assistcard.com/bo")</f>
        <v>https://www.assistcard.com/bo</v>
      </c>
      <c r="G1740">
        <v>1</v>
      </c>
    </row>
    <row r="1741" spans="1:7" outlineLevel="1" x14ac:dyDescent="0.25">
      <c r="A1741" t="s">
        <v>914</v>
      </c>
      <c r="B1741">
        <v>50</v>
      </c>
      <c r="C1741">
        <v>0.99</v>
      </c>
      <c r="D1741">
        <v>3.1</v>
      </c>
      <c r="E1741" s="1" t="s">
        <v>295</v>
      </c>
      <c r="F1741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41">
        <v>1</v>
      </c>
    </row>
    <row r="1742" spans="1:7" outlineLevel="1" x14ac:dyDescent="0.25">
      <c r="A1742" t="s">
        <v>914</v>
      </c>
      <c r="B1742">
        <v>50</v>
      </c>
      <c r="C1742">
        <v>0.99</v>
      </c>
      <c r="D1742">
        <v>3.1</v>
      </c>
      <c r="E1742" s="1" t="s">
        <v>295</v>
      </c>
      <c r="F1742" s="4" t="str">
        <f>HYPERLINK("https://blog.chapkadirect.es/seguro-de-viaje-es-obligatorio/")</f>
        <v>https://blog.chapkadirect.es/seguro-de-viaje-es-obligatorio/</v>
      </c>
      <c r="G1742">
        <v>1</v>
      </c>
    </row>
    <row r="1743" spans="1:7" outlineLevel="1" x14ac:dyDescent="0.25">
      <c r="A1743" t="s">
        <v>914</v>
      </c>
      <c r="B1743">
        <v>50</v>
      </c>
      <c r="C1743">
        <v>0.99</v>
      </c>
      <c r="D1743">
        <v>3.1</v>
      </c>
      <c r="E1743" s="1" t="s">
        <v>295</v>
      </c>
      <c r="F1743" s="4" t="str">
        <f>HYPERLINK("https://www.protegetuviaje.com/blog/seguro-de-viaje-internacional/")</f>
        <v>https://www.protegetuviaje.com/blog/seguro-de-viaje-internacional/</v>
      </c>
      <c r="G1743">
        <v>1</v>
      </c>
    </row>
    <row r="1744" spans="1:7" outlineLevel="1" x14ac:dyDescent="0.25">
      <c r="A1744" t="s">
        <v>914</v>
      </c>
      <c r="B1744">
        <v>50</v>
      </c>
      <c r="C1744">
        <v>0.99</v>
      </c>
      <c r="D1744">
        <v>3.1</v>
      </c>
      <c r="E1744" s="1" t="s">
        <v>295</v>
      </c>
      <c r="F1744" s="4" t="str">
        <f>HYPERLINK("https://www.bmicos.com/categoria-producto/viajes/")</f>
        <v>https://www.bmicos.com/categoria-producto/viajes/</v>
      </c>
      <c r="G1744">
        <v>1</v>
      </c>
    </row>
    <row r="1745" spans="1:7" outlineLevel="1" x14ac:dyDescent="0.25">
      <c r="A1745" t="s">
        <v>914</v>
      </c>
      <c r="B1745">
        <v>50</v>
      </c>
      <c r="C1745">
        <v>0.99</v>
      </c>
      <c r="D1745">
        <v>3.1</v>
      </c>
      <c r="E1745" s="1" t="s">
        <v>295</v>
      </c>
      <c r="F1745" s="4" t="str">
        <f>HYPERLINK("https://www.allianztravel.com.mx/seguro-de-viaje.html")</f>
        <v>https://www.allianztravel.com.mx/seguro-de-viaje.html</v>
      </c>
      <c r="G1745">
        <v>1</v>
      </c>
    </row>
    <row r="1746" spans="1:7" outlineLevel="1" x14ac:dyDescent="0.25">
      <c r="A1746" t="s">
        <v>914</v>
      </c>
      <c r="B1746">
        <v>50</v>
      </c>
      <c r="C1746">
        <v>0.99</v>
      </c>
      <c r="D1746">
        <v>3.1</v>
      </c>
      <c r="E1746" s="1" t="s">
        <v>295</v>
      </c>
      <c r="F1746" s="4" t="str">
        <f>HYPERLINK("https://www.universal.com.do/productos_parati/salud_internacional/Paginas/default.aspx")</f>
        <v>https://www.universal.com.do/productos_parati/salud_internacional/Paginas/default.aspx</v>
      </c>
      <c r="G1746">
        <v>1</v>
      </c>
    </row>
    <row r="1747" spans="1:7" outlineLevel="1" x14ac:dyDescent="0.25">
      <c r="A1747" t="s">
        <v>914</v>
      </c>
      <c r="B1747">
        <v>50</v>
      </c>
      <c r="C1747">
        <v>0.99</v>
      </c>
      <c r="D1747">
        <v>3.1</v>
      </c>
      <c r="E1747" s="1" t="s">
        <v>295</v>
      </c>
      <c r="F1747" s="4" t="str">
        <f>HYPERLINK("https://capturetheatlas.com/es/mejor-seguro-de-viaje/")</f>
        <v>https://capturetheatlas.com/es/mejor-seguro-de-viaje/</v>
      </c>
      <c r="G1747">
        <v>1</v>
      </c>
    </row>
    <row r="1748" spans="1:7" outlineLevel="1" x14ac:dyDescent="0.25">
      <c r="A1748" t="s">
        <v>914</v>
      </c>
      <c r="B1748">
        <v>50</v>
      </c>
      <c r="C1748">
        <v>0.99</v>
      </c>
      <c r="D1748">
        <v>3.1</v>
      </c>
      <c r="E1748" s="1" t="s">
        <v>295</v>
      </c>
      <c r="F1748" s="4" t="str">
        <f>HYPERLINK("https://axa-asistenciaviaje.com.mx/")</f>
        <v>https://axa-asistenciaviaje.com.mx/</v>
      </c>
      <c r="G1748">
        <v>1</v>
      </c>
    </row>
    <row r="1749" spans="1:7" x14ac:dyDescent="0.25">
      <c r="G1749">
        <v>1</v>
      </c>
    </row>
    <row r="1750" spans="1:7" x14ac:dyDescent="0.25">
      <c r="A1750" t="s">
        <v>377</v>
      </c>
      <c r="B1750">
        <v>50</v>
      </c>
      <c r="C1750">
        <v>0.99</v>
      </c>
      <c r="D1750" t="s">
        <v>529</v>
      </c>
      <c r="E1750" s="1" t="s">
        <v>295</v>
      </c>
      <c r="F1750" s="4" t="str">
        <f>HYPERLINK("https://www.intermundial.es/blog/paises-seguro-obligatorio/")</f>
        <v>https://www.intermundial.es/blog/paises-seguro-obligatorio/</v>
      </c>
      <c r="G1750">
        <v>1</v>
      </c>
    </row>
    <row r="1751" spans="1:7" outlineLevel="1" x14ac:dyDescent="0.25">
      <c r="A1751" t="s">
        <v>377</v>
      </c>
      <c r="B1751">
        <v>50</v>
      </c>
      <c r="C1751">
        <v>0.99</v>
      </c>
      <c r="D1751" t="s">
        <v>529</v>
      </c>
      <c r="E1751" s="1" t="s">
        <v>295</v>
      </c>
      <c r="F1751" s="4" t="str">
        <f>HYPERLINK("https://blog.chapkadirect.es/seguro-de-viaje-es-obligatorio/")</f>
        <v>https://blog.chapkadirect.es/seguro-de-viaje-es-obligatorio/</v>
      </c>
      <c r="G1751">
        <v>1</v>
      </c>
    </row>
    <row r="1752" spans="1:7" outlineLevel="1" x14ac:dyDescent="0.25">
      <c r="A1752" t="s">
        <v>377</v>
      </c>
      <c r="B1752">
        <v>50</v>
      </c>
      <c r="C1752">
        <v>0.99</v>
      </c>
      <c r="D1752" t="s">
        <v>529</v>
      </c>
      <c r="E1752" s="1" t="s">
        <v>295</v>
      </c>
      <c r="F1752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1752">
        <v>1</v>
      </c>
    </row>
    <row r="1753" spans="1:7" outlineLevel="1" x14ac:dyDescent="0.25">
      <c r="A1753" t="s">
        <v>377</v>
      </c>
      <c r="B1753">
        <v>50</v>
      </c>
      <c r="C1753">
        <v>0.99</v>
      </c>
      <c r="D1753" t="s">
        <v>529</v>
      </c>
      <c r="E1753" s="1" t="s">
        <v>295</v>
      </c>
      <c r="F1753" s="4" t="str">
        <f>HYPERLINK("https://www.assistcard.com/sv")</f>
        <v>https://www.assistcard.com/sv</v>
      </c>
      <c r="G1753">
        <v>1</v>
      </c>
    </row>
    <row r="1754" spans="1:7" outlineLevel="1" x14ac:dyDescent="0.25">
      <c r="A1754" t="s">
        <v>377</v>
      </c>
      <c r="B1754">
        <v>50</v>
      </c>
      <c r="C1754">
        <v>0.99</v>
      </c>
      <c r="D1754" t="s">
        <v>529</v>
      </c>
      <c r="E1754" s="1" t="s">
        <v>295</v>
      </c>
      <c r="F1754" s="4" t="str">
        <f>HYPERLINK("https://www.allianztravel.com.mx/seguro-de-viaje.html")</f>
        <v>https://www.allianztravel.com.mx/seguro-de-viaje.html</v>
      </c>
      <c r="G1754">
        <v>1</v>
      </c>
    </row>
    <row r="1755" spans="1:7" outlineLevel="1" x14ac:dyDescent="0.25">
      <c r="A1755" t="s">
        <v>377</v>
      </c>
      <c r="B1755">
        <v>50</v>
      </c>
      <c r="C1755">
        <v>0.99</v>
      </c>
      <c r="D1755" t="s">
        <v>529</v>
      </c>
      <c r="E1755" s="1" t="s">
        <v>295</v>
      </c>
      <c r="F1755" s="4" t="str">
        <f>HYPERLINK("https://capturetheatlas.com/es/mejor-seguro-de-viaje/")</f>
        <v>https://capturetheatlas.com/es/mejor-seguro-de-viaje/</v>
      </c>
      <c r="G1755">
        <v>1</v>
      </c>
    </row>
    <row r="1756" spans="1:7" outlineLevel="1" x14ac:dyDescent="0.25">
      <c r="A1756" t="s">
        <v>377</v>
      </c>
      <c r="B1756">
        <v>50</v>
      </c>
      <c r="C1756">
        <v>0.99</v>
      </c>
      <c r="D1756" t="s">
        <v>529</v>
      </c>
      <c r="E1756" s="1" t="s">
        <v>295</v>
      </c>
      <c r="F1756" s="4" t="str">
        <f>HYPERLINK("https://www.bbva.es/personas/productos/seguros/viajes.html")</f>
        <v>https://www.bbva.es/personas/productos/seguros/viajes.html</v>
      </c>
      <c r="G1756">
        <v>1</v>
      </c>
    </row>
    <row r="1757" spans="1:7" outlineLevel="1" x14ac:dyDescent="0.25">
      <c r="A1757" t="s">
        <v>377</v>
      </c>
      <c r="B1757">
        <v>50</v>
      </c>
      <c r="C1757">
        <v>0.99</v>
      </c>
      <c r="D1757" t="s">
        <v>529</v>
      </c>
      <c r="E1757" s="1" t="s">
        <v>295</v>
      </c>
      <c r="F1757" s="4" t="str">
        <f>HYPERLINK("https://www.protegetuviaje.com/blog/seguro-de-viaje-internacional/")</f>
        <v>https://www.protegetuviaje.com/blog/seguro-de-viaje-internacional/</v>
      </c>
      <c r="G1757">
        <v>1</v>
      </c>
    </row>
    <row r="1758" spans="1:7" outlineLevel="1" x14ac:dyDescent="0.25">
      <c r="A1758" t="s">
        <v>377</v>
      </c>
      <c r="B1758">
        <v>50</v>
      </c>
      <c r="C1758">
        <v>0.99</v>
      </c>
      <c r="D1758" t="s">
        <v>529</v>
      </c>
      <c r="E1758" s="1" t="s">
        <v>295</v>
      </c>
      <c r="F1758" s="4" t="str">
        <f>HYPERLINK("https://www.comparaonline.cl/seguro-viaje/tip/seguro-viaje-anual")</f>
        <v>https://www.comparaonline.cl/seguro-viaje/tip/seguro-viaje-anual</v>
      </c>
      <c r="G1758">
        <v>1</v>
      </c>
    </row>
    <row r="1759" spans="1:7" outlineLevel="1" x14ac:dyDescent="0.25">
      <c r="A1759" t="s">
        <v>377</v>
      </c>
      <c r="B1759">
        <v>50</v>
      </c>
      <c r="C1759">
        <v>0.99</v>
      </c>
      <c r="D1759" t="s">
        <v>529</v>
      </c>
      <c r="E1759" s="1" t="s">
        <v>295</v>
      </c>
      <c r="F1759" s="4" t="str">
        <f>HYPERLINK("https://heymondo.es/blog/cuanto-cuesta-un-seguro-de-viaje/")</f>
        <v>https://heymondo.es/blog/cuanto-cuesta-un-seguro-de-viaje/</v>
      </c>
      <c r="G1759">
        <v>1</v>
      </c>
    </row>
    <row r="1760" spans="1:7" x14ac:dyDescent="0.25">
      <c r="G1760">
        <v>1</v>
      </c>
    </row>
    <row r="1761" spans="1:7" x14ac:dyDescent="0.25">
      <c r="A1761" t="s">
        <v>845</v>
      </c>
      <c r="B1761">
        <v>50</v>
      </c>
      <c r="C1761">
        <v>0.99</v>
      </c>
      <c r="D1761">
        <v>2.52</v>
      </c>
      <c r="E1761" s="1" t="s">
        <v>295</v>
      </c>
      <c r="F1761" s="4" t="str">
        <f>HYPERLINK("https://www.intermundial.es/blog/paises-seguro-obligatorio/")</f>
        <v>https://www.intermundial.es/blog/paises-seguro-obligatorio/</v>
      </c>
      <c r="G1761">
        <v>1</v>
      </c>
    </row>
    <row r="1762" spans="1:7" outlineLevel="1" x14ac:dyDescent="0.25">
      <c r="A1762" t="s">
        <v>845</v>
      </c>
      <c r="B1762">
        <v>50</v>
      </c>
      <c r="C1762">
        <v>0.99</v>
      </c>
      <c r="D1762">
        <v>2.52</v>
      </c>
      <c r="E1762" s="1" t="s">
        <v>295</v>
      </c>
      <c r="F1762" s="4" t="str">
        <f>HYPERLINK("https://www.assistcard.com/bo")</f>
        <v>https://www.assistcard.com/bo</v>
      </c>
      <c r="G1762">
        <v>1</v>
      </c>
    </row>
    <row r="1763" spans="1:7" outlineLevel="1" x14ac:dyDescent="0.25">
      <c r="A1763" t="s">
        <v>845</v>
      </c>
      <c r="B1763">
        <v>50</v>
      </c>
      <c r="C1763">
        <v>0.99</v>
      </c>
      <c r="D1763">
        <v>2.52</v>
      </c>
      <c r="E1763" s="1" t="s">
        <v>295</v>
      </c>
      <c r="F1763" s="4" t="str">
        <f>HYPERLINK("https://www.protegetuviaje.com/blog/seguro-de-viaje-internacional/")</f>
        <v>https://www.protegetuviaje.com/blog/seguro-de-viaje-internacional/</v>
      </c>
      <c r="G1763">
        <v>1</v>
      </c>
    </row>
    <row r="1764" spans="1:7" outlineLevel="1" x14ac:dyDescent="0.25">
      <c r="A1764" t="s">
        <v>845</v>
      </c>
      <c r="B1764">
        <v>50</v>
      </c>
      <c r="C1764">
        <v>0.99</v>
      </c>
      <c r="D1764">
        <v>2.52</v>
      </c>
      <c r="E1764" s="1" t="s">
        <v>295</v>
      </c>
      <c r="F1764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64">
        <v>1</v>
      </c>
    </row>
    <row r="1765" spans="1:7" outlineLevel="1" x14ac:dyDescent="0.25">
      <c r="A1765" t="s">
        <v>845</v>
      </c>
      <c r="B1765">
        <v>50</v>
      </c>
      <c r="C1765">
        <v>0.99</v>
      </c>
      <c r="D1765">
        <v>2.52</v>
      </c>
      <c r="E1765" s="1" t="s">
        <v>295</v>
      </c>
      <c r="F1765" s="4" t="str">
        <f>HYPERLINK("https://www.allianztravel.com.mx/seguro-de-viaje.html")</f>
        <v>https://www.allianztravel.com.mx/seguro-de-viaje.html</v>
      </c>
      <c r="G1765">
        <v>1</v>
      </c>
    </row>
    <row r="1766" spans="1:7" outlineLevel="1" x14ac:dyDescent="0.25">
      <c r="A1766" t="s">
        <v>845</v>
      </c>
      <c r="B1766">
        <v>50</v>
      </c>
      <c r="C1766">
        <v>0.99</v>
      </c>
      <c r="D1766">
        <v>2.52</v>
      </c>
      <c r="E1766" s="1" t="s">
        <v>295</v>
      </c>
      <c r="F1766" s="4" t="str">
        <f>HYPERLINK("https://blog.chapkadirect.es/seguro-de-viaje-es-obligatorio/")</f>
        <v>https://blog.chapkadirect.es/seguro-de-viaje-es-obligatorio/</v>
      </c>
      <c r="G1766">
        <v>1</v>
      </c>
    </row>
    <row r="1767" spans="1:7" outlineLevel="1" x14ac:dyDescent="0.25">
      <c r="A1767" t="s">
        <v>845</v>
      </c>
      <c r="B1767">
        <v>50</v>
      </c>
      <c r="C1767">
        <v>0.99</v>
      </c>
      <c r="D1767">
        <v>2.52</v>
      </c>
      <c r="E1767" s="1" t="s">
        <v>295</v>
      </c>
      <c r="F1767" s="4" t="str">
        <f>HYPERLINK("https://capturetheatlas.com/es/mejor-seguro-de-viaje/")</f>
        <v>https://capturetheatlas.com/es/mejor-seguro-de-viaje/</v>
      </c>
      <c r="G1767">
        <v>1</v>
      </c>
    </row>
    <row r="1768" spans="1:7" outlineLevel="1" x14ac:dyDescent="0.25">
      <c r="A1768" t="s">
        <v>845</v>
      </c>
      <c r="B1768">
        <v>50</v>
      </c>
      <c r="C1768">
        <v>0.99</v>
      </c>
      <c r="D1768">
        <v>2.52</v>
      </c>
      <c r="E1768" s="1" t="s">
        <v>295</v>
      </c>
      <c r="F1768" s="4" t="str">
        <f>HYPERLINK("https://www.bbva.es/personas/productos/seguros/viajes.html")</f>
        <v>https://www.bbva.es/personas/productos/seguros/viajes.html</v>
      </c>
      <c r="G1768">
        <v>1</v>
      </c>
    </row>
    <row r="1769" spans="1:7" outlineLevel="1" x14ac:dyDescent="0.25">
      <c r="A1769" t="s">
        <v>845</v>
      </c>
      <c r="B1769">
        <v>50</v>
      </c>
      <c r="C1769">
        <v>0.99</v>
      </c>
      <c r="D1769">
        <v>2.52</v>
      </c>
      <c r="E1769" s="1" t="s">
        <v>295</v>
      </c>
      <c r="F1769" s="4" t="str">
        <f>HYPERLINK("https://axa-asistenciaviaje.com.mx/")</f>
        <v>https://axa-asistenciaviaje.com.mx/</v>
      </c>
      <c r="G1769">
        <v>1</v>
      </c>
    </row>
    <row r="1770" spans="1:7" outlineLevel="1" x14ac:dyDescent="0.25">
      <c r="A1770" t="s">
        <v>845</v>
      </c>
      <c r="B1770">
        <v>50</v>
      </c>
      <c r="C1770">
        <v>0.99</v>
      </c>
      <c r="D1770">
        <v>2.52</v>
      </c>
      <c r="E1770" s="1" t="s">
        <v>295</v>
      </c>
      <c r="F1770" s="4" t="str">
        <f>HYPERLINK("https://www.aseguratuviaje.com.ar/seguros-de-viaje/de-viajes-internacionales")</f>
        <v>https://www.aseguratuviaje.com.ar/seguros-de-viaje/de-viajes-internacionales</v>
      </c>
      <c r="G1770">
        <v>1</v>
      </c>
    </row>
    <row r="1771" spans="1:7" x14ac:dyDescent="0.25">
      <c r="G1771">
        <v>1</v>
      </c>
    </row>
    <row r="1772" spans="1:7" x14ac:dyDescent="0.25">
      <c r="A1772" t="s">
        <v>957</v>
      </c>
      <c r="B1772">
        <v>50</v>
      </c>
      <c r="C1772">
        <v>0.99</v>
      </c>
      <c r="D1772">
        <v>2.64</v>
      </c>
      <c r="E1772" s="1" t="s">
        <v>295</v>
      </c>
      <c r="F1772" s="4" t="str">
        <f>HYPERLINK("https://www.intermundial.es/blog/paises-seguro-obligatorio/")</f>
        <v>https://www.intermundial.es/blog/paises-seguro-obligatorio/</v>
      </c>
      <c r="G1772">
        <v>1</v>
      </c>
    </row>
    <row r="1773" spans="1:7" outlineLevel="1" x14ac:dyDescent="0.25">
      <c r="A1773" t="s">
        <v>957</v>
      </c>
      <c r="B1773">
        <v>50</v>
      </c>
      <c r="C1773">
        <v>0.99</v>
      </c>
      <c r="D1773">
        <v>2.64</v>
      </c>
      <c r="E1773" s="1" t="s">
        <v>295</v>
      </c>
      <c r="F1773" s="4" t="str">
        <f>HYPERLINK("https://www.assistcard.com/bo")</f>
        <v>https://www.assistcard.com/bo</v>
      </c>
      <c r="G1773">
        <v>1</v>
      </c>
    </row>
    <row r="1774" spans="1:7" outlineLevel="1" x14ac:dyDescent="0.25">
      <c r="A1774" t="s">
        <v>957</v>
      </c>
      <c r="B1774">
        <v>50</v>
      </c>
      <c r="C1774">
        <v>0.99</v>
      </c>
      <c r="D1774">
        <v>2.64</v>
      </c>
      <c r="E1774" s="1" t="s">
        <v>295</v>
      </c>
      <c r="F1774" s="4" t="str">
        <f>HYPERLINK("https://blog.chapkadirect.es/seguro-de-viaje-es-obligatorio/")</f>
        <v>https://blog.chapkadirect.es/seguro-de-viaje-es-obligatorio/</v>
      </c>
      <c r="G1774">
        <v>1</v>
      </c>
    </row>
    <row r="1775" spans="1:7" outlineLevel="1" x14ac:dyDescent="0.25">
      <c r="A1775" t="s">
        <v>957</v>
      </c>
      <c r="B1775">
        <v>50</v>
      </c>
      <c r="C1775">
        <v>0.99</v>
      </c>
      <c r="D1775">
        <v>2.64</v>
      </c>
      <c r="E1775" s="1" t="s">
        <v>295</v>
      </c>
      <c r="F1775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75">
        <v>1</v>
      </c>
    </row>
    <row r="1776" spans="1:7" outlineLevel="1" x14ac:dyDescent="0.25">
      <c r="A1776" t="s">
        <v>957</v>
      </c>
      <c r="B1776">
        <v>50</v>
      </c>
      <c r="C1776">
        <v>0.99</v>
      </c>
      <c r="D1776">
        <v>2.64</v>
      </c>
      <c r="E1776" s="1" t="s">
        <v>295</v>
      </c>
      <c r="F1776" s="4" t="str">
        <f>HYPERLINK("https://www.allianztravel.com.mx/seguro-de-viaje.html")</f>
        <v>https://www.allianztravel.com.mx/seguro-de-viaje.html</v>
      </c>
      <c r="G1776">
        <v>1</v>
      </c>
    </row>
    <row r="1777" spans="1:7" outlineLevel="1" x14ac:dyDescent="0.25">
      <c r="A1777" t="s">
        <v>957</v>
      </c>
      <c r="B1777">
        <v>50</v>
      </c>
      <c r="C1777">
        <v>0.99</v>
      </c>
      <c r="D1777">
        <v>2.64</v>
      </c>
      <c r="E1777" s="1" t="s">
        <v>295</v>
      </c>
      <c r="F1777" s="4" t="str">
        <f>HYPERLINK("https://axa-asistenciaviaje.com.mx/")</f>
        <v>https://axa-asistenciaviaje.com.mx/</v>
      </c>
      <c r="G1777">
        <v>1</v>
      </c>
    </row>
    <row r="1778" spans="1:7" outlineLevel="1" x14ac:dyDescent="0.25">
      <c r="A1778" t="s">
        <v>957</v>
      </c>
      <c r="B1778">
        <v>50</v>
      </c>
      <c r="C1778">
        <v>0.99</v>
      </c>
      <c r="D1778">
        <v>2.64</v>
      </c>
      <c r="E1778" s="1" t="s">
        <v>295</v>
      </c>
      <c r="F1778" s="4" t="str">
        <f>HYPERLINK("https://capturetheatlas.com/es/mejor-seguro-de-viaje/")</f>
        <v>https://capturetheatlas.com/es/mejor-seguro-de-viaje/</v>
      </c>
      <c r="G1778">
        <v>1</v>
      </c>
    </row>
    <row r="1779" spans="1:7" outlineLevel="1" x14ac:dyDescent="0.25">
      <c r="A1779" t="s">
        <v>957</v>
      </c>
      <c r="B1779">
        <v>50</v>
      </c>
      <c r="C1779">
        <v>0.99</v>
      </c>
      <c r="D1779">
        <v>2.64</v>
      </c>
      <c r="E1779" s="1" t="s">
        <v>295</v>
      </c>
      <c r="F1779" s="4" t="str">
        <f>HYPERLINK("https://www.bbva.es/personas/productos/seguros/viajes.html")</f>
        <v>https://www.bbva.es/personas/productos/seguros/viajes.html</v>
      </c>
      <c r="G1779">
        <v>1</v>
      </c>
    </row>
    <row r="1780" spans="1:7" outlineLevel="1" x14ac:dyDescent="0.25">
      <c r="A1780" t="s">
        <v>957</v>
      </c>
      <c r="B1780">
        <v>50</v>
      </c>
      <c r="C1780">
        <v>0.99</v>
      </c>
      <c r="D1780">
        <v>2.64</v>
      </c>
      <c r="E1780" s="1" t="s">
        <v>295</v>
      </c>
      <c r="F1780" s="4" t="str">
        <f>HYPERLINK("https://www.bmicos.com/categoria-producto/viajes/")</f>
        <v>https://www.bmicos.com/categoria-producto/viajes/</v>
      </c>
      <c r="G1780">
        <v>1</v>
      </c>
    </row>
    <row r="1781" spans="1:7" outlineLevel="1" x14ac:dyDescent="0.25">
      <c r="A1781" t="s">
        <v>957</v>
      </c>
      <c r="B1781">
        <v>50</v>
      </c>
      <c r="C1781">
        <v>0.99</v>
      </c>
      <c r="D1781">
        <v>2.64</v>
      </c>
      <c r="E1781" s="1" t="s">
        <v>295</v>
      </c>
      <c r="F1781" s="4" t="str">
        <f>HYPERLINK("https://www.protegetuviaje.com/blog/seguro-de-viaje-internacional/")</f>
        <v>https://www.protegetuviaje.com/blog/seguro-de-viaje-internacional/</v>
      </c>
      <c r="G1781">
        <v>1</v>
      </c>
    </row>
    <row r="1782" spans="1:7" x14ac:dyDescent="0.25">
      <c r="G1782">
        <v>1</v>
      </c>
    </row>
    <row r="1783" spans="1:7" x14ac:dyDescent="0.25">
      <c r="A1783" t="s">
        <v>378</v>
      </c>
      <c r="B1783">
        <v>50</v>
      </c>
      <c r="C1783">
        <v>0.99</v>
      </c>
      <c r="D1783">
        <v>2.65</v>
      </c>
      <c r="E1783" s="1" t="s">
        <v>295</v>
      </c>
      <c r="F1783" s="4" t="str">
        <f>HYPERLINK("https://www.intermundial.es/blog/paises-seguro-obligatorio/")</f>
        <v>https://www.intermundial.es/blog/paises-seguro-obligatorio/</v>
      </c>
      <c r="G1783">
        <v>1</v>
      </c>
    </row>
    <row r="1784" spans="1:7" outlineLevel="1" x14ac:dyDescent="0.25">
      <c r="A1784" t="s">
        <v>378</v>
      </c>
      <c r="B1784">
        <v>50</v>
      </c>
      <c r="C1784">
        <v>0.99</v>
      </c>
      <c r="D1784">
        <v>2.65</v>
      </c>
      <c r="E1784" s="1" t="s">
        <v>295</v>
      </c>
      <c r="F1784" s="4" t="str">
        <f>HYPERLINK("https://www.assistcard.com/bo")</f>
        <v>https://www.assistcard.com/bo</v>
      </c>
      <c r="G1784">
        <v>1</v>
      </c>
    </row>
    <row r="1785" spans="1:7" outlineLevel="1" x14ac:dyDescent="0.25">
      <c r="A1785" t="s">
        <v>378</v>
      </c>
      <c r="B1785">
        <v>50</v>
      </c>
      <c r="C1785">
        <v>0.99</v>
      </c>
      <c r="D1785">
        <v>2.65</v>
      </c>
      <c r="E1785" s="1" t="s">
        <v>295</v>
      </c>
      <c r="F1785" s="4" t="str">
        <f>HYPERLINK("https://www.bmicos.com/categoria-producto/viajes/")</f>
        <v>https://www.bmicos.com/categoria-producto/viajes/</v>
      </c>
      <c r="G1785">
        <v>1</v>
      </c>
    </row>
    <row r="1786" spans="1:7" outlineLevel="1" x14ac:dyDescent="0.25">
      <c r="A1786" t="s">
        <v>378</v>
      </c>
      <c r="B1786">
        <v>50</v>
      </c>
      <c r="C1786">
        <v>0.99</v>
      </c>
      <c r="D1786">
        <v>2.65</v>
      </c>
      <c r="E1786" s="1" t="s">
        <v>295</v>
      </c>
      <c r="F1786" s="4" t="str">
        <f>HYPERLINK("https://www.bbva.es/personas/productos/seguros/viajes.html")</f>
        <v>https://www.bbva.es/personas/productos/seguros/viajes.html</v>
      </c>
      <c r="G1786">
        <v>1</v>
      </c>
    </row>
    <row r="1787" spans="1:7" outlineLevel="1" x14ac:dyDescent="0.25">
      <c r="A1787" t="s">
        <v>378</v>
      </c>
      <c r="B1787">
        <v>50</v>
      </c>
      <c r="C1787">
        <v>0.99</v>
      </c>
      <c r="D1787">
        <v>2.65</v>
      </c>
      <c r="E1787" s="1" t="s">
        <v>295</v>
      </c>
      <c r="F1787" s="4" t="str">
        <f>HYPERLINK("https://www.allianztravel.com.mx/seguro-de-viaje.html")</f>
        <v>https://www.allianztravel.com.mx/seguro-de-viaje.html</v>
      </c>
      <c r="G1787">
        <v>1</v>
      </c>
    </row>
    <row r="1788" spans="1:7" outlineLevel="1" x14ac:dyDescent="0.25">
      <c r="A1788" t="s">
        <v>378</v>
      </c>
      <c r="B1788">
        <v>50</v>
      </c>
      <c r="C1788">
        <v>0.99</v>
      </c>
      <c r="D1788">
        <v>2.65</v>
      </c>
      <c r="E1788" s="1" t="s">
        <v>295</v>
      </c>
      <c r="F1788" s="4" t="str">
        <f>HYPERLINK("https://axa-asistenciaviaje.com.mx/")</f>
        <v>https://axa-asistenciaviaje.com.mx/</v>
      </c>
      <c r="G1788">
        <v>1</v>
      </c>
    </row>
    <row r="1789" spans="1:7" outlineLevel="1" x14ac:dyDescent="0.25">
      <c r="A1789" t="s">
        <v>378</v>
      </c>
      <c r="B1789">
        <v>50</v>
      </c>
      <c r="C1789">
        <v>0.99</v>
      </c>
      <c r="D1789">
        <v>2.65</v>
      </c>
      <c r="E1789" s="1" t="s">
        <v>295</v>
      </c>
      <c r="F1789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789">
        <v>1</v>
      </c>
    </row>
    <row r="1790" spans="1:7" outlineLevel="1" x14ac:dyDescent="0.25">
      <c r="A1790" t="s">
        <v>378</v>
      </c>
      <c r="B1790">
        <v>50</v>
      </c>
      <c r="C1790">
        <v>0.99</v>
      </c>
      <c r="D1790">
        <v>2.65</v>
      </c>
      <c r="E1790" s="1" t="s">
        <v>295</v>
      </c>
      <c r="F1790" s="4" t="str">
        <f>HYPERLINK("http://www.asistur.cu/")</f>
        <v>http://www.asistur.cu/</v>
      </c>
      <c r="G1790">
        <v>1</v>
      </c>
    </row>
    <row r="1791" spans="1:7" outlineLevel="1" x14ac:dyDescent="0.25">
      <c r="A1791" t="s">
        <v>378</v>
      </c>
      <c r="B1791">
        <v>50</v>
      </c>
      <c r="C1791">
        <v>0.99</v>
      </c>
      <c r="D1791">
        <v>2.65</v>
      </c>
      <c r="E1791" s="1" t="s">
        <v>295</v>
      </c>
      <c r="F1791" s="4" t="str">
        <f>HYPERLINK("https://capturetheatlas.com/es/mejor-seguro-de-viaje/")</f>
        <v>https://capturetheatlas.com/es/mejor-seguro-de-viaje/</v>
      </c>
      <c r="G1791">
        <v>1</v>
      </c>
    </row>
    <row r="1792" spans="1:7" outlineLevel="1" x14ac:dyDescent="0.25">
      <c r="A1792" t="s">
        <v>378</v>
      </c>
      <c r="B1792">
        <v>50</v>
      </c>
      <c r="C1792">
        <v>0.99</v>
      </c>
      <c r="D1792">
        <v>2.65</v>
      </c>
      <c r="E1792" s="1" t="s">
        <v>295</v>
      </c>
      <c r="F1792" s="4" t="str">
        <f>HYPERLINK("https://www.aseguratuviaje.com.ar/seguros-de-viaje.html")</f>
        <v>https://www.aseguratuviaje.com.ar/seguros-de-viaje.html</v>
      </c>
      <c r="G1792">
        <v>1</v>
      </c>
    </row>
    <row r="1793" spans="1:7" x14ac:dyDescent="0.25">
      <c r="G1793">
        <v>1</v>
      </c>
    </row>
    <row r="1794" spans="1:7" x14ac:dyDescent="0.25">
      <c r="A1794" t="s">
        <v>793</v>
      </c>
      <c r="B1794">
        <v>50</v>
      </c>
      <c r="C1794">
        <v>0.99</v>
      </c>
      <c r="D1794">
        <v>3.07</v>
      </c>
      <c r="E1794" s="1" t="s">
        <v>295</v>
      </c>
      <c r="F1794" s="4" t="str">
        <f>HYPERLINK("https://www.intermundial.es/blog/paises-seguro-obligatorio/")</f>
        <v>https://www.intermundial.es/blog/paises-seguro-obligatorio/</v>
      </c>
      <c r="G1794">
        <v>1</v>
      </c>
    </row>
    <row r="1795" spans="1:7" outlineLevel="1" x14ac:dyDescent="0.25">
      <c r="A1795" t="s">
        <v>793</v>
      </c>
      <c r="B1795">
        <v>50</v>
      </c>
      <c r="C1795">
        <v>0.99</v>
      </c>
      <c r="D1795">
        <v>3.07</v>
      </c>
      <c r="E1795" s="1" t="s">
        <v>295</v>
      </c>
      <c r="F1795" s="4" t="str">
        <f>HYPERLINK("https://www.bbva.es/personas/productos/seguros/viajes.html")</f>
        <v>https://www.bbva.es/personas/productos/seguros/viajes.html</v>
      </c>
      <c r="G1795">
        <v>1</v>
      </c>
    </row>
    <row r="1796" spans="1:7" outlineLevel="1" x14ac:dyDescent="0.25">
      <c r="A1796" t="s">
        <v>793</v>
      </c>
      <c r="B1796">
        <v>50</v>
      </c>
      <c r="C1796">
        <v>0.99</v>
      </c>
      <c r="D1796">
        <v>3.07</v>
      </c>
      <c r="E1796" s="1" t="s">
        <v>295</v>
      </c>
      <c r="F1796" s="4" t="str">
        <f>HYPERLINK("https://www.assistcard.com/bo")</f>
        <v>https://www.assistcard.com/bo</v>
      </c>
      <c r="G1796">
        <v>1</v>
      </c>
    </row>
    <row r="1797" spans="1:7" outlineLevel="1" x14ac:dyDescent="0.25">
      <c r="A1797" t="s">
        <v>793</v>
      </c>
      <c r="B1797">
        <v>50</v>
      </c>
      <c r="C1797">
        <v>0.99</v>
      </c>
      <c r="D1797">
        <v>3.07</v>
      </c>
      <c r="E1797" s="1" t="s">
        <v>295</v>
      </c>
      <c r="F1797" s="4" t="str">
        <f>HYPERLINK("https://www.bmicos.com/categoria-producto/viajes/")</f>
        <v>https://www.bmicos.com/categoria-producto/viajes/</v>
      </c>
      <c r="G1797">
        <v>1</v>
      </c>
    </row>
    <row r="1798" spans="1:7" outlineLevel="1" x14ac:dyDescent="0.25">
      <c r="A1798" t="s">
        <v>793</v>
      </c>
      <c r="B1798">
        <v>50</v>
      </c>
      <c r="C1798">
        <v>0.99</v>
      </c>
      <c r="D1798">
        <v>3.07</v>
      </c>
      <c r="E1798" s="1" t="s">
        <v>295</v>
      </c>
      <c r="F1798" s="4" t="str">
        <f>HYPERLINK("https://blog.chapkadirect.es/seguro-de-viaje-es-obligatorio/")</f>
        <v>https://blog.chapkadirect.es/seguro-de-viaje-es-obligatorio/</v>
      </c>
      <c r="G1798">
        <v>1</v>
      </c>
    </row>
    <row r="1799" spans="1:7" outlineLevel="1" x14ac:dyDescent="0.25">
      <c r="A1799" t="s">
        <v>793</v>
      </c>
      <c r="B1799">
        <v>50</v>
      </c>
      <c r="C1799">
        <v>0.99</v>
      </c>
      <c r="D1799">
        <v>3.07</v>
      </c>
      <c r="E1799" s="1" t="s">
        <v>295</v>
      </c>
      <c r="F1799" s="4" t="str">
        <f>HYPERLINK("https://axa-asistenciaviaje.com.mx/")</f>
        <v>https://axa-asistenciaviaje.com.mx/</v>
      </c>
      <c r="G1799">
        <v>1</v>
      </c>
    </row>
    <row r="1800" spans="1:7" outlineLevel="1" x14ac:dyDescent="0.25">
      <c r="A1800" t="s">
        <v>793</v>
      </c>
      <c r="B1800">
        <v>50</v>
      </c>
      <c r="C1800">
        <v>0.99</v>
      </c>
      <c r="D1800">
        <v>3.07</v>
      </c>
      <c r="E1800" s="1" t="s">
        <v>295</v>
      </c>
      <c r="F1800" s="4" t="str">
        <f>HYPERLINK("https://capturetheatlas.com/es/mejor-seguro-de-viaje/")</f>
        <v>https://capturetheatlas.com/es/mejor-seguro-de-viaje/</v>
      </c>
      <c r="G1800">
        <v>1</v>
      </c>
    </row>
    <row r="1801" spans="1:7" outlineLevel="1" x14ac:dyDescent="0.25">
      <c r="A1801" t="s">
        <v>793</v>
      </c>
      <c r="B1801">
        <v>50</v>
      </c>
      <c r="C1801">
        <v>0.99</v>
      </c>
      <c r="D1801">
        <v>3.07</v>
      </c>
      <c r="E1801" s="1" t="s">
        <v>295</v>
      </c>
      <c r="F1801" s="4" t="str">
        <f>HYPERLINK("https://www.allianztravel.com.mx/seguro-de-viaje.html")</f>
        <v>https://www.allianztravel.com.mx/seguro-de-viaje.html</v>
      </c>
      <c r="G1801">
        <v>1</v>
      </c>
    </row>
    <row r="1802" spans="1:7" outlineLevel="1" x14ac:dyDescent="0.25">
      <c r="A1802" t="s">
        <v>793</v>
      </c>
      <c r="B1802">
        <v>50</v>
      </c>
      <c r="C1802">
        <v>0.99</v>
      </c>
      <c r="D1802">
        <v>3.07</v>
      </c>
      <c r="E1802" s="1" t="s">
        <v>295</v>
      </c>
      <c r="F1802" s="4" t="str">
        <f>HYPERLINK("https://selectra.es/seguros/seguros-viajes/comparador-seguro-viaje")</f>
        <v>https://selectra.es/seguros/seguros-viajes/comparador-seguro-viaje</v>
      </c>
      <c r="G1802">
        <v>1</v>
      </c>
    </row>
    <row r="1803" spans="1:7" outlineLevel="1" x14ac:dyDescent="0.25">
      <c r="A1803" t="s">
        <v>793</v>
      </c>
      <c r="B1803">
        <v>50</v>
      </c>
      <c r="C1803">
        <v>0.99</v>
      </c>
      <c r="D1803">
        <v>3.07</v>
      </c>
      <c r="E1803" s="1" t="s">
        <v>295</v>
      </c>
      <c r="F1803" s="4" t="str">
        <f>HYPERLINK("https://heymondo.es/blog/cuanto-cuesta-un-seguro-de-viaje/")</f>
        <v>https://heymondo.es/blog/cuanto-cuesta-un-seguro-de-viaje/</v>
      </c>
      <c r="G1803">
        <v>1</v>
      </c>
    </row>
    <row r="1804" spans="1:7" x14ac:dyDescent="0.25">
      <c r="G1804">
        <v>1</v>
      </c>
    </row>
    <row r="1805" spans="1:7" x14ac:dyDescent="0.25">
      <c r="A1805" t="s">
        <v>124</v>
      </c>
      <c r="B1805">
        <v>50</v>
      </c>
      <c r="C1805">
        <v>0.99</v>
      </c>
      <c r="D1805">
        <v>3.07</v>
      </c>
      <c r="E1805" s="1" t="s">
        <v>295</v>
      </c>
      <c r="F1805" s="4" t="str">
        <f>HYPERLINK("https://www.intermundial.es/blog/paises-seguro-obligatorio/")</f>
        <v>https://www.intermundial.es/blog/paises-seguro-obligatorio/</v>
      </c>
      <c r="G1805">
        <v>1</v>
      </c>
    </row>
    <row r="1806" spans="1:7" outlineLevel="1" x14ac:dyDescent="0.25">
      <c r="A1806" t="s">
        <v>124</v>
      </c>
      <c r="B1806">
        <v>50</v>
      </c>
      <c r="C1806">
        <v>0.99</v>
      </c>
      <c r="D1806">
        <v>3.07</v>
      </c>
      <c r="E1806" s="1" t="s">
        <v>295</v>
      </c>
      <c r="F1806" s="4" t="str">
        <f>HYPERLINK("https://www.bbva.es/personas/productos/seguros/viajes.html")</f>
        <v>https://www.bbva.es/personas/productos/seguros/viajes.html</v>
      </c>
      <c r="G1806">
        <v>1</v>
      </c>
    </row>
    <row r="1807" spans="1:7" outlineLevel="1" x14ac:dyDescent="0.25">
      <c r="A1807" t="s">
        <v>124</v>
      </c>
      <c r="B1807">
        <v>50</v>
      </c>
      <c r="C1807">
        <v>0.99</v>
      </c>
      <c r="D1807">
        <v>3.07</v>
      </c>
      <c r="E1807" s="1" t="s">
        <v>295</v>
      </c>
      <c r="F1807" s="4" t="str">
        <f>HYPERLINK("https://www.assistcard.com/bo")</f>
        <v>https://www.assistcard.com/bo</v>
      </c>
      <c r="G1807">
        <v>1</v>
      </c>
    </row>
    <row r="1808" spans="1:7" outlineLevel="1" x14ac:dyDescent="0.25">
      <c r="A1808" t="s">
        <v>124</v>
      </c>
      <c r="B1808">
        <v>50</v>
      </c>
      <c r="C1808">
        <v>0.99</v>
      </c>
      <c r="D1808">
        <v>3.07</v>
      </c>
      <c r="E1808" s="1" t="s">
        <v>295</v>
      </c>
      <c r="F1808" s="4" t="str">
        <f>HYPERLINK("https://axa-asistenciaviaje.com.mx/")</f>
        <v>https://axa-asistenciaviaje.com.mx/</v>
      </c>
      <c r="G1808">
        <v>1</v>
      </c>
    </row>
    <row r="1809" spans="1:7" outlineLevel="1" x14ac:dyDescent="0.25">
      <c r="A1809" t="s">
        <v>124</v>
      </c>
      <c r="B1809">
        <v>50</v>
      </c>
      <c r="C1809">
        <v>0.99</v>
      </c>
      <c r="D1809">
        <v>3.07</v>
      </c>
      <c r="E1809" s="1" t="s">
        <v>295</v>
      </c>
      <c r="F1809" s="4" t="str">
        <f>HYPERLINK("https://blog.chapkadirect.es/seguro-de-viaje-es-obligatorio/")</f>
        <v>https://blog.chapkadirect.es/seguro-de-viaje-es-obligatorio/</v>
      </c>
      <c r="G1809">
        <v>1</v>
      </c>
    </row>
    <row r="1810" spans="1:7" outlineLevel="1" x14ac:dyDescent="0.25">
      <c r="A1810" t="s">
        <v>124</v>
      </c>
      <c r="B1810">
        <v>50</v>
      </c>
      <c r="C1810">
        <v>0.99</v>
      </c>
      <c r="D1810">
        <v>3.07</v>
      </c>
      <c r="E1810" s="1" t="s">
        <v>295</v>
      </c>
      <c r="F1810" s="4" t="str">
        <f>HYPERLINK("https://www.bmicos.com/categoria-producto/viajes/")</f>
        <v>https://www.bmicos.com/categoria-producto/viajes/</v>
      </c>
      <c r="G1810">
        <v>1</v>
      </c>
    </row>
    <row r="1811" spans="1:7" outlineLevel="1" x14ac:dyDescent="0.25">
      <c r="A1811" t="s">
        <v>124</v>
      </c>
      <c r="B1811">
        <v>50</v>
      </c>
      <c r="C1811">
        <v>0.99</v>
      </c>
      <c r="D1811">
        <v>3.07</v>
      </c>
      <c r="E1811" s="1" t="s">
        <v>295</v>
      </c>
      <c r="F1811" s="4" t="str">
        <f>HYPERLINK("https://www.allianztravel.com.mx/seguro-de-viaje.html")</f>
        <v>https://www.allianztravel.com.mx/seguro-de-viaje.html</v>
      </c>
      <c r="G1811">
        <v>1</v>
      </c>
    </row>
    <row r="1812" spans="1:7" outlineLevel="1" x14ac:dyDescent="0.25">
      <c r="A1812" t="s">
        <v>124</v>
      </c>
      <c r="B1812">
        <v>50</v>
      </c>
      <c r="C1812">
        <v>0.99</v>
      </c>
      <c r="D1812">
        <v>3.07</v>
      </c>
      <c r="E1812" s="1" t="s">
        <v>295</v>
      </c>
      <c r="F1812" s="4" t="str">
        <f>HYPERLINK("https://heymondo.es/blog/cuanto-cuesta-un-seguro-de-viaje/")</f>
        <v>https://heymondo.es/blog/cuanto-cuesta-un-seguro-de-viaje/</v>
      </c>
      <c r="G1812">
        <v>1</v>
      </c>
    </row>
    <row r="1813" spans="1:7" outlineLevel="1" x14ac:dyDescent="0.25">
      <c r="A1813" t="s">
        <v>124</v>
      </c>
      <c r="B1813">
        <v>50</v>
      </c>
      <c r="C1813">
        <v>0.99</v>
      </c>
      <c r="D1813">
        <v>3.07</v>
      </c>
      <c r="E1813" s="1" t="s">
        <v>295</v>
      </c>
      <c r="F1813" s="4" t="str">
        <f>HYPERLINK("https://selectra.es/seguros/seguros-viajes/comparador-seguro-viaje")</f>
        <v>https://selectra.es/seguros/seguros-viajes/comparador-seguro-viaje</v>
      </c>
      <c r="G1813">
        <v>1</v>
      </c>
    </row>
    <row r="1814" spans="1:7" outlineLevel="1" x14ac:dyDescent="0.25">
      <c r="A1814" t="s">
        <v>124</v>
      </c>
      <c r="B1814">
        <v>50</v>
      </c>
      <c r="C1814">
        <v>0.99</v>
      </c>
      <c r="D1814">
        <v>3.07</v>
      </c>
      <c r="E1814" s="1" t="s">
        <v>295</v>
      </c>
      <c r="F1814" s="4" t="str">
        <f>HYPERLINK("http://www.asistur.cu/")</f>
        <v>http://www.asistur.cu/</v>
      </c>
      <c r="G1814">
        <v>1</v>
      </c>
    </row>
    <row r="1815" spans="1:7" x14ac:dyDescent="0.25">
      <c r="G1815">
        <v>1</v>
      </c>
    </row>
    <row r="1816" spans="1:7" x14ac:dyDescent="0.25">
      <c r="A1816" t="s">
        <v>443</v>
      </c>
      <c r="B1816">
        <v>50</v>
      </c>
      <c r="C1816">
        <v>0.99</v>
      </c>
      <c r="D1816">
        <v>2.65</v>
      </c>
      <c r="E1816" s="1" t="s">
        <v>295</v>
      </c>
      <c r="F1816" s="4" t="str">
        <f>HYPERLINK("https://www.intermundial.es/blog/paises-seguro-obligatorio/")</f>
        <v>https://www.intermundial.es/blog/paises-seguro-obligatorio/</v>
      </c>
      <c r="G1816">
        <v>1</v>
      </c>
    </row>
    <row r="1817" spans="1:7" outlineLevel="1" x14ac:dyDescent="0.25">
      <c r="A1817" t="s">
        <v>443</v>
      </c>
      <c r="B1817">
        <v>50</v>
      </c>
      <c r="C1817">
        <v>0.99</v>
      </c>
      <c r="D1817">
        <v>2.65</v>
      </c>
      <c r="E1817" s="1" t="s">
        <v>295</v>
      </c>
      <c r="F1817" s="4" t="str">
        <f>HYPERLINK("https://www.bbva.es/personas/productos/seguros/viajes.html")</f>
        <v>https://www.bbva.es/personas/productos/seguros/viajes.html</v>
      </c>
      <c r="G1817">
        <v>1</v>
      </c>
    </row>
    <row r="1818" spans="1:7" outlineLevel="1" x14ac:dyDescent="0.25">
      <c r="A1818" t="s">
        <v>443</v>
      </c>
      <c r="B1818">
        <v>50</v>
      </c>
      <c r="C1818">
        <v>0.99</v>
      </c>
      <c r="D1818">
        <v>2.65</v>
      </c>
      <c r="E1818" s="1" t="s">
        <v>295</v>
      </c>
      <c r="F1818" s="4" t="str">
        <f>HYPERLINK("https://www.assistcard.com/bo")</f>
        <v>https://www.assistcard.com/bo</v>
      </c>
      <c r="G1818">
        <v>1</v>
      </c>
    </row>
    <row r="1819" spans="1:7" outlineLevel="1" x14ac:dyDescent="0.25">
      <c r="A1819" t="s">
        <v>443</v>
      </c>
      <c r="B1819">
        <v>50</v>
      </c>
      <c r="C1819">
        <v>0.99</v>
      </c>
      <c r="D1819">
        <v>2.65</v>
      </c>
      <c r="E1819" s="1" t="s">
        <v>295</v>
      </c>
      <c r="F1819" s="4" t="str">
        <f>HYPERLINK("https://axa-asistenciaviaje.com.mx/")</f>
        <v>https://axa-asistenciaviaje.com.mx/</v>
      </c>
      <c r="G1819">
        <v>1</v>
      </c>
    </row>
    <row r="1820" spans="1:7" outlineLevel="1" x14ac:dyDescent="0.25">
      <c r="A1820" t="s">
        <v>443</v>
      </c>
      <c r="B1820">
        <v>50</v>
      </c>
      <c r="C1820">
        <v>0.99</v>
      </c>
      <c r="D1820">
        <v>2.65</v>
      </c>
      <c r="E1820" s="1" t="s">
        <v>295</v>
      </c>
      <c r="F1820" s="4" t="str">
        <f>HYPERLINK("https://blog.chapkadirect.es/seguro-de-viaje-es-obligatorio/")</f>
        <v>https://blog.chapkadirect.es/seguro-de-viaje-es-obligatorio/</v>
      </c>
      <c r="G1820">
        <v>1</v>
      </c>
    </row>
    <row r="1821" spans="1:7" outlineLevel="1" x14ac:dyDescent="0.25">
      <c r="A1821" t="s">
        <v>443</v>
      </c>
      <c r="B1821">
        <v>50</v>
      </c>
      <c r="C1821">
        <v>0.99</v>
      </c>
      <c r="D1821">
        <v>2.65</v>
      </c>
      <c r="E1821" s="1" t="s">
        <v>295</v>
      </c>
      <c r="F1821" s="4" t="str">
        <f>HYPERLINK("https://www.allianztravel.com.mx/seguro-de-viaje.html")</f>
        <v>https://www.allianztravel.com.mx/seguro-de-viaje.html</v>
      </c>
      <c r="G1821">
        <v>1</v>
      </c>
    </row>
    <row r="1822" spans="1:7" outlineLevel="1" x14ac:dyDescent="0.25">
      <c r="A1822" t="s">
        <v>443</v>
      </c>
      <c r="B1822">
        <v>50</v>
      </c>
      <c r="C1822">
        <v>0.99</v>
      </c>
      <c r="D1822">
        <v>2.65</v>
      </c>
      <c r="E1822" s="1" t="s">
        <v>295</v>
      </c>
      <c r="F1822" s="4" t="str">
        <f>HYPERLINK("https://selectra.es/seguros/seguros-viajes/comparador-seguro-viaje")</f>
        <v>https://selectra.es/seguros/seguros-viajes/comparador-seguro-viaje</v>
      </c>
      <c r="G1822">
        <v>1</v>
      </c>
    </row>
    <row r="1823" spans="1:7" outlineLevel="1" x14ac:dyDescent="0.25">
      <c r="A1823" t="s">
        <v>443</v>
      </c>
      <c r="B1823">
        <v>50</v>
      </c>
      <c r="C1823">
        <v>0.99</v>
      </c>
      <c r="D1823">
        <v>2.65</v>
      </c>
      <c r="E1823" s="1" t="s">
        <v>295</v>
      </c>
      <c r="F1823" s="4" t="str">
        <f>HYPERLINK("https://www.protegetuviaje.com/blog/seguro-de-viaje-internacional/")</f>
        <v>https://www.protegetuviaje.com/blog/seguro-de-viaje-internacional/</v>
      </c>
      <c r="G1823">
        <v>1</v>
      </c>
    </row>
    <row r="1824" spans="1:7" outlineLevel="1" x14ac:dyDescent="0.25">
      <c r="A1824" t="s">
        <v>443</v>
      </c>
      <c r="B1824">
        <v>50</v>
      </c>
      <c r="C1824">
        <v>0.99</v>
      </c>
      <c r="D1824">
        <v>2.65</v>
      </c>
      <c r="E1824" s="1" t="s">
        <v>295</v>
      </c>
      <c r="F1824" s="4" t="str">
        <f>HYPERLINK("https://heymondo.es/blog/cuanto-cuesta-un-seguro-de-viaje/")</f>
        <v>https://heymondo.es/blog/cuanto-cuesta-un-seguro-de-viaje/</v>
      </c>
      <c r="G1824">
        <v>1</v>
      </c>
    </row>
    <row r="1825" spans="1:7" outlineLevel="1" x14ac:dyDescent="0.25">
      <c r="A1825" t="s">
        <v>443</v>
      </c>
      <c r="B1825">
        <v>50</v>
      </c>
      <c r="C1825">
        <v>0.99</v>
      </c>
      <c r="D1825">
        <v>2.65</v>
      </c>
      <c r="E1825" s="1" t="s">
        <v>295</v>
      </c>
      <c r="F1825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825">
        <v>1</v>
      </c>
    </row>
    <row r="1826" spans="1:7" x14ac:dyDescent="0.25">
      <c r="G1826">
        <v>1</v>
      </c>
    </row>
    <row r="1827" spans="1:7" x14ac:dyDescent="0.25">
      <c r="A1827" t="s">
        <v>279</v>
      </c>
      <c r="B1827">
        <v>0</v>
      </c>
      <c r="C1827" t="s">
        <v>529</v>
      </c>
      <c r="D1827" t="s">
        <v>529</v>
      </c>
      <c r="E1827" s="1" t="s">
        <v>295</v>
      </c>
      <c r="F1827" s="4" t="str">
        <f>HYPERLINK("https://www.intermundial.es/blog/paises-seguro-obligatorio/")</f>
        <v>https://www.intermundial.es/blog/paises-seguro-obligatorio/</v>
      </c>
      <c r="G1827">
        <v>1</v>
      </c>
    </row>
    <row r="1828" spans="1:7" outlineLevel="1" x14ac:dyDescent="0.25">
      <c r="A1828" t="s">
        <v>279</v>
      </c>
      <c r="B1828">
        <v>0</v>
      </c>
      <c r="C1828" t="s">
        <v>529</v>
      </c>
      <c r="D1828" t="s">
        <v>529</v>
      </c>
      <c r="E1828" s="1" t="s">
        <v>295</v>
      </c>
      <c r="F1828" s="4" t="str">
        <f>HYPERLINK("https://www.aseguratuviaje.com.ar/seguros-de-viaje/de-viajes-internacionales")</f>
        <v>https://www.aseguratuviaje.com.ar/seguros-de-viaje/de-viajes-internacionales</v>
      </c>
      <c r="G1828">
        <v>1</v>
      </c>
    </row>
    <row r="1829" spans="1:7" outlineLevel="1" x14ac:dyDescent="0.25">
      <c r="A1829" t="s">
        <v>279</v>
      </c>
      <c r="B1829">
        <v>0</v>
      </c>
      <c r="C1829" t="s">
        <v>529</v>
      </c>
      <c r="D1829" t="s">
        <v>529</v>
      </c>
      <c r="E1829" s="1" t="s">
        <v>295</v>
      </c>
      <c r="F1829" s="4" t="str">
        <f>HYPERLINK("https://www.protegetuviaje.com/blog/seguro-de-viaje-internacional/")</f>
        <v>https://www.protegetuviaje.com/blog/seguro-de-viaje-internacional/</v>
      </c>
      <c r="G1829">
        <v>1</v>
      </c>
    </row>
    <row r="1830" spans="1:7" outlineLevel="1" x14ac:dyDescent="0.25">
      <c r="A1830" t="s">
        <v>279</v>
      </c>
      <c r="B1830">
        <v>0</v>
      </c>
      <c r="C1830" t="s">
        <v>529</v>
      </c>
      <c r="D1830" t="s">
        <v>529</v>
      </c>
      <c r="E1830" s="1" t="s">
        <v>295</v>
      </c>
      <c r="F1830" s="4" t="str">
        <f>HYPERLINK("https://www.allianztravel.com.mx/seguro-de-viaje.html")</f>
        <v>https://www.allianztravel.com.mx/seguro-de-viaje.html</v>
      </c>
      <c r="G1830">
        <v>1</v>
      </c>
    </row>
    <row r="1831" spans="1:7" outlineLevel="1" x14ac:dyDescent="0.25">
      <c r="A1831" t="s">
        <v>279</v>
      </c>
      <c r="B1831">
        <v>0</v>
      </c>
      <c r="C1831" t="s">
        <v>529</v>
      </c>
      <c r="D1831" t="s">
        <v>529</v>
      </c>
      <c r="E1831" s="1" t="s">
        <v>295</v>
      </c>
      <c r="F1831" s="4" t="str">
        <f>HYPERLINK("https://capturetheatlas.com/es/mejor-seguro-de-viaje/")</f>
        <v>https://capturetheatlas.com/es/mejor-seguro-de-viaje/</v>
      </c>
      <c r="G1831">
        <v>1</v>
      </c>
    </row>
    <row r="1832" spans="1:7" outlineLevel="1" x14ac:dyDescent="0.25">
      <c r="A1832" t="s">
        <v>279</v>
      </c>
      <c r="B1832">
        <v>0</v>
      </c>
      <c r="C1832" t="s">
        <v>529</v>
      </c>
      <c r="D1832" t="s">
        <v>529</v>
      </c>
      <c r="E1832" s="1" t="s">
        <v>295</v>
      </c>
      <c r="F1832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1832">
        <v>1</v>
      </c>
    </row>
    <row r="1833" spans="1:7" outlineLevel="1" x14ac:dyDescent="0.25">
      <c r="A1833" t="s">
        <v>279</v>
      </c>
      <c r="B1833">
        <v>0</v>
      </c>
      <c r="C1833" t="s">
        <v>529</v>
      </c>
      <c r="D1833" t="s">
        <v>529</v>
      </c>
      <c r="E1833" s="1" t="s">
        <v>295</v>
      </c>
      <c r="F1833" s="4" t="str">
        <f>HYPERLINK("https://axa-asistenciaviaje.com.mx/")</f>
        <v>https://axa-asistenciaviaje.com.mx/</v>
      </c>
      <c r="G1833">
        <v>1</v>
      </c>
    </row>
    <row r="1834" spans="1:7" outlineLevel="1" x14ac:dyDescent="0.25">
      <c r="A1834" t="s">
        <v>279</v>
      </c>
      <c r="B1834">
        <v>0</v>
      </c>
      <c r="C1834" t="s">
        <v>529</v>
      </c>
      <c r="D1834" t="s">
        <v>529</v>
      </c>
      <c r="E1834" s="1" t="s">
        <v>295</v>
      </c>
      <c r="F1834" s="4" t="str">
        <f>HYPERLINK("https://www.assistcard.com/bo")</f>
        <v>https://www.assistcard.com/bo</v>
      </c>
      <c r="G1834">
        <v>1</v>
      </c>
    </row>
    <row r="1835" spans="1:7" outlineLevel="1" x14ac:dyDescent="0.25">
      <c r="A1835" t="s">
        <v>279</v>
      </c>
      <c r="B1835">
        <v>0</v>
      </c>
      <c r="C1835" t="s">
        <v>529</v>
      </c>
      <c r="D1835" t="s">
        <v>529</v>
      </c>
      <c r="E1835" s="1" t="s">
        <v>295</v>
      </c>
      <c r="F1835" s="4" t="str">
        <f>HYPERLINK("https://blog.chapkadirect.es/seguro-de-viaje-es-obligatorio/")</f>
        <v>https://blog.chapkadirect.es/seguro-de-viaje-es-obligatorio/</v>
      </c>
      <c r="G1835">
        <v>1</v>
      </c>
    </row>
    <row r="1836" spans="1:7" outlineLevel="1" x14ac:dyDescent="0.25">
      <c r="A1836" t="s">
        <v>279</v>
      </c>
      <c r="B1836">
        <v>0</v>
      </c>
      <c r="C1836" t="s">
        <v>529</v>
      </c>
      <c r="D1836" t="s">
        <v>529</v>
      </c>
      <c r="E1836" s="1" t="s">
        <v>295</v>
      </c>
      <c r="F1836" s="4" t="str">
        <f>HYPERLINK("https://heymondo.es/blog/cuanto-cuesta-un-seguro-de-viaje/")</f>
        <v>https://heymondo.es/blog/cuanto-cuesta-un-seguro-de-viaje/</v>
      </c>
      <c r="G1836">
        <v>1</v>
      </c>
    </row>
    <row r="1837" spans="1:7" x14ac:dyDescent="0.25">
      <c r="G1837">
        <v>1</v>
      </c>
    </row>
    <row r="1838" spans="1:7" x14ac:dyDescent="0.25">
      <c r="A1838" t="s">
        <v>945</v>
      </c>
      <c r="B1838">
        <v>5000</v>
      </c>
      <c r="C1838">
        <v>0.66</v>
      </c>
      <c r="D1838">
        <v>1.49</v>
      </c>
      <c r="E1838" s="1" t="s">
        <v>295</v>
      </c>
      <c r="G1838">
        <v>1</v>
      </c>
    </row>
    <row r="1839" spans="1:7" x14ac:dyDescent="0.25">
      <c r="G1839">
        <v>1</v>
      </c>
    </row>
    <row r="1840" spans="1:7" x14ac:dyDescent="0.25">
      <c r="A1840" t="s">
        <v>437</v>
      </c>
      <c r="B1840">
        <v>500</v>
      </c>
      <c r="C1840">
        <v>0.99</v>
      </c>
      <c r="D1840">
        <v>1.68</v>
      </c>
      <c r="E1840" s="1" t="s">
        <v>295</v>
      </c>
      <c r="G1840">
        <v>1</v>
      </c>
    </row>
    <row r="1841" spans="1:7" x14ac:dyDescent="0.25">
      <c r="G1841">
        <v>1</v>
      </c>
    </row>
    <row r="1842" spans="1:7" x14ac:dyDescent="0.25">
      <c r="A1842" t="s">
        <v>497</v>
      </c>
      <c r="B1842">
        <v>500</v>
      </c>
      <c r="C1842">
        <v>0.99</v>
      </c>
      <c r="D1842">
        <v>2.3199999999999998</v>
      </c>
      <c r="E1842" s="1" t="s">
        <v>295</v>
      </c>
      <c r="G1842">
        <v>1</v>
      </c>
    </row>
    <row r="1843" spans="1:7" x14ac:dyDescent="0.25">
      <c r="G1843">
        <v>1</v>
      </c>
    </row>
    <row r="1844" spans="1:7" x14ac:dyDescent="0.25">
      <c r="A1844" t="s">
        <v>687</v>
      </c>
      <c r="B1844">
        <v>500</v>
      </c>
      <c r="C1844">
        <v>0.66</v>
      </c>
      <c r="D1844">
        <v>1.27</v>
      </c>
      <c r="E1844" s="1" t="s">
        <v>295</v>
      </c>
      <c r="G1844">
        <v>1</v>
      </c>
    </row>
    <row r="1845" spans="1:7" x14ac:dyDescent="0.25">
      <c r="G1845">
        <v>1</v>
      </c>
    </row>
    <row r="1846" spans="1:7" x14ac:dyDescent="0.25">
      <c r="A1846" t="s">
        <v>343</v>
      </c>
      <c r="B1846">
        <v>500</v>
      </c>
      <c r="C1846">
        <v>0.99</v>
      </c>
      <c r="D1846">
        <v>2</v>
      </c>
      <c r="E1846" s="1" t="s">
        <v>295</v>
      </c>
      <c r="G1846">
        <v>1</v>
      </c>
    </row>
    <row r="1847" spans="1:7" x14ac:dyDescent="0.25">
      <c r="G1847">
        <v>1</v>
      </c>
    </row>
    <row r="1848" spans="1:7" x14ac:dyDescent="0.25">
      <c r="A1848" t="s">
        <v>241</v>
      </c>
      <c r="B1848">
        <v>500</v>
      </c>
      <c r="C1848">
        <v>0.33</v>
      </c>
      <c r="D1848">
        <v>0.68</v>
      </c>
      <c r="E1848" s="1" t="s">
        <v>295</v>
      </c>
      <c r="G1848">
        <v>1</v>
      </c>
    </row>
    <row r="1849" spans="1:7" x14ac:dyDescent="0.25">
      <c r="G1849">
        <v>1</v>
      </c>
    </row>
    <row r="1850" spans="1:7" x14ac:dyDescent="0.25">
      <c r="A1850" t="s">
        <v>153</v>
      </c>
      <c r="B1850">
        <v>50</v>
      </c>
      <c r="C1850">
        <v>0.33</v>
      </c>
      <c r="D1850">
        <v>2.04</v>
      </c>
      <c r="E1850" s="1" t="s">
        <v>295</v>
      </c>
      <c r="G1850">
        <v>1</v>
      </c>
    </row>
    <row r="1851" spans="1:7" x14ac:dyDescent="0.25">
      <c r="G1851">
        <v>1</v>
      </c>
    </row>
    <row r="1852" spans="1:7" x14ac:dyDescent="0.25">
      <c r="A1852" t="s">
        <v>277</v>
      </c>
      <c r="B1852">
        <v>500</v>
      </c>
      <c r="C1852">
        <v>0.66</v>
      </c>
      <c r="D1852">
        <v>1.27</v>
      </c>
      <c r="E1852" s="1" t="s">
        <v>295</v>
      </c>
      <c r="G1852">
        <v>1</v>
      </c>
    </row>
    <row r="1853" spans="1:7" x14ac:dyDescent="0.25">
      <c r="G1853">
        <v>1</v>
      </c>
    </row>
    <row r="1854" spans="1:7" x14ac:dyDescent="0.25">
      <c r="A1854" t="s">
        <v>212</v>
      </c>
      <c r="B1854">
        <v>500</v>
      </c>
      <c r="C1854">
        <v>0.66</v>
      </c>
      <c r="D1854">
        <v>0.73</v>
      </c>
      <c r="E1854" s="1" t="s">
        <v>295</v>
      </c>
      <c r="G1854">
        <v>1</v>
      </c>
    </row>
    <row r="1855" spans="1:7" x14ac:dyDescent="0.25">
      <c r="G1855">
        <v>1</v>
      </c>
    </row>
    <row r="1856" spans="1:7" x14ac:dyDescent="0.25">
      <c r="A1856" t="s">
        <v>1033</v>
      </c>
      <c r="B1856">
        <v>500</v>
      </c>
      <c r="C1856">
        <v>0.66</v>
      </c>
      <c r="D1856">
        <v>0.94</v>
      </c>
      <c r="E1856" s="1" t="s">
        <v>295</v>
      </c>
      <c r="G1856">
        <v>1</v>
      </c>
    </row>
    <row r="1857" spans="1:7" x14ac:dyDescent="0.25">
      <c r="G1857">
        <v>1</v>
      </c>
    </row>
    <row r="1858" spans="1:7" x14ac:dyDescent="0.25">
      <c r="A1858" t="s">
        <v>962</v>
      </c>
      <c r="B1858">
        <v>500</v>
      </c>
      <c r="C1858">
        <v>0.66</v>
      </c>
      <c r="D1858">
        <v>1.48</v>
      </c>
      <c r="E1858" s="1" t="s">
        <v>295</v>
      </c>
      <c r="G1858">
        <v>1</v>
      </c>
    </row>
    <row r="1859" spans="1:7" x14ac:dyDescent="0.25">
      <c r="G1859">
        <v>1</v>
      </c>
    </row>
    <row r="1860" spans="1:7" x14ac:dyDescent="0.25">
      <c r="A1860" t="s">
        <v>791</v>
      </c>
      <c r="B1860">
        <v>500</v>
      </c>
      <c r="C1860">
        <v>0.99</v>
      </c>
      <c r="D1860">
        <v>2</v>
      </c>
      <c r="E1860" s="1" t="s">
        <v>295</v>
      </c>
      <c r="G1860">
        <v>1</v>
      </c>
    </row>
    <row r="1861" spans="1:7" x14ac:dyDescent="0.25">
      <c r="G1861">
        <v>1</v>
      </c>
    </row>
    <row r="1862" spans="1:7" x14ac:dyDescent="0.25">
      <c r="A1862" t="s">
        <v>905</v>
      </c>
      <c r="B1862">
        <v>500</v>
      </c>
      <c r="C1862">
        <v>0.33</v>
      </c>
      <c r="D1862">
        <v>1.36</v>
      </c>
      <c r="E1862" s="1" t="s">
        <v>295</v>
      </c>
      <c r="G1862">
        <v>1</v>
      </c>
    </row>
    <row r="1863" spans="1:7" x14ac:dyDescent="0.25">
      <c r="G1863">
        <v>1</v>
      </c>
    </row>
    <row r="1864" spans="1:7" x14ac:dyDescent="0.25">
      <c r="A1864" t="s">
        <v>111</v>
      </c>
      <c r="B1864">
        <v>500</v>
      </c>
      <c r="C1864">
        <v>0.66</v>
      </c>
      <c r="D1864">
        <v>1.36</v>
      </c>
      <c r="E1864" s="1" t="s">
        <v>295</v>
      </c>
      <c r="G1864">
        <v>1</v>
      </c>
    </row>
    <row r="1865" spans="1:7" x14ac:dyDescent="0.25">
      <c r="G1865">
        <v>1</v>
      </c>
    </row>
    <row r="1866" spans="1:7" x14ac:dyDescent="0.25">
      <c r="A1866" t="s">
        <v>97</v>
      </c>
      <c r="B1866">
        <v>50</v>
      </c>
      <c r="C1866">
        <v>0.66</v>
      </c>
      <c r="D1866">
        <v>1.25</v>
      </c>
      <c r="E1866" s="1" t="s">
        <v>295</v>
      </c>
      <c r="G1866">
        <v>1</v>
      </c>
    </row>
    <row r="1867" spans="1:7" x14ac:dyDescent="0.25">
      <c r="G1867">
        <v>1</v>
      </c>
    </row>
    <row r="1868" spans="1:7" x14ac:dyDescent="0.25">
      <c r="A1868" t="s">
        <v>326</v>
      </c>
      <c r="B1868">
        <v>500</v>
      </c>
      <c r="C1868">
        <v>0.66</v>
      </c>
      <c r="D1868">
        <v>1.38</v>
      </c>
      <c r="E1868" s="1" t="s">
        <v>295</v>
      </c>
      <c r="G1868">
        <v>1</v>
      </c>
    </row>
    <row r="1869" spans="1:7" x14ac:dyDescent="0.25">
      <c r="G1869">
        <v>1</v>
      </c>
    </row>
    <row r="1870" spans="1:7" x14ac:dyDescent="0.25">
      <c r="A1870" t="s">
        <v>286</v>
      </c>
      <c r="B1870">
        <v>500</v>
      </c>
      <c r="C1870">
        <v>0.66</v>
      </c>
      <c r="D1870">
        <v>0.62</v>
      </c>
      <c r="E1870" s="1" t="s">
        <v>295</v>
      </c>
      <c r="G1870">
        <v>1</v>
      </c>
    </row>
    <row r="1871" spans="1:7" x14ac:dyDescent="0.25">
      <c r="G1871">
        <v>1</v>
      </c>
    </row>
    <row r="1872" spans="1:7" x14ac:dyDescent="0.25">
      <c r="A1872" t="s">
        <v>1032</v>
      </c>
      <c r="B1872">
        <v>500</v>
      </c>
      <c r="C1872">
        <v>0.99</v>
      </c>
      <c r="D1872">
        <v>2.0099999999999998</v>
      </c>
      <c r="E1872" s="1" t="s">
        <v>295</v>
      </c>
      <c r="G1872">
        <v>1</v>
      </c>
    </row>
    <row r="1873" spans="1:7" x14ac:dyDescent="0.25">
      <c r="G1873">
        <v>1</v>
      </c>
    </row>
    <row r="1874" spans="1:7" x14ac:dyDescent="0.25">
      <c r="A1874" t="s">
        <v>602</v>
      </c>
      <c r="B1874">
        <v>50</v>
      </c>
      <c r="C1874">
        <v>0.33</v>
      </c>
      <c r="D1874">
        <v>0.87</v>
      </c>
      <c r="E1874" s="1" t="s">
        <v>295</v>
      </c>
      <c r="G1874">
        <v>1</v>
      </c>
    </row>
    <row r="1875" spans="1:7" x14ac:dyDescent="0.25">
      <c r="G1875">
        <v>1</v>
      </c>
    </row>
    <row r="1876" spans="1:7" x14ac:dyDescent="0.25">
      <c r="A1876" t="s">
        <v>725</v>
      </c>
      <c r="B1876">
        <v>500</v>
      </c>
      <c r="C1876">
        <v>0.33</v>
      </c>
      <c r="D1876">
        <v>0.6</v>
      </c>
      <c r="E1876" s="1" t="s">
        <v>295</v>
      </c>
      <c r="G1876">
        <v>1</v>
      </c>
    </row>
    <row r="1877" spans="1:7" x14ac:dyDescent="0.25">
      <c r="G1877">
        <v>1</v>
      </c>
    </row>
    <row r="1878" spans="1:7" x14ac:dyDescent="0.25">
      <c r="A1878" t="s">
        <v>1025</v>
      </c>
      <c r="B1878">
        <v>500</v>
      </c>
      <c r="C1878">
        <v>0.33</v>
      </c>
      <c r="D1878">
        <v>1.05</v>
      </c>
      <c r="E1878" s="1" t="s">
        <v>295</v>
      </c>
      <c r="G1878">
        <v>1</v>
      </c>
    </row>
    <row r="1879" spans="1:7" x14ac:dyDescent="0.25">
      <c r="G1879">
        <v>1</v>
      </c>
    </row>
    <row r="1880" spans="1:7" x14ac:dyDescent="0.25">
      <c r="A1880" t="s">
        <v>258</v>
      </c>
      <c r="B1880">
        <v>500</v>
      </c>
      <c r="C1880">
        <v>0.33</v>
      </c>
      <c r="D1880">
        <v>0.8</v>
      </c>
      <c r="E1880" s="1" t="s">
        <v>295</v>
      </c>
      <c r="G1880">
        <v>1</v>
      </c>
    </row>
    <row r="1881" spans="1:7" x14ac:dyDescent="0.25">
      <c r="G1881">
        <v>1</v>
      </c>
    </row>
    <row r="1882" spans="1:7" x14ac:dyDescent="0.25">
      <c r="A1882" t="s">
        <v>166</v>
      </c>
      <c r="B1882">
        <v>500</v>
      </c>
      <c r="C1882">
        <v>0.33</v>
      </c>
      <c r="D1882" t="s">
        <v>529</v>
      </c>
      <c r="E1882" s="1" t="s">
        <v>295</v>
      </c>
      <c r="G1882">
        <v>1</v>
      </c>
    </row>
    <row r="1883" spans="1:7" x14ac:dyDescent="0.25">
      <c r="G1883">
        <v>1</v>
      </c>
    </row>
    <row r="1884" spans="1:7" x14ac:dyDescent="0.25">
      <c r="A1884" t="s">
        <v>427</v>
      </c>
      <c r="B1884">
        <v>500</v>
      </c>
      <c r="C1884">
        <v>0.33</v>
      </c>
      <c r="D1884">
        <v>0.6</v>
      </c>
      <c r="E1884" s="1" t="s">
        <v>295</v>
      </c>
      <c r="G1884">
        <v>1</v>
      </c>
    </row>
    <row r="1885" spans="1:7" x14ac:dyDescent="0.25">
      <c r="G1885">
        <v>1</v>
      </c>
    </row>
    <row r="1886" spans="1:7" x14ac:dyDescent="0.25">
      <c r="A1886" t="s">
        <v>989</v>
      </c>
      <c r="B1886">
        <v>500</v>
      </c>
      <c r="C1886">
        <v>0.33</v>
      </c>
      <c r="D1886">
        <v>0.74</v>
      </c>
      <c r="E1886" s="1" t="s">
        <v>295</v>
      </c>
      <c r="G1886">
        <v>1</v>
      </c>
    </row>
    <row r="1887" spans="1:7" x14ac:dyDescent="0.25">
      <c r="G1887">
        <v>1</v>
      </c>
    </row>
    <row r="1888" spans="1:7" x14ac:dyDescent="0.25">
      <c r="A1888" t="s">
        <v>774</v>
      </c>
      <c r="B1888">
        <v>50</v>
      </c>
      <c r="C1888">
        <v>0.33</v>
      </c>
      <c r="D1888">
        <v>0.68</v>
      </c>
      <c r="E1888" s="1" t="s">
        <v>295</v>
      </c>
      <c r="G1888">
        <v>1</v>
      </c>
    </row>
    <row r="1889" spans="1:7" x14ac:dyDescent="0.25">
      <c r="G1889">
        <v>1</v>
      </c>
    </row>
    <row r="1890" spans="1:7" x14ac:dyDescent="0.25">
      <c r="A1890" t="s">
        <v>35</v>
      </c>
      <c r="B1890">
        <v>500</v>
      </c>
      <c r="C1890">
        <v>0.33</v>
      </c>
      <c r="D1890">
        <v>0.73</v>
      </c>
      <c r="E1890" s="1" t="s">
        <v>295</v>
      </c>
      <c r="G1890">
        <v>1</v>
      </c>
    </row>
    <row r="1891" spans="1:7" x14ac:dyDescent="0.25">
      <c r="G1891">
        <v>1</v>
      </c>
    </row>
    <row r="1892" spans="1:7" x14ac:dyDescent="0.25">
      <c r="A1892" t="s">
        <v>588</v>
      </c>
      <c r="B1892">
        <v>50</v>
      </c>
      <c r="C1892">
        <v>0.66</v>
      </c>
      <c r="D1892">
        <v>4.1100000000000003</v>
      </c>
      <c r="E1892" s="1" t="s">
        <v>295</v>
      </c>
      <c r="G1892">
        <v>1</v>
      </c>
    </row>
    <row r="1893" spans="1:7" x14ac:dyDescent="0.25">
      <c r="G1893">
        <v>1</v>
      </c>
    </row>
    <row r="1894" spans="1:7" x14ac:dyDescent="0.25">
      <c r="A1894" t="s">
        <v>697</v>
      </c>
      <c r="B1894">
        <v>500</v>
      </c>
      <c r="C1894">
        <v>0.99</v>
      </c>
      <c r="D1894">
        <v>1.66</v>
      </c>
      <c r="E1894" s="1" t="s">
        <v>295</v>
      </c>
      <c r="G1894">
        <v>1</v>
      </c>
    </row>
    <row r="1895" spans="1:7" x14ac:dyDescent="0.25">
      <c r="G1895">
        <v>1</v>
      </c>
    </row>
    <row r="1896" spans="1:7" x14ac:dyDescent="0.25">
      <c r="A1896" t="s">
        <v>1108</v>
      </c>
      <c r="B1896">
        <v>500</v>
      </c>
      <c r="C1896">
        <v>0.66</v>
      </c>
      <c r="D1896">
        <v>1.63</v>
      </c>
      <c r="E1896" s="1" t="s">
        <v>295</v>
      </c>
      <c r="G1896">
        <v>1</v>
      </c>
    </row>
    <row r="1897" spans="1:7" x14ac:dyDescent="0.25">
      <c r="G1897">
        <v>1</v>
      </c>
    </row>
    <row r="1898" spans="1:7" x14ac:dyDescent="0.25">
      <c r="A1898" t="s">
        <v>651</v>
      </c>
      <c r="B1898">
        <v>50</v>
      </c>
      <c r="C1898">
        <v>0.66</v>
      </c>
      <c r="D1898">
        <v>1.18</v>
      </c>
      <c r="E1898" s="1" t="s">
        <v>295</v>
      </c>
      <c r="G1898">
        <v>1</v>
      </c>
    </row>
    <row r="1899" spans="1:7" x14ac:dyDescent="0.25">
      <c r="G1899">
        <v>1</v>
      </c>
    </row>
    <row r="1900" spans="1:7" x14ac:dyDescent="0.25">
      <c r="A1900" t="s">
        <v>79</v>
      </c>
      <c r="B1900">
        <v>50</v>
      </c>
      <c r="C1900">
        <v>0.33</v>
      </c>
      <c r="D1900">
        <v>0.76</v>
      </c>
      <c r="E1900" s="1" t="s">
        <v>295</v>
      </c>
      <c r="G1900">
        <v>1</v>
      </c>
    </row>
    <row r="1901" spans="1:7" x14ac:dyDescent="0.25">
      <c r="G1901">
        <v>1</v>
      </c>
    </row>
    <row r="1902" spans="1:7" x14ac:dyDescent="0.25">
      <c r="A1902" t="s">
        <v>917</v>
      </c>
      <c r="B1902">
        <v>500</v>
      </c>
      <c r="C1902">
        <v>0.66</v>
      </c>
      <c r="D1902">
        <v>1.52</v>
      </c>
      <c r="E1902" s="1" t="s">
        <v>295</v>
      </c>
      <c r="G1902">
        <v>1</v>
      </c>
    </row>
    <row r="1903" spans="1:7" x14ac:dyDescent="0.25">
      <c r="G1903">
        <v>1</v>
      </c>
    </row>
    <row r="1904" spans="1:7" x14ac:dyDescent="0.25">
      <c r="A1904" t="s">
        <v>289</v>
      </c>
      <c r="B1904">
        <v>500</v>
      </c>
      <c r="C1904">
        <v>0.66</v>
      </c>
      <c r="D1904">
        <v>1.1599999999999999</v>
      </c>
      <c r="E1904" s="1" t="s">
        <v>295</v>
      </c>
      <c r="G1904">
        <v>1</v>
      </c>
    </row>
    <row r="1905" spans="1:7" x14ac:dyDescent="0.25">
      <c r="G1905">
        <v>1</v>
      </c>
    </row>
    <row r="1906" spans="1:7" x14ac:dyDescent="0.25">
      <c r="A1906" t="s">
        <v>1090</v>
      </c>
      <c r="B1906">
        <v>50</v>
      </c>
      <c r="C1906">
        <v>0.33</v>
      </c>
      <c r="D1906" t="s">
        <v>529</v>
      </c>
      <c r="E1906" s="1" t="s">
        <v>295</v>
      </c>
      <c r="G1906">
        <v>1</v>
      </c>
    </row>
    <row r="1907" spans="1:7" x14ac:dyDescent="0.25">
      <c r="G1907">
        <v>1</v>
      </c>
    </row>
    <row r="1908" spans="1:7" x14ac:dyDescent="0.25">
      <c r="A1908" t="s">
        <v>597</v>
      </c>
      <c r="B1908">
        <v>500</v>
      </c>
      <c r="C1908">
        <v>0.66</v>
      </c>
      <c r="D1908">
        <v>0.89</v>
      </c>
      <c r="E1908" s="1" t="s">
        <v>295</v>
      </c>
      <c r="G1908">
        <v>1</v>
      </c>
    </row>
    <row r="1909" spans="1:7" x14ac:dyDescent="0.25">
      <c r="G1909">
        <v>1</v>
      </c>
    </row>
    <row r="1910" spans="1:7" x14ac:dyDescent="0.25">
      <c r="A1910" t="s">
        <v>220</v>
      </c>
      <c r="B1910">
        <v>50</v>
      </c>
      <c r="C1910">
        <v>0.66</v>
      </c>
      <c r="D1910">
        <v>0.86</v>
      </c>
      <c r="E1910" s="1" t="s">
        <v>295</v>
      </c>
      <c r="G1910">
        <v>1</v>
      </c>
    </row>
    <row r="1911" spans="1:7" x14ac:dyDescent="0.25">
      <c r="G1911">
        <v>1</v>
      </c>
    </row>
    <row r="1912" spans="1:7" x14ac:dyDescent="0.25">
      <c r="A1912" t="s">
        <v>1110</v>
      </c>
      <c r="B1912">
        <v>50</v>
      </c>
      <c r="C1912">
        <v>0.33</v>
      </c>
      <c r="D1912" t="s">
        <v>529</v>
      </c>
      <c r="E1912" s="1" t="s">
        <v>295</v>
      </c>
      <c r="G1912">
        <v>1</v>
      </c>
    </row>
    <row r="1913" spans="1:7" x14ac:dyDescent="0.25">
      <c r="G1913">
        <v>1</v>
      </c>
    </row>
    <row r="1914" spans="1:7" x14ac:dyDescent="0.25">
      <c r="A1914" t="s">
        <v>82</v>
      </c>
      <c r="B1914">
        <v>500</v>
      </c>
      <c r="C1914">
        <v>0.66</v>
      </c>
      <c r="D1914">
        <v>0.9</v>
      </c>
      <c r="E1914" s="1" t="s">
        <v>295</v>
      </c>
      <c r="G1914">
        <v>1</v>
      </c>
    </row>
    <row r="1915" spans="1:7" x14ac:dyDescent="0.25">
      <c r="G1915">
        <v>1</v>
      </c>
    </row>
    <row r="1916" spans="1:7" x14ac:dyDescent="0.25">
      <c r="A1916" t="s">
        <v>164</v>
      </c>
      <c r="B1916">
        <v>500</v>
      </c>
      <c r="C1916">
        <v>0.33</v>
      </c>
      <c r="D1916">
        <v>0.11</v>
      </c>
      <c r="E1916" s="1" t="s">
        <v>295</v>
      </c>
      <c r="G1916">
        <v>1</v>
      </c>
    </row>
    <row r="1917" spans="1:7" x14ac:dyDescent="0.25">
      <c r="G1917">
        <v>1</v>
      </c>
    </row>
    <row r="1918" spans="1:7" x14ac:dyDescent="0.25">
      <c r="A1918" t="s">
        <v>169</v>
      </c>
      <c r="B1918">
        <v>50</v>
      </c>
      <c r="C1918">
        <v>0.66</v>
      </c>
      <c r="D1918">
        <v>1.06</v>
      </c>
      <c r="E1918" s="1" t="s">
        <v>295</v>
      </c>
      <c r="G1918">
        <v>1</v>
      </c>
    </row>
    <row r="1919" spans="1:7" x14ac:dyDescent="0.25">
      <c r="G1919">
        <v>1</v>
      </c>
    </row>
    <row r="1920" spans="1:7" x14ac:dyDescent="0.25">
      <c r="A1920" t="s">
        <v>300</v>
      </c>
      <c r="B1920">
        <v>500</v>
      </c>
      <c r="C1920">
        <v>0.66</v>
      </c>
      <c r="D1920">
        <v>1.62</v>
      </c>
      <c r="E1920" s="1" t="s">
        <v>295</v>
      </c>
      <c r="G1920">
        <v>1</v>
      </c>
    </row>
    <row r="1921" spans="1:7" x14ac:dyDescent="0.25">
      <c r="G1921">
        <v>1</v>
      </c>
    </row>
    <row r="1922" spans="1:7" x14ac:dyDescent="0.25">
      <c r="A1922" t="s">
        <v>726</v>
      </c>
      <c r="B1922">
        <v>50</v>
      </c>
      <c r="C1922">
        <v>0.66</v>
      </c>
      <c r="D1922">
        <v>1.25</v>
      </c>
      <c r="E1922" s="1" t="s">
        <v>295</v>
      </c>
      <c r="G1922">
        <v>1</v>
      </c>
    </row>
    <row r="1923" spans="1:7" x14ac:dyDescent="0.25">
      <c r="G1923">
        <v>1</v>
      </c>
    </row>
    <row r="1924" spans="1:7" x14ac:dyDescent="0.25">
      <c r="A1924" t="s">
        <v>65</v>
      </c>
      <c r="B1924">
        <v>50</v>
      </c>
      <c r="C1924">
        <v>0.66</v>
      </c>
      <c r="D1924">
        <v>1.08</v>
      </c>
      <c r="E1924" s="1" t="s">
        <v>295</v>
      </c>
      <c r="G1924">
        <v>1</v>
      </c>
    </row>
    <row r="1925" spans="1:7" x14ac:dyDescent="0.25">
      <c r="G1925">
        <v>1</v>
      </c>
    </row>
    <row r="1926" spans="1:7" x14ac:dyDescent="0.25">
      <c r="A1926" t="s">
        <v>794</v>
      </c>
      <c r="B1926">
        <v>50</v>
      </c>
      <c r="C1926">
        <v>0.66</v>
      </c>
      <c r="D1926">
        <v>1.52</v>
      </c>
      <c r="E1926" s="1" t="s">
        <v>295</v>
      </c>
      <c r="G1926">
        <v>1</v>
      </c>
    </row>
    <row r="1927" spans="1:7" x14ac:dyDescent="0.25">
      <c r="G1927">
        <v>1</v>
      </c>
    </row>
    <row r="1928" spans="1:7" x14ac:dyDescent="0.25">
      <c r="A1928" t="s">
        <v>1091</v>
      </c>
      <c r="B1928">
        <v>50</v>
      </c>
      <c r="C1928">
        <v>0.66</v>
      </c>
      <c r="D1928">
        <v>2.15</v>
      </c>
      <c r="E1928" s="1" t="s">
        <v>295</v>
      </c>
      <c r="G1928">
        <v>1</v>
      </c>
    </row>
    <row r="1929" spans="1:7" x14ac:dyDescent="0.25">
      <c r="G1929">
        <v>1</v>
      </c>
    </row>
    <row r="1930" spans="1:7" x14ac:dyDescent="0.25">
      <c r="A1930" t="s">
        <v>929</v>
      </c>
      <c r="B1930">
        <v>500</v>
      </c>
      <c r="C1930">
        <v>0.99</v>
      </c>
      <c r="D1930">
        <v>1.94</v>
      </c>
      <c r="E1930" s="1" t="s">
        <v>295</v>
      </c>
      <c r="G1930">
        <v>1</v>
      </c>
    </row>
    <row r="1931" spans="1:7" x14ac:dyDescent="0.25">
      <c r="G1931">
        <v>1</v>
      </c>
    </row>
    <row r="1932" spans="1:7" x14ac:dyDescent="0.25">
      <c r="A1932" t="s">
        <v>170</v>
      </c>
      <c r="B1932">
        <v>50</v>
      </c>
      <c r="C1932">
        <v>0.33</v>
      </c>
      <c r="D1932" t="s">
        <v>529</v>
      </c>
      <c r="E1932" s="1" t="s">
        <v>295</v>
      </c>
      <c r="G1932">
        <v>1</v>
      </c>
    </row>
    <row r="1933" spans="1:7" x14ac:dyDescent="0.25">
      <c r="G1933">
        <v>1</v>
      </c>
    </row>
    <row r="1934" spans="1:7" x14ac:dyDescent="0.25">
      <c r="A1934" t="s">
        <v>209</v>
      </c>
      <c r="B1934">
        <v>50</v>
      </c>
      <c r="C1934">
        <v>0.33</v>
      </c>
      <c r="D1934">
        <v>0.97</v>
      </c>
      <c r="E1934" s="1" t="s">
        <v>295</v>
      </c>
      <c r="G1934">
        <v>1</v>
      </c>
    </row>
    <row r="1935" spans="1:7" x14ac:dyDescent="0.25">
      <c r="G1935">
        <v>1</v>
      </c>
    </row>
    <row r="1936" spans="1:7" x14ac:dyDescent="0.25">
      <c r="A1936" t="s">
        <v>133</v>
      </c>
      <c r="B1936">
        <v>500</v>
      </c>
      <c r="C1936">
        <v>0.99</v>
      </c>
      <c r="D1936">
        <v>1.96</v>
      </c>
      <c r="E1936" s="1" t="s">
        <v>295</v>
      </c>
      <c r="G1936">
        <v>1</v>
      </c>
    </row>
    <row r="1937" spans="1:7" x14ac:dyDescent="0.25">
      <c r="G1937">
        <v>1</v>
      </c>
    </row>
    <row r="1938" spans="1:7" x14ac:dyDescent="0.25">
      <c r="A1938" t="s">
        <v>446</v>
      </c>
      <c r="B1938">
        <v>50</v>
      </c>
      <c r="C1938">
        <v>0.66</v>
      </c>
      <c r="D1938">
        <v>11.92</v>
      </c>
      <c r="E1938" s="1" t="s">
        <v>295</v>
      </c>
      <c r="G1938">
        <v>1</v>
      </c>
    </row>
    <row r="1939" spans="1:7" x14ac:dyDescent="0.25">
      <c r="G1939">
        <v>1</v>
      </c>
    </row>
    <row r="1940" spans="1:7" x14ac:dyDescent="0.25">
      <c r="A1940" t="s">
        <v>641</v>
      </c>
      <c r="B1940">
        <v>5000</v>
      </c>
      <c r="C1940">
        <v>0.66</v>
      </c>
      <c r="D1940">
        <v>1.49</v>
      </c>
      <c r="E1940" s="1" t="s">
        <v>295</v>
      </c>
      <c r="G1940">
        <v>1</v>
      </c>
    </row>
    <row r="1941" spans="1:7" x14ac:dyDescent="0.25">
      <c r="G1941">
        <v>1</v>
      </c>
    </row>
    <row r="1942" spans="1:7" x14ac:dyDescent="0.25">
      <c r="A1942" t="s">
        <v>574</v>
      </c>
      <c r="B1942">
        <v>50</v>
      </c>
      <c r="C1942">
        <v>0.66</v>
      </c>
      <c r="D1942">
        <v>0.6</v>
      </c>
      <c r="E1942" s="1" t="s">
        <v>295</v>
      </c>
      <c r="G1942">
        <v>1</v>
      </c>
    </row>
    <row r="1943" spans="1:7" x14ac:dyDescent="0.25">
      <c r="G1943">
        <v>1</v>
      </c>
    </row>
    <row r="1944" spans="1:7" x14ac:dyDescent="0.25">
      <c r="A1944" t="s">
        <v>875</v>
      </c>
      <c r="B1944">
        <v>50</v>
      </c>
      <c r="C1944">
        <v>0.99</v>
      </c>
      <c r="D1944">
        <v>1.37</v>
      </c>
      <c r="E1944" s="1" t="s">
        <v>295</v>
      </c>
      <c r="G1944">
        <v>1</v>
      </c>
    </row>
    <row r="1945" spans="1:7" x14ac:dyDescent="0.25">
      <c r="G1945">
        <v>1</v>
      </c>
    </row>
    <row r="1946" spans="1:7" x14ac:dyDescent="0.25">
      <c r="A1946" t="s">
        <v>496</v>
      </c>
      <c r="B1946">
        <v>50</v>
      </c>
      <c r="C1946">
        <v>0.66</v>
      </c>
      <c r="D1946">
        <v>1.07</v>
      </c>
      <c r="E1946" s="1" t="s">
        <v>295</v>
      </c>
      <c r="G1946">
        <v>1</v>
      </c>
    </row>
    <row r="1947" spans="1:7" x14ac:dyDescent="0.25">
      <c r="G1947">
        <v>1</v>
      </c>
    </row>
    <row r="1948" spans="1:7" x14ac:dyDescent="0.25">
      <c r="A1948" t="s">
        <v>902</v>
      </c>
      <c r="B1948">
        <v>50</v>
      </c>
      <c r="C1948">
        <v>0.66</v>
      </c>
      <c r="D1948">
        <v>0.63</v>
      </c>
      <c r="E1948" s="1" t="s">
        <v>295</v>
      </c>
      <c r="G1948">
        <v>1</v>
      </c>
    </row>
    <row r="1949" spans="1:7" x14ac:dyDescent="0.25">
      <c r="G1949">
        <v>1</v>
      </c>
    </row>
    <row r="1950" spans="1:7" x14ac:dyDescent="0.25">
      <c r="A1950" t="s">
        <v>1075</v>
      </c>
      <c r="B1950">
        <v>500</v>
      </c>
      <c r="C1950">
        <v>0.66</v>
      </c>
      <c r="D1950">
        <v>0.6</v>
      </c>
      <c r="E1950" s="1" t="s">
        <v>295</v>
      </c>
      <c r="G1950">
        <v>1</v>
      </c>
    </row>
    <row r="1951" spans="1:7" x14ac:dyDescent="0.25">
      <c r="G1951">
        <v>1</v>
      </c>
    </row>
    <row r="1952" spans="1:7" x14ac:dyDescent="0.25">
      <c r="A1952" t="s">
        <v>979</v>
      </c>
      <c r="B1952">
        <v>50</v>
      </c>
      <c r="C1952">
        <v>0.33</v>
      </c>
      <c r="D1952" t="s">
        <v>529</v>
      </c>
      <c r="E1952" s="1" t="s">
        <v>295</v>
      </c>
      <c r="G1952">
        <v>1</v>
      </c>
    </row>
    <row r="1953" spans="1:7" x14ac:dyDescent="0.25">
      <c r="G1953">
        <v>1</v>
      </c>
    </row>
    <row r="1954" spans="1:7" x14ac:dyDescent="0.25">
      <c r="A1954" t="s">
        <v>825</v>
      </c>
      <c r="B1954">
        <v>50</v>
      </c>
      <c r="C1954">
        <v>0.66</v>
      </c>
      <c r="D1954">
        <v>3.14</v>
      </c>
      <c r="E1954" s="1" t="s">
        <v>295</v>
      </c>
      <c r="G1954">
        <v>1</v>
      </c>
    </row>
    <row r="1955" spans="1:7" x14ac:dyDescent="0.25">
      <c r="G1955">
        <v>1</v>
      </c>
    </row>
    <row r="1956" spans="1:7" x14ac:dyDescent="0.25">
      <c r="A1956" t="s">
        <v>298</v>
      </c>
      <c r="B1956">
        <v>500</v>
      </c>
      <c r="C1956">
        <v>0.33</v>
      </c>
      <c r="D1956">
        <v>0.31</v>
      </c>
      <c r="E1956" s="1" t="s">
        <v>295</v>
      </c>
      <c r="G1956">
        <v>1</v>
      </c>
    </row>
    <row r="1957" spans="1:7" x14ac:dyDescent="0.25">
      <c r="G1957">
        <v>1</v>
      </c>
    </row>
    <row r="1958" spans="1:7" x14ac:dyDescent="0.25">
      <c r="A1958" t="s">
        <v>633</v>
      </c>
      <c r="B1958">
        <v>50</v>
      </c>
      <c r="C1958">
        <v>0.66</v>
      </c>
      <c r="D1958">
        <v>0.64</v>
      </c>
      <c r="E1958" s="1" t="s">
        <v>295</v>
      </c>
      <c r="G1958">
        <v>1</v>
      </c>
    </row>
    <row r="1959" spans="1:7" x14ac:dyDescent="0.25">
      <c r="G1959">
        <v>1</v>
      </c>
    </row>
    <row r="1960" spans="1:7" x14ac:dyDescent="0.25">
      <c r="A1960" t="s">
        <v>934</v>
      </c>
      <c r="B1960">
        <v>50</v>
      </c>
      <c r="C1960">
        <v>0.99</v>
      </c>
      <c r="D1960" t="s">
        <v>529</v>
      </c>
      <c r="E1960" s="1" t="s">
        <v>295</v>
      </c>
      <c r="G1960">
        <v>1</v>
      </c>
    </row>
    <row r="1961" spans="1:7" x14ac:dyDescent="0.25">
      <c r="G1961">
        <v>1</v>
      </c>
    </row>
    <row r="1962" spans="1:7" x14ac:dyDescent="0.25">
      <c r="A1962" t="s">
        <v>433</v>
      </c>
      <c r="B1962">
        <v>50</v>
      </c>
      <c r="C1962">
        <v>0.33</v>
      </c>
      <c r="D1962">
        <v>0.83</v>
      </c>
      <c r="E1962" s="1" t="s">
        <v>295</v>
      </c>
      <c r="G1962">
        <v>1</v>
      </c>
    </row>
    <row r="1963" spans="1:7" x14ac:dyDescent="0.25">
      <c r="G1963">
        <v>1</v>
      </c>
    </row>
    <row r="1964" spans="1:7" x14ac:dyDescent="0.25">
      <c r="A1964" t="s">
        <v>456</v>
      </c>
      <c r="B1964">
        <v>50</v>
      </c>
      <c r="C1964">
        <v>0.33</v>
      </c>
      <c r="D1964">
        <v>0.89</v>
      </c>
      <c r="E1964" s="1" t="s">
        <v>295</v>
      </c>
      <c r="G1964">
        <v>1</v>
      </c>
    </row>
    <row r="1965" spans="1:7" x14ac:dyDescent="0.25">
      <c r="G1965">
        <v>1</v>
      </c>
    </row>
    <row r="1966" spans="1:7" x14ac:dyDescent="0.25">
      <c r="A1966" t="s">
        <v>1157</v>
      </c>
      <c r="B1966">
        <v>50</v>
      </c>
      <c r="C1966">
        <v>0.33</v>
      </c>
      <c r="D1966">
        <v>0.57999999999999996</v>
      </c>
      <c r="E1966" s="1" t="s">
        <v>295</v>
      </c>
      <c r="G1966">
        <v>1</v>
      </c>
    </row>
    <row r="1967" spans="1:7" x14ac:dyDescent="0.25">
      <c r="G1967">
        <v>1</v>
      </c>
    </row>
    <row r="1968" spans="1:7" x14ac:dyDescent="0.25">
      <c r="A1968" t="s">
        <v>348</v>
      </c>
      <c r="B1968">
        <v>50</v>
      </c>
      <c r="C1968">
        <v>0.66</v>
      </c>
      <c r="D1968">
        <v>1.42</v>
      </c>
      <c r="E1968" s="1" t="s">
        <v>295</v>
      </c>
      <c r="G1968">
        <v>1</v>
      </c>
    </row>
    <row r="1969" spans="1:7" x14ac:dyDescent="0.25">
      <c r="G1969">
        <v>1</v>
      </c>
    </row>
    <row r="1970" spans="1:7" x14ac:dyDescent="0.25">
      <c r="A1970" t="s">
        <v>240</v>
      </c>
      <c r="B1970">
        <v>50</v>
      </c>
      <c r="C1970">
        <v>0.66</v>
      </c>
      <c r="D1970">
        <v>0.78</v>
      </c>
      <c r="E1970" s="1" t="s">
        <v>295</v>
      </c>
      <c r="G1970">
        <v>1</v>
      </c>
    </row>
    <row r="1971" spans="1:7" x14ac:dyDescent="0.25">
      <c r="G1971">
        <v>1</v>
      </c>
    </row>
    <row r="1972" spans="1:7" x14ac:dyDescent="0.25">
      <c r="A1972" t="s">
        <v>573</v>
      </c>
      <c r="B1972">
        <v>50</v>
      </c>
      <c r="C1972">
        <v>0.66</v>
      </c>
      <c r="D1972">
        <v>1.1599999999999999</v>
      </c>
      <c r="E1972" s="1" t="s">
        <v>295</v>
      </c>
      <c r="G1972">
        <v>1</v>
      </c>
    </row>
    <row r="1973" spans="1:7" x14ac:dyDescent="0.25">
      <c r="G1973">
        <v>1</v>
      </c>
    </row>
    <row r="1974" spans="1:7" x14ac:dyDescent="0.25">
      <c r="A1974" t="s">
        <v>783</v>
      </c>
      <c r="B1974">
        <v>50</v>
      </c>
      <c r="C1974">
        <v>0.66</v>
      </c>
      <c r="D1974">
        <v>1.27</v>
      </c>
      <c r="E1974" s="1" t="s">
        <v>295</v>
      </c>
      <c r="G1974">
        <v>1</v>
      </c>
    </row>
    <row r="1975" spans="1:7" x14ac:dyDescent="0.25">
      <c r="G1975">
        <v>1</v>
      </c>
    </row>
    <row r="1976" spans="1:7" x14ac:dyDescent="0.25">
      <c r="A1976" t="s">
        <v>276</v>
      </c>
      <c r="B1976">
        <v>50</v>
      </c>
      <c r="C1976">
        <v>0.33</v>
      </c>
      <c r="D1976" t="s">
        <v>529</v>
      </c>
      <c r="E1976" s="1" t="s">
        <v>295</v>
      </c>
      <c r="G1976">
        <v>1</v>
      </c>
    </row>
    <row r="1977" spans="1:7" x14ac:dyDescent="0.25">
      <c r="G1977">
        <v>1</v>
      </c>
    </row>
    <row r="1978" spans="1:7" x14ac:dyDescent="0.25">
      <c r="A1978" t="s">
        <v>615</v>
      </c>
      <c r="B1978">
        <v>50</v>
      </c>
      <c r="C1978">
        <v>0.99</v>
      </c>
      <c r="D1978">
        <v>2.2000000000000002</v>
      </c>
      <c r="E1978" s="1" t="s">
        <v>295</v>
      </c>
      <c r="G1978">
        <v>1</v>
      </c>
    </row>
    <row r="1979" spans="1:7" x14ac:dyDescent="0.25">
      <c r="G1979">
        <v>1</v>
      </c>
    </row>
    <row r="1980" spans="1:7" x14ac:dyDescent="0.25">
      <c r="A1980" t="s">
        <v>1056</v>
      </c>
      <c r="B1980">
        <v>50</v>
      </c>
      <c r="C1980">
        <v>0.66</v>
      </c>
      <c r="D1980">
        <v>12.68</v>
      </c>
      <c r="E1980" s="1" t="s">
        <v>295</v>
      </c>
      <c r="G1980">
        <v>1</v>
      </c>
    </row>
    <row r="1981" spans="1:7" x14ac:dyDescent="0.25">
      <c r="G1981">
        <v>1</v>
      </c>
    </row>
    <row r="1982" spans="1:7" x14ac:dyDescent="0.25">
      <c r="A1982" t="s">
        <v>923</v>
      </c>
      <c r="B1982">
        <v>500</v>
      </c>
      <c r="C1982">
        <v>0.66</v>
      </c>
      <c r="D1982">
        <v>0.8</v>
      </c>
      <c r="E1982" s="1" t="s">
        <v>295</v>
      </c>
      <c r="G1982">
        <v>1</v>
      </c>
    </row>
    <row r="1983" spans="1:7" x14ac:dyDescent="0.25">
      <c r="G1983">
        <v>1</v>
      </c>
    </row>
    <row r="1984" spans="1:7" x14ac:dyDescent="0.25">
      <c r="A1984" t="s">
        <v>227</v>
      </c>
      <c r="B1984">
        <v>50</v>
      </c>
      <c r="C1984">
        <v>0.66</v>
      </c>
      <c r="D1984">
        <v>0.99</v>
      </c>
      <c r="E1984" s="1" t="s">
        <v>295</v>
      </c>
      <c r="G1984">
        <v>1</v>
      </c>
    </row>
    <row r="1985" spans="1:7" x14ac:dyDescent="0.25">
      <c r="G1985">
        <v>1</v>
      </c>
    </row>
    <row r="1986" spans="1:7" x14ac:dyDescent="0.25">
      <c r="A1986" t="s">
        <v>154</v>
      </c>
      <c r="B1986">
        <v>500</v>
      </c>
      <c r="C1986">
        <v>0.66</v>
      </c>
      <c r="D1986">
        <v>1.72</v>
      </c>
      <c r="E1986" s="1" t="s">
        <v>295</v>
      </c>
      <c r="G1986">
        <v>1</v>
      </c>
    </row>
    <row r="1987" spans="1:7" x14ac:dyDescent="0.25">
      <c r="G1987">
        <v>1</v>
      </c>
    </row>
    <row r="1988" spans="1:7" x14ac:dyDescent="0.25">
      <c r="A1988" t="s">
        <v>717</v>
      </c>
      <c r="B1988">
        <v>50</v>
      </c>
      <c r="C1988">
        <v>0.66</v>
      </c>
      <c r="D1988">
        <v>0.56000000000000005</v>
      </c>
      <c r="E1988" s="1" t="s">
        <v>295</v>
      </c>
      <c r="G1988">
        <v>1</v>
      </c>
    </row>
    <row r="1989" spans="1:7" x14ac:dyDescent="0.25">
      <c r="G1989">
        <v>1</v>
      </c>
    </row>
    <row r="1990" spans="1:7" x14ac:dyDescent="0.25">
      <c r="A1990" t="s">
        <v>553</v>
      </c>
      <c r="B1990">
        <v>0</v>
      </c>
      <c r="C1990" t="s">
        <v>529</v>
      </c>
      <c r="D1990" t="s">
        <v>529</v>
      </c>
      <c r="E1990" s="1" t="s">
        <v>295</v>
      </c>
      <c r="G1990">
        <v>1</v>
      </c>
    </row>
    <row r="1991" spans="1:7" x14ac:dyDescent="0.25">
      <c r="G1991">
        <v>1</v>
      </c>
    </row>
    <row r="1992" spans="1:7" x14ac:dyDescent="0.25">
      <c r="A1992" t="s">
        <v>527</v>
      </c>
      <c r="B1992">
        <v>50</v>
      </c>
      <c r="C1992">
        <v>0.66</v>
      </c>
      <c r="D1992">
        <v>0.6</v>
      </c>
      <c r="E1992" s="1" t="s">
        <v>295</v>
      </c>
      <c r="G1992">
        <v>1</v>
      </c>
    </row>
    <row r="1993" spans="1:7" x14ac:dyDescent="0.25">
      <c r="G1993">
        <v>1</v>
      </c>
    </row>
    <row r="1994" spans="1:7" x14ac:dyDescent="0.25">
      <c r="A1994" t="s">
        <v>1047</v>
      </c>
      <c r="B1994">
        <v>50</v>
      </c>
      <c r="C1994">
        <v>0.33</v>
      </c>
      <c r="D1994">
        <v>1.03</v>
      </c>
      <c r="E1994" s="1" t="s">
        <v>295</v>
      </c>
      <c r="G1994">
        <v>1</v>
      </c>
    </row>
    <row r="1995" spans="1:7" x14ac:dyDescent="0.25">
      <c r="G1995">
        <v>1</v>
      </c>
    </row>
    <row r="1996" spans="1:7" x14ac:dyDescent="0.25">
      <c r="A1996" t="s">
        <v>359</v>
      </c>
      <c r="B1996">
        <v>50</v>
      </c>
      <c r="C1996">
        <v>0.66</v>
      </c>
      <c r="D1996">
        <v>1.07</v>
      </c>
      <c r="E1996" s="1" t="s">
        <v>295</v>
      </c>
      <c r="G1996">
        <v>1</v>
      </c>
    </row>
    <row r="1997" spans="1:7" x14ac:dyDescent="0.25">
      <c r="G1997">
        <v>1</v>
      </c>
    </row>
    <row r="1998" spans="1:7" x14ac:dyDescent="0.25">
      <c r="A1998" t="s">
        <v>1149</v>
      </c>
      <c r="B1998">
        <v>0</v>
      </c>
      <c r="C1998" t="s">
        <v>529</v>
      </c>
      <c r="D1998" t="s">
        <v>529</v>
      </c>
      <c r="E1998" s="1" t="s">
        <v>295</v>
      </c>
      <c r="G1998">
        <v>1</v>
      </c>
    </row>
    <row r="1999" spans="1:7" x14ac:dyDescent="0.25">
      <c r="G1999">
        <v>1</v>
      </c>
    </row>
    <row r="2000" spans="1:7" x14ac:dyDescent="0.25">
      <c r="A2000" t="s">
        <v>5</v>
      </c>
      <c r="B2000">
        <v>0</v>
      </c>
      <c r="C2000" t="s">
        <v>529</v>
      </c>
      <c r="D2000" t="s">
        <v>529</v>
      </c>
      <c r="E2000" s="1" t="s">
        <v>295</v>
      </c>
      <c r="G2000">
        <v>1</v>
      </c>
    </row>
    <row r="2001" spans="1:7" x14ac:dyDescent="0.25">
      <c r="G2001">
        <v>1</v>
      </c>
    </row>
    <row r="2002" spans="1:7" x14ac:dyDescent="0.25">
      <c r="A2002" t="s">
        <v>542</v>
      </c>
      <c r="B2002">
        <v>50</v>
      </c>
      <c r="C2002">
        <v>0.66</v>
      </c>
      <c r="D2002">
        <v>1.27</v>
      </c>
      <c r="E2002" s="1" t="s">
        <v>295</v>
      </c>
      <c r="G2002">
        <v>1</v>
      </c>
    </row>
    <row r="2003" spans="1:7" x14ac:dyDescent="0.25">
      <c r="G2003">
        <v>1</v>
      </c>
    </row>
    <row r="2004" spans="1:7" x14ac:dyDescent="0.25">
      <c r="A2004" t="s">
        <v>995</v>
      </c>
      <c r="B2004">
        <v>50</v>
      </c>
      <c r="C2004">
        <v>0.66</v>
      </c>
      <c r="D2004">
        <v>1.1599999999999999</v>
      </c>
      <c r="E2004" s="1" t="s">
        <v>295</v>
      </c>
      <c r="G2004">
        <v>1</v>
      </c>
    </row>
    <row r="2005" spans="1:7" x14ac:dyDescent="0.25">
      <c r="G2005">
        <v>1</v>
      </c>
    </row>
    <row r="2006" spans="1:7" x14ac:dyDescent="0.25">
      <c r="A2006" t="s">
        <v>147</v>
      </c>
      <c r="B2006">
        <v>50</v>
      </c>
      <c r="C2006">
        <v>0.66</v>
      </c>
      <c r="D2006">
        <v>1.34</v>
      </c>
      <c r="E2006" s="1" t="s">
        <v>295</v>
      </c>
      <c r="G2006">
        <v>1</v>
      </c>
    </row>
    <row r="2007" spans="1:7" x14ac:dyDescent="0.25">
      <c r="G2007">
        <v>1</v>
      </c>
    </row>
    <row r="2008" spans="1:7" x14ac:dyDescent="0.25">
      <c r="A2008" t="s">
        <v>963</v>
      </c>
      <c r="B2008">
        <v>50</v>
      </c>
      <c r="C2008">
        <v>0.33</v>
      </c>
      <c r="D2008">
        <v>1.28</v>
      </c>
      <c r="E2008" s="1" t="s">
        <v>295</v>
      </c>
      <c r="G2008">
        <v>1</v>
      </c>
    </row>
    <row r="2009" spans="1:7" x14ac:dyDescent="0.25">
      <c r="G2009">
        <v>1</v>
      </c>
    </row>
    <row r="2010" spans="1:7" x14ac:dyDescent="0.25">
      <c r="A2010" t="s">
        <v>988</v>
      </c>
      <c r="B2010">
        <v>50</v>
      </c>
      <c r="C2010">
        <v>0.99</v>
      </c>
      <c r="D2010" t="s">
        <v>529</v>
      </c>
      <c r="E2010" s="1" t="s">
        <v>295</v>
      </c>
      <c r="G2010">
        <v>1</v>
      </c>
    </row>
    <row r="2011" spans="1:7" x14ac:dyDescent="0.25">
      <c r="G2011">
        <v>1</v>
      </c>
    </row>
    <row r="2012" spans="1:7" x14ac:dyDescent="0.25">
      <c r="A2012" t="s">
        <v>177</v>
      </c>
      <c r="B2012">
        <v>50</v>
      </c>
      <c r="C2012">
        <v>0.99</v>
      </c>
      <c r="D2012">
        <v>10.5</v>
      </c>
      <c r="E2012" s="1" t="s">
        <v>295</v>
      </c>
      <c r="G2012">
        <v>1</v>
      </c>
    </row>
    <row r="2013" spans="1:7" x14ac:dyDescent="0.25">
      <c r="G2013">
        <v>1</v>
      </c>
    </row>
    <row r="2014" spans="1:7" x14ac:dyDescent="0.25">
      <c r="A2014" t="s">
        <v>68</v>
      </c>
      <c r="B2014">
        <v>50</v>
      </c>
      <c r="C2014">
        <v>0.33</v>
      </c>
      <c r="D2014" t="s">
        <v>529</v>
      </c>
      <c r="E2014" s="1" t="s">
        <v>295</v>
      </c>
      <c r="G2014">
        <v>1</v>
      </c>
    </row>
    <row r="2015" spans="1:7" x14ac:dyDescent="0.25">
      <c r="G2015">
        <v>1</v>
      </c>
    </row>
    <row r="2016" spans="1:7" x14ac:dyDescent="0.25">
      <c r="A2016" t="s">
        <v>104</v>
      </c>
      <c r="B2016">
        <v>0</v>
      </c>
      <c r="C2016" t="s">
        <v>529</v>
      </c>
      <c r="D2016" t="s">
        <v>529</v>
      </c>
      <c r="E2016" s="1" t="s">
        <v>295</v>
      </c>
      <c r="G2016">
        <v>1</v>
      </c>
    </row>
    <row r="2017" spans="1:7" x14ac:dyDescent="0.25">
      <c r="G2017">
        <v>1</v>
      </c>
    </row>
    <row r="2018" spans="1:7" x14ac:dyDescent="0.25">
      <c r="A2018" t="s">
        <v>316</v>
      </c>
      <c r="B2018">
        <v>50</v>
      </c>
      <c r="C2018">
        <v>0.66</v>
      </c>
      <c r="D2018">
        <v>0.75</v>
      </c>
      <c r="E2018" s="1" t="s">
        <v>295</v>
      </c>
      <c r="G2018">
        <v>1</v>
      </c>
    </row>
    <row r="2019" spans="1:7" x14ac:dyDescent="0.25">
      <c r="G2019">
        <v>1</v>
      </c>
    </row>
    <row r="2020" spans="1:7" x14ac:dyDescent="0.25">
      <c r="A2020" t="s">
        <v>356</v>
      </c>
      <c r="B2020">
        <v>50</v>
      </c>
      <c r="C2020">
        <v>0.33</v>
      </c>
      <c r="D2020">
        <v>0.97</v>
      </c>
      <c r="E2020" s="1" t="s">
        <v>295</v>
      </c>
      <c r="G2020">
        <v>1</v>
      </c>
    </row>
    <row r="2021" spans="1:7" x14ac:dyDescent="0.25">
      <c r="G2021">
        <v>1</v>
      </c>
    </row>
    <row r="2022" spans="1:7" x14ac:dyDescent="0.25">
      <c r="A2022" t="s">
        <v>937</v>
      </c>
      <c r="B2022">
        <v>50</v>
      </c>
      <c r="C2022">
        <v>0.66</v>
      </c>
      <c r="D2022">
        <v>1.33</v>
      </c>
      <c r="E2022" s="1" t="s">
        <v>295</v>
      </c>
      <c r="G2022">
        <v>1</v>
      </c>
    </row>
    <row r="2023" spans="1:7" x14ac:dyDescent="0.25">
      <c r="G2023">
        <v>1</v>
      </c>
    </row>
    <row r="2024" spans="1:7" x14ac:dyDescent="0.25">
      <c r="A2024" t="s">
        <v>904</v>
      </c>
      <c r="B2024">
        <v>500</v>
      </c>
      <c r="C2024">
        <v>0.66</v>
      </c>
      <c r="D2024">
        <v>1.36</v>
      </c>
      <c r="E2024" s="1" t="s">
        <v>295</v>
      </c>
      <c r="G2024">
        <v>1</v>
      </c>
    </row>
    <row r="2025" spans="1:7" x14ac:dyDescent="0.25">
      <c r="G2025">
        <v>1</v>
      </c>
    </row>
    <row r="2026" spans="1:7" x14ac:dyDescent="0.25">
      <c r="A2026" t="s">
        <v>610</v>
      </c>
      <c r="B2026">
        <v>50</v>
      </c>
      <c r="C2026">
        <v>0.33</v>
      </c>
      <c r="D2026">
        <v>1.2</v>
      </c>
      <c r="E2026" s="1" t="s">
        <v>295</v>
      </c>
      <c r="G2026">
        <v>1</v>
      </c>
    </row>
    <row r="2027" spans="1:7" x14ac:dyDescent="0.25">
      <c r="G2027">
        <v>1</v>
      </c>
    </row>
    <row r="2028" spans="1:7" x14ac:dyDescent="0.25">
      <c r="A2028" t="s">
        <v>572</v>
      </c>
      <c r="B2028">
        <v>50</v>
      </c>
      <c r="C2028">
        <v>0.66</v>
      </c>
      <c r="D2028">
        <v>1.69</v>
      </c>
      <c r="E2028" s="1" t="s">
        <v>295</v>
      </c>
      <c r="G2028">
        <v>1</v>
      </c>
    </row>
    <row r="2029" spans="1:7" x14ac:dyDescent="0.25">
      <c r="G2029">
        <v>1</v>
      </c>
    </row>
    <row r="2030" spans="1:7" x14ac:dyDescent="0.25">
      <c r="A2030" t="s">
        <v>662</v>
      </c>
      <c r="B2030">
        <v>50</v>
      </c>
      <c r="C2030">
        <v>0.33</v>
      </c>
      <c r="D2030">
        <v>1.43</v>
      </c>
      <c r="E2030" s="1" t="s">
        <v>295</v>
      </c>
      <c r="G2030">
        <v>1</v>
      </c>
    </row>
    <row r="2031" spans="1:7" x14ac:dyDescent="0.25">
      <c r="G2031">
        <v>1</v>
      </c>
    </row>
    <row r="2032" spans="1:7" x14ac:dyDescent="0.25">
      <c r="A2032" t="s">
        <v>927</v>
      </c>
      <c r="B2032">
        <v>50</v>
      </c>
      <c r="C2032">
        <v>0.66</v>
      </c>
      <c r="D2032">
        <v>10.8</v>
      </c>
      <c r="E2032" s="1" t="s">
        <v>295</v>
      </c>
      <c r="G2032">
        <v>1</v>
      </c>
    </row>
    <row r="2033" spans="1:7" x14ac:dyDescent="0.25">
      <c r="G2033">
        <v>1</v>
      </c>
    </row>
    <row r="2034" spans="1:7" x14ac:dyDescent="0.25">
      <c r="A2034" t="s">
        <v>392</v>
      </c>
      <c r="B2034">
        <v>50</v>
      </c>
      <c r="C2034">
        <v>0.66</v>
      </c>
      <c r="D2034">
        <v>1.01</v>
      </c>
      <c r="E2034" s="1" t="s">
        <v>295</v>
      </c>
      <c r="G2034">
        <v>1</v>
      </c>
    </row>
    <row r="2035" spans="1:7" x14ac:dyDescent="0.25">
      <c r="G2035">
        <v>1</v>
      </c>
    </row>
    <row r="2036" spans="1:7" x14ac:dyDescent="0.25">
      <c r="A2036" t="s">
        <v>1073</v>
      </c>
      <c r="B2036">
        <v>50</v>
      </c>
      <c r="C2036">
        <v>0.33</v>
      </c>
      <c r="D2036">
        <v>1.22</v>
      </c>
      <c r="E2036" s="1" t="s">
        <v>295</v>
      </c>
      <c r="G2036">
        <v>1</v>
      </c>
    </row>
    <row r="2037" spans="1:7" x14ac:dyDescent="0.25">
      <c r="G2037">
        <v>1</v>
      </c>
    </row>
    <row r="2038" spans="1:7" x14ac:dyDescent="0.25">
      <c r="A2038" t="s">
        <v>797</v>
      </c>
      <c r="B2038">
        <v>50</v>
      </c>
      <c r="C2038">
        <v>0.66</v>
      </c>
      <c r="D2038">
        <v>0.92</v>
      </c>
      <c r="E2038" s="1" t="s">
        <v>295</v>
      </c>
      <c r="G2038">
        <v>1</v>
      </c>
    </row>
    <row r="2039" spans="1:7" x14ac:dyDescent="0.25">
      <c r="G2039">
        <v>1</v>
      </c>
    </row>
    <row r="2040" spans="1:7" x14ac:dyDescent="0.25">
      <c r="A2040" t="s">
        <v>463</v>
      </c>
      <c r="B2040">
        <v>50</v>
      </c>
      <c r="C2040">
        <v>0.33</v>
      </c>
      <c r="D2040">
        <v>0.52</v>
      </c>
      <c r="E2040" s="1" t="s">
        <v>295</v>
      </c>
      <c r="G2040">
        <v>1</v>
      </c>
    </row>
    <row r="2041" spans="1:7" x14ac:dyDescent="0.25">
      <c r="G2041">
        <v>1</v>
      </c>
    </row>
    <row r="2042" spans="1:7" x14ac:dyDescent="0.25">
      <c r="A2042" t="s">
        <v>1069</v>
      </c>
      <c r="B2042">
        <v>50</v>
      </c>
      <c r="C2042">
        <v>0.33</v>
      </c>
      <c r="D2042">
        <v>0.7</v>
      </c>
      <c r="E2042" s="1" t="s">
        <v>295</v>
      </c>
      <c r="G2042">
        <v>1</v>
      </c>
    </row>
    <row r="2043" spans="1:7" x14ac:dyDescent="0.25">
      <c r="G2043">
        <v>1</v>
      </c>
    </row>
    <row r="2044" spans="1:7" x14ac:dyDescent="0.25">
      <c r="A2044" t="s">
        <v>292</v>
      </c>
      <c r="B2044">
        <v>50</v>
      </c>
      <c r="C2044">
        <v>0.33</v>
      </c>
      <c r="D2044" t="s">
        <v>529</v>
      </c>
      <c r="E2044" s="1" t="s">
        <v>295</v>
      </c>
      <c r="G2044">
        <v>1</v>
      </c>
    </row>
    <row r="2045" spans="1:7" x14ac:dyDescent="0.25">
      <c r="G2045">
        <v>1</v>
      </c>
    </row>
    <row r="2046" spans="1:7" x14ac:dyDescent="0.25">
      <c r="A2046" t="s">
        <v>182</v>
      </c>
      <c r="B2046">
        <v>50</v>
      </c>
      <c r="C2046">
        <v>0.99</v>
      </c>
      <c r="D2046">
        <v>1.75</v>
      </c>
      <c r="E2046" s="1" t="s">
        <v>295</v>
      </c>
      <c r="G2046">
        <v>1</v>
      </c>
    </row>
    <row r="2047" spans="1:7" x14ac:dyDescent="0.25">
      <c r="G2047">
        <v>1</v>
      </c>
    </row>
    <row r="2048" spans="1:7" x14ac:dyDescent="0.25">
      <c r="A2048" t="s">
        <v>184</v>
      </c>
      <c r="B2048">
        <v>50</v>
      </c>
      <c r="C2048">
        <v>0.99</v>
      </c>
      <c r="D2048">
        <v>1.84</v>
      </c>
      <c r="E2048" s="1" t="s">
        <v>295</v>
      </c>
      <c r="G2048">
        <v>1</v>
      </c>
    </row>
    <row r="2049" spans="1:7" x14ac:dyDescent="0.25">
      <c r="G2049">
        <v>1</v>
      </c>
    </row>
    <row r="2050" spans="1:7" x14ac:dyDescent="0.25">
      <c r="A2050" t="s">
        <v>229</v>
      </c>
      <c r="B2050">
        <v>0</v>
      </c>
      <c r="C2050" t="s">
        <v>529</v>
      </c>
      <c r="D2050" t="s">
        <v>529</v>
      </c>
      <c r="E2050" s="1" t="s">
        <v>295</v>
      </c>
      <c r="G2050">
        <v>1</v>
      </c>
    </row>
    <row r="2051" spans="1:7" x14ac:dyDescent="0.25">
      <c r="G2051">
        <v>1</v>
      </c>
    </row>
    <row r="2052" spans="1:7" x14ac:dyDescent="0.25">
      <c r="A2052" t="s">
        <v>871</v>
      </c>
      <c r="B2052">
        <v>50</v>
      </c>
      <c r="C2052">
        <v>0.33</v>
      </c>
      <c r="D2052">
        <v>1.1000000000000001</v>
      </c>
      <c r="E2052" s="1" t="s">
        <v>295</v>
      </c>
      <c r="G2052">
        <v>1</v>
      </c>
    </row>
    <row r="2053" spans="1:7" x14ac:dyDescent="0.25">
      <c r="G2053">
        <v>1</v>
      </c>
    </row>
    <row r="2054" spans="1:7" x14ac:dyDescent="0.25">
      <c r="A2054" t="s">
        <v>967</v>
      </c>
      <c r="B2054">
        <v>50</v>
      </c>
      <c r="C2054">
        <v>0.33</v>
      </c>
      <c r="D2054" t="s">
        <v>529</v>
      </c>
      <c r="E2054" s="1" t="s">
        <v>295</v>
      </c>
      <c r="G2054">
        <v>1</v>
      </c>
    </row>
    <row r="2055" spans="1:7" x14ac:dyDescent="0.25">
      <c r="G2055">
        <v>1</v>
      </c>
    </row>
    <row r="2056" spans="1:7" x14ac:dyDescent="0.25">
      <c r="A2056" t="s">
        <v>213</v>
      </c>
      <c r="B2056">
        <v>50</v>
      </c>
      <c r="C2056">
        <v>0.33</v>
      </c>
      <c r="D2056" t="s">
        <v>529</v>
      </c>
      <c r="E2056" s="1" t="s">
        <v>295</v>
      </c>
      <c r="G2056">
        <v>1</v>
      </c>
    </row>
    <row r="2057" spans="1:7" x14ac:dyDescent="0.25">
      <c r="G2057">
        <v>1</v>
      </c>
    </row>
    <row r="2058" spans="1:7" x14ac:dyDescent="0.25">
      <c r="A2058" t="s">
        <v>843</v>
      </c>
      <c r="B2058">
        <v>50</v>
      </c>
      <c r="C2058">
        <v>0.33</v>
      </c>
      <c r="D2058" t="s">
        <v>529</v>
      </c>
      <c r="E2058" s="1" t="s">
        <v>295</v>
      </c>
      <c r="G2058">
        <v>1</v>
      </c>
    </row>
    <row r="2059" spans="1:7" x14ac:dyDescent="0.25">
      <c r="G2059">
        <v>1</v>
      </c>
    </row>
    <row r="2060" spans="1:7" x14ac:dyDescent="0.25">
      <c r="A2060" t="s">
        <v>959</v>
      </c>
      <c r="B2060">
        <v>50</v>
      </c>
      <c r="C2060">
        <v>0.33</v>
      </c>
      <c r="D2060">
        <v>0.92</v>
      </c>
      <c r="E2060" s="1" t="s">
        <v>295</v>
      </c>
      <c r="G2060">
        <v>1</v>
      </c>
    </row>
    <row r="2061" spans="1:7" x14ac:dyDescent="0.25">
      <c r="G2061">
        <v>1</v>
      </c>
    </row>
    <row r="2062" spans="1:7" x14ac:dyDescent="0.25">
      <c r="A2062" t="s">
        <v>425</v>
      </c>
      <c r="B2062">
        <v>50</v>
      </c>
      <c r="C2062">
        <v>0.66</v>
      </c>
      <c r="D2062">
        <v>0.66</v>
      </c>
      <c r="E2062" s="1" t="s">
        <v>295</v>
      </c>
      <c r="G2062">
        <v>1</v>
      </c>
    </row>
    <row r="2063" spans="1:7" x14ac:dyDescent="0.25">
      <c r="G2063">
        <v>1</v>
      </c>
    </row>
    <row r="2064" spans="1:7" x14ac:dyDescent="0.25">
      <c r="A2064" t="s">
        <v>150</v>
      </c>
      <c r="B2064">
        <v>50</v>
      </c>
      <c r="C2064">
        <v>0.33</v>
      </c>
      <c r="D2064" t="s">
        <v>529</v>
      </c>
      <c r="E2064" s="1" t="s">
        <v>295</v>
      </c>
      <c r="G2064">
        <v>1</v>
      </c>
    </row>
    <row r="2065" spans="1:7" x14ac:dyDescent="0.25">
      <c r="G2065">
        <v>1</v>
      </c>
    </row>
    <row r="2066" spans="1:7" x14ac:dyDescent="0.25">
      <c r="A2066" t="s">
        <v>538</v>
      </c>
      <c r="B2066">
        <v>50</v>
      </c>
      <c r="C2066">
        <v>0.33</v>
      </c>
      <c r="D2066" t="s">
        <v>529</v>
      </c>
      <c r="E2066" s="1" t="s">
        <v>295</v>
      </c>
      <c r="G2066">
        <v>1</v>
      </c>
    </row>
    <row r="2067" spans="1:7" x14ac:dyDescent="0.25">
      <c r="G2067">
        <v>1</v>
      </c>
    </row>
    <row r="2068" spans="1:7" x14ac:dyDescent="0.25">
      <c r="A2068" t="s">
        <v>893</v>
      </c>
      <c r="B2068">
        <v>50</v>
      </c>
      <c r="C2068">
        <v>0.33</v>
      </c>
      <c r="D2068" t="s">
        <v>529</v>
      </c>
      <c r="E2068" s="1" t="s">
        <v>295</v>
      </c>
      <c r="G2068">
        <v>1</v>
      </c>
    </row>
    <row r="2069" spans="1:7" x14ac:dyDescent="0.25">
      <c r="G2069">
        <v>1</v>
      </c>
    </row>
    <row r="2070" spans="1:7" x14ac:dyDescent="0.25">
      <c r="A2070" t="s">
        <v>718</v>
      </c>
      <c r="B2070">
        <v>50</v>
      </c>
      <c r="C2070">
        <v>0.33</v>
      </c>
      <c r="D2070">
        <v>2.58</v>
      </c>
      <c r="E2070" s="1" t="s">
        <v>295</v>
      </c>
      <c r="G2070">
        <v>1</v>
      </c>
    </row>
    <row r="2071" spans="1:7" x14ac:dyDescent="0.25">
      <c r="G2071">
        <v>1</v>
      </c>
    </row>
    <row r="2072" spans="1:7" x14ac:dyDescent="0.25">
      <c r="A2072" t="s">
        <v>413</v>
      </c>
      <c r="B2072">
        <v>500</v>
      </c>
      <c r="C2072">
        <v>0.99</v>
      </c>
      <c r="D2072">
        <v>1.68</v>
      </c>
      <c r="E2072" s="1" t="s">
        <v>295</v>
      </c>
      <c r="G2072">
        <v>1</v>
      </c>
    </row>
    <row r="2073" spans="1:7" x14ac:dyDescent="0.25">
      <c r="G2073">
        <v>1</v>
      </c>
    </row>
    <row r="2074" spans="1:7" x14ac:dyDescent="0.25">
      <c r="A2074" t="s">
        <v>517</v>
      </c>
      <c r="B2074">
        <v>50</v>
      </c>
      <c r="C2074">
        <v>0.66</v>
      </c>
      <c r="D2074">
        <v>1.42</v>
      </c>
      <c r="E2074" s="1" t="s">
        <v>295</v>
      </c>
      <c r="G2074">
        <v>1</v>
      </c>
    </row>
    <row r="2075" spans="1:7" x14ac:dyDescent="0.25">
      <c r="G2075">
        <v>1</v>
      </c>
    </row>
    <row r="2076" spans="1:7" x14ac:dyDescent="0.25">
      <c r="A2076" t="s">
        <v>974</v>
      </c>
      <c r="B2076">
        <v>50</v>
      </c>
      <c r="C2076">
        <v>0.33</v>
      </c>
      <c r="D2076" t="s">
        <v>529</v>
      </c>
      <c r="E2076" s="1" t="s">
        <v>295</v>
      </c>
      <c r="G2076">
        <v>1</v>
      </c>
    </row>
    <row r="2077" spans="1:7" x14ac:dyDescent="0.25">
      <c r="G2077">
        <v>1</v>
      </c>
    </row>
    <row r="2078" spans="1:7" x14ac:dyDescent="0.25">
      <c r="A2078" t="s">
        <v>680</v>
      </c>
      <c r="B2078">
        <v>500</v>
      </c>
      <c r="C2078">
        <v>0.99</v>
      </c>
      <c r="D2078">
        <v>1.94</v>
      </c>
      <c r="E2078" s="1" t="s">
        <v>295</v>
      </c>
      <c r="G2078">
        <v>1</v>
      </c>
    </row>
    <row r="2079" spans="1:7" x14ac:dyDescent="0.25">
      <c r="G2079">
        <v>1</v>
      </c>
    </row>
    <row r="2080" spans="1:7" x14ac:dyDescent="0.25">
      <c r="A2080" t="s">
        <v>470</v>
      </c>
      <c r="B2080">
        <v>50</v>
      </c>
      <c r="C2080">
        <v>0.66</v>
      </c>
      <c r="D2080" t="s">
        <v>529</v>
      </c>
      <c r="E2080" s="1" t="s">
        <v>295</v>
      </c>
      <c r="G2080">
        <v>1</v>
      </c>
    </row>
    <row r="2081" spans="1:7" x14ac:dyDescent="0.25">
      <c r="G2081">
        <v>1</v>
      </c>
    </row>
    <row r="2082" spans="1:7" x14ac:dyDescent="0.25">
      <c r="A2082" t="s">
        <v>149</v>
      </c>
      <c r="B2082">
        <v>50</v>
      </c>
      <c r="C2082">
        <v>0.66</v>
      </c>
      <c r="D2082">
        <v>0.66</v>
      </c>
      <c r="E2082" s="1" t="s">
        <v>295</v>
      </c>
      <c r="G2082">
        <v>1</v>
      </c>
    </row>
    <row r="2083" spans="1:7" x14ac:dyDescent="0.25">
      <c r="G2083">
        <v>1</v>
      </c>
    </row>
    <row r="2084" spans="1:7" x14ac:dyDescent="0.25">
      <c r="A2084" t="s">
        <v>385</v>
      </c>
      <c r="B2084">
        <v>50</v>
      </c>
      <c r="C2084">
        <v>0.66</v>
      </c>
      <c r="D2084">
        <v>3.14</v>
      </c>
      <c r="E2084" s="1" t="s">
        <v>295</v>
      </c>
      <c r="G2084">
        <v>1</v>
      </c>
    </row>
    <row r="2085" spans="1:7" x14ac:dyDescent="0.25">
      <c r="G2085">
        <v>1</v>
      </c>
    </row>
    <row r="2086" spans="1:7" x14ac:dyDescent="0.25">
      <c r="A2086" t="s">
        <v>423</v>
      </c>
      <c r="B2086">
        <v>0</v>
      </c>
      <c r="C2086" t="s">
        <v>529</v>
      </c>
      <c r="D2086" t="s">
        <v>529</v>
      </c>
      <c r="E2086" s="1" t="s">
        <v>295</v>
      </c>
      <c r="G2086">
        <v>1</v>
      </c>
    </row>
    <row r="2087" spans="1:7" x14ac:dyDescent="0.25">
      <c r="G2087">
        <v>1</v>
      </c>
    </row>
    <row r="2088" spans="1:7" x14ac:dyDescent="0.25">
      <c r="A2088" t="s">
        <v>561</v>
      </c>
      <c r="B2088">
        <v>500</v>
      </c>
      <c r="C2088">
        <v>0.33</v>
      </c>
      <c r="D2088">
        <v>0.32</v>
      </c>
      <c r="E2088" s="1" t="s">
        <v>295</v>
      </c>
      <c r="G2088">
        <v>1</v>
      </c>
    </row>
    <row r="2089" spans="1:7" x14ac:dyDescent="0.25">
      <c r="G2089">
        <v>1</v>
      </c>
    </row>
    <row r="2090" spans="1:7" x14ac:dyDescent="0.25">
      <c r="A2090" t="s">
        <v>1027</v>
      </c>
      <c r="B2090">
        <v>50</v>
      </c>
      <c r="C2090">
        <v>0.66</v>
      </c>
      <c r="D2090">
        <v>0.74</v>
      </c>
      <c r="E2090" s="1" t="s">
        <v>295</v>
      </c>
      <c r="G2090">
        <v>1</v>
      </c>
    </row>
    <row r="2091" spans="1:7" x14ac:dyDescent="0.25">
      <c r="G2091">
        <v>1</v>
      </c>
    </row>
    <row r="2092" spans="1:7" x14ac:dyDescent="0.25">
      <c r="A2092" t="s">
        <v>606</v>
      </c>
      <c r="B2092">
        <v>500</v>
      </c>
      <c r="C2092">
        <v>0.66</v>
      </c>
      <c r="D2092">
        <v>0.98</v>
      </c>
      <c r="E2092" s="1" t="s">
        <v>295</v>
      </c>
      <c r="G2092">
        <v>1</v>
      </c>
    </row>
    <row r="2093" spans="1:7" x14ac:dyDescent="0.25">
      <c r="G2093">
        <v>1</v>
      </c>
    </row>
    <row r="2094" spans="1:7" x14ac:dyDescent="0.25">
      <c r="A2094" t="s">
        <v>1080</v>
      </c>
      <c r="B2094">
        <v>50</v>
      </c>
      <c r="C2094">
        <v>0.33</v>
      </c>
      <c r="D2094" t="s">
        <v>529</v>
      </c>
      <c r="E2094" s="1" t="s">
        <v>295</v>
      </c>
      <c r="G2094">
        <v>1</v>
      </c>
    </row>
    <row r="2095" spans="1:7" x14ac:dyDescent="0.25">
      <c r="G2095">
        <v>1</v>
      </c>
    </row>
    <row r="2096" spans="1:7" x14ac:dyDescent="0.25">
      <c r="A2096" t="s">
        <v>238</v>
      </c>
      <c r="B2096">
        <v>50</v>
      </c>
      <c r="C2096">
        <v>0.66</v>
      </c>
      <c r="D2096">
        <v>0.92</v>
      </c>
      <c r="E2096" s="1" t="s">
        <v>295</v>
      </c>
      <c r="G2096">
        <v>1</v>
      </c>
    </row>
    <row r="2097" spans="1:7" x14ac:dyDescent="0.25">
      <c r="G2097">
        <v>1</v>
      </c>
    </row>
    <row r="2098" spans="1:7" x14ac:dyDescent="0.25">
      <c r="A2098" t="s">
        <v>416</v>
      </c>
      <c r="B2098">
        <v>50</v>
      </c>
      <c r="C2098">
        <v>0.66</v>
      </c>
      <c r="D2098" t="s">
        <v>529</v>
      </c>
      <c r="E2098" s="1" t="s">
        <v>295</v>
      </c>
      <c r="G2098">
        <v>1</v>
      </c>
    </row>
    <row r="2099" spans="1:7" x14ac:dyDescent="0.25">
      <c r="G2099">
        <v>1</v>
      </c>
    </row>
    <row r="2100" spans="1:7" x14ac:dyDescent="0.25">
      <c r="A2100" t="s">
        <v>407</v>
      </c>
      <c r="B2100">
        <v>50</v>
      </c>
      <c r="C2100">
        <v>0.99</v>
      </c>
      <c r="D2100">
        <v>2.81</v>
      </c>
      <c r="E2100" s="1" t="s">
        <v>295</v>
      </c>
      <c r="G2100">
        <v>1</v>
      </c>
    </row>
    <row r="2101" spans="1:7" x14ac:dyDescent="0.25">
      <c r="G2101">
        <v>1</v>
      </c>
    </row>
    <row r="2102" spans="1:7" x14ac:dyDescent="0.25">
      <c r="A2102" t="s">
        <v>287</v>
      </c>
      <c r="B2102">
        <v>500</v>
      </c>
      <c r="C2102">
        <v>0.33</v>
      </c>
      <c r="D2102">
        <v>0.44</v>
      </c>
      <c r="E2102" s="1" t="s">
        <v>295</v>
      </c>
      <c r="G2102">
        <v>1</v>
      </c>
    </row>
    <row r="2103" spans="1:7" x14ac:dyDescent="0.25">
      <c r="G2103">
        <v>1</v>
      </c>
    </row>
    <row r="2104" spans="1:7" x14ac:dyDescent="0.25">
      <c r="A2104" t="s">
        <v>341</v>
      </c>
      <c r="B2104">
        <v>50</v>
      </c>
      <c r="C2104">
        <v>0.66</v>
      </c>
      <c r="D2104">
        <v>1.08</v>
      </c>
      <c r="E2104" s="1" t="s">
        <v>295</v>
      </c>
      <c r="G2104">
        <v>1</v>
      </c>
    </row>
    <row r="2105" spans="1:7" x14ac:dyDescent="0.25">
      <c r="G2105">
        <v>1</v>
      </c>
    </row>
    <row r="2106" spans="1:7" x14ac:dyDescent="0.25">
      <c r="A2106" t="s">
        <v>1125</v>
      </c>
      <c r="B2106">
        <v>50</v>
      </c>
      <c r="C2106">
        <v>0.33</v>
      </c>
      <c r="D2106">
        <v>0.5</v>
      </c>
      <c r="E2106" s="1" t="s">
        <v>295</v>
      </c>
      <c r="G2106">
        <v>1</v>
      </c>
    </row>
    <row r="2107" spans="1:7" x14ac:dyDescent="0.25">
      <c r="G2107">
        <v>1</v>
      </c>
    </row>
    <row r="2108" spans="1:7" x14ac:dyDescent="0.25">
      <c r="A2108" t="s">
        <v>61</v>
      </c>
      <c r="B2108">
        <v>50</v>
      </c>
      <c r="C2108">
        <v>0.66</v>
      </c>
      <c r="D2108">
        <v>0.97</v>
      </c>
      <c r="E2108" s="1" t="s">
        <v>295</v>
      </c>
      <c r="G2108">
        <v>1</v>
      </c>
    </row>
    <row r="2109" spans="1:7" x14ac:dyDescent="0.25">
      <c r="G2109">
        <v>1</v>
      </c>
    </row>
    <row r="2110" spans="1:7" x14ac:dyDescent="0.25">
      <c r="A2110" t="s">
        <v>1107</v>
      </c>
      <c r="B2110">
        <v>50</v>
      </c>
      <c r="C2110">
        <v>0.66</v>
      </c>
      <c r="D2110">
        <v>0.78</v>
      </c>
      <c r="E2110" s="1" t="s">
        <v>295</v>
      </c>
      <c r="G2110">
        <v>1</v>
      </c>
    </row>
    <row r="2111" spans="1:7" x14ac:dyDescent="0.25">
      <c r="G2111">
        <v>1</v>
      </c>
    </row>
    <row r="2112" spans="1:7" x14ac:dyDescent="0.25">
      <c r="A2112" t="s">
        <v>207</v>
      </c>
      <c r="B2112">
        <v>50</v>
      </c>
      <c r="C2112">
        <v>0.66</v>
      </c>
      <c r="D2112">
        <v>0.92</v>
      </c>
      <c r="E2112" s="1" t="s">
        <v>295</v>
      </c>
      <c r="G2112">
        <v>1</v>
      </c>
    </row>
    <row r="2113" spans="1:7" x14ac:dyDescent="0.25">
      <c r="G2113">
        <v>1</v>
      </c>
    </row>
    <row r="2114" spans="1:7" x14ac:dyDescent="0.25">
      <c r="A2114" t="s">
        <v>812</v>
      </c>
      <c r="B2114">
        <v>50</v>
      </c>
      <c r="C2114">
        <v>0.33</v>
      </c>
      <c r="D2114" t="s">
        <v>529</v>
      </c>
      <c r="E2114" s="1" t="s">
        <v>295</v>
      </c>
      <c r="G2114">
        <v>1</v>
      </c>
    </row>
    <row r="2115" spans="1:7" x14ac:dyDescent="0.25">
      <c r="G2115">
        <v>1</v>
      </c>
    </row>
    <row r="2116" spans="1:7" x14ac:dyDescent="0.25">
      <c r="A2116" t="s">
        <v>380</v>
      </c>
      <c r="B2116">
        <v>50</v>
      </c>
      <c r="C2116">
        <v>0.66</v>
      </c>
      <c r="D2116">
        <v>1.25</v>
      </c>
      <c r="E2116" s="1" t="s">
        <v>295</v>
      </c>
      <c r="G2116">
        <v>1</v>
      </c>
    </row>
    <row r="2117" spans="1:7" x14ac:dyDescent="0.25">
      <c r="G2117">
        <v>1</v>
      </c>
    </row>
    <row r="2118" spans="1:7" x14ac:dyDescent="0.25">
      <c r="A2118" t="s">
        <v>734</v>
      </c>
      <c r="B2118">
        <v>0</v>
      </c>
      <c r="C2118" t="s">
        <v>529</v>
      </c>
      <c r="D2118" t="s">
        <v>529</v>
      </c>
      <c r="E2118" s="1" t="s">
        <v>295</v>
      </c>
      <c r="G2118">
        <v>1</v>
      </c>
    </row>
    <row r="2119" spans="1:7" x14ac:dyDescent="0.25">
      <c r="G2119">
        <v>1</v>
      </c>
    </row>
    <row r="2120" spans="1:7" x14ac:dyDescent="0.25">
      <c r="A2120" t="s">
        <v>461</v>
      </c>
      <c r="B2120">
        <v>50</v>
      </c>
      <c r="C2120">
        <v>0.66</v>
      </c>
      <c r="D2120">
        <v>0.74</v>
      </c>
      <c r="E2120" s="1" t="s">
        <v>295</v>
      </c>
      <c r="G2120">
        <v>1</v>
      </c>
    </row>
    <row r="2121" spans="1:7" x14ac:dyDescent="0.25">
      <c r="G2121">
        <v>1</v>
      </c>
    </row>
    <row r="2122" spans="1:7" x14ac:dyDescent="0.25">
      <c r="A2122" t="s">
        <v>944</v>
      </c>
      <c r="B2122">
        <v>50</v>
      </c>
      <c r="C2122">
        <v>0.99</v>
      </c>
      <c r="D2122">
        <v>2.56</v>
      </c>
      <c r="E2122" s="1" t="s">
        <v>295</v>
      </c>
      <c r="G2122">
        <v>1</v>
      </c>
    </row>
    <row r="2123" spans="1:7" x14ac:dyDescent="0.25">
      <c r="G2123">
        <v>1</v>
      </c>
    </row>
    <row r="2124" spans="1:7" x14ac:dyDescent="0.25">
      <c r="A2124" t="s">
        <v>1014</v>
      </c>
      <c r="B2124">
        <v>50</v>
      </c>
      <c r="C2124">
        <v>0.66</v>
      </c>
      <c r="D2124">
        <v>1.06</v>
      </c>
      <c r="E2124" s="1" t="s">
        <v>295</v>
      </c>
      <c r="G2124">
        <v>1</v>
      </c>
    </row>
    <row r="2125" spans="1:7" x14ac:dyDescent="0.25">
      <c r="G2125">
        <v>1</v>
      </c>
    </row>
    <row r="2126" spans="1:7" x14ac:dyDescent="0.25">
      <c r="A2126" t="s">
        <v>304</v>
      </c>
      <c r="B2126">
        <v>50</v>
      </c>
      <c r="C2126">
        <v>0.66</v>
      </c>
      <c r="D2126">
        <v>1.42</v>
      </c>
      <c r="E2126" s="1" t="s">
        <v>295</v>
      </c>
      <c r="G2126">
        <v>1</v>
      </c>
    </row>
    <row r="2127" spans="1:7" x14ac:dyDescent="0.25">
      <c r="G2127">
        <v>1</v>
      </c>
    </row>
    <row r="2128" spans="1:7" x14ac:dyDescent="0.25">
      <c r="A2128" t="s">
        <v>587</v>
      </c>
      <c r="B2128">
        <v>50</v>
      </c>
      <c r="C2128">
        <v>0.66</v>
      </c>
      <c r="D2128">
        <v>1.44</v>
      </c>
      <c r="E2128" s="1" t="s">
        <v>295</v>
      </c>
      <c r="G2128">
        <v>1</v>
      </c>
    </row>
    <row r="2129" spans="1:7" x14ac:dyDescent="0.25">
      <c r="G2129">
        <v>1</v>
      </c>
    </row>
    <row r="2130" spans="1:7" x14ac:dyDescent="0.25">
      <c r="A2130" t="s">
        <v>1036</v>
      </c>
      <c r="B2130">
        <v>50</v>
      </c>
      <c r="C2130">
        <v>0.33</v>
      </c>
      <c r="D2130">
        <v>0.89</v>
      </c>
      <c r="E2130" s="1" t="s">
        <v>295</v>
      </c>
      <c r="G2130">
        <v>1</v>
      </c>
    </row>
    <row r="2131" spans="1:7" x14ac:dyDescent="0.25">
      <c r="G2131">
        <v>1</v>
      </c>
    </row>
    <row r="2132" spans="1:7" x14ac:dyDescent="0.25">
      <c r="A2132" t="s">
        <v>672</v>
      </c>
      <c r="B2132">
        <v>50</v>
      </c>
      <c r="C2132">
        <v>0.66</v>
      </c>
      <c r="D2132">
        <v>0.97</v>
      </c>
      <c r="E2132" s="1" t="s">
        <v>295</v>
      </c>
      <c r="G2132">
        <v>1</v>
      </c>
    </row>
    <row r="2133" spans="1:7" x14ac:dyDescent="0.25">
      <c r="G2133">
        <v>1</v>
      </c>
    </row>
    <row r="2134" spans="1:7" x14ac:dyDescent="0.25">
      <c r="A2134" t="s">
        <v>833</v>
      </c>
      <c r="B2134">
        <v>0</v>
      </c>
      <c r="C2134" t="s">
        <v>529</v>
      </c>
      <c r="D2134" t="s">
        <v>529</v>
      </c>
      <c r="E2134" s="1" t="s">
        <v>295</v>
      </c>
      <c r="G2134">
        <v>1</v>
      </c>
    </row>
    <row r="2135" spans="1:7" x14ac:dyDescent="0.25">
      <c r="G2135">
        <v>1</v>
      </c>
    </row>
    <row r="2136" spans="1:7" x14ac:dyDescent="0.25">
      <c r="A2136" t="s">
        <v>569</v>
      </c>
      <c r="B2136">
        <v>0</v>
      </c>
      <c r="C2136" t="s">
        <v>529</v>
      </c>
      <c r="D2136" t="s">
        <v>529</v>
      </c>
      <c r="E2136" s="1" t="s">
        <v>295</v>
      </c>
      <c r="G2136">
        <v>1</v>
      </c>
    </row>
    <row r="2137" spans="1:7" x14ac:dyDescent="0.25">
      <c r="G2137">
        <v>1</v>
      </c>
    </row>
    <row r="2138" spans="1:7" x14ac:dyDescent="0.25">
      <c r="A2138" t="s">
        <v>699</v>
      </c>
      <c r="B2138">
        <v>0</v>
      </c>
      <c r="C2138" t="s">
        <v>529</v>
      </c>
      <c r="D2138" t="s">
        <v>529</v>
      </c>
      <c r="E2138" s="1" t="s">
        <v>295</v>
      </c>
      <c r="G2138">
        <v>1</v>
      </c>
    </row>
    <row r="2139" spans="1:7" x14ac:dyDescent="0.25">
      <c r="G2139">
        <v>1</v>
      </c>
    </row>
    <row r="2140" spans="1:7" x14ac:dyDescent="0.25">
      <c r="A2140" t="s">
        <v>642</v>
      </c>
      <c r="B2140">
        <v>50</v>
      </c>
      <c r="C2140">
        <v>0.33</v>
      </c>
      <c r="D2140">
        <v>3.23</v>
      </c>
      <c r="E2140" s="1" t="s">
        <v>295</v>
      </c>
      <c r="G2140">
        <v>1</v>
      </c>
    </row>
    <row r="2141" spans="1:7" x14ac:dyDescent="0.25">
      <c r="G2141">
        <v>1</v>
      </c>
    </row>
    <row r="2142" spans="1:7" x14ac:dyDescent="0.25">
      <c r="A2142" t="s">
        <v>87</v>
      </c>
      <c r="B2142">
        <v>50</v>
      </c>
      <c r="C2142">
        <v>0.33</v>
      </c>
      <c r="D2142">
        <v>0.42</v>
      </c>
      <c r="E2142" s="1" t="s">
        <v>295</v>
      </c>
      <c r="G2142">
        <v>1</v>
      </c>
    </row>
    <row r="2143" spans="1:7" x14ac:dyDescent="0.25">
      <c r="G2143">
        <v>1</v>
      </c>
    </row>
    <row r="2144" spans="1:7" x14ac:dyDescent="0.25">
      <c r="A2144" t="s">
        <v>653</v>
      </c>
      <c r="B2144">
        <v>50</v>
      </c>
      <c r="C2144">
        <v>0.66</v>
      </c>
      <c r="D2144">
        <v>1.48</v>
      </c>
      <c r="E2144" s="1" t="s">
        <v>295</v>
      </c>
      <c r="G2144">
        <v>1</v>
      </c>
    </row>
    <row r="2145" spans="1:7" x14ac:dyDescent="0.25">
      <c r="G2145">
        <v>1</v>
      </c>
    </row>
    <row r="2146" spans="1:7" x14ac:dyDescent="0.25">
      <c r="A2146" t="s">
        <v>315</v>
      </c>
      <c r="B2146">
        <v>50</v>
      </c>
      <c r="C2146">
        <v>0.33</v>
      </c>
      <c r="D2146" t="s">
        <v>529</v>
      </c>
      <c r="E2146" s="1" t="s">
        <v>295</v>
      </c>
      <c r="G2146">
        <v>1</v>
      </c>
    </row>
    <row r="2147" spans="1:7" x14ac:dyDescent="0.25">
      <c r="G2147">
        <v>1</v>
      </c>
    </row>
    <row r="2148" spans="1:7" x14ac:dyDescent="0.25">
      <c r="A2148" t="s">
        <v>741</v>
      </c>
      <c r="B2148">
        <v>50</v>
      </c>
      <c r="C2148">
        <v>0.66</v>
      </c>
      <c r="D2148">
        <v>3.36</v>
      </c>
      <c r="E2148" s="1" t="s">
        <v>295</v>
      </c>
      <c r="G2148">
        <v>1</v>
      </c>
    </row>
    <row r="2149" spans="1:7" x14ac:dyDescent="0.25">
      <c r="G2149">
        <v>1</v>
      </c>
    </row>
    <row r="2150" spans="1:7" x14ac:dyDescent="0.25">
      <c r="A2150" t="s">
        <v>956</v>
      </c>
      <c r="B2150">
        <v>50</v>
      </c>
      <c r="C2150">
        <v>0.66</v>
      </c>
      <c r="D2150">
        <v>1.06</v>
      </c>
      <c r="E2150" s="1" t="s">
        <v>295</v>
      </c>
      <c r="G2150">
        <v>1</v>
      </c>
    </row>
    <row r="2151" spans="1:7" x14ac:dyDescent="0.25">
      <c r="G2151">
        <v>1</v>
      </c>
    </row>
    <row r="2152" spans="1:7" x14ac:dyDescent="0.25">
      <c r="A2152" t="s">
        <v>756</v>
      </c>
      <c r="B2152">
        <v>50</v>
      </c>
      <c r="C2152">
        <v>0.33</v>
      </c>
      <c r="D2152" t="s">
        <v>529</v>
      </c>
      <c r="E2152" s="1" t="s">
        <v>295</v>
      </c>
      <c r="G2152">
        <v>1</v>
      </c>
    </row>
    <row r="2153" spans="1:7" x14ac:dyDescent="0.25">
      <c r="G2153">
        <v>1</v>
      </c>
    </row>
    <row r="2154" spans="1:7" x14ac:dyDescent="0.25">
      <c r="A2154" t="s">
        <v>552</v>
      </c>
      <c r="B2154">
        <v>50</v>
      </c>
      <c r="C2154">
        <v>0.33</v>
      </c>
      <c r="D2154" t="s">
        <v>529</v>
      </c>
      <c r="E2154" s="1" t="s">
        <v>295</v>
      </c>
      <c r="G2154">
        <v>1</v>
      </c>
    </row>
    <row r="2155" spans="1:7" x14ac:dyDescent="0.25">
      <c r="G2155">
        <v>1</v>
      </c>
    </row>
    <row r="2156" spans="1:7" x14ac:dyDescent="0.25">
      <c r="A2156" t="s">
        <v>670</v>
      </c>
      <c r="B2156">
        <v>50</v>
      </c>
      <c r="C2156">
        <v>0.99</v>
      </c>
      <c r="D2156">
        <v>1.75</v>
      </c>
      <c r="E2156" s="1" t="s">
        <v>295</v>
      </c>
      <c r="G2156">
        <v>1</v>
      </c>
    </row>
    <row r="2157" spans="1:7" x14ac:dyDescent="0.25">
      <c r="G2157">
        <v>1</v>
      </c>
    </row>
    <row r="2158" spans="1:7" x14ac:dyDescent="0.25">
      <c r="A2158" t="s">
        <v>1102</v>
      </c>
      <c r="B2158">
        <v>0</v>
      </c>
      <c r="C2158" t="s">
        <v>529</v>
      </c>
      <c r="D2158" t="s">
        <v>529</v>
      </c>
      <c r="E2158" s="1" t="s">
        <v>295</v>
      </c>
      <c r="G2158">
        <v>1</v>
      </c>
    </row>
    <row r="2159" spans="1:7" x14ac:dyDescent="0.25">
      <c r="G2159">
        <v>1</v>
      </c>
    </row>
    <row r="2160" spans="1:7" x14ac:dyDescent="0.25">
      <c r="A2160" t="s">
        <v>768</v>
      </c>
      <c r="B2160">
        <v>50</v>
      </c>
      <c r="C2160">
        <v>0.99</v>
      </c>
      <c r="D2160">
        <v>1.18</v>
      </c>
      <c r="E2160" s="1" t="s">
        <v>295</v>
      </c>
      <c r="G2160">
        <v>1</v>
      </c>
    </row>
    <row r="2161" spans="1:7" x14ac:dyDescent="0.25">
      <c r="G2161">
        <v>1</v>
      </c>
    </row>
    <row r="2162" spans="1:7" x14ac:dyDescent="0.25">
      <c r="A2162" t="s">
        <v>1031</v>
      </c>
      <c r="B2162">
        <v>50</v>
      </c>
      <c r="C2162">
        <v>0.33</v>
      </c>
      <c r="D2162" t="s">
        <v>529</v>
      </c>
      <c r="E2162" s="1" t="s">
        <v>295</v>
      </c>
      <c r="G2162">
        <v>1</v>
      </c>
    </row>
    <row r="2163" spans="1:7" x14ac:dyDescent="0.25">
      <c r="G2163">
        <v>1</v>
      </c>
    </row>
    <row r="2164" spans="1:7" x14ac:dyDescent="0.25">
      <c r="A2164" t="s">
        <v>692</v>
      </c>
      <c r="B2164">
        <v>50</v>
      </c>
      <c r="C2164">
        <v>0.33</v>
      </c>
      <c r="D2164">
        <v>0.65</v>
      </c>
      <c r="E2164" s="1" t="s">
        <v>295</v>
      </c>
      <c r="G2164">
        <v>1</v>
      </c>
    </row>
    <row r="2165" spans="1:7" x14ac:dyDescent="0.25">
      <c r="G2165">
        <v>1</v>
      </c>
    </row>
    <row r="2166" spans="1:7" x14ac:dyDescent="0.25">
      <c r="A2166" t="s">
        <v>544</v>
      </c>
      <c r="B2166">
        <v>50</v>
      </c>
      <c r="C2166">
        <v>0.66</v>
      </c>
      <c r="D2166" t="s">
        <v>529</v>
      </c>
      <c r="E2166" s="1" t="s">
        <v>295</v>
      </c>
      <c r="G2166">
        <v>1</v>
      </c>
    </row>
    <row r="2167" spans="1:7" x14ac:dyDescent="0.25">
      <c r="G2167">
        <v>1</v>
      </c>
    </row>
    <row r="2168" spans="1:7" x14ac:dyDescent="0.25">
      <c r="A2168" t="s">
        <v>43</v>
      </c>
      <c r="B2168">
        <v>50</v>
      </c>
      <c r="C2168">
        <v>0.33</v>
      </c>
      <c r="D2168">
        <v>1.37</v>
      </c>
      <c r="E2168" s="1" t="s">
        <v>295</v>
      </c>
      <c r="G2168">
        <v>1</v>
      </c>
    </row>
    <row r="2169" spans="1:7" x14ac:dyDescent="0.25">
      <c r="G2169">
        <v>1</v>
      </c>
    </row>
    <row r="2170" spans="1:7" x14ac:dyDescent="0.25">
      <c r="A2170" t="s">
        <v>630</v>
      </c>
      <c r="B2170">
        <v>50</v>
      </c>
      <c r="C2170">
        <v>0.33</v>
      </c>
      <c r="D2170">
        <v>0.78</v>
      </c>
      <c r="E2170" s="1" t="s">
        <v>295</v>
      </c>
      <c r="G2170">
        <v>1</v>
      </c>
    </row>
    <row r="2171" spans="1:7" x14ac:dyDescent="0.25">
      <c r="G2171">
        <v>1</v>
      </c>
    </row>
    <row r="2172" spans="1:7" x14ac:dyDescent="0.25">
      <c r="A2172" t="s">
        <v>532</v>
      </c>
      <c r="B2172">
        <v>50</v>
      </c>
      <c r="C2172">
        <v>0.33</v>
      </c>
      <c r="D2172">
        <v>0.42</v>
      </c>
      <c r="E2172" s="1" t="s">
        <v>295</v>
      </c>
      <c r="G2172">
        <v>1</v>
      </c>
    </row>
    <row r="2173" spans="1:7" x14ac:dyDescent="0.25">
      <c r="G2173">
        <v>1</v>
      </c>
    </row>
    <row r="2174" spans="1:7" x14ac:dyDescent="0.25">
      <c r="A2174" t="s">
        <v>389</v>
      </c>
      <c r="B2174">
        <v>50</v>
      </c>
      <c r="C2174">
        <v>0.33</v>
      </c>
      <c r="D2174" t="s">
        <v>529</v>
      </c>
      <c r="E2174" s="1" t="s">
        <v>295</v>
      </c>
      <c r="G2174">
        <v>1</v>
      </c>
    </row>
    <row r="2175" spans="1:7" x14ac:dyDescent="0.25">
      <c r="G2175">
        <v>1</v>
      </c>
    </row>
    <row r="2176" spans="1:7" x14ac:dyDescent="0.25">
      <c r="A2176" t="s">
        <v>460</v>
      </c>
      <c r="B2176">
        <v>50</v>
      </c>
      <c r="C2176">
        <v>0.99</v>
      </c>
      <c r="D2176">
        <v>0.68</v>
      </c>
      <c r="E2176" s="1" t="s">
        <v>295</v>
      </c>
      <c r="G2176">
        <v>1</v>
      </c>
    </row>
    <row r="2177" spans="1:7" x14ac:dyDescent="0.25">
      <c r="G2177">
        <v>1</v>
      </c>
    </row>
    <row r="2178" spans="1:7" x14ac:dyDescent="0.25">
      <c r="A2178" t="s">
        <v>218</v>
      </c>
      <c r="B2178">
        <v>50</v>
      </c>
      <c r="C2178">
        <v>0.66</v>
      </c>
      <c r="D2178">
        <v>0.7</v>
      </c>
      <c r="E2178" s="1" t="s">
        <v>295</v>
      </c>
      <c r="G2178">
        <v>1</v>
      </c>
    </row>
    <row r="2179" spans="1:7" x14ac:dyDescent="0.25">
      <c r="G2179">
        <v>1</v>
      </c>
    </row>
    <row r="2180" spans="1:7" x14ac:dyDescent="0.25">
      <c r="A2180" t="s">
        <v>1028</v>
      </c>
      <c r="B2180">
        <v>50</v>
      </c>
      <c r="C2180">
        <v>0.66</v>
      </c>
      <c r="D2180">
        <v>0.64</v>
      </c>
      <c r="E2180" s="1" t="s">
        <v>295</v>
      </c>
      <c r="G2180">
        <v>1</v>
      </c>
    </row>
    <row r="2181" spans="1:7" x14ac:dyDescent="0.25">
      <c r="G2181">
        <v>1</v>
      </c>
    </row>
    <row r="2182" spans="1:7" x14ac:dyDescent="0.25">
      <c r="A2182" t="s">
        <v>950</v>
      </c>
      <c r="B2182">
        <v>50</v>
      </c>
      <c r="C2182">
        <v>0.33</v>
      </c>
      <c r="D2182" t="s">
        <v>529</v>
      </c>
      <c r="E2182" s="1" t="s">
        <v>295</v>
      </c>
      <c r="G2182">
        <v>1</v>
      </c>
    </row>
    <row r="2183" spans="1:7" x14ac:dyDescent="0.25">
      <c r="G2183">
        <v>1</v>
      </c>
    </row>
    <row r="2184" spans="1:7" x14ac:dyDescent="0.25">
      <c r="A2184" t="s">
        <v>1103</v>
      </c>
      <c r="B2184">
        <v>50</v>
      </c>
      <c r="C2184">
        <v>0.66</v>
      </c>
      <c r="D2184">
        <v>0.94</v>
      </c>
      <c r="E2184" s="1" t="s">
        <v>295</v>
      </c>
      <c r="G2184">
        <v>1</v>
      </c>
    </row>
    <row r="2185" spans="1:7" x14ac:dyDescent="0.25">
      <c r="G2185">
        <v>1</v>
      </c>
    </row>
    <row r="2186" spans="1:7" x14ac:dyDescent="0.25">
      <c r="A2186" t="s">
        <v>1041</v>
      </c>
      <c r="B2186">
        <v>50</v>
      </c>
      <c r="C2186">
        <v>0.33</v>
      </c>
      <c r="D2186">
        <v>0.42</v>
      </c>
      <c r="E2186" s="1" t="s">
        <v>295</v>
      </c>
      <c r="G2186">
        <v>1</v>
      </c>
    </row>
    <row r="2187" spans="1:7" x14ac:dyDescent="0.25">
      <c r="G2187">
        <v>1</v>
      </c>
    </row>
    <row r="2188" spans="1:7" x14ac:dyDescent="0.25">
      <c r="A2188" t="s">
        <v>134</v>
      </c>
      <c r="B2188">
        <v>50</v>
      </c>
      <c r="C2188">
        <v>0.33</v>
      </c>
      <c r="D2188" t="s">
        <v>529</v>
      </c>
      <c r="E2188" s="1" t="s">
        <v>295</v>
      </c>
      <c r="G2188">
        <v>1</v>
      </c>
    </row>
    <row r="2189" spans="1:7" x14ac:dyDescent="0.25">
      <c r="G2189">
        <v>1</v>
      </c>
    </row>
    <row r="2190" spans="1:7" x14ac:dyDescent="0.25">
      <c r="A2190" t="s">
        <v>534</v>
      </c>
      <c r="B2190">
        <v>50</v>
      </c>
      <c r="C2190">
        <v>0.33</v>
      </c>
      <c r="D2190">
        <v>1.1200000000000001</v>
      </c>
      <c r="E2190" s="1" t="s">
        <v>295</v>
      </c>
      <c r="G2190">
        <v>1</v>
      </c>
    </row>
    <row r="2191" spans="1:7" x14ac:dyDescent="0.25">
      <c r="G2191">
        <v>1</v>
      </c>
    </row>
    <row r="2192" spans="1:7" x14ac:dyDescent="0.25">
      <c r="A2192" t="s">
        <v>293</v>
      </c>
      <c r="B2192">
        <v>50</v>
      </c>
      <c r="C2192">
        <v>0.66</v>
      </c>
      <c r="D2192">
        <v>1.32</v>
      </c>
      <c r="E2192" s="1" t="s">
        <v>295</v>
      </c>
      <c r="G2192">
        <v>1</v>
      </c>
    </row>
    <row r="2193" spans="1:7" x14ac:dyDescent="0.25">
      <c r="G2193">
        <v>1</v>
      </c>
    </row>
    <row r="2194" spans="1:7" x14ac:dyDescent="0.25">
      <c r="A2194" t="s">
        <v>100</v>
      </c>
      <c r="B2194">
        <v>50</v>
      </c>
      <c r="C2194">
        <v>0.66</v>
      </c>
      <c r="D2194">
        <v>1.72</v>
      </c>
      <c r="E2194" s="1" t="s">
        <v>295</v>
      </c>
      <c r="G2194">
        <v>1</v>
      </c>
    </row>
    <row r="2195" spans="1:7" x14ac:dyDescent="0.25">
      <c r="G2195">
        <v>1</v>
      </c>
    </row>
    <row r="2196" spans="1:7" x14ac:dyDescent="0.25">
      <c r="A2196" t="s">
        <v>886</v>
      </c>
      <c r="B2196">
        <v>50</v>
      </c>
      <c r="C2196">
        <v>0.66</v>
      </c>
      <c r="D2196">
        <v>1.04</v>
      </c>
      <c r="E2196" s="1" t="s">
        <v>295</v>
      </c>
      <c r="G2196">
        <v>1</v>
      </c>
    </row>
    <row r="2197" spans="1:7" x14ac:dyDescent="0.25">
      <c r="G2197">
        <v>1</v>
      </c>
    </row>
    <row r="2198" spans="1:7" x14ac:dyDescent="0.25">
      <c r="A2198" t="s">
        <v>900</v>
      </c>
      <c r="B2198">
        <v>50</v>
      </c>
      <c r="C2198">
        <v>0.33</v>
      </c>
      <c r="D2198">
        <v>1.0900000000000001</v>
      </c>
      <c r="E2198" s="1" t="s">
        <v>295</v>
      </c>
      <c r="G2198">
        <v>1</v>
      </c>
    </row>
    <row r="2199" spans="1:7" x14ac:dyDescent="0.25">
      <c r="G2199">
        <v>1</v>
      </c>
    </row>
    <row r="2200" spans="1:7" x14ac:dyDescent="0.25">
      <c r="A2200" t="s">
        <v>1085</v>
      </c>
      <c r="B2200">
        <v>50</v>
      </c>
      <c r="C2200">
        <v>0.33</v>
      </c>
      <c r="D2200">
        <v>0.84</v>
      </c>
      <c r="E2200" s="1" t="s">
        <v>295</v>
      </c>
      <c r="G2200">
        <v>1</v>
      </c>
    </row>
    <row r="2201" spans="1:7" x14ac:dyDescent="0.25">
      <c r="G2201">
        <v>1</v>
      </c>
    </row>
    <row r="2202" spans="1:7" x14ac:dyDescent="0.25">
      <c r="A2202" t="s">
        <v>659</v>
      </c>
      <c r="B2202">
        <v>50</v>
      </c>
      <c r="C2202">
        <v>0.66</v>
      </c>
      <c r="D2202">
        <v>1.27</v>
      </c>
      <c r="E2202" s="1" t="s">
        <v>295</v>
      </c>
      <c r="G2202">
        <v>1</v>
      </c>
    </row>
    <row r="2203" spans="1:7" x14ac:dyDescent="0.25">
      <c r="G2203">
        <v>1</v>
      </c>
    </row>
    <row r="2204" spans="1:7" x14ac:dyDescent="0.25">
      <c r="A2204" t="s">
        <v>74</v>
      </c>
      <c r="B2204">
        <v>0</v>
      </c>
      <c r="C2204" t="s">
        <v>529</v>
      </c>
      <c r="D2204" t="s">
        <v>529</v>
      </c>
      <c r="E2204" s="1" t="s">
        <v>295</v>
      </c>
      <c r="G2204">
        <v>1</v>
      </c>
    </row>
    <row r="2205" spans="1:7" x14ac:dyDescent="0.25">
      <c r="G2205">
        <v>1</v>
      </c>
    </row>
    <row r="2206" spans="1:7" x14ac:dyDescent="0.25">
      <c r="A2206" t="s">
        <v>1152</v>
      </c>
      <c r="B2206">
        <v>0</v>
      </c>
      <c r="C2206" t="s">
        <v>529</v>
      </c>
      <c r="D2206" t="s">
        <v>529</v>
      </c>
      <c r="E2206" s="1" t="s">
        <v>295</v>
      </c>
      <c r="G2206">
        <v>1</v>
      </c>
    </row>
    <row r="2207" spans="1:7" x14ac:dyDescent="0.25">
      <c r="G2207">
        <v>1</v>
      </c>
    </row>
    <row r="2208" spans="1:7" x14ac:dyDescent="0.25">
      <c r="A2208" t="s">
        <v>1049</v>
      </c>
      <c r="B2208">
        <v>50</v>
      </c>
      <c r="C2208">
        <v>0.66</v>
      </c>
      <c r="D2208">
        <v>1.02</v>
      </c>
      <c r="E2208" s="1" t="s">
        <v>295</v>
      </c>
      <c r="G2208">
        <v>1</v>
      </c>
    </row>
    <row r="2209" spans="1:7" x14ac:dyDescent="0.25">
      <c r="G2209">
        <v>1</v>
      </c>
    </row>
    <row r="2210" spans="1:7" x14ac:dyDescent="0.25">
      <c r="A2210" t="s">
        <v>340</v>
      </c>
      <c r="B2210">
        <v>50</v>
      </c>
      <c r="C2210">
        <v>0.99</v>
      </c>
      <c r="D2210">
        <v>2.0499999999999998</v>
      </c>
      <c r="E2210" s="1" t="s">
        <v>295</v>
      </c>
      <c r="G2210">
        <v>1</v>
      </c>
    </row>
    <row r="2211" spans="1:7" x14ac:dyDescent="0.25">
      <c r="G2211">
        <v>1</v>
      </c>
    </row>
    <row r="2212" spans="1:7" x14ac:dyDescent="0.25">
      <c r="A2212" t="s">
        <v>716</v>
      </c>
      <c r="B2212">
        <v>50</v>
      </c>
      <c r="C2212">
        <v>0.66</v>
      </c>
      <c r="D2212">
        <v>6.04</v>
      </c>
      <c r="E2212" s="1" t="s">
        <v>295</v>
      </c>
      <c r="G2212">
        <v>1</v>
      </c>
    </row>
    <row r="2213" spans="1:7" x14ac:dyDescent="0.25">
      <c r="G2213">
        <v>1</v>
      </c>
    </row>
    <row r="2214" spans="1:7" x14ac:dyDescent="0.25">
      <c r="A2214" t="s">
        <v>12</v>
      </c>
      <c r="B2214">
        <v>50</v>
      </c>
      <c r="C2214">
        <v>0.33</v>
      </c>
      <c r="D2214">
        <v>1.44</v>
      </c>
      <c r="E2214" s="1" t="s">
        <v>295</v>
      </c>
      <c r="G2214">
        <v>1</v>
      </c>
    </row>
    <row r="2215" spans="1:7" x14ac:dyDescent="0.25">
      <c r="G2215">
        <v>1</v>
      </c>
    </row>
    <row r="2216" spans="1:7" x14ac:dyDescent="0.25">
      <c r="A2216" t="s">
        <v>971</v>
      </c>
      <c r="B2216">
        <v>50</v>
      </c>
      <c r="C2216">
        <v>0.33</v>
      </c>
      <c r="D2216" t="s">
        <v>529</v>
      </c>
      <c r="E2216" s="1" t="s">
        <v>295</v>
      </c>
      <c r="G2216">
        <v>1</v>
      </c>
    </row>
    <row r="2217" spans="1:7" x14ac:dyDescent="0.25">
      <c r="G2217">
        <v>1</v>
      </c>
    </row>
    <row r="2218" spans="1:7" x14ac:dyDescent="0.25">
      <c r="A2218" t="s">
        <v>824</v>
      </c>
      <c r="B2218">
        <v>50</v>
      </c>
      <c r="C2218">
        <v>0.33</v>
      </c>
      <c r="D2218">
        <v>0.72</v>
      </c>
      <c r="E2218" s="1" t="s">
        <v>295</v>
      </c>
      <c r="G2218">
        <v>1</v>
      </c>
    </row>
    <row r="2219" spans="1:7" x14ac:dyDescent="0.25">
      <c r="G2219">
        <v>1</v>
      </c>
    </row>
    <row r="2220" spans="1:7" x14ac:dyDescent="0.25">
      <c r="A2220" t="s">
        <v>493</v>
      </c>
      <c r="B2220">
        <v>50</v>
      </c>
      <c r="C2220">
        <v>0.66</v>
      </c>
      <c r="D2220">
        <v>0.71</v>
      </c>
      <c r="E2220" s="1" t="s">
        <v>295</v>
      </c>
      <c r="G2220">
        <v>1</v>
      </c>
    </row>
    <row r="2221" spans="1:7" x14ac:dyDescent="0.25">
      <c r="G2221">
        <v>1</v>
      </c>
    </row>
    <row r="2222" spans="1:7" x14ac:dyDescent="0.25">
      <c r="A2222" t="s">
        <v>257</v>
      </c>
      <c r="B2222">
        <v>50</v>
      </c>
      <c r="C2222">
        <v>0.33</v>
      </c>
      <c r="D2222">
        <v>0.3</v>
      </c>
      <c r="E2222" s="1" t="s">
        <v>295</v>
      </c>
      <c r="G2222">
        <v>1</v>
      </c>
    </row>
    <row r="2223" spans="1:7" x14ac:dyDescent="0.25">
      <c r="G2223">
        <v>1</v>
      </c>
    </row>
    <row r="2224" spans="1:7" x14ac:dyDescent="0.25">
      <c r="A2224" t="s">
        <v>1093</v>
      </c>
      <c r="B2224">
        <v>50</v>
      </c>
      <c r="C2224">
        <v>0.66</v>
      </c>
      <c r="D2224">
        <v>1.31</v>
      </c>
      <c r="E2224" s="1" t="s">
        <v>295</v>
      </c>
      <c r="G2224">
        <v>1</v>
      </c>
    </row>
    <row r="2225" spans="1:7" x14ac:dyDescent="0.25">
      <c r="G2225">
        <v>1</v>
      </c>
    </row>
    <row r="2226" spans="1:7" x14ac:dyDescent="0.25">
      <c r="A2226" t="s">
        <v>450</v>
      </c>
      <c r="B2226">
        <v>50</v>
      </c>
      <c r="C2226">
        <v>0.33</v>
      </c>
      <c r="D2226" t="s">
        <v>529</v>
      </c>
      <c r="E2226" s="1" t="s">
        <v>295</v>
      </c>
      <c r="G2226">
        <v>1</v>
      </c>
    </row>
    <row r="2227" spans="1:7" x14ac:dyDescent="0.25">
      <c r="G2227">
        <v>1</v>
      </c>
    </row>
    <row r="2228" spans="1:7" x14ac:dyDescent="0.25">
      <c r="A2228" t="s">
        <v>412</v>
      </c>
      <c r="B2228">
        <v>50</v>
      </c>
      <c r="C2228">
        <v>0.33</v>
      </c>
      <c r="D2228" t="s">
        <v>529</v>
      </c>
      <c r="E2228" s="1" t="s">
        <v>295</v>
      </c>
      <c r="G2228">
        <v>1</v>
      </c>
    </row>
    <row r="2229" spans="1:7" x14ac:dyDescent="0.25">
      <c r="G2229">
        <v>1</v>
      </c>
    </row>
    <row r="2230" spans="1:7" x14ac:dyDescent="0.25">
      <c r="A2230" t="s">
        <v>626</v>
      </c>
      <c r="B2230">
        <v>50</v>
      </c>
      <c r="C2230">
        <v>0.66</v>
      </c>
      <c r="D2230">
        <v>11.45</v>
      </c>
      <c r="E2230" s="1" t="s">
        <v>295</v>
      </c>
      <c r="G2230">
        <v>1</v>
      </c>
    </row>
    <row r="2231" spans="1:7" x14ac:dyDescent="0.25">
      <c r="G2231">
        <v>1</v>
      </c>
    </row>
    <row r="2232" spans="1:7" x14ac:dyDescent="0.25">
      <c r="A2232" t="s">
        <v>1118</v>
      </c>
      <c r="B2232">
        <v>0</v>
      </c>
      <c r="C2232" t="s">
        <v>529</v>
      </c>
      <c r="D2232" t="s">
        <v>529</v>
      </c>
      <c r="E2232" s="1" t="s">
        <v>295</v>
      </c>
      <c r="G2232">
        <v>1</v>
      </c>
    </row>
    <row r="2233" spans="1:7" x14ac:dyDescent="0.25">
      <c r="G2233">
        <v>1</v>
      </c>
    </row>
    <row r="2234" spans="1:7" x14ac:dyDescent="0.25">
      <c r="A2234" t="s">
        <v>644</v>
      </c>
      <c r="B2234">
        <v>50</v>
      </c>
      <c r="C2234">
        <v>0.33</v>
      </c>
      <c r="D2234" t="s">
        <v>529</v>
      </c>
      <c r="E2234" s="1" t="s">
        <v>295</v>
      </c>
      <c r="G2234">
        <v>1</v>
      </c>
    </row>
    <row r="2235" spans="1:7" x14ac:dyDescent="0.25">
      <c r="G2235">
        <v>1</v>
      </c>
    </row>
    <row r="2236" spans="1:7" x14ac:dyDescent="0.25">
      <c r="A2236" t="s">
        <v>50</v>
      </c>
      <c r="B2236">
        <v>50</v>
      </c>
      <c r="C2236">
        <v>0.33</v>
      </c>
      <c r="D2236">
        <v>1.04</v>
      </c>
      <c r="E2236" s="1" t="s">
        <v>295</v>
      </c>
      <c r="G2236">
        <v>1</v>
      </c>
    </row>
    <row r="2237" spans="1:7" x14ac:dyDescent="0.25">
      <c r="G2237">
        <v>1</v>
      </c>
    </row>
    <row r="2238" spans="1:7" x14ac:dyDescent="0.25">
      <c r="A2238" t="s">
        <v>564</v>
      </c>
      <c r="B2238">
        <v>50</v>
      </c>
      <c r="C2238">
        <v>0.99</v>
      </c>
      <c r="D2238">
        <v>1.23</v>
      </c>
      <c r="E2238" s="1" t="s">
        <v>295</v>
      </c>
      <c r="G2238">
        <v>1</v>
      </c>
    </row>
    <row r="2239" spans="1:7" x14ac:dyDescent="0.25">
      <c r="G2239">
        <v>1</v>
      </c>
    </row>
    <row r="2240" spans="1:7" x14ac:dyDescent="0.25">
      <c r="A2240" t="s">
        <v>719</v>
      </c>
      <c r="B2240">
        <v>50</v>
      </c>
      <c r="C2240">
        <v>0.33</v>
      </c>
      <c r="D2240" t="s">
        <v>529</v>
      </c>
      <c r="E2240" s="1" t="s">
        <v>295</v>
      </c>
      <c r="G2240">
        <v>1</v>
      </c>
    </row>
    <row r="2241" spans="1:7" x14ac:dyDescent="0.25">
      <c r="G2241">
        <v>1</v>
      </c>
    </row>
    <row r="2242" spans="1:7" x14ac:dyDescent="0.25">
      <c r="A2242" t="s">
        <v>52</v>
      </c>
      <c r="B2242">
        <v>50</v>
      </c>
      <c r="C2242">
        <v>0.66</v>
      </c>
      <c r="D2242">
        <v>1.1599999999999999</v>
      </c>
      <c r="E2242" s="1" t="s">
        <v>295</v>
      </c>
      <c r="G2242">
        <v>1</v>
      </c>
    </row>
    <row r="2243" spans="1:7" x14ac:dyDescent="0.25">
      <c r="G2243">
        <v>1</v>
      </c>
    </row>
    <row r="2244" spans="1:7" x14ac:dyDescent="0.25">
      <c r="A2244" t="s">
        <v>912</v>
      </c>
      <c r="B2244">
        <v>0</v>
      </c>
      <c r="C2244" t="s">
        <v>529</v>
      </c>
      <c r="D2244" t="s">
        <v>529</v>
      </c>
      <c r="E2244" s="1" t="s">
        <v>295</v>
      </c>
      <c r="G2244">
        <v>1</v>
      </c>
    </row>
    <row r="2245" spans="1:7" x14ac:dyDescent="0.25">
      <c r="G2245">
        <v>1</v>
      </c>
    </row>
    <row r="2246" spans="1:7" x14ac:dyDescent="0.25">
      <c r="A2246" t="s">
        <v>185</v>
      </c>
      <c r="B2246">
        <v>50</v>
      </c>
      <c r="C2246">
        <v>0.66</v>
      </c>
      <c r="D2246" t="s">
        <v>529</v>
      </c>
      <c r="E2246" s="1" t="s">
        <v>295</v>
      </c>
      <c r="G2246">
        <v>1</v>
      </c>
    </row>
    <row r="2247" spans="1:7" x14ac:dyDescent="0.25">
      <c r="G2247">
        <v>1</v>
      </c>
    </row>
    <row r="2248" spans="1:7" x14ac:dyDescent="0.25">
      <c r="A2248" t="s">
        <v>245</v>
      </c>
      <c r="B2248">
        <v>50</v>
      </c>
      <c r="C2248">
        <v>0.33</v>
      </c>
      <c r="D2248">
        <v>0.55000000000000004</v>
      </c>
      <c r="E2248" s="1" t="s">
        <v>295</v>
      </c>
      <c r="G2248">
        <v>1</v>
      </c>
    </row>
    <row r="2249" spans="1:7" x14ac:dyDescent="0.25">
      <c r="G2249">
        <v>1</v>
      </c>
    </row>
    <row r="2250" spans="1:7" x14ac:dyDescent="0.25">
      <c r="A2250" t="s">
        <v>403</v>
      </c>
      <c r="B2250">
        <v>50</v>
      </c>
      <c r="C2250">
        <v>0.66</v>
      </c>
      <c r="D2250">
        <v>1.1599999999999999</v>
      </c>
      <c r="E2250" s="1" t="s">
        <v>295</v>
      </c>
      <c r="G2250">
        <v>1</v>
      </c>
    </row>
    <row r="2251" spans="1:7" x14ac:dyDescent="0.25">
      <c r="G2251">
        <v>1</v>
      </c>
    </row>
    <row r="2252" spans="1:7" x14ac:dyDescent="0.25">
      <c r="A2252" t="s">
        <v>338</v>
      </c>
      <c r="B2252">
        <v>50</v>
      </c>
      <c r="C2252">
        <v>0.99</v>
      </c>
      <c r="D2252">
        <v>0.88</v>
      </c>
      <c r="E2252" s="1" t="s">
        <v>295</v>
      </c>
      <c r="G2252">
        <v>1</v>
      </c>
    </row>
    <row r="2253" spans="1:7" x14ac:dyDescent="0.25">
      <c r="G2253">
        <v>1</v>
      </c>
    </row>
    <row r="2254" spans="1:7" x14ac:dyDescent="0.25">
      <c r="A2254" t="s">
        <v>364</v>
      </c>
      <c r="B2254">
        <v>50</v>
      </c>
      <c r="C2254">
        <v>0.66</v>
      </c>
      <c r="D2254">
        <v>1.17</v>
      </c>
      <c r="E2254" s="1" t="s">
        <v>295</v>
      </c>
      <c r="G2254">
        <v>1</v>
      </c>
    </row>
    <row r="2255" spans="1:7" x14ac:dyDescent="0.25">
      <c r="G2255">
        <v>1</v>
      </c>
    </row>
    <row r="2256" spans="1:7" x14ac:dyDescent="0.25">
      <c r="A2256" t="s">
        <v>876</v>
      </c>
      <c r="B2256">
        <v>0</v>
      </c>
      <c r="C2256" t="s">
        <v>529</v>
      </c>
      <c r="D2256" t="s">
        <v>529</v>
      </c>
      <c r="E2256" s="1" t="s">
        <v>295</v>
      </c>
      <c r="G2256">
        <v>1</v>
      </c>
    </row>
    <row r="2257" spans="1:7" x14ac:dyDescent="0.25">
      <c r="G2257">
        <v>1</v>
      </c>
    </row>
    <row r="2258" spans="1:7" x14ac:dyDescent="0.25">
      <c r="A2258" t="s">
        <v>744</v>
      </c>
      <c r="B2258">
        <v>50</v>
      </c>
      <c r="C2258">
        <v>0.33</v>
      </c>
      <c r="D2258" t="s">
        <v>529</v>
      </c>
      <c r="E2258" s="1" t="s">
        <v>295</v>
      </c>
      <c r="G2258">
        <v>1</v>
      </c>
    </row>
    <row r="2259" spans="1:7" x14ac:dyDescent="0.25">
      <c r="G2259">
        <v>1</v>
      </c>
    </row>
    <row r="2260" spans="1:7" x14ac:dyDescent="0.25">
      <c r="A2260" t="s">
        <v>771</v>
      </c>
      <c r="B2260">
        <v>50</v>
      </c>
      <c r="C2260">
        <v>0.66</v>
      </c>
      <c r="D2260">
        <v>1.96</v>
      </c>
      <c r="E2260" s="1" t="s">
        <v>295</v>
      </c>
      <c r="G2260">
        <v>1</v>
      </c>
    </row>
    <row r="2261" spans="1:7" x14ac:dyDescent="0.25">
      <c r="G2261">
        <v>1</v>
      </c>
    </row>
    <row r="2262" spans="1:7" x14ac:dyDescent="0.25">
      <c r="A2262" t="s">
        <v>219</v>
      </c>
      <c r="B2262">
        <v>0</v>
      </c>
      <c r="C2262" t="s">
        <v>529</v>
      </c>
      <c r="D2262" t="s">
        <v>529</v>
      </c>
      <c r="E2262" s="1" t="s">
        <v>295</v>
      </c>
      <c r="G2262">
        <v>1</v>
      </c>
    </row>
    <row r="2263" spans="1:7" x14ac:dyDescent="0.25">
      <c r="G2263">
        <v>1</v>
      </c>
    </row>
    <row r="2264" spans="1:7" x14ac:dyDescent="0.25">
      <c r="A2264" t="s">
        <v>13</v>
      </c>
      <c r="B2264">
        <v>50</v>
      </c>
      <c r="C2264">
        <v>0.66</v>
      </c>
      <c r="D2264">
        <v>1.01</v>
      </c>
      <c r="E2264" s="1" t="s">
        <v>295</v>
      </c>
      <c r="G2264">
        <v>1</v>
      </c>
    </row>
    <row r="2265" spans="1:7" x14ac:dyDescent="0.25">
      <c r="G2265">
        <v>1</v>
      </c>
    </row>
    <row r="2266" spans="1:7" x14ac:dyDescent="0.25">
      <c r="A2266" t="s">
        <v>20</v>
      </c>
      <c r="B2266">
        <v>50</v>
      </c>
      <c r="C2266">
        <v>0.66</v>
      </c>
      <c r="D2266">
        <v>0.27</v>
      </c>
      <c r="E2266" s="1" t="s">
        <v>295</v>
      </c>
      <c r="G2266">
        <v>1</v>
      </c>
    </row>
    <row r="2267" spans="1:7" x14ac:dyDescent="0.25">
      <c r="G2267">
        <v>1</v>
      </c>
    </row>
    <row r="2268" spans="1:7" x14ac:dyDescent="0.25">
      <c r="A2268" t="s">
        <v>657</v>
      </c>
      <c r="B2268">
        <v>50</v>
      </c>
      <c r="C2268">
        <v>0.33</v>
      </c>
      <c r="D2268">
        <v>1.3</v>
      </c>
      <c r="E2268" s="1" t="s">
        <v>295</v>
      </c>
      <c r="G2268">
        <v>1</v>
      </c>
    </row>
    <row r="2269" spans="1:7" x14ac:dyDescent="0.25">
      <c r="G2269">
        <v>1</v>
      </c>
    </row>
    <row r="2270" spans="1:7" x14ac:dyDescent="0.25">
      <c r="A2270" t="s">
        <v>614</v>
      </c>
      <c r="B2270">
        <v>50</v>
      </c>
      <c r="C2270">
        <v>0.33</v>
      </c>
      <c r="D2270" t="s">
        <v>529</v>
      </c>
      <c r="E2270" s="1" t="s">
        <v>295</v>
      </c>
      <c r="G2270">
        <v>1</v>
      </c>
    </row>
    <row r="2271" spans="1:7" x14ac:dyDescent="0.25">
      <c r="G2271">
        <v>1</v>
      </c>
    </row>
    <row r="2272" spans="1:7" x14ac:dyDescent="0.25">
      <c r="A2272" t="s">
        <v>748</v>
      </c>
      <c r="B2272">
        <v>50</v>
      </c>
      <c r="C2272">
        <v>0.33</v>
      </c>
      <c r="D2272" t="s">
        <v>529</v>
      </c>
      <c r="E2272" s="1" t="s">
        <v>295</v>
      </c>
      <c r="G2272">
        <v>1</v>
      </c>
    </row>
    <row r="2273" spans="1:7" x14ac:dyDescent="0.25">
      <c r="G2273">
        <v>1</v>
      </c>
    </row>
    <row r="2274" spans="1:7" x14ac:dyDescent="0.25">
      <c r="A2274" t="s">
        <v>1019</v>
      </c>
      <c r="B2274">
        <v>50</v>
      </c>
      <c r="C2274">
        <v>0.33</v>
      </c>
      <c r="D2274" t="s">
        <v>529</v>
      </c>
      <c r="E2274" s="1" t="s">
        <v>295</v>
      </c>
      <c r="G2274">
        <v>1</v>
      </c>
    </row>
    <row r="2275" spans="1:7" x14ac:dyDescent="0.25">
      <c r="G2275">
        <v>1</v>
      </c>
    </row>
    <row r="2276" spans="1:7" x14ac:dyDescent="0.25">
      <c r="A2276" t="s">
        <v>695</v>
      </c>
      <c r="B2276">
        <v>500</v>
      </c>
      <c r="C2276">
        <v>0.99</v>
      </c>
      <c r="D2276">
        <v>1.68</v>
      </c>
      <c r="E2276" s="1" t="s">
        <v>295</v>
      </c>
      <c r="G2276">
        <v>1</v>
      </c>
    </row>
    <row r="2277" spans="1:7" x14ac:dyDescent="0.25">
      <c r="G2277">
        <v>1</v>
      </c>
    </row>
    <row r="2278" spans="1:7" x14ac:dyDescent="0.25">
      <c r="A2278" t="s">
        <v>369</v>
      </c>
      <c r="B2278">
        <v>50</v>
      </c>
      <c r="C2278">
        <v>0.66</v>
      </c>
      <c r="D2278" t="s">
        <v>529</v>
      </c>
      <c r="E2278" s="1" t="s">
        <v>295</v>
      </c>
      <c r="G2278">
        <v>1</v>
      </c>
    </row>
    <row r="2279" spans="1:7" x14ac:dyDescent="0.25">
      <c r="G2279">
        <v>1</v>
      </c>
    </row>
    <row r="2280" spans="1:7" x14ac:dyDescent="0.25">
      <c r="A2280" t="s">
        <v>19</v>
      </c>
      <c r="B2280">
        <v>50</v>
      </c>
      <c r="C2280">
        <v>0.66</v>
      </c>
      <c r="D2280">
        <v>1.02</v>
      </c>
      <c r="E2280" s="1" t="s">
        <v>295</v>
      </c>
      <c r="G2280">
        <v>1</v>
      </c>
    </row>
    <row r="2281" spans="1:7" x14ac:dyDescent="0.25">
      <c r="G2281">
        <v>1</v>
      </c>
    </row>
    <row r="2282" spans="1:7" x14ac:dyDescent="0.25">
      <c r="A2282" t="s">
        <v>907</v>
      </c>
      <c r="B2282">
        <v>50</v>
      </c>
      <c r="C2282">
        <v>0.33</v>
      </c>
      <c r="D2282" t="s">
        <v>529</v>
      </c>
      <c r="E2282" s="1" t="s">
        <v>295</v>
      </c>
      <c r="G2282">
        <v>1</v>
      </c>
    </row>
    <row r="2283" spans="1:7" x14ac:dyDescent="0.25">
      <c r="G2283">
        <v>1</v>
      </c>
    </row>
    <row r="2284" spans="1:7" x14ac:dyDescent="0.25">
      <c r="A2284" t="s">
        <v>924</v>
      </c>
      <c r="B2284">
        <v>500</v>
      </c>
      <c r="C2284">
        <v>0.99</v>
      </c>
      <c r="D2284">
        <v>1.66</v>
      </c>
      <c r="E2284" s="1" t="s">
        <v>295</v>
      </c>
      <c r="G2284">
        <v>1</v>
      </c>
    </row>
    <row r="2285" spans="1:7" x14ac:dyDescent="0.25">
      <c r="G2285">
        <v>1</v>
      </c>
    </row>
    <row r="2286" spans="1:7" x14ac:dyDescent="0.25">
      <c r="A2286" t="s">
        <v>487</v>
      </c>
      <c r="B2286">
        <v>50</v>
      </c>
      <c r="C2286">
        <v>0.33</v>
      </c>
      <c r="D2286">
        <v>0.88</v>
      </c>
      <c r="E2286" s="1" t="s">
        <v>295</v>
      </c>
      <c r="G2286">
        <v>1</v>
      </c>
    </row>
    <row r="2287" spans="1:7" x14ac:dyDescent="0.25">
      <c r="G2287">
        <v>1</v>
      </c>
    </row>
    <row r="2288" spans="1:7" x14ac:dyDescent="0.25">
      <c r="A2288" t="s">
        <v>72</v>
      </c>
      <c r="B2288">
        <v>50</v>
      </c>
      <c r="C2288">
        <v>0.99</v>
      </c>
      <c r="D2288" t="s">
        <v>529</v>
      </c>
      <c r="E2288" s="1" t="s">
        <v>295</v>
      </c>
      <c r="G2288">
        <v>1</v>
      </c>
    </row>
    <row r="2289" spans="1:7" x14ac:dyDescent="0.25">
      <c r="G2289">
        <v>1</v>
      </c>
    </row>
    <row r="2290" spans="1:7" x14ac:dyDescent="0.25">
      <c r="A2290" t="s">
        <v>548</v>
      </c>
      <c r="B2290">
        <v>50</v>
      </c>
      <c r="C2290">
        <v>0.66</v>
      </c>
      <c r="D2290">
        <v>2.48</v>
      </c>
      <c r="E2290" s="1" t="s">
        <v>295</v>
      </c>
      <c r="G2290">
        <v>1</v>
      </c>
    </row>
    <row r="2291" spans="1:7" x14ac:dyDescent="0.25">
      <c r="G2291">
        <v>1</v>
      </c>
    </row>
    <row r="2292" spans="1:7" x14ac:dyDescent="0.25">
      <c r="A2292" t="s">
        <v>698</v>
      </c>
      <c r="B2292">
        <v>50</v>
      </c>
      <c r="C2292">
        <v>0.99</v>
      </c>
      <c r="D2292" t="s">
        <v>529</v>
      </c>
      <c r="E2292" s="1" t="s">
        <v>295</v>
      </c>
      <c r="G2292">
        <v>1</v>
      </c>
    </row>
    <row r="2293" spans="1:7" x14ac:dyDescent="0.25">
      <c r="G2293">
        <v>1</v>
      </c>
    </row>
    <row r="2294" spans="1:7" x14ac:dyDescent="0.25">
      <c r="A2294" t="s">
        <v>724</v>
      </c>
      <c r="B2294">
        <v>50</v>
      </c>
      <c r="C2294">
        <v>0.33</v>
      </c>
      <c r="D2294" t="s">
        <v>529</v>
      </c>
      <c r="E2294" s="1" t="s">
        <v>295</v>
      </c>
      <c r="G2294">
        <v>1</v>
      </c>
    </row>
    <row r="2295" spans="1:7" x14ac:dyDescent="0.25">
      <c r="G2295">
        <v>1</v>
      </c>
    </row>
    <row r="2296" spans="1:7" x14ac:dyDescent="0.25">
      <c r="A2296" t="s">
        <v>688</v>
      </c>
      <c r="B2296">
        <v>50</v>
      </c>
      <c r="C2296">
        <v>0.33</v>
      </c>
      <c r="D2296" t="s">
        <v>529</v>
      </c>
      <c r="E2296" s="1" t="s">
        <v>295</v>
      </c>
      <c r="G2296">
        <v>1</v>
      </c>
    </row>
    <row r="2297" spans="1:7" x14ac:dyDescent="0.25">
      <c r="G2297">
        <v>1</v>
      </c>
    </row>
    <row r="2298" spans="1:7" x14ac:dyDescent="0.25">
      <c r="A2298" t="s">
        <v>580</v>
      </c>
      <c r="B2298">
        <v>50</v>
      </c>
      <c r="C2298">
        <v>0.66</v>
      </c>
      <c r="D2298">
        <v>1.9</v>
      </c>
      <c r="E2298" s="1" t="s">
        <v>295</v>
      </c>
      <c r="G2298">
        <v>1</v>
      </c>
    </row>
    <row r="2299" spans="1:7" x14ac:dyDescent="0.25">
      <c r="G2299">
        <v>1</v>
      </c>
    </row>
    <row r="2300" spans="1:7" x14ac:dyDescent="0.25">
      <c r="A2300" t="s">
        <v>502</v>
      </c>
      <c r="B2300">
        <v>0</v>
      </c>
      <c r="C2300" t="s">
        <v>529</v>
      </c>
      <c r="D2300" t="s">
        <v>529</v>
      </c>
      <c r="E2300" s="1" t="s">
        <v>295</v>
      </c>
      <c r="G2300">
        <v>1</v>
      </c>
    </row>
    <row r="2301" spans="1:7" x14ac:dyDescent="0.25">
      <c r="G2301">
        <v>1</v>
      </c>
    </row>
    <row r="2302" spans="1:7" x14ac:dyDescent="0.25">
      <c r="A2302" t="s">
        <v>137</v>
      </c>
      <c r="B2302">
        <v>0</v>
      </c>
      <c r="C2302" t="s">
        <v>529</v>
      </c>
      <c r="D2302" t="s">
        <v>529</v>
      </c>
      <c r="E2302" s="1" t="s">
        <v>295</v>
      </c>
      <c r="G2302">
        <v>1</v>
      </c>
    </row>
    <row r="2303" spans="1:7" x14ac:dyDescent="0.25">
      <c r="G2303">
        <v>1</v>
      </c>
    </row>
    <row r="2304" spans="1:7" x14ac:dyDescent="0.25">
      <c r="A2304" t="s">
        <v>26</v>
      </c>
      <c r="B2304">
        <v>50</v>
      </c>
      <c r="C2304">
        <v>0.33</v>
      </c>
      <c r="D2304">
        <v>0.6</v>
      </c>
      <c r="E2304" s="1" t="s">
        <v>295</v>
      </c>
      <c r="G2304">
        <v>1</v>
      </c>
    </row>
    <row r="2305" spans="1:7" x14ac:dyDescent="0.25">
      <c r="G2305">
        <v>1</v>
      </c>
    </row>
    <row r="2306" spans="1:7" x14ac:dyDescent="0.25">
      <c r="A2306" t="s">
        <v>1088</v>
      </c>
      <c r="B2306">
        <v>50</v>
      </c>
      <c r="C2306">
        <v>0.66</v>
      </c>
      <c r="D2306">
        <v>1.1599999999999999</v>
      </c>
      <c r="E2306" s="1" t="s">
        <v>295</v>
      </c>
      <c r="G2306">
        <v>1</v>
      </c>
    </row>
    <row r="2307" spans="1:7" x14ac:dyDescent="0.25">
      <c r="G2307">
        <v>1</v>
      </c>
    </row>
    <row r="2308" spans="1:7" x14ac:dyDescent="0.25">
      <c r="A2308" t="s">
        <v>530</v>
      </c>
      <c r="B2308">
        <v>50</v>
      </c>
      <c r="C2308">
        <v>0.66</v>
      </c>
      <c r="D2308">
        <v>1.94</v>
      </c>
      <c r="E2308" s="1" t="s">
        <v>295</v>
      </c>
      <c r="G2308">
        <v>1</v>
      </c>
    </row>
    <row r="2309" spans="1:7" x14ac:dyDescent="0.25">
      <c r="G2309">
        <v>1</v>
      </c>
    </row>
    <row r="2310" spans="1:7" x14ac:dyDescent="0.25">
      <c r="A2310" t="s">
        <v>89</v>
      </c>
      <c r="B2310">
        <v>50</v>
      </c>
      <c r="C2310">
        <v>0.66</v>
      </c>
      <c r="D2310" t="s">
        <v>529</v>
      </c>
      <c r="E2310" s="1" t="s">
        <v>295</v>
      </c>
      <c r="G2310">
        <v>1</v>
      </c>
    </row>
    <row r="2311" spans="1:7" x14ac:dyDescent="0.25">
      <c r="G2311">
        <v>1</v>
      </c>
    </row>
    <row r="2312" spans="1:7" x14ac:dyDescent="0.25">
      <c r="A2312" t="s">
        <v>434</v>
      </c>
      <c r="B2312">
        <v>50</v>
      </c>
      <c r="C2312">
        <v>0.33</v>
      </c>
      <c r="D2312">
        <v>0.92</v>
      </c>
      <c r="E2312" s="1" t="s">
        <v>295</v>
      </c>
      <c r="G2312">
        <v>1</v>
      </c>
    </row>
    <row r="2313" spans="1:7" x14ac:dyDescent="0.25">
      <c r="G2313">
        <v>1</v>
      </c>
    </row>
    <row r="2314" spans="1:7" x14ac:dyDescent="0.25">
      <c r="A2314" t="s">
        <v>86</v>
      </c>
      <c r="B2314">
        <v>50</v>
      </c>
      <c r="C2314">
        <v>0.66</v>
      </c>
      <c r="D2314" t="s">
        <v>529</v>
      </c>
      <c r="E2314" s="1" t="s">
        <v>295</v>
      </c>
      <c r="G2314">
        <v>1</v>
      </c>
    </row>
    <row r="2315" spans="1:7" x14ac:dyDescent="0.25">
      <c r="G2315">
        <v>1</v>
      </c>
    </row>
    <row r="2316" spans="1:7" x14ac:dyDescent="0.25">
      <c r="A2316" t="s">
        <v>864</v>
      </c>
      <c r="B2316">
        <v>50</v>
      </c>
      <c r="C2316">
        <v>0.33</v>
      </c>
      <c r="D2316" t="s">
        <v>529</v>
      </c>
      <c r="E2316" s="1" t="s">
        <v>295</v>
      </c>
      <c r="G2316">
        <v>1</v>
      </c>
    </row>
    <row r="2317" spans="1:7" x14ac:dyDescent="0.25">
      <c r="G2317">
        <v>1</v>
      </c>
    </row>
    <row r="2318" spans="1:7" x14ac:dyDescent="0.25">
      <c r="A2318" t="s">
        <v>394</v>
      </c>
      <c r="B2318">
        <v>50</v>
      </c>
      <c r="C2318">
        <v>0.66</v>
      </c>
      <c r="D2318">
        <v>0.26</v>
      </c>
      <c r="E2318" s="1" t="s">
        <v>295</v>
      </c>
      <c r="G2318">
        <v>1</v>
      </c>
    </row>
    <row r="2319" spans="1:7" x14ac:dyDescent="0.25">
      <c r="G2319">
        <v>1</v>
      </c>
    </row>
    <row r="2320" spans="1:7" x14ac:dyDescent="0.25">
      <c r="A2320" t="s">
        <v>15</v>
      </c>
      <c r="B2320">
        <v>50</v>
      </c>
      <c r="C2320">
        <v>0.99</v>
      </c>
      <c r="D2320">
        <v>1.59</v>
      </c>
      <c r="E2320" s="1" t="s">
        <v>295</v>
      </c>
      <c r="G2320">
        <v>1</v>
      </c>
    </row>
    <row r="2321" spans="1:7" x14ac:dyDescent="0.25">
      <c r="G2321">
        <v>1</v>
      </c>
    </row>
    <row r="2322" spans="1:7" x14ac:dyDescent="0.25">
      <c r="A2322" t="s">
        <v>1154</v>
      </c>
      <c r="B2322">
        <v>50</v>
      </c>
      <c r="C2322">
        <v>0.66</v>
      </c>
      <c r="D2322">
        <v>0.97</v>
      </c>
      <c r="E2322" s="1" t="s">
        <v>295</v>
      </c>
      <c r="G2322">
        <v>1</v>
      </c>
    </row>
    <row r="2323" spans="1:7" x14ac:dyDescent="0.25">
      <c r="G2323">
        <v>1</v>
      </c>
    </row>
    <row r="2324" spans="1:7" x14ac:dyDescent="0.25">
      <c r="A2324" t="s">
        <v>918</v>
      </c>
      <c r="B2324">
        <v>0</v>
      </c>
      <c r="C2324" t="s">
        <v>529</v>
      </c>
      <c r="D2324" t="s">
        <v>529</v>
      </c>
      <c r="E2324" s="1" t="s">
        <v>295</v>
      </c>
      <c r="G2324">
        <v>1</v>
      </c>
    </row>
    <row r="2325" spans="1:7" x14ac:dyDescent="0.25">
      <c r="G2325">
        <v>1</v>
      </c>
    </row>
    <row r="2326" spans="1:7" x14ac:dyDescent="0.25">
      <c r="A2326" t="s">
        <v>860</v>
      </c>
      <c r="B2326">
        <v>50</v>
      </c>
      <c r="C2326">
        <v>0.66</v>
      </c>
      <c r="D2326" t="s">
        <v>529</v>
      </c>
      <c r="E2326" s="1" t="s">
        <v>295</v>
      </c>
      <c r="G2326">
        <v>1</v>
      </c>
    </row>
    <row r="2327" spans="1:7" x14ac:dyDescent="0.25">
      <c r="G2327">
        <v>1</v>
      </c>
    </row>
    <row r="2328" spans="1:7" x14ac:dyDescent="0.25">
      <c r="A2328" t="s">
        <v>260</v>
      </c>
      <c r="B2328">
        <v>50</v>
      </c>
      <c r="C2328">
        <v>0.33</v>
      </c>
      <c r="D2328" t="s">
        <v>529</v>
      </c>
      <c r="E2328" s="1" t="s">
        <v>295</v>
      </c>
      <c r="G2328">
        <v>1</v>
      </c>
    </row>
    <row r="2329" spans="1:7" x14ac:dyDescent="0.25">
      <c r="G2329">
        <v>1</v>
      </c>
    </row>
    <row r="2330" spans="1:7" x14ac:dyDescent="0.25">
      <c r="A2330" t="s">
        <v>159</v>
      </c>
      <c r="B2330">
        <v>50</v>
      </c>
      <c r="C2330">
        <v>0.33</v>
      </c>
      <c r="D2330">
        <v>0.46</v>
      </c>
      <c r="E2330" s="1" t="s">
        <v>295</v>
      </c>
      <c r="G2330">
        <v>1</v>
      </c>
    </row>
    <row r="2331" spans="1:7" x14ac:dyDescent="0.25">
      <c r="G2331">
        <v>1</v>
      </c>
    </row>
    <row r="2332" spans="1:7" x14ac:dyDescent="0.25">
      <c r="A2332" t="s">
        <v>350</v>
      </c>
      <c r="B2332">
        <v>50</v>
      </c>
      <c r="C2332">
        <v>0.33</v>
      </c>
      <c r="D2332">
        <v>0.57999999999999996</v>
      </c>
      <c r="E2332" s="1" t="s">
        <v>295</v>
      </c>
      <c r="G2332">
        <v>1</v>
      </c>
    </row>
    <row r="2333" spans="1:7" x14ac:dyDescent="0.25">
      <c r="G2333">
        <v>1</v>
      </c>
    </row>
    <row r="2334" spans="1:7" x14ac:dyDescent="0.25">
      <c r="A2334" t="s">
        <v>401</v>
      </c>
      <c r="B2334">
        <v>50</v>
      </c>
      <c r="C2334">
        <v>0.33</v>
      </c>
      <c r="D2334" t="s">
        <v>529</v>
      </c>
      <c r="E2334" s="1" t="s">
        <v>295</v>
      </c>
      <c r="G2334">
        <v>1</v>
      </c>
    </row>
    <row r="2335" spans="1:7" x14ac:dyDescent="0.25">
      <c r="G2335">
        <v>1</v>
      </c>
    </row>
    <row r="2336" spans="1:7" x14ac:dyDescent="0.25">
      <c r="A2336" t="s">
        <v>387</v>
      </c>
      <c r="B2336">
        <v>0</v>
      </c>
      <c r="C2336" t="s">
        <v>529</v>
      </c>
      <c r="D2336" t="s">
        <v>529</v>
      </c>
      <c r="E2336" s="1" t="s">
        <v>295</v>
      </c>
      <c r="G2336">
        <v>1</v>
      </c>
    </row>
    <row r="2337" spans="1:7" x14ac:dyDescent="0.25">
      <c r="G2337">
        <v>1</v>
      </c>
    </row>
    <row r="2338" spans="1:7" x14ac:dyDescent="0.25">
      <c r="A2338" t="s">
        <v>386</v>
      </c>
      <c r="B2338">
        <v>50</v>
      </c>
      <c r="C2338">
        <v>0.66</v>
      </c>
      <c r="D2338">
        <v>1.04</v>
      </c>
      <c r="E2338" s="1" t="s">
        <v>295</v>
      </c>
      <c r="G2338">
        <v>1</v>
      </c>
    </row>
    <row r="2339" spans="1:7" x14ac:dyDescent="0.25">
      <c r="G2339">
        <v>1</v>
      </c>
    </row>
    <row r="2340" spans="1:7" x14ac:dyDescent="0.25">
      <c r="A2340" t="s">
        <v>796</v>
      </c>
      <c r="B2340">
        <v>50</v>
      </c>
      <c r="C2340">
        <v>0.33</v>
      </c>
      <c r="D2340" t="s">
        <v>529</v>
      </c>
      <c r="E2340" s="1" t="s">
        <v>295</v>
      </c>
      <c r="G2340">
        <v>1</v>
      </c>
    </row>
    <row r="2341" spans="1:7" x14ac:dyDescent="0.25">
      <c r="G2341">
        <v>1</v>
      </c>
    </row>
    <row r="2342" spans="1:7" x14ac:dyDescent="0.25">
      <c r="A2342" t="s">
        <v>55</v>
      </c>
      <c r="B2342">
        <v>50</v>
      </c>
      <c r="C2342">
        <v>0.33</v>
      </c>
      <c r="D2342" t="s">
        <v>529</v>
      </c>
      <c r="E2342" s="1" t="s">
        <v>295</v>
      </c>
      <c r="G2342">
        <v>1</v>
      </c>
    </row>
    <row r="2343" spans="1:7" x14ac:dyDescent="0.25">
      <c r="G2343">
        <v>1</v>
      </c>
    </row>
    <row r="2344" spans="1:7" x14ac:dyDescent="0.25">
      <c r="A2344" t="s">
        <v>638</v>
      </c>
      <c r="B2344">
        <v>50</v>
      </c>
      <c r="C2344">
        <v>0.33</v>
      </c>
      <c r="D2344" t="s">
        <v>529</v>
      </c>
      <c r="E2344" s="1" t="s">
        <v>295</v>
      </c>
      <c r="G2344">
        <v>1</v>
      </c>
    </row>
    <row r="2345" spans="1:7" x14ac:dyDescent="0.25">
      <c r="G2345">
        <v>1</v>
      </c>
    </row>
    <row r="2346" spans="1:7" x14ac:dyDescent="0.25">
      <c r="A2346" t="s">
        <v>237</v>
      </c>
      <c r="B2346">
        <v>500</v>
      </c>
      <c r="C2346">
        <v>0.99</v>
      </c>
      <c r="D2346">
        <v>2</v>
      </c>
      <c r="E2346" s="1" t="s">
        <v>295</v>
      </c>
      <c r="G2346">
        <v>1</v>
      </c>
    </row>
    <row r="2347" spans="1:7" x14ac:dyDescent="0.25">
      <c r="G2347">
        <v>1</v>
      </c>
    </row>
    <row r="2348" spans="1:7" x14ac:dyDescent="0.25">
      <c r="A2348" t="s">
        <v>550</v>
      </c>
      <c r="B2348">
        <v>50</v>
      </c>
      <c r="C2348">
        <v>0.99</v>
      </c>
      <c r="D2348">
        <v>1.82</v>
      </c>
      <c r="E2348" s="1" t="s">
        <v>295</v>
      </c>
      <c r="G2348">
        <v>1</v>
      </c>
    </row>
    <row r="2349" spans="1:7" x14ac:dyDescent="0.25">
      <c r="G2349">
        <v>1</v>
      </c>
    </row>
    <row r="2350" spans="1:7" x14ac:dyDescent="0.25">
      <c r="A2350" t="s">
        <v>664</v>
      </c>
      <c r="B2350">
        <v>50</v>
      </c>
      <c r="C2350">
        <v>0.99</v>
      </c>
      <c r="D2350">
        <v>1.64</v>
      </c>
      <c r="E2350" s="1" t="s">
        <v>295</v>
      </c>
      <c r="G2350">
        <v>1</v>
      </c>
    </row>
    <row r="2351" spans="1:7" x14ac:dyDescent="0.25">
      <c r="G2351">
        <v>1</v>
      </c>
    </row>
    <row r="2352" spans="1:7" x14ac:dyDescent="0.25">
      <c r="A2352" t="s">
        <v>181</v>
      </c>
      <c r="B2352">
        <v>50</v>
      </c>
      <c r="C2352">
        <v>0.66</v>
      </c>
      <c r="D2352">
        <v>11.92</v>
      </c>
      <c r="E2352" s="1" t="s">
        <v>295</v>
      </c>
      <c r="G2352">
        <v>1</v>
      </c>
    </row>
    <row r="2353" spans="1:7" x14ac:dyDescent="0.25">
      <c r="G2353">
        <v>1</v>
      </c>
    </row>
    <row r="2354" spans="1:7" x14ac:dyDescent="0.25">
      <c r="A2354" t="s">
        <v>623</v>
      </c>
      <c r="B2354">
        <v>50</v>
      </c>
      <c r="C2354">
        <v>0.66</v>
      </c>
      <c r="D2354">
        <v>2.09</v>
      </c>
      <c r="E2354" s="1" t="s">
        <v>295</v>
      </c>
      <c r="G2354">
        <v>1</v>
      </c>
    </row>
    <row r="2355" spans="1:7" x14ac:dyDescent="0.25">
      <c r="G2355">
        <v>1</v>
      </c>
    </row>
    <row r="2356" spans="1:7" x14ac:dyDescent="0.25">
      <c r="A2356" t="s">
        <v>310</v>
      </c>
      <c r="B2356">
        <v>50</v>
      </c>
      <c r="C2356">
        <v>0.33</v>
      </c>
      <c r="D2356" t="s">
        <v>529</v>
      </c>
      <c r="E2356" s="1" t="s">
        <v>295</v>
      </c>
      <c r="G2356">
        <v>1</v>
      </c>
    </row>
    <row r="2357" spans="1:7" x14ac:dyDescent="0.25">
      <c r="G2357">
        <v>1</v>
      </c>
    </row>
    <row r="2358" spans="1:7" x14ac:dyDescent="0.25">
      <c r="A2358" t="s">
        <v>192</v>
      </c>
      <c r="B2358">
        <v>50</v>
      </c>
      <c r="C2358">
        <v>0.33</v>
      </c>
      <c r="D2358" t="s">
        <v>529</v>
      </c>
      <c r="E2358" s="1" t="s">
        <v>295</v>
      </c>
      <c r="G2358">
        <v>1</v>
      </c>
    </row>
    <row r="2359" spans="1:7" x14ac:dyDescent="0.25">
      <c r="G2359">
        <v>1</v>
      </c>
    </row>
    <row r="2360" spans="1:7" x14ac:dyDescent="0.25">
      <c r="A2360" t="s">
        <v>75</v>
      </c>
      <c r="B2360">
        <v>50</v>
      </c>
      <c r="C2360">
        <v>0.33</v>
      </c>
      <c r="D2360" t="s">
        <v>529</v>
      </c>
      <c r="E2360" s="1" t="s">
        <v>295</v>
      </c>
      <c r="G2360">
        <v>1</v>
      </c>
    </row>
    <row r="2361" spans="1:7" x14ac:dyDescent="0.25">
      <c r="G2361">
        <v>1</v>
      </c>
    </row>
    <row r="2362" spans="1:7" x14ac:dyDescent="0.25">
      <c r="A2362" t="s">
        <v>73</v>
      </c>
      <c r="B2362">
        <v>50</v>
      </c>
      <c r="C2362">
        <v>0.33</v>
      </c>
      <c r="D2362" t="s">
        <v>529</v>
      </c>
      <c r="E2362" s="1" t="s">
        <v>295</v>
      </c>
      <c r="G2362">
        <v>1</v>
      </c>
    </row>
    <row r="2363" spans="1:7" x14ac:dyDescent="0.25">
      <c r="G2363">
        <v>1</v>
      </c>
    </row>
    <row r="2364" spans="1:7" x14ac:dyDescent="0.25">
      <c r="A2364" t="s">
        <v>62</v>
      </c>
      <c r="B2364">
        <v>50</v>
      </c>
      <c r="C2364">
        <v>0.33</v>
      </c>
      <c r="D2364">
        <v>0.53</v>
      </c>
      <c r="E2364" s="1" t="s">
        <v>295</v>
      </c>
      <c r="G2364">
        <v>1</v>
      </c>
    </row>
    <row r="2365" spans="1:7" x14ac:dyDescent="0.25">
      <c r="G2365">
        <v>1</v>
      </c>
    </row>
    <row r="2366" spans="1:7" x14ac:dyDescent="0.25">
      <c r="A2366" t="s">
        <v>762</v>
      </c>
      <c r="B2366">
        <v>50</v>
      </c>
      <c r="C2366">
        <v>0.66</v>
      </c>
      <c r="D2366">
        <v>0.96</v>
      </c>
      <c r="E2366" s="1" t="s">
        <v>295</v>
      </c>
      <c r="G2366">
        <v>1</v>
      </c>
    </row>
    <row r="2367" spans="1:7" x14ac:dyDescent="0.25">
      <c r="G2367">
        <v>1</v>
      </c>
    </row>
    <row r="2368" spans="1:7" x14ac:dyDescent="0.25">
      <c r="A2368" t="s">
        <v>546</v>
      </c>
      <c r="B2368">
        <v>50</v>
      </c>
      <c r="C2368">
        <v>0.33</v>
      </c>
      <c r="D2368">
        <v>0.53</v>
      </c>
      <c r="E2368" s="1" t="s">
        <v>295</v>
      </c>
      <c r="G2368">
        <v>1</v>
      </c>
    </row>
    <row r="2369" spans="1:7" x14ac:dyDescent="0.25">
      <c r="G2369">
        <v>1</v>
      </c>
    </row>
    <row r="2370" spans="1:7" x14ac:dyDescent="0.25">
      <c r="A2370" t="s">
        <v>524</v>
      </c>
      <c r="B2370">
        <v>50</v>
      </c>
      <c r="C2370">
        <v>0.66</v>
      </c>
      <c r="D2370">
        <v>2.06</v>
      </c>
      <c r="E2370" s="1" t="s">
        <v>295</v>
      </c>
      <c r="G2370">
        <v>1</v>
      </c>
    </row>
    <row r="2371" spans="1:7" x14ac:dyDescent="0.25">
      <c r="G2371">
        <v>1</v>
      </c>
    </row>
    <row r="2372" spans="1:7" x14ac:dyDescent="0.25">
      <c r="A2372" t="s">
        <v>199</v>
      </c>
      <c r="B2372">
        <v>50</v>
      </c>
      <c r="C2372">
        <v>0.99</v>
      </c>
      <c r="D2372">
        <v>2.4</v>
      </c>
      <c r="E2372" s="1" t="s">
        <v>295</v>
      </c>
      <c r="G2372">
        <v>1</v>
      </c>
    </row>
    <row r="2373" spans="1:7" x14ac:dyDescent="0.25">
      <c r="G2373">
        <v>1</v>
      </c>
    </row>
    <row r="2374" spans="1:7" x14ac:dyDescent="0.25">
      <c r="A2374" t="s">
        <v>152</v>
      </c>
      <c r="B2374">
        <v>0</v>
      </c>
      <c r="C2374" t="s">
        <v>529</v>
      </c>
      <c r="D2374" t="s">
        <v>529</v>
      </c>
      <c r="E2374" s="1" t="s">
        <v>295</v>
      </c>
      <c r="G2374">
        <v>1</v>
      </c>
    </row>
    <row r="2375" spans="1:7" x14ac:dyDescent="0.25">
      <c r="G2375">
        <v>1</v>
      </c>
    </row>
    <row r="2376" spans="1:7" x14ac:dyDescent="0.25">
      <c r="A2376" t="s">
        <v>674</v>
      </c>
      <c r="B2376">
        <v>50</v>
      </c>
      <c r="C2376">
        <v>0.66</v>
      </c>
      <c r="D2376">
        <v>1.42</v>
      </c>
      <c r="E2376" s="1" t="s">
        <v>295</v>
      </c>
      <c r="G2376">
        <v>1</v>
      </c>
    </row>
    <row r="2377" spans="1:7" x14ac:dyDescent="0.25">
      <c r="G2377">
        <v>1</v>
      </c>
    </row>
    <row r="2378" spans="1:7" x14ac:dyDescent="0.25">
      <c r="A2378" t="s">
        <v>675</v>
      </c>
      <c r="B2378">
        <v>50</v>
      </c>
      <c r="C2378">
        <v>0.33</v>
      </c>
      <c r="D2378">
        <v>0.64</v>
      </c>
      <c r="E2378" s="1" t="s">
        <v>295</v>
      </c>
      <c r="G2378">
        <v>1</v>
      </c>
    </row>
    <row r="2379" spans="1:7" x14ac:dyDescent="0.25">
      <c r="G2379">
        <v>1</v>
      </c>
    </row>
    <row r="2380" spans="1:7" x14ac:dyDescent="0.25">
      <c r="A2380" t="s">
        <v>252</v>
      </c>
      <c r="B2380">
        <v>50</v>
      </c>
      <c r="C2380">
        <v>0.33</v>
      </c>
      <c r="D2380">
        <v>0.55000000000000004</v>
      </c>
      <c r="E2380" s="1" t="s">
        <v>295</v>
      </c>
      <c r="G2380">
        <v>1</v>
      </c>
    </row>
    <row r="2381" spans="1:7" x14ac:dyDescent="0.25">
      <c r="G2381">
        <v>1</v>
      </c>
    </row>
    <row r="2382" spans="1:7" x14ac:dyDescent="0.25">
      <c r="A2382" t="s">
        <v>498</v>
      </c>
      <c r="B2382">
        <v>50</v>
      </c>
      <c r="C2382">
        <v>0.99</v>
      </c>
      <c r="D2382">
        <v>1.63</v>
      </c>
      <c r="E2382" s="1" t="s">
        <v>295</v>
      </c>
      <c r="G2382">
        <v>1</v>
      </c>
    </row>
    <row r="2383" spans="1:7" x14ac:dyDescent="0.25">
      <c r="G2383">
        <v>1</v>
      </c>
    </row>
    <row r="2384" spans="1:7" x14ac:dyDescent="0.25">
      <c r="A2384" t="s">
        <v>400</v>
      </c>
      <c r="B2384">
        <v>50</v>
      </c>
      <c r="C2384">
        <v>0.33</v>
      </c>
      <c r="D2384" t="s">
        <v>529</v>
      </c>
      <c r="E2384" s="1" t="s">
        <v>295</v>
      </c>
      <c r="G2384">
        <v>1</v>
      </c>
    </row>
    <row r="2385" spans="1:7" x14ac:dyDescent="0.25">
      <c r="G2385">
        <v>1</v>
      </c>
    </row>
    <row r="2386" spans="1:7" x14ac:dyDescent="0.25">
      <c r="A2386" t="s">
        <v>890</v>
      </c>
      <c r="B2386">
        <v>50</v>
      </c>
      <c r="C2386">
        <v>0.66</v>
      </c>
      <c r="D2386">
        <v>0.22</v>
      </c>
      <c r="E2386" s="1" t="s">
        <v>295</v>
      </c>
      <c r="G2386">
        <v>1</v>
      </c>
    </row>
    <row r="2387" spans="1:7" x14ac:dyDescent="0.25">
      <c r="G2387">
        <v>1</v>
      </c>
    </row>
    <row r="2388" spans="1:7" x14ac:dyDescent="0.25">
      <c r="A2388" t="s">
        <v>598</v>
      </c>
      <c r="B2388">
        <v>50</v>
      </c>
      <c r="C2388">
        <v>0.99</v>
      </c>
      <c r="D2388">
        <v>0.66</v>
      </c>
      <c r="E2388" s="1" t="s">
        <v>295</v>
      </c>
      <c r="G2388">
        <v>1</v>
      </c>
    </row>
    <row r="2389" spans="1:7" x14ac:dyDescent="0.25">
      <c r="G2389">
        <v>1</v>
      </c>
    </row>
    <row r="2390" spans="1:7" x14ac:dyDescent="0.25">
      <c r="A2390" t="s">
        <v>173</v>
      </c>
      <c r="B2390">
        <v>500</v>
      </c>
      <c r="C2390">
        <v>0.99</v>
      </c>
      <c r="D2390">
        <v>1.68</v>
      </c>
      <c r="E2390" s="1" t="s">
        <v>295</v>
      </c>
      <c r="G2390">
        <v>1</v>
      </c>
    </row>
    <row r="2391" spans="1:7" x14ac:dyDescent="0.25">
      <c r="G2391">
        <v>1</v>
      </c>
    </row>
    <row r="2392" spans="1:7" x14ac:dyDescent="0.25">
      <c r="A2392" t="s">
        <v>683</v>
      </c>
      <c r="B2392">
        <v>50</v>
      </c>
      <c r="C2392">
        <v>0.99</v>
      </c>
      <c r="D2392">
        <v>1.66</v>
      </c>
      <c r="E2392" s="1" t="s">
        <v>295</v>
      </c>
      <c r="G2392">
        <v>1</v>
      </c>
    </row>
    <row r="2393" spans="1:7" x14ac:dyDescent="0.25">
      <c r="G2393">
        <v>1</v>
      </c>
    </row>
    <row r="2394" spans="1:7" x14ac:dyDescent="0.25">
      <c r="A2394" t="s">
        <v>228</v>
      </c>
      <c r="B2394">
        <v>50</v>
      </c>
      <c r="C2394">
        <v>0.66</v>
      </c>
      <c r="D2394">
        <v>1.27</v>
      </c>
      <c r="E2394" s="1" t="s">
        <v>295</v>
      </c>
      <c r="G2394">
        <v>1</v>
      </c>
    </row>
    <row r="2395" spans="1:7" x14ac:dyDescent="0.25">
      <c r="G2395">
        <v>1</v>
      </c>
    </row>
    <row r="2396" spans="1:7" x14ac:dyDescent="0.25">
      <c r="A2396" t="s">
        <v>617</v>
      </c>
      <c r="B2396">
        <v>50</v>
      </c>
      <c r="C2396">
        <v>0.66</v>
      </c>
      <c r="D2396" t="s">
        <v>529</v>
      </c>
      <c r="E2396" s="1" t="s">
        <v>295</v>
      </c>
      <c r="G2396">
        <v>1</v>
      </c>
    </row>
    <row r="2397" spans="1:7" x14ac:dyDescent="0.25">
      <c r="G2397">
        <v>1</v>
      </c>
    </row>
    <row r="2398" spans="1:7" x14ac:dyDescent="0.25">
      <c r="A2398" t="s">
        <v>622</v>
      </c>
      <c r="B2398">
        <v>50</v>
      </c>
      <c r="C2398">
        <v>0.66</v>
      </c>
      <c r="D2398">
        <v>1.25</v>
      </c>
      <c r="E2398" s="1" t="s">
        <v>295</v>
      </c>
      <c r="G2398">
        <v>1</v>
      </c>
    </row>
    <row r="2399" spans="1:7" x14ac:dyDescent="0.25">
      <c r="G2399">
        <v>1</v>
      </c>
    </row>
    <row r="2400" spans="1:7" x14ac:dyDescent="0.25">
      <c r="A2400" t="s">
        <v>161</v>
      </c>
      <c r="B2400">
        <v>50</v>
      </c>
      <c r="C2400">
        <v>0.33</v>
      </c>
      <c r="D2400">
        <v>1.54</v>
      </c>
      <c r="E2400" s="1" t="s">
        <v>295</v>
      </c>
      <c r="G2400">
        <v>1</v>
      </c>
    </row>
    <row r="2401" spans="1:7" x14ac:dyDescent="0.25">
      <c r="G2401">
        <v>1</v>
      </c>
    </row>
    <row r="2402" spans="1:7" x14ac:dyDescent="0.25">
      <c r="A2402" t="s">
        <v>975</v>
      </c>
      <c r="B2402">
        <v>50</v>
      </c>
      <c r="C2402">
        <v>0.99</v>
      </c>
      <c r="D2402">
        <v>1.75</v>
      </c>
      <c r="E2402" s="1" t="s">
        <v>295</v>
      </c>
      <c r="G2402">
        <v>1</v>
      </c>
    </row>
    <row r="2403" spans="1:7" x14ac:dyDescent="0.25">
      <c r="G2403">
        <v>1</v>
      </c>
    </row>
    <row r="2404" spans="1:7" x14ac:dyDescent="0.25">
      <c r="A2404" t="s">
        <v>755</v>
      </c>
      <c r="B2404">
        <v>50</v>
      </c>
      <c r="C2404">
        <v>0.33</v>
      </c>
      <c r="D2404" t="s">
        <v>529</v>
      </c>
      <c r="E2404" s="1" t="s">
        <v>295</v>
      </c>
      <c r="G2404">
        <v>1</v>
      </c>
    </row>
    <row r="2405" spans="1:7" x14ac:dyDescent="0.25">
      <c r="G2405">
        <v>1</v>
      </c>
    </row>
    <row r="2406" spans="1:7" x14ac:dyDescent="0.25">
      <c r="A2406" t="s">
        <v>885</v>
      </c>
      <c r="B2406">
        <v>50</v>
      </c>
      <c r="C2406">
        <v>0.66</v>
      </c>
      <c r="D2406">
        <v>0.72</v>
      </c>
      <c r="E2406" s="1" t="s">
        <v>295</v>
      </c>
      <c r="G2406">
        <v>1</v>
      </c>
    </row>
    <row r="2407" spans="1:7" x14ac:dyDescent="0.25">
      <c r="G2407">
        <v>1</v>
      </c>
    </row>
    <row r="2408" spans="1:7" x14ac:dyDescent="0.25">
      <c r="A2408" t="s">
        <v>947</v>
      </c>
      <c r="B2408">
        <v>50</v>
      </c>
      <c r="C2408">
        <v>0.33</v>
      </c>
      <c r="D2408">
        <v>0.36</v>
      </c>
      <c r="E2408" s="1" t="s">
        <v>295</v>
      </c>
      <c r="G2408">
        <v>1</v>
      </c>
    </row>
    <row r="2409" spans="1:7" x14ac:dyDescent="0.25">
      <c r="G2409">
        <v>1</v>
      </c>
    </row>
    <row r="2410" spans="1:7" x14ac:dyDescent="0.25">
      <c r="A2410" t="s">
        <v>47</v>
      </c>
      <c r="B2410">
        <v>50</v>
      </c>
      <c r="C2410">
        <v>0.33</v>
      </c>
      <c r="D2410" t="s">
        <v>529</v>
      </c>
      <c r="E2410" s="1" t="s">
        <v>295</v>
      </c>
      <c r="G2410">
        <v>1</v>
      </c>
    </row>
    <row r="2411" spans="1:7" x14ac:dyDescent="0.25">
      <c r="G2411">
        <v>1</v>
      </c>
    </row>
    <row r="2412" spans="1:7" x14ac:dyDescent="0.25">
      <c r="A2412" t="s">
        <v>591</v>
      </c>
      <c r="B2412">
        <v>50</v>
      </c>
      <c r="C2412">
        <v>0.66</v>
      </c>
      <c r="D2412" t="s">
        <v>529</v>
      </c>
      <c r="E2412" s="1" t="s">
        <v>295</v>
      </c>
      <c r="G2412">
        <v>1</v>
      </c>
    </row>
    <row r="2413" spans="1:7" x14ac:dyDescent="0.25">
      <c r="G2413">
        <v>1</v>
      </c>
    </row>
    <row r="2414" spans="1:7" x14ac:dyDescent="0.25">
      <c r="A2414" t="s">
        <v>2</v>
      </c>
      <c r="B2414">
        <v>50</v>
      </c>
      <c r="C2414">
        <v>0.66</v>
      </c>
      <c r="D2414">
        <v>1.27</v>
      </c>
      <c r="E2414" s="1" t="s">
        <v>295</v>
      </c>
      <c r="G2414">
        <v>1</v>
      </c>
    </row>
    <row r="2415" spans="1:7" x14ac:dyDescent="0.25">
      <c r="G2415">
        <v>1</v>
      </c>
    </row>
    <row r="2416" spans="1:7" x14ac:dyDescent="0.25">
      <c r="A2416" t="s">
        <v>943</v>
      </c>
      <c r="B2416">
        <v>500</v>
      </c>
      <c r="C2416">
        <v>0.33</v>
      </c>
      <c r="D2416">
        <v>1.22</v>
      </c>
      <c r="E2416" s="1" t="s">
        <v>295</v>
      </c>
      <c r="G2416">
        <v>1</v>
      </c>
    </row>
    <row r="2417" spans="1:7" x14ac:dyDescent="0.25">
      <c r="G2417">
        <v>1</v>
      </c>
    </row>
    <row r="2418" spans="1:7" x14ac:dyDescent="0.25">
      <c r="A2418" t="s">
        <v>961</v>
      </c>
      <c r="B2418">
        <v>50</v>
      </c>
      <c r="C2418">
        <v>0.33</v>
      </c>
      <c r="D2418">
        <v>0.73</v>
      </c>
      <c r="E2418" s="1" t="s">
        <v>295</v>
      </c>
      <c r="G2418">
        <v>1</v>
      </c>
    </row>
    <row r="2419" spans="1:7" x14ac:dyDescent="0.25">
      <c r="G2419">
        <v>1</v>
      </c>
    </row>
    <row r="2420" spans="1:7" x14ac:dyDescent="0.25">
      <c r="A2420" t="s">
        <v>1065</v>
      </c>
      <c r="B2420">
        <v>50</v>
      </c>
      <c r="C2420">
        <v>0.33</v>
      </c>
      <c r="D2420" t="s">
        <v>529</v>
      </c>
      <c r="E2420" s="1" t="s">
        <v>295</v>
      </c>
      <c r="G2420">
        <v>1</v>
      </c>
    </row>
    <row r="2421" spans="1:7" x14ac:dyDescent="0.25">
      <c r="G2421">
        <v>1</v>
      </c>
    </row>
    <row r="2422" spans="1:7" x14ac:dyDescent="0.25">
      <c r="A2422" t="s">
        <v>965</v>
      </c>
      <c r="B2422">
        <v>50</v>
      </c>
      <c r="C2422">
        <v>0.33</v>
      </c>
      <c r="D2422" t="s">
        <v>529</v>
      </c>
      <c r="E2422" s="1" t="s">
        <v>295</v>
      </c>
      <c r="G2422">
        <v>1</v>
      </c>
    </row>
    <row r="2423" spans="1:7" x14ac:dyDescent="0.25">
      <c r="G2423">
        <v>1</v>
      </c>
    </row>
    <row r="2424" spans="1:7" x14ac:dyDescent="0.25">
      <c r="A2424" t="s">
        <v>445</v>
      </c>
      <c r="B2424">
        <v>0</v>
      </c>
      <c r="C2424" t="s">
        <v>529</v>
      </c>
      <c r="D2424" t="s">
        <v>529</v>
      </c>
      <c r="E2424" s="1" t="s">
        <v>295</v>
      </c>
      <c r="G2424">
        <v>1</v>
      </c>
    </row>
    <row r="2425" spans="1:7" x14ac:dyDescent="0.25">
      <c r="G2425">
        <v>1</v>
      </c>
    </row>
    <row r="2426" spans="1:7" x14ac:dyDescent="0.25">
      <c r="A2426" t="s">
        <v>635</v>
      </c>
      <c r="B2426">
        <v>500</v>
      </c>
      <c r="C2426">
        <v>0.66</v>
      </c>
      <c r="D2426">
        <v>1.48</v>
      </c>
      <c r="E2426" s="1" t="s">
        <v>295</v>
      </c>
      <c r="G2426">
        <v>1</v>
      </c>
    </row>
    <row r="2427" spans="1:7" x14ac:dyDescent="0.25">
      <c r="G2427">
        <v>1</v>
      </c>
    </row>
    <row r="2428" spans="1:7" x14ac:dyDescent="0.25">
      <c r="A2428" t="s">
        <v>1026</v>
      </c>
      <c r="B2428">
        <v>500</v>
      </c>
      <c r="C2428">
        <v>0.33</v>
      </c>
      <c r="D2428">
        <v>1.04</v>
      </c>
      <c r="E2428" s="1" t="s">
        <v>295</v>
      </c>
      <c r="G2428">
        <v>1</v>
      </c>
    </row>
    <row r="2429" spans="1:7" x14ac:dyDescent="0.25">
      <c r="G2429">
        <v>1</v>
      </c>
    </row>
    <row r="2430" spans="1:7" x14ac:dyDescent="0.25">
      <c r="A2430" t="s">
        <v>63</v>
      </c>
      <c r="B2430">
        <v>50</v>
      </c>
      <c r="C2430">
        <v>0.33</v>
      </c>
      <c r="D2430" t="s">
        <v>529</v>
      </c>
      <c r="E2430" s="1" t="s">
        <v>295</v>
      </c>
      <c r="G2430">
        <v>1</v>
      </c>
    </row>
    <row r="2431" spans="1:7" x14ac:dyDescent="0.25">
      <c r="G2431">
        <v>1</v>
      </c>
    </row>
    <row r="2432" spans="1:7" x14ac:dyDescent="0.25">
      <c r="A2432" t="s">
        <v>225</v>
      </c>
      <c r="B2432">
        <v>50</v>
      </c>
      <c r="C2432">
        <v>0.33</v>
      </c>
      <c r="D2432" t="s">
        <v>529</v>
      </c>
      <c r="E2432" s="1" t="s">
        <v>295</v>
      </c>
      <c r="G2432">
        <v>1</v>
      </c>
    </row>
    <row r="2433" spans="1:7" x14ac:dyDescent="0.25">
      <c r="G2433">
        <v>1</v>
      </c>
    </row>
    <row r="2434" spans="1:7" x14ac:dyDescent="0.25">
      <c r="A2434" t="s">
        <v>749</v>
      </c>
      <c r="B2434">
        <v>50</v>
      </c>
      <c r="C2434">
        <v>0.66</v>
      </c>
      <c r="D2434">
        <v>1.08</v>
      </c>
      <c r="E2434" s="1" t="s">
        <v>295</v>
      </c>
      <c r="G2434">
        <v>1</v>
      </c>
    </row>
    <row r="2435" spans="1:7" x14ac:dyDescent="0.25">
      <c r="G2435">
        <v>1</v>
      </c>
    </row>
    <row r="2436" spans="1:7" x14ac:dyDescent="0.25">
      <c r="A2436" t="s">
        <v>488</v>
      </c>
      <c r="B2436">
        <v>50</v>
      </c>
      <c r="C2436">
        <v>0.33</v>
      </c>
      <c r="D2436" t="s">
        <v>529</v>
      </c>
      <c r="E2436" s="1" t="s">
        <v>295</v>
      </c>
      <c r="G2436">
        <v>1</v>
      </c>
    </row>
    <row r="2437" spans="1:7" x14ac:dyDescent="0.25">
      <c r="G2437">
        <v>1</v>
      </c>
    </row>
    <row r="2438" spans="1:7" x14ac:dyDescent="0.25">
      <c r="A2438" t="s">
        <v>332</v>
      </c>
      <c r="B2438">
        <v>50</v>
      </c>
      <c r="C2438">
        <v>0.99</v>
      </c>
      <c r="D2438">
        <v>1.71</v>
      </c>
      <c r="E2438" s="1" t="s">
        <v>295</v>
      </c>
      <c r="G2438">
        <v>1</v>
      </c>
    </row>
    <row r="2439" spans="1:7" x14ac:dyDescent="0.25">
      <c r="G2439">
        <v>1</v>
      </c>
    </row>
    <row r="2440" spans="1:7" x14ac:dyDescent="0.25">
      <c r="A2440" t="s">
        <v>46</v>
      </c>
      <c r="B2440">
        <v>50</v>
      </c>
      <c r="C2440">
        <v>0.99</v>
      </c>
      <c r="D2440">
        <v>0.8</v>
      </c>
      <c r="E2440" s="1" t="s">
        <v>295</v>
      </c>
      <c r="G2440">
        <v>1</v>
      </c>
    </row>
    <row r="2441" spans="1:7" x14ac:dyDescent="0.25">
      <c r="G2441">
        <v>1</v>
      </c>
    </row>
    <row r="2442" spans="1:7" x14ac:dyDescent="0.25">
      <c r="A2442" t="s">
        <v>742</v>
      </c>
      <c r="B2442">
        <v>50</v>
      </c>
      <c r="C2442">
        <v>0.33</v>
      </c>
      <c r="D2442" t="s">
        <v>529</v>
      </c>
      <c r="E2442" s="1" t="s">
        <v>295</v>
      </c>
      <c r="G2442">
        <v>1</v>
      </c>
    </row>
    <row r="2443" spans="1:7" x14ac:dyDescent="0.25">
      <c r="G2443">
        <v>1</v>
      </c>
    </row>
    <row r="2444" spans="1:7" x14ac:dyDescent="0.25">
      <c r="A2444" t="s">
        <v>515</v>
      </c>
      <c r="B2444">
        <v>50</v>
      </c>
      <c r="C2444">
        <v>0.33</v>
      </c>
      <c r="D2444">
        <v>1.04</v>
      </c>
      <c r="E2444" s="1" t="s">
        <v>295</v>
      </c>
      <c r="G2444">
        <v>1</v>
      </c>
    </row>
    <row r="2445" spans="1:7" x14ac:dyDescent="0.25">
      <c r="G2445">
        <v>1</v>
      </c>
    </row>
    <row r="2446" spans="1:7" x14ac:dyDescent="0.25">
      <c r="A2446" t="s">
        <v>828</v>
      </c>
      <c r="B2446">
        <v>50</v>
      </c>
      <c r="C2446">
        <v>0.33</v>
      </c>
      <c r="D2446">
        <v>0.76</v>
      </c>
      <c r="E2446" s="1" t="s">
        <v>295</v>
      </c>
      <c r="G2446">
        <v>1</v>
      </c>
    </row>
    <row r="2447" spans="1:7" x14ac:dyDescent="0.25">
      <c r="G2447">
        <v>1</v>
      </c>
    </row>
    <row r="2448" spans="1:7" x14ac:dyDescent="0.25">
      <c r="A2448" t="s">
        <v>577</v>
      </c>
      <c r="B2448">
        <v>500</v>
      </c>
      <c r="C2448">
        <v>0.66</v>
      </c>
      <c r="D2448">
        <v>1.27</v>
      </c>
      <c r="E2448" s="1" t="s">
        <v>295</v>
      </c>
      <c r="G2448">
        <v>1</v>
      </c>
    </row>
    <row r="2449" spans="1:7" x14ac:dyDescent="0.25">
      <c r="G2449">
        <v>1</v>
      </c>
    </row>
    <row r="2450" spans="1:7" x14ac:dyDescent="0.25">
      <c r="A2450" t="s">
        <v>330</v>
      </c>
      <c r="B2450">
        <v>50</v>
      </c>
      <c r="C2450">
        <v>0.33</v>
      </c>
      <c r="D2450">
        <v>1.25</v>
      </c>
      <c r="E2450" s="1" t="s">
        <v>295</v>
      </c>
      <c r="G2450">
        <v>1</v>
      </c>
    </row>
    <row r="2451" spans="1:7" x14ac:dyDescent="0.25">
      <c r="G2451">
        <v>1</v>
      </c>
    </row>
    <row r="2452" spans="1:7" x14ac:dyDescent="0.25">
      <c r="A2452" t="s">
        <v>1062</v>
      </c>
      <c r="B2452">
        <v>50</v>
      </c>
      <c r="C2452">
        <v>0.33</v>
      </c>
      <c r="D2452" t="s">
        <v>529</v>
      </c>
      <c r="E2452" s="1" t="s">
        <v>295</v>
      </c>
      <c r="G2452">
        <v>1</v>
      </c>
    </row>
    <row r="2453" spans="1:7" x14ac:dyDescent="0.25">
      <c r="G2453">
        <v>1</v>
      </c>
    </row>
    <row r="2454" spans="1:7" x14ac:dyDescent="0.25">
      <c r="A2454" t="s">
        <v>982</v>
      </c>
      <c r="B2454">
        <v>50</v>
      </c>
      <c r="C2454">
        <v>0.33</v>
      </c>
      <c r="D2454" t="s">
        <v>529</v>
      </c>
      <c r="E2454" s="1" t="s">
        <v>295</v>
      </c>
      <c r="G2454">
        <v>1</v>
      </c>
    </row>
    <row r="2455" spans="1:7" x14ac:dyDescent="0.25">
      <c r="G2455">
        <v>1</v>
      </c>
    </row>
    <row r="2456" spans="1:7" x14ac:dyDescent="0.25">
      <c r="A2456" t="s">
        <v>455</v>
      </c>
      <c r="B2456">
        <v>50</v>
      </c>
      <c r="C2456">
        <v>0.33</v>
      </c>
      <c r="D2456" t="s">
        <v>529</v>
      </c>
      <c r="E2456" s="1" t="s">
        <v>295</v>
      </c>
      <c r="G2456">
        <v>1</v>
      </c>
    </row>
    <row r="2457" spans="1:7" x14ac:dyDescent="0.25">
      <c r="G2457">
        <v>1</v>
      </c>
    </row>
    <row r="2458" spans="1:7" x14ac:dyDescent="0.25">
      <c r="A2458" t="s">
        <v>702</v>
      </c>
      <c r="B2458">
        <v>50</v>
      </c>
      <c r="C2458">
        <v>0.66</v>
      </c>
      <c r="D2458">
        <v>1.1399999999999999</v>
      </c>
      <c r="E2458" s="1" t="s">
        <v>295</v>
      </c>
      <c r="G2458">
        <v>1</v>
      </c>
    </row>
    <row r="2459" spans="1:7" x14ac:dyDescent="0.25">
      <c r="G2459">
        <v>1</v>
      </c>
    </row>
    <row r="2460" spans="1:7" x14ac:dyDescent="0.25">
      <c r="A2460" t="s">
        <v>93</v>
      </c>
      <c r="B2460">
        <v>50</v>
      </c>
      <c r="C2460">
        <v>0.33</v>
      </c>
      <c r="D2460">
        <v>1.18</v>
      </c>
      <c r="E2460" s="1" t="s">
        <v>295</v>
      </c>
      <c r="G2460">
        <v>1</v>
      </c>
    </row>
    <row r="2461" spans="1:7" x14ac:dyDescent="0.25">
      <c r="G2461">
        <v>1</v>
      </c>
    </row>
    <row r="2462" spans="1:7" x14ac:dyDescent="0.25">
      <c r="A2462" t="s">
        <v>8</v>
      </c>
      <c r="B2462">
        <v>50</v>
      </c>
      <c r="C2462">
        <v>0.33</v>
      </c>
      <c r="D2462" t="s">
        <v>529</v>
      </c>
      <c r="E2462" s="1" t="s">
        <v>295</v>
      </c>
      <c r="G2462">
        <v>1</v>
      </c>
    </row>
    <row r="2463" spans="1:7" x14ac:dyDescent="0.25">
      <c r="G2463">
        <v>1</v>
      </c>
    </row>
    <row r="2464" spans="1:7" x14ac:dyDescent="0.25">
      <c r="A2464" t="s">
        <v>782</v>
      </c>
      <c r="B2464">
        <v>50</v>
      </c>
      <c r="C2464">
        <v>0.66</v>
      </c>
      <c r="D2464">
        <v>1.66</v>
      </c>
      <c r="E2464" s="1" t="s">
        <v>295</v>
      </c>
      <c r="G2464">
        <v>1</v>
      </c>
    </row>
    <row r="2465" spans="1:7" x14ac:dyDescent="0.25">
      <c r="G2465">
        <v>1</v>
      </c>
    </row>
    <row r="2466" spans="1:7" x14ac:dyDescent="0.25">
      <c r="A2466" t="s">
        <v>650</v>
      </c>
      <c r="B2466">
        <v>50</v>
      </c>
      <c r="C2466">
        <v>0.33</v>
      </c>
      <c r="D2466" t="s">
        <v>529</v>
      </c>
      <c r="E2466" s="1" t="s">
        <v>295</v>
      </c>
      <c r="G2466">
        <v>1</v>
      </c>
    </row>
    <row r="2467" spans="1:7" x14ac:dyDescent="0.25">
      <c r="G2467">
        <v>1</v>
      </c>
    </row>
    <row r="2468" spans="1:7" x14ac:dyDescent="0.25">
      <c r="A2468" t="s">
        <v>1106</v>
      </c>
      <c r="B2468">
        <v>50</v>
      </c>
      <c r="C2468">
        <v>0.33</v>
      </c>
      <c r="D2468" t="s">
        <v>529</v>
      </c>
      <c r="E2468" s="1" t="s">
        <v>295</v>
      </c>
      <c r="G2468">
        <v>1</v>
      </c>
    </row>
    <row r="2469" spans="1:7" x14ac:dyDescent="0.25">
      <c r="G2469">
        <v>1</v>
      </c>
    </row>
    <row r="2470" spans="1:7" x14ac:dyDescent="0.25">
      <c r="A2470" t="s">
        <v>855</v>
      </c>
      <c r="B2470">
        <v>50</v>
      </c>
      <c r="C2470">
        <v>0.33</v>
      </c>
      <c r="D2470" t="s">
        <v>529</v>
      </c>
      <c r="E2470" s="1" t="s">
        <v>295</v>
      </c>
      <c r="G2470">
        <v>1</v>
      </c>
    </row>
    <row r="2471" spans="1:7" x14ac:dyDescent="0.25">
      <c r="G2471">
        <v>1</v>
      </c>
    </row>
    <row r="2472" spans="1:7" x14ac:dyDescent="0.25">
      <c r="A2472" t="s">
        <v>168</v>
      </c>
      <c r="B2472">
        <v>50</v>
      </c>
      <c r="C2472">
        <v>0.33</v>
      </c>
      <c r="D2472" t="s">
        <v>529</v>
      </c>
      <c r="E2472" s="1" t="s">
        <v>295</v>
      </c>
      <c r="G2472">
        <v>1</v>
      </c>
    </row>
    <row r="2473" spans="1:7" x14ac:dyDescent="0.25">
      <c r="G2473">
        <v>1</v>
      </c>
    </row>
    <row r="2474" spans="1:7" x14ac:dyDescent="0.25">
      <c r="A2474" t="s">
        <v>375</v>
      </c>
      <c r="B2474">
        <v>50</v>
      </c>
      <c r="C2474">
        <v>0.66</v>
      </c>
      <c r="D2474" t="s">
        <v>529</v>
      </c>
      <c r="E2474" s="1" t="s">
        <v>295</v>
      </c>
      <c r="G2474">
        <v>1</v>
      </c>
    </row>
    <row r="2475" spans="1:7" x14ac:dyDescent="0.25">
      <c r="G2475">
        <v>1</v>
      </c>
    </row>
    <row r="2476" spans="1:7" x14ac:dyDescent="0.25">
      <c r="A2476" t="s">
        <v>269</v>
      </c>
      <c r="B2476">
        <v>50</v>
      </c>
      <c r="C2476">
        <v>0.33</v>
      </c>
      <c r="D2476">
        <v>0.7</v>
      </c>
      <c r="E2476" s="1" t="s">
        <v>295</v>
      </c>
      <c r="G2476">
        <v>1</v>
      </c>
    </row>
    <row r="2477" spans="1:7" x14ac:dyDescent="0.25">
      <c r="G2477">
        <v>1</v>
      </c>
    </row>
    <row r="2478" spans="1:7" x14ac:dyDescent="0.25">
      <c r="A2478" t="s">
        <v>712</v>
      </c>
      <c r="B2478">
        <v>0</v>
      </c>
      <c r="C2478" t="s">
        <v>529</v>
      </c>
      <c r="D2478" t="s">
        <v>529</v>
      </c>
      <c r="E2478" s="1" t="s">
        <v>295</v>
      </c>
      <c r="G2478">
        <v>1</v>
      </c>
    </row>
    <row r="2479" spans="1:7" x14ac:dyDescent="0.25">
      <c r="G2479">
        <v>1</v>
      </c>
    </row>
    <row r="2480" spans="1:7" x14ac:dyDescent="0.25">
      <c r="A2480" t="s">
        <v>969</v>
      </c>
      <c r="B2480">
        <v>50</v>
      </c>
      <c r="C2480">
        <v>0.66</v>
      </c>
      <c r="D2480" t="s">
        <v>529</v>
      </c>
      <c r="E2480" s="1" t="s">
        <v>295</v>
      </c>
      <c r="G2480">
        <v>1</v>
      </c>
    </row>
    <row r="2481" spans="1:7" x14ac:dyDescent="0.25">
      <c r="G2481">
        <v>1</v>
      </c>
    </row>
    <row r="2482" spans="1:7" x14ac:dyDescent="0.25">
      <c r="A2482" t="s">
        <v>226</v>
      </c>
      <c r="B2482">
        <v>50</v>
      </c>
      <c r="C2482">
        <v>0.33</v>
      </c>
      <c r="D2482" t="s">
        <v>529</v>
      </c>
      <c r="E2482" s="1" t="s">
        <v>295</v>
      </c>
      <c r="G2482">
        <v>1</v>
      </c>
    </row>
    <row r="2483" spans="1:7" x14ac:dyDescent="0.25">
      <c r="G2483">
        <v>1</v>
      </c>
    </row>
    <row r="2484" spans="1:7" x14ac:dyDescent="0.25">
      <c r="A2484" t="s">
        <v>345</v>
      </c>
      <c r="B2484">
        <v>50</v>
      </c>
      <c r="C2484">
        <v>0.33</v>
      </c>
      <c r="D2484">
        <v>0.25</v>
      </c>
      <c r="E2484" s="1" t="s">
        <v>295</v>
      </c>
      <c r="G2484">
        <v>1</v>
      </c>
    </row>
    <row r="2485" spans="1:7" x14ac:dyDescent="0.25">
      <c r="G2485">
        <v>1</v>
      </c>
    </row>
    <row r="2486" spans="1:7" x14ac:dyDescent="0.25">
      <c r="A2486" t="s">
        <v>420</v>
      </c>
      <c r="B2486">
        <v>50</v>
      </c>
      <c r="C2486">
        <v>0.99</v>
      </c>
      <c r="D2486">
        <v>1.58</v>
      </c>
      <c r="E2486" s="1" t="s">
        <v>295</v>
      </c>
      <c r="G2486">
        <v>1</v>
      </c>
    </row>
    <row r="2487" spans="1:7" x14ac:dyDescent="0.25">
      <c r="G2487">
        <v>1</v>
      </c>
    </row>
    <row r="2488" spans="1:7" x14ac:dyDescent="0.25">
      <c r="A2488" t="s">
        <v>1134</v>
      </c>
      <c r="B2488">
        <v>0</v>
      </c>
      <c r="C2488" t="s">
        <v>529</v>
      </c>
      <c r="D2488" t="s">
        <v>529</v>
      </c>
      <c r="E2488" s="1" t="s">
        <v>295</v>
      </c>
      <c r="G2488">
        <v>1</v>
      </c>
    </row>
    <row r="2489" spans="1:7" x14ac:dyDescent="0.25">
      <c r="G2489">
        <v>1</v>
      </c>
    </row>
    <row r="2490" spans="1:7" x14ac:dyDescent="0.25">
      <c r="A2490" t="s">
        <v>501</v>
      </c>
      <c r="B2490">
        <v>50</v>
      </c>
      <c r="C2490">
        <v>0.33</v>
      </c>
      <c r="D2490" t="s">
        <v>529</v>
      </c>
      <c r="E2490" s="1" t="s">
        <v>295</v>
      </c>
      <c r="G2490">
        <v>1</v>
      </c>
    </row>
    <row r="2491" spans="1:7" x14ac:dyDescent="0.25">
      <c r="G2491">
        <v>1</v>
      </c>
    </row>
    <row r="2492" spans="1:7" x14ac:dyDescent="0.25">
      <c r="A2492" t="s">
        <v>582</v>
      </c>
      <c r="B2492">
        <v>0</v>
      </c>
      <c r="C2492" t="s">
        <v>529</v>
      </c>
      <c r="D2492" t="s">
        <v>529</v>
      </c>
      <c r="E2492" s="1" t="s">
        <v>295</v>
      </c>
      <c r="G2492">
        <v>1</v>
      </c>
    </row>
    <row r="2493" spans="1:7" x14ac:dyDescent="0.25">
      <c r="G2493">
        <v>1</v>
      </c>
    </row>
    <row r="2494" spans="1:7" x14ac:dyDescent="0.25">
      <c r="A2494" t="s">
        <v>1144</v>
      </c>
      <c r="B2494">
        <v>50</v>
      </c>
      <c r="C2494">
        <v>0.33</v>
      </c>
      <c r="D2494" t="s">
        <v>529</v>
      </c>
      <c r="E2494" s="1" t="s">
        <v>295</v>
      </c>
      <c r="G2494">
        <v>1</v>
      </c>
    </row>
    <row r="2495" spans="1:7" x14ac:dyDescent="0.25">
      <c r="G2495">
        <v>1</v>
      </c>
    </row>
    <row r="2496" spans="1:7" x14ac:dyDescent="0.25">
      <c r="A2496" t="s">
        <v>906</v>
      </c>
      <c r="B2496">
        <v>50</v>
      </c>
      <c r="C2496">
        <v>0.66</v>
      </c>
      <c r="D2496">
        <v>0.95</v>
      </c>
      <c r="E2496" s="1" t="s">
        <v>295</v>
      </c>
      <c r="G2496">
        <v>1</v>
      </c>
    </row>
    <row r="2497" spans="1:7" x14ac:dyDescent="0.25">
      <c r="G2497">
        <v>1</v>
      </c>
    </row>
    <row r="2498" spans="1:7" x14ac:dyDescent="0.25">
      <c r="A2498" t="s">
        <v>1122</v>
      </c>
      <c r="B2498">
        <v>50</v>
      </c>
      <c r="C2498">
        <v>0.33</v>
      </c>
      <c r="D2498">
        <v>0.54</v>
      </c>
      <c r="E2498" s="1" t="s">
        <v>295</v>
      </c>
      <c r="G2498">
        <v>1</v>
      </c>
    </row>
    <row r="2499" spans="1:7" x14ac:dyDescent="0.25">
      <c r="G2499">
        <v>1</v>
      </c>
    </row>
    <row r="2500" spans="1:7" x14ac:dyDescent="0.25">
      <c r="A2500" t="s">
        <v>280</v>
      </c>
      <c r="B2500">
        <v>50</v>
      </c>
      <c r="C2500">
        <v>0.66</v>
      </c>
      <c r="D2500" t="s">
        <v>529</v>
      </c>
      <c r="E2500" s="1" t="s">
        <v>295</v>
      </c>
      <c r="G2500">
        <v>1</v>
      </c>
    </row>
    <row r="2501" spans="1:7" x14ac:dyDescent="0.25">
      <c r="G2501">
        <v>1</v>
      </c>
    </row>
    <row r="2502" spans="1:7" x14ac:dyDescent="0.25">
      <c r="A2502" t="s">
        <v>775</v>
      </c>
      <c r="B2502">
        <v>50</v>
      </c>
      <c r="C2502">
        <v>0.99</v>
      </c>
      <c r="D2502">
        <v>1.75</v>
      </c>
      <c r="E2502" s="1" t="s">
        <v>295</v>
      </c>
      <c r="G2502">
        <v>1</v>
      </c>
    </row>
    <row r="2503" spans="1:7" x14ac:dyDescent="0.25">
      <c r="G2503">
        <v>1</v>
      </c>
    </row>
    <row r="2504" spans="1:7" x14ac:dyDescent="0.25">
      <c r="A2504" t="s">
        <v>663</v>
      </c>
      <c r="B2504">
        <v>50</v>
      </c>
      <c r="C2504">
        <v>0.33</v>
      </c>
      <c r="D2504" t="s">
        <v>529</v>
      </c>
      <c r="E2504" s="1" t="s">
        <v>295</v>
      </c>
      <c r="G2504">
        <v>1</v>
      </c>
    </row>
    <row r="2505" spans="1:7" x14ac:dyDescent="0.25">
      <c r="G2505">
        <v>1</v>
      </c>
    </row>
    <row r="2506" spans="1:7" x14ac:dyDescent="0.25">
      <c r="A2506" t="s">
        <v>1114</v>
      </c>
      <c r="B2506">
        <v>50</v>
      </c>
      <c r="C2506">
        <v>0.33</v>
      </c>
      <c r="D2506" t="s">
        <v>529</v>
      </c>
      <c r="E2506" s="1" t="s">
        <v>295</v>
      </c>
      <c r="G2506">
        <v>1</v>
      </c>
    </row>
    <row r="2507" spans="1:7" x14ac:dyDescent="0.25">
      <c r="G2507">
        <v>1</v>
      </c>
    </row>
    <row r="2508" spans="1:7" x14ac:dyDescent="0.25">
      <c r="A2508" t="s">
        <v>609</v>
      </c>
      <c r="B2508">
        <v>50</v>
      </c>
      <c r="C2508">
        <v>0.66</v>
      </c>
      <c r="D2508">
        <v>0.7</v>
      </c>
      <c r="E2508" s="1" t="s">
        <v>295</v>
      </c>
      <c r="G2508">
        <v>1</v>
      </c>
    </row>
    <row r="2509" spans="1:7" x14ac:dyDescent="0.25">
      <c r="G2509">
        <v>1</v>
      </c>
    </row>
    <row r="2510" spans="1:7" x14ac:dyDescent="0.25">
      <c r="A2510" t="s">
        <v>250</v>
      </c>
      <c r="B2510">
        <v>50</v>
      </c>
      <c r="C2510">
        <v>0.66</v>
      </c>
      <c r="D2510">
        <v>0.64</v>
      </c>
      <c r="E2510" s="1" t="s">
        <v>295</v>
      </c>
      <c r="G2510">
        <v>1</v>
      </c>
    </row>
    <row r="2511" spans="1:7" x14ac:dyDescent="0.25">
      <c r="G2511">
        <v>1</v>
      </c>
    </row>
    <row r="2512" spans="1:7" x14ac:dyDescent="0.25">
      <c r="A2512" t="s">
        <v>54</v>
      </c>
      <c r="B2512">
        <v>50</v>
      </c>
      <c r="C2512">
        <v>0.33</v>
      </c>
      <c r="D2512" t="s">
        <v>529</v>
      </c>
      <c r="E2512" s="1" t="s">
        <v>295</v>
      </c>
      <c r="G2512">
        <v>1</v>
      </c>
    </row>
    <row r="2513" spans="1:7" x14ac:dyDescent="0.25">
      <c r="G2513">
        <v>1</v>
      </c>
    </row>
    <row r="2514" spans="1:7" x14ac:dyDescent="0.25">
      <c r="A2514" t="s">
        <v>454</v>
      </c>
      <c r="B2514">
        <v>50</v>
      </c>
      <c r="C2514">
        <v>0.66</v>
      </c>
      <c r="D2514">
        <v>1.44</v>
      </c>
      <c r="E2514" s="1" t="s">
        <v>295</v>
      </c>
      <c r="G2514">
        <v>1</v>
      </c>
    </row>
    <row r="2515" spans="1:7" x14ac:dyDescent="0.25">
      <c r="G2515">
        <v>1</v>
      </c>
    </row>
    <row r="2516" spans="1:7" x14ac:dyDescent="0.25">
      <c r="A2516" t="s">
        <v>29</v>
      </c>
      <c r="B2516">
        <v>50</v>
      </c>
      <c r="C2516">
        <v>0.66</v>
      </c>
      <c r="D2516" t="s">
        <v>529</v>
      </c>
      <c r="E2516" s="1" t="s">
        <v>295</v>
      </c>
      <c r="G2516">
        <v>1</v>
      </c>
    </row>
    <row r="2517" spans="1:7" x14ac:dyDescent="0.25">
      <c r="G2517">
        <v>1</v>
      </c>
    </row>
    <row r="2518" spans="1:7" x14ac:dyDescent="0.25">
      <c r="A2518" t="s">
        <v>817</v>
      </c>
      <c r="B2518">
        <v>50</v>
      </c>
      <c r="C2518">
        <v>0.33</v>
      </c>
      <c r="D2518">
        <v>1.08</v>
      </c>
      <c r="E2518" s="1" t="s">
        <v>295</v>
      </c>
      <c r="G2518">
        <v>1</v>
      </c>
    </row>
    <row r="2519" spans="1:7" x14ac:dyDescent="0.25">
      <c r="G2519">
        <v>1</v>
      </c>
    </row>
    <row r="2520" spans="1:7" x14ac:dyDescent="0.25">
      <c r="A2520" t="s">
        <v>402</v>
      </c>
      <c r="B2520">
        <v>50</v>
      </c>
      <c r="C2520">
        <v>0.33</v>
      </c>
      <c r="D2520" t="s">
        <v>529</v>
      </c>
      <c r="E2520" s="1" t="s">
        <v>295</v>
      </c>
      <c r="G2520">
        <v>1</v>
      </c>
    </row>
    <row r="2521" spans="1:7" x14ac:dyDescent="0.25">
      <c r="G2521">
        <v>1</v>
      </c>
    </row>
    <row r="2522" spans="1:7" x14ac:dyDescent="0.25">
      <c r="A2522" t="s">
        <v>1021</v>
      </c>
      <c r="B2522">
        <v>50</v>
      </c>
      <c r="C2522">
        <v>0.99</v>
      </c>
      <c r="D2522" t="s">
        <v>529</v>
      </c>
      <c r="E2522" s="1" t="s">
        <v>295</v>
      </c>
      <c r="G2522">
        <v>1</v>
      </c>
    </row>
    <row r="2523" spans="1:7" x14ac:dyDescent="0.25">
      <c r="G2523">
        <v>1</v>
      </c>
    </row>
    <row r="2524" spans="1:7" x14ac:dyDescent="0.25">
      <c r="A2524" t="s">
        <v>669</v>
      </c>
      <c r="B2524">
        <v>0</v>
      </c>
      <c r="C2524" t="s">
        <v>529</v>
      </c>
      <c r="D2524" t="s">
        <v>529</v>
      </c>
      <c r="E2524" s="1" t="s">
        <v>295</v>
      </c>
      <c r="G2524">
        <v>1</v>
      </c>
    </row>
    <row r="2525" spans="1:7" x14ac:dyDescent="0.25">
      <c r="G2525">
        <v>1</v>
      </c>
    </row>
    <row r="2526" spans="1:7" x14ac:dyDescent="0.25">
      <c r="A2526" t="s">
        <v>604</v>
      </c>
      <c r="B2526">
        <v>50</v>
      </c>
      <c r="C2526">
        <v>0.66</v>
      </c>
      <c r="D2526">
        <v>0.69</v>
      </c>
      <c r="E2526" s="1" t="s">
        <v>295</v>
      </c>
      <c r="G2526">
        <v>1</v>
      </c>
    </row>
    <row r="2527" spans="1:7" x14ac:dyDescent="0.25">
      <c r="G2527">
        <v>1</v>
      </c>
    </row>
    <row r="2528" spans="1:7" x14ac:dyDescent="0.25">
      <c r="A2528" t="s">
        <v>1059</v>
      </c>
      <c r="B2528">
        <v>0</v>
      </c>
      <c r="C2528" t="s">
        <v>529</v>
      </c>
      <c r="D2528" t="s">
        <v>529</v>
      </c>
      <c r="E2528" s="1" t="s">
        <v>295</v>
      </c>
      <c r="G2528">
        <v>1</v>
      </c>
    </row>
    <row r="2529" spans="1:7" x14ac:dyDescent="0.25">
      <c r="G2529">
        <v>1</v>
      </c>
    </row>
    <row r="2530" spans="1:7" x14ac:dyDescent="0.25">
      <c r="A2530" t="s">
        <v>616</v>
      </c>
      <c r="B2530">
        <v>50</v>
      </c>
      <c r="C2530">
        <v>0.33</v>
      </c>
      <c r="D2530" t="s">
        <v>529</v>
      </c>
      <c r="E2530" s="1" t="s">
        <v>295</v>
      </c>
      <c r="G2530">
        <v>1</v>
      </c>
    </row>
    <row r="2531" spans="1:7" x14ac:dyDescent="0.25">
      <c r="G2531">
        <v>1</v>
      </c>
    </row>
    <row r="2532" spans="1:7" x14ac:dyDescent="0.25">
      <c r="A2532" t="s">
        <v>139</v>
      </c>
      <c r="B2532">
        <v>50</v>
      </c>
      <c r="C2532">
        <v>0.66</v>
      </c>
      <c r="D2532" t="s">
        <v>529</v>
      </c>
      <c r="E2532" s="1" t="s">
        <v>295</v>
      </c>
      <c r="G2532">
        <v>1</v>
      </c>
    </row>
    <row r="2533" spans="1:7" x14ac:dyDescent="0.25">
      <c r="G2533">
        <v>1</v>
      </c>
    </row>
    <row r="2534" spans="1:7" x14ac:dyDescent="0.25">
      <c r="A2534" t="s">
        <v>1115</v>
      </c>
      <c r="B2534">
        <v>50</v>
      </c>
      <c r="C2534">
        <v>0.99</v>
      </c>
      <c r="D2534">
        <v>1</v>
      </c>
      <c r="E2534" s="1" t="s">
        <v>295</v>
      </c>
      <c r="G2534">
        <v>1</v>
      </c>
    </row>
    <row r="2535" spans="1:7" x14ac:dyDescent="0.25">
      <c r="G2535">
        <v>1</v>
      </c>
    </row>
    <row r="2536" spans="1:7" x14ac:dyDescent="0.25">
      <c r="A2536" t="s">
        <v>90</v>
      </c>
      <c r="B2536">
        <v>0</v>
      </c>
      <c r="C2536" t="s">
        <v>529</v>
      </c>
      <c r="D2536" t="s">
        <v>529</v>
      </c>
      <c r="E2536" s="1" t="s">
        <v>295</v>
      </c>
      <c r="G2536">
        <v>1</v>
      </c>
    </row>
    <row r="2537" spans="1:7" x14ac:dyDescent="0.25">
      <c r="G2537">
        <v>1</v>
      </c>
    </row>
    <row r="2538" spans="1:7" x14ac:dyDescent="0.25">
      <c r="A2538" t="s">
        <v>335</v>
      </c>
      <c r="B2538">
        <v>50</v>
      </c>
      <c r="C2538">
        <v>0.33</v>
      </c>
      <c r="D2538" t="s">
        <v>529</v>
      </c>
      <c r="E2538" s="1" t="s">
        <v>295</v>
      </c>
      <c r="G2538">
        <v>1</v>
      </c>
    </row>
    <row r="2539" spans="1:7" x14ac:dyDescent="0.25">
      <c r="G2539">
        <v>1</v>
      </c>
    </row>
    <row r="2540" spans="1:7" x14ac:dyDescent="0.25">
      <c r="A2540" t="s">
        <v>645</v>
      </c>
      <c r="B2540">
        <v>50</v>
      </c>
      <c r="C2540">
        <v>0.33</v>
      </c>
      <c r="D2540" t="s">
        <v>529</v>
      </c>
      <c r="E2540" s="1" t="s">
        <v>295</v>
      </c>
      <c r="G2540">
        <v>1</v>
      </c>
    </row>
    <row r="2541" spans="1:7" x14ac:dyDescent="0.25">
      <c r="G2541">
        <v>1</v>
      </c>
    </row>
    <row r="2542" spans="1:7" x14ac:dyDescent="0.25">
      <c r="A2542" t="s">
        <v>826</v>
      </c>
      <c r="B2542">
        <v>50</v>
      </c>
      <c r="C2542">
        <v>0.66</v>
      </c>
      <c r="D2542">
        <v>0.52</v>
      </c>
      <c r="E2542" s="1" t="s">
        <v>295</v>
      </c>
      <c r="G2542">
        <v>1</v>
      </c>
    </row>
    <row r="2543" spans="1:7" x14ac:dyDescent="0.25">
      <c r="G2543">
        <v>1</v>
      </c>
    </row>
    <row r="2544" spans="1:7" x14ac:dyDescent="0.25">
      <c r="A2544" t="s">
        <v>526</v>
      </c>
      <c r="B2544">
        <v>50</v>
      </c>
      <c r="C2544">
        <v>0.66</v>
      </c>
      <c r="D2544">
        <v>0.74</v>
      </c>
      <c r="E2544" s="1" t="s">
        <v>295</v>
      </c>
      <c r="G2544">
        <v>1</v>
      </c>
    </row>
    <row r="2545" spans="1:7" x14ac:dyDescent="0.25">
      <c r="G2545">
        <v>1</v>
      </c>
    </row>
    <row r="2546" spans="1:7" x14ac:dyDescent="0.25">
      <c r="A2546" t="s">
        <v>931</v>
      </c>
      <c r="B2546">
        <v>50</v>
      </c>
      <c r="C2546">
        <v>0.33</v>
      </c>
      <c r="D2546" t="s">
        <v>529</v>
      </c>
      <c r="E2546" s="1" t="s">
        <v>295</v>
      </c>
      <c r="G2546">
        <v>1</v>
      </c>
    </row>
    <row r="2547" spans="1:7" x14ac:dyDescent="0.25">
      <c r="G2547">
        <v>1</v>
      </c>
    </row>
    <row r="2548" spans="1:7" x14ac:dyDescent="0.25">
      <c r="A2548" t="s">
        <v>51</v>
      </c>
      <c r="B2548">
        <v>0</v>
      </c>
      <c r="C2548" t="s">
        <v>529</v>
      </c>
      <c r="D2548" t="s">
        <v>529</v>
      </c>
      <c r="E2548" s="1" t="s">
        <v>295</v>
      </c>
      <c r="G2548">
        <v>1</v>
      </c>
    </row>
    <row r="2549" spans="1:7" x14ac:dyDescent="0.25">
      <c r="G2549">
        <v>1</v>
      </c>
    </row>
    <row r="2550" spans="1:7" x14ac:dyDescent="0.25">
      <c r="A2550" t="s">
        <v>787</v>
      </c>
      <c r="B2550">
        <v>50</v>
      </c>
      <c r="C2550">
        <v>0.66</v>
      </c>
      <c r="D2550" t="s">
        <v>529</v>
      </c>
      <c r="E2550" s="1" t="s">
        <v>295</v>
      </c>
      <c r="G2550">
        <v>1</v>
      </c>
    </row>
    <row r="2551" spans="1:7" x14ac:dyDescent="0.25">
      <c r="G2551">
        <v>1</v>
      </c>
    </row>
    <row r="2552" spans="1:7" x14ac:dyDescent="0.25">
      <c r="A2552" t="s">
        <v>1071</v>
      </c>
      <c r="B2552">
        <v>50</v>
      </c>
      <c r="C2552">
        <v>0.33</v>
      </c>
      <c r="D2552" t="s">
        <v>529</v>
      </c>
      <c r="E2552" s="1" t="s">
        <v>295</v>
      </c>
      <c r="G2552">
        <v>1</v>
      </c>
    </row>
    <row r="2553" spans="1:7" x14ac:dyDescent="0.25">
      <c r="G2553">
        <v>1</v>
      </c>
    </row>
    <row r="2554" spans="1:7" x14ac:dyDescent="0.25">
      <c r="A2554" t="s">
        <v>432</v>
      </c>
      <c r="B2554">
        <v>50</v>
      </c>
      <c r="C2554">
        <v>0.33</v>
      </c>
      <c r="D2554" t="s">
        <v>529</v>
      </c>
      <c r="E2554" s="1" t="s">
        <v>295</v>
      </c>
      <c r="G2554">
        <v>1</v>
      </c>
    </row>
    <row r="2555" spans="1:7" x14ac:dyDescent="0.25">
      <c r="G2555">
        <v>1</v>
      </c>
    </row>
    <row r="2556" spans="1:7" x14ac:dyDescent="0.25">
      <c r="A2556" t="s">
        <v>666</v>
      </c>
      <c r="B2556">
        <v>50</v>
      </c>
      <c r="C2556">
        <v>0.99</v>
      </c>
      <c r="D2556">
        <v>0.98</v>
      </c>
      <c r="E2556" s="1" t="s">
        <v>295</v>
      </c>
      <c r="G2556">
        <v>1</v>
      </c>
    </row>
    <row r="2557" spans="1:7" x14ac:dyDescent="0.25">
      <c r="G2557">
        <v>1</v>
      </c>
    </row>
    <row r="2558" spans="1:7" x14ac:dyDescent="0.25">
      <c r="A2558" t="s">
        <v>172</v>
      </c>
      <c r="B2558">
        <v>50</v>
      </c>
      <c r="C2558">
        <v>0.99</v>
      </c>
      <c r="D2558">
        <v>1.35</v>
      </c>
      <c r="E2558" s="1" t="s">
        <v>295</v>
      </c>
      <c r="G2558">
        <v>1</v>
      </c>
    </row>
    <row r="2559" spans="1:7" x14ac:dyDescent="0.25">
      <c r="G2559">
        <v>1</v>
      </c>
    </row>
    <row r="2560" spans="1:7" x14ac:dyDescent="0.25">
      <c r="A2560" t="s">
        <v>710</v>
      </c>
      <c r="B2560">
        <v>50</v>
      </c>
      <c r="C2560">
        <v>0.66</v>
      </c>
      <c r="D2560">
        <v>12.81</v>
      </c>
      <c r="E2560" s="1" t="s">
        <v>295</v>
      </c>
      <c r="G2560">
        <v>1</v>
      </c>
    </row>
    <row r="2561" spans="1:7" x14ac:dyDescent="0.25">
      <c r="G2561">
        <v>1</v>
      </c>
    </row>
    <row r="2562" spans="1:7" x14ac:dyDescent="0.25">
      <c r="A2562" t="s">
        <v>966</v>
      </c>
      <c r="B2562">
        <v>0</v>
      </c>
      <c r="C2562" t="s">
        <v>529</v>
      </c>
      <c r="D2562" t="s">
        <v>529</v>
      </c>
      <c r="E2562" s="1" t="s">
        <v>295</v>
      </c>
      <c r="G2562">
        <v>1</v>
      </c>
    </row>
    <row r="2563" spans="1:7" x14ac:dyDescent="0.25">
      <c r="G2563">
        <v>1</v>
      </c>
    </row>
    <row r="2564" spans="1:7" x14ac:dyDescent="0.25">
      <c r="A2564" t="s">
        <v>940</v>
      </c>
      <c r="B2564">
        <v>50</v>
      </c>
      <c r="C2564">
        <v>0.33</v>
      </c>
      <c r="D2564" t="s">
        <v>529</v>
      </c>
      <c r="E2564" s="1" t="s">
        <v>295</v>
      </c>
      <c r="G2564">
        <v>1</v>
      </c>
    </row>
    <row r="2565" spans="1:7" x14ac:dyDescent="0.25">
      <c r="G2565">
        <v>1</v>
      </c>
    </row>
    <row r="2566" spans="1:7" x14ac:dyDescent="0.25">
      <c r="A2566" t="s">
        <v>1070</v>
      </c>
      <c r="B2566">
        <v>50</v>
      </c>
      <c r="C2566">
        <v>0.66</v>
      </c>
      <c r="D2566">
        <v>0.64</v>
      </c>
      <c r="E2566" s="1" t="s">
        <v>295</v>
      </c>
      <c r="G2566">
        <v>1</v>
      </c>
    </row>
    <row r="2567" spans="1:7" x14ac:dyDescent="0.25">
      <c r="G2567">
        <v>1</v>
      </c>
    </row>
    <row r="2568" spans="1:7" x14ac:dyDescent="0.25">
      <c r="A2568" t="s">
        <v>36</v>
      </c>
      <c r="B2568">
        <v>50</v>
      </c>
      <c r="C2568">
        <v>0.33</v>
      </c>
      <c r="D2568" t="s">
        <v>529</v>
      </c>
      <c r="E2568" s="1" t="s">
        <v>295</v>
      </c>
      <c r="G2568">
        <v>1</v>
      </c>
    </row>
    <row r="2569" spans="1:7" x14ac:dyDescent="0.25">
      <c r="G2569">
        <v>1</v>
      </c>
    </row>
    <row r="2570" spans="1:7" x14ac:dyDescent="0.25">
      <c r="A2570" t="s">
        <v>915</v>
      </c>
      <c r="B2570">
        <v>50</v>
      </c>
      <c r="C2570">
        <v>0.33</v>
      </c>
      <c r="D2570" t="s">
        <v>529</v>
      </c>
      <c r="E2570" s="1" t="s">
        <v>295</v>
      </c>
      <c r="G2570">
        <v>1</v>
      </c>
    </row>
    <row r="2571" spans="1:7" x14ac:dyDescent="0.25">
      <c r="G2571">
        <v>1</v>
      </c>
    </row>
    <row r="2572" spans="1:7" x14ac:dyDescent="0.25">
      <c r="A2572" t="s">
        <v>694</v>
      </c>
      <c r="B2572">
        <v>50</v>
      </c>
      <c r="C2572">
        <v>0.99</v>
      </c>
      <c r="D2572" t="s">
        <v>529</v>
      </c>
      <c r="E2572" s="1" t="s">
        <v>295</v>
      </c>
      <c r="G2572">
        <v>1</v>
      </c>
    </row>
    <row r="2573" spans="1:7" x14ac:dyDescent="0.25">
      <c r="G2573">
        <v>1</v>
      </c>
    </row>
    <row r="2574" spans="1:7" x14ac:dyDescent="0.25">
      <c r="A2574" t="s">
        <v>18</v>
      </c>
      <c r="B2574">
        <v>0</v>
      </c>
      <c r="C2574" t="s">
        <v>529</v>
      </c>
      <c r="D2574" t="s">
        <v>529</v>
      </c>
      <c r="E2574" s="1" t="s">
        <v>295</v>
      </c>
      <c r="G2574">
        <v>1</v>
      </c>
    </row>
    <row r="2575" spans="1:7" x14ac:dyDescent="0.25">
      <c r="G2575">
        <v>1</v>
      </c>
    </row>
    <row r="2576" spans="1:7" x14ac:dyDescent="0.25">
      <c r="A2576" t="s">
        <v>347</v>
      </c>
      <c r="B2576">
        <v>50</v>
      </c>
      <c r="C2576">
        <v>0.66</v>
      </c>
      <c r="D2576">
        <v>1.06</v>
      </c>
      <c r="E2576" s="1" t="s">
        <v>295</v>
      </c>
      <c r="G2576">
        <v>1</v>
      </c>
    </row>
    <row r="2577" spans="1:7" x14ac:dyDescent="0.25">
      <c r="G2577">
        <v>1</v>
      </c>
    </row>
    <row r="2578" spans="1:7" x14ac:dyDescent="0.25">
      <c r="A2578" t="s">
        <v>627</v>
      </c>
      <c r="B2578">
        <v>50</v>
      </c>
      <c r="C2578">
        <v>0.33</v>
      </c>
      <c r="D2578">
        <v>0.46</v>
      </c>
      <c r="E2578" s="1" t="s">
        <v>295</v>
      </c>
      <c r="G2578">
        <v>1</v>
      </c>
    </row>
    <row r="2579" spans="1:7" x14ac:dyDescent="0.25">
      <c r="G2579">
        <v>1</v>
      </c>
    </row>
    <row r="2580" spans="1:7" x14ac:dyDescent="0.25">
      <c r="A2580" t="s">
        <v>987</v>
      </c>
      <c r="B2580">
        <v>500</v>
      </c>
      <c r="C2580">
        <v>0.66</v>
      </c>
      <c r="D2580">
        <v>1.27</v>
      </c>
      <c r="E2580" s="1" t="s">
        <v>295</v>
      </c>
      <c r="G2580">
        <v>1</v>
      </c>
    </row>
    <row r="2581" spans="1:7" x14ac:dyDescent="0.25">
      <c r="G2581">
        <v>1</v>
      </c>
    </row>
    <row r="2582" spans="1:7" x14ac:dyDescent="0.25">
      <c r="A2582" t="s">
        <v>162</v>
      </c>
      <c r="B2582">
        <v>500</v>
      </c>
      <c r="C2582">
        <v>0.66</v>
      </c>
      <c r="D2582">
        <v>1.52</v>
      </c>
      <c r="E2582" s="1" t="s">
        <v>295</v>
      </c>
      <c r="G2582">
        <v>1</v>
      </c>
    </row>
    <row r="2583" spans="1:7" x14ac:dyDescent="0.25">
      <c r="G2583">
        <v>1</v>
      </c>
    </row>
    <row r="2584" spans="1:7" x14ac:dyDescent="0.25">
      <c r="A2584" t="s">
        <v>743</v>
      </c>
      <c r="B2584">
        <v>50</v>
      </c>
      <c r="C2584">
        <v>0.33</v>
      </c>
      <c r="D2584" t="s">
        <v>529</v>
      </c>
      <c r="E2584" s="1" t="s">
        <v>295</v>
      </c>
      <c r="G2584">
        <v>1</v>
      </c>
    </row>
    <row r="2585" spans="1:7" x14ac:dyDescent="0.25">
      <c r="G2585">
        <v>1</v>
      </c>
    </row>
    <row r="2586" spans="1:7" x14ac:dyDescent="0.25">
      <c r="A2586" t="s">
        <v>814</v>
      </c>
      <c r="B2586">
        <v>0</v>
      </c>
      <c r="C2586" t="s">
        <v>529</v>
      </c>
      <c r="D2586" t="s">
        <v>529</v>
      </c>
      <c r="E2586" s="1" t="s">
        <v>295</v>
      </c>
      <c r="G2586">
        <v>1</v>
      </c>
    </row>
    <row r="2587" spans="1:7" x14ac:dyDescent="0.25">
      <c r="G2587">
        <v>1</v>
      </c>
    </row>
    <row r="2588" spans="1:7" x14ac:dyDescent="0.25">
      <c r="A2588" t="s">
        <v>262</v>
      </c>
      <c r="B2588">
        <v>50</v>
      </c>
      <c r="C2588">
        <v>0.99</v>
      </c>
      <c r="D2588">
        <v>1.96</v>
      </c>
      <c r="E2588" s="1" t="s">
        <v>295</v>
      </c>
      <c r="G2588">
        <v>1</v>
      </c>
    </row>
    <row r="2589" spans="1:7" x14ac:dyDescent="0.25">
      <c r="G2589">
        <v>1</v>
      </c>
    </row>
    <row r="2590" spans="1:7" x14ac:dyDescent="0.25">
      <c r="A2590" t="s">
        <v>994</v>
      </c>
      <c r="B2590">
        <v>50</v>
      </c>
      <c r="C2590">
        <v>0.66</v>
      </c>
      <c r="D2590" t="s">
        <v>529</v>
      </c>
      <c r="E2590" s="1" t="s">
        <v>295</v>
      </c>
      <c r="G2590">
        <v>1</v>
      </c>
    </row>
    <row r="2591" spans="1:7" x14ac:dyDescent="0.25">
      <c r="G2591">
        <v>1</v>
      </c>
    </row>
    <row r="2592" spans="1:7" x14ac:dyDescent="0.25">
      <c r="A2592" t="s">
        <v>894</v>
      </c>
      <c r="B2592">
        <v>50</v>
      </c>
      <c r="C2592">
        <v>0.66</v>
      </c>
      <c r="D2592">
        <v>10.8</v>
      </c>
      <c r="E2592" s="1" t="s">
        <v>295</v>
      </c>
      <c r="G2592">
        <v>1</v>
      </c>
    </row>
    <row r="2593" spans="1:7" x14ac:dyDescent="0.25">
      <c r="G2593">
        <v>1</v>
      </c>
    </row>
    <row r="2594" spans="1:7" x14ac:dyDescent="0.25">
      <c r="A2594" t="s">
        <v>624</v>
      </c>
      <c r="B2594">
        <v>0</v>
      </c>
      <c r="C2594" t="s">
        <v>529</v>
      </c>
      <c r="D2594" t="s">
        <v>529</v>
      </c>
      <c r="E2594" s="1" t="s">
        <v>295</v>
      </c>
      <c r="G2594">
        <v>1</v>
      </c>
    </row>
    <row r="2595" spans="1:7" x14ac:dyDescent="0.25">
      <c r="G2595">
        <v>1</v>
      </c>
    </row>
    <row r="2596" spans="1:7" x14ac:dyDescent="0.25">
      <c r="A2596" t="s">
        <v>303</v>
      </c>
      <c r="B2596">
        <v>50</v>
      </c>
      <c r="C2596">
        <v>0.33</v>
      </c>
      <c r="D2596" t="s">
        <v>529</v>
      </c>
      <c r="E2596" s="1" t="s">
        <v>295</v>
      </c>
      <c r="G2596">
        <v>1</v>
      </c>
    </row>
    <row r="2597" spans="1:7" x14ac:dyDescent="0.25">
      <c r="G2597">
        <v>1</v>
      </c>
    </row>
    <row r="2598" spans="1:7" x14ac:dyDescent="0.25">
      <c r="A2598" t="s">
        <v>317</v>
      </c>
      <c r="B2598">
        <v>50</v>
      </c>
      <c r="C2598">
        <v>0.99</v>
      </c>
      <c r="D2598">
        <v>3.97</v>
      </c>
      <c r="E2598" s="1" t="s">
        <v>295</v>
      </c>
      <c r="G2598">
        <v>1</v>
      </c>
    </row>
    <row r="2599" spans="1:7" x14ac:dyDescent="0.25">
      <c r="G2599">
        <v>1</v>
      </c>
    </row>
    <row r="2600" spans="1:7" x14ac:dyDescent="0.25">
      <c r="A2600" t="s">
        <v>1133</v>
      </c>
      <c r="B2600">
        <v>50</v>
      </c>
      <c r="C2600">
        <v>0.66</v>
      </c>
      <c r="D2600">
        <v>1.62</v>
      </c>
      <c r="E2600" s="1" t="s">
        <v>295</v>
      </c>
      <c r="G2600">
        <v>1</v>
      </c>
    </row>
    <row r="2601" spans="1:7" x14ac:dyDescent="0.25">
      <c r="G2601">
        <v>1</v>
      </c>
    </row>
    <row r="2602" spans="1:7" x14ac:dyDescent="0.25">
      <c r="A2602" t="s">
        <v>1051</v>
      </c>
      <c r="B2602">
        <v>0</v>
      </c>
      <c r="C2602" t="s">
        <v>529</v>
      </c>
      <c r="D2602" t="s">
        <v>529</v>
      </c>
      <c r="E2602" s="1" t="s">
        <v>295</v>
      </c>
      <c r="G2602">
        <v>1</v>
      </c>
    </row>
    <row r="2603" spans="1:7" x14ac:dyDescent="0.25">
      <c r="G2603">
        <v>1</v>
      </c>
    </row>
    <row r="2604" spans="1:7" x14ac:dyDescent="0.25">
      <c r="A2604" t="s">
        <v>516</v>
      </c>
      <c r="B2604">
        <v>50</v>
      </c>
      <c r="C2604">
        <v>0.33</v>
      </c>
      <c r="D2604" t="s">
        <v>529</v>
      </c>
      <c r="E2604" s="1" t="s">
        <v>295</v>
      </c>
      <c r="G2604">
        <v>1</v>
      </c>
    </row>
    <row r="2605" spans="1:7" x14ac:dyDescent="0.25">
      <c r="G2605">
        <v>1</v>
      </c>
    </row>
    <row r="2606" spans="1:7" x14ac:dyDescent="0.25">
      <c r="A2606" t="s">
        <v>239</v>
      </c>
      <c r="B2606">
        <v>50</v>
      </c>
      <c r="C2606">
        <v>0.66</v>
      </c>
      <c r="D2606">
        <v>0.84</v>
      </c>
      <c r="E2606" s="1" t="s">
        <v>295</v>
      </c>
      <c r="G2606">
        <v>1</v>
      </c>
    </row>
    <row r="2607" spans="1:7" x14ac:dyDescent="0.25">
      <c r="G2607">
        <v>1</v>
      </c>
    </row>
    <row r="2608" spans="1:7" x14ac:dyDescent="0.25">
      <c r="A2608" t="s">
        <v>863</v>
      </c>
      <c r="B2608">
        <v>50</v>
      </c>
      <c r="C2608">
        <v>0.99</v>
      </c>
      <c r="D2608" t="s">
        <v>529</v>
      </c>
      <c r="E2608" s="1" t="s">
        <v>295</v>
      </c>
      <c r="G2608">
        <v>1</v>
      </c>
    </row>
    <row r="2609" spans="1:7" x14ac:dyDescent="0.25">
      <c r="G2609">
        <v>1</v>
      </c>
    </row>
    <row r="2610" spans="1:7" x14ac:dyDescent="0.25">
      <c r="A2610" t="s">
        <v>436</v>
      </c>
      <c r="B2610">
        <v>50</v>
      </c>
      <c r="C2610">
        <v>0.66</v>
      </c>
      <c r="D2610">
        <v>0.86</v>
      </c>
      <c r="E2610" s="1" t="s">
        <v>295</v>
      </c>
      <c r="G2610">
        <v>1</v>
      </c>
    </row>
    <row r="2611" spans="1:7" x14ac:dyDescent="0.25">
      <c r="G2611">
        <v>1</v>
      </c>
    </row>
    <row r="2612" spans="1:7" x14ac:dyDescent="0.25">
      <c r="A2612" t="s">
        <v>898</v>
      </c>
      <c r="B2612">
        <v>50</v>
      </c>
      <c r="C2612">
        <v>0.33</v>
      </c>
      <c r="D2612">
        <v>1.48</v>
      </c>
      <c r="E2612" s="1" t="s">
        <v>295</v>
      </c>
      <c r="G2612">
        <v>1</v>
      </c>
    </row>
    <row r="2613" spans="1:7" x14ac:dyDescent="0.25">
      <c r="G2613">
        <v>1</v>
      </c>
    </row>
    <row r="2614" spans="1:7" x14ac:dyDescent="0.25">
      <c r="A2614" t="s">
        <v>144</v>
      </c>
      <c r="B2614">
        <v>0</v>
      </c>
      <c r="C2614" t="s">
        <v>529</v>
      </c>
      <c r="D2614" t="s">
        <v>529</v>
      </c>
      <c r="E2614" s="1" t="s">
        <v>295</v>
      </c>
      <c r="G2614">
        <v>1</v>
      </c>
    </row>
    <row r="2615" spans="1:7" x14ac:dyDescent="0.25">
      <c r="G2615">
        <v>1</v>
      </c>
    </row>
    <row r="2616" spans="1:7" x14ac:dyDescent="0.25">
      <c r="A2616" t="s">
        <v>42</v>
      </c>
      <c r="B2616">
        <v>50</v>
      </c>
      <c r="C2616">
        <v>0.33</v>
      </c>
      <c r="D2616" t="s">
        <v>529</v>
      </c>
      <c r="E2616" s="1" t="s">
        <v>295</v>
      </c>
      <c r="G2616">
        <v>1</v>
      </c>
    </row>
    <row r="2617" spans="1:7" x14ac:dyDescent="0.25">
      <c r="G2617">
        <v>1</v>
      </c>
    </row>
    <row r="2618" spans="1:7" x14ac:dyDescent="0.25">
      <c r="A2618" t="s">
        <v>202</v>
      </c>
      <c r="B2618">
        <v>50</v>
      </c>
      <c r="C2618">
        <v>0.33</v>
      </c>
      <c r="D2618" t="s">
        <v>529</v>
      </c>
      <c r="E2618" s="1" t="s">
        <v>295</v>
      </c>
      <c r="G2618">
        <v>1</v>
      </c>
    </row>
    <row r="2619" spans="1:7" x14ac:dyDescent="0.25">
      <c r="G2619">
        <v>1</v>
      </c>
    </row>
    <row r="2620" spans="1:7" x14ac:dyDescent="0.25">
      <c r="A2620" t="s">
        <v>106</v>
      </c>
      <c r="B2620">
        <v>50</v>
      </c>
      <c r="C2620">
        <v>0.99</v>
      </c>
      <c r="D2620">
        <v>2</v>
      </c>
      <c r="E2620" s="1" t="s">
        <v>295</v>
      </c>
      <c r="G2620">
        <v>1</v>
      </c>
    </row>
    <row r="2621" spans="1:7" x14ac:dyDescent="0.25">
      <c r="G2621">
        <v>1</v>
      </c>
    </row>
    <row r="2622" spans="1:7" x14ac:dyDescent="0.25">
      <c r="A2622" t="s">
        <v>165</v>
      </c>
      <c r="B2622">
        <v>50</v>
      </c>
      <c r="C2622">
        <v>0.66</v>
      </c>
      <c r="D2622" t="s">
        <v>529</v>
      </c>
      <c r="E2622" s="1" t="s">
        <v>295</v>
      </c>
      <c r="G2622">
        <v>1</v>
      </c>
    </row>
    <row r="2623" spans="1:7" x14ac:dyDescent="0.25">
      <c r="G2623">
        <v>1</v>
      </c>
    </row>
    <row r="2624" spans="1:7" x14ac:dyDescent="0.25">
      <c r="A2624" t="s">
        <v>107</v>
      </c>
      <c r="B2624">
        <v>50</v>
      </c>
      <c r="C2624">
        <v>0.66</v>
      </c>
      <c r="D2624">
        <v>1.67</v>
      </c>
      <c r="E2624" s="1" t="s">
        <v>295</v>
      </c>
      <c r="G2624">
        <v>1</v>
      </c>
    </row>
    <row r="2625" spans="1:7" x14ac:dyDescent="0.25">
      <c r="G2625">
        <v>1</v>
      </c>
    </row>
    <row r="2626" spans="1:7" x14ac:dyDescent="0.25">
      <c r="A2626" t="s">
        <v>1155</v>
      </c>
      <c r="B2626">
        <v>50</v>
      </c>
      <c r="C2626">
        <v>0.66</v>
      </c>
      <c r="D2626">
        <v>1.68</v>
      </c>
      <c r="E2626" s="1" t="s">
        <v>295</v>
      </c>
      <c r="G2626">
        <v>1</v>
      </c>
    </row>
    <row r="2627" spans="1:7" x14ac:dyDescent="0.25">
      <c r="G2627">
        <v>1</v>
      </c>
    </row>
    <row r="2628" spans="1:7" x14ac:dyDescent="0.25">
      <c r="A2628" t="s">
        <v>853</v>
      </c>
      <c r="B2628">
        <v>50</v>
      </c>
      <c r="C2628">
        <v>0.66</v>
      </c>
      <c r="D2628">
        <v>1.04</v>
      </c>
      <c r="E2628" s="1" t="s">
        <v>295</v>
      </c>
      <c r="G2628">
        <v>1</v>
      </c>
    </row>
    <row r="2629" spans="1:7" x14ac:dyDescent="0.25">
      <c r="G2629">
        <v>1</v>
      </c>
    </row>
    <row r="2630" spans="1:7" x14ac:dyDescent="0.25">
      <c r="A2630" t="s">
        <v>1130</v>
      </c>
      <c r="B2630">
        <v>50</v>
      </c>
      <c r="C2630">
        <v>0.33</v>
      </c>
      <c r="D2630" t="s">
        <v>529</v>
      </c>
      <c r="E2630" s="1" t="s">
        <v>295</v>
      </c>
      <c r="G2630">
        <v>1</v>
      </c>
    </row>
    <row r="2631" spans="1:7" x14ac:dyDescent="0.25">
      <c r="G2631">
        <v>1</v>
      </c>
    </row>
    <row r="2632" spans="1:7" x14ac:dyDescent="0.25">
      <c r="A2632" t="s">
        <v>7</v>
      </c>
      <c r="B2632">
        <v>0</v>
      </c>
      <c r="C2632" t="s">
        <v>529</v>
      </c>
      <c r="D2632" t="s">
        <v>529</v>
      </c>
      <c r="E2632" s="1" t="s">
        <v>295</v>
      </c>
      <c r="G2632">
        <v>1</v>
      </c>
    </row>
    <row r="2633" spans="1:7" x14ac:dyDescent="0.25">
      <c r="G2633">
        <v>1</v>
      </c>
    </row>
    <row r="2634" spans="1:7" x14ac:dyDescent="0.25">
      <c r="A2634" t="s">
        <v>711</v>
      </c>
      <c r="B2634">
        <v>50</v>
      </c>
      <c r="C2634">
        <v>0.66</v>
      </c>
      <c r="D2634">
        <v>0.64</v>
      </c>
      <c r="E2634" s="1" t="s">
        <v>295</v>
      </c>
      <c r="G2634">
        <v>1</v>
      </c>
    </row>
    <row r="2635" spans="1:7" x14ac:dyDescent="0.25">
      <c r="G2635">
        <v>1</v>
      </c>
    </row>
    <row r="2636" spans="1:7" x14ac:dyDescent="0.25">
      <c r="A2636" t="s">
        <v>1097</v>
      </c>
      <c r="B2636">
        <v>50</v>
      </c>
      <c r="C2636">
        <v>0.66</v>
      </c>
      <c r="D2636">
        <v>0.67</v>
      </c>
      <c r="E2636" s="1" t="s">
        <v>295</v>
      </c>
      <c r="G2636">
        <v>1</v>
      </c>
    </row>
    <row r="2637" spans="1:7" x14ac:dyDescent="0.25">
      <c r="G2637">
        <v>1</v>
      </c>
    </row>
    <row r="2638" spans="1:7" x14ac:dyDescent="0.25">
      <c r="A2638" t="s">
        <v>933</v>
      </c>
      <c r="B2638">
        <v>50</v>
      </c>
      <c r="C2638">
        <v>0.66</v>
      </c>
      <c r="D2638">
        <v>2.16</v>
      </c>
      <c r="E2638" s="1" t="s">
        <v>295</v>
      </c>
      <c r="G2638">
        <v>1</v>
      </c>
    </row>
    <row r="2639" spans="1:7" x14ac:dyDescent="0.25">
      <c r="G2639">
        <v>1</v>
      </c>
    </row>
    <row r="2640" spans="1:7" x14ac:dyDescent="0.25">
      <c r="A2640" t="s">
        <v>706</v>
      </c>
      <c r="B2640">
        <v>0</v>
      </c>
      <c r="C2640" t="s">
        <v>529</v>
      </c>
      <c r="D2640" t="s">
        <v>529</v>
      </c>
      <c r="E2640" s="1" t="s">
        <v>295</v>
      </c>
      <c r="G2640">
        <v>1</v>
      </c>
    </row>
    <row r="2641" spans="1:7" x14ac:dyDescent="0.25">
      <c r="G2641">
        <v>1</v>
      </c>
    </row>
    <row r="2642" spans="1:7" x14ac:dyDescent="0.25">
      <c r="A2642" t="s">
        <v>266</v>
      </c>
      <c r="B2642">
        <v>50</v>
      </c>
      <c r="C2642">
        <v>0.33</v>
      </c>
      <c r="D2642" t="s">
        <v>529</v>
      </c>
      <c r="E2642" s="1" t="s">
        <v>295</v>
      </c>
      <c r="G2642">
        <v>1</v>
      </c>
    </row>
    <row r="2643" spans="1:7" x14ac:dyDescent="0.25">
      <c r="G2643">
        <v>1</v>
      </c>
    </row>
    <row r="2644" spans="1:7" x14ac:dyDescent="0.25">
      <c r="A2644" t="s">
        <v>0</v>
      </c>
      <c r="B2644">
        <v>50</v>
      </c>
      <c r="C2644">
        <v>0.66</v>
      </c>
      <c r="D2644">
        <v>1.96</v>
      </c>
      <c r="E2644" s="1" t="s">
        <v>295</v>
      </c>
      <c r="G2644">
        <v>1</v>
      </c>
    </row>
    <row r="2645" spans="1:7" x14ac:dyDescent="0.25">
      <c r="G2645">
        <v>1</v>
      </c>
    </row>
    <row r="2646" spans="1:7" x14ac:dyDescent="0.25">
      <c r="A2646" t="s">
        <v>776</v>
      </c>
      <c r="B2646">
        <v>50</v>
      </c>
      <c r="C2646">
        <v>0.33</v>
      </c>
      <c r="D2646" t="s">
        <v>529</v>
      </c>
      <c r="E2646" s="1" t="s">
        <v>295</v>
      </c>
      <c r="G2646">
        <v>1</v>
      </c>
    </row>
    <row r="2647" spans="1:7" x14ac:dyDescent="0.25">
      <c r="G2647">
        <v>1</v>
      </c>
    </row>
    <row r="2648" spans="1:7" x14ac:dyDescent="0.25">
      <c r="A2648" t="s">
        <v>920</v>
      </c>
      <c r="B2648">
        <v>50</v>
      </c>
      <c r="C2648">
        <v>0.33</v>
      </c>
      <c r="D2648" t="s">
        <v>529</v>
      </c>
      <c r="E2648" s="1" t="s">
        <v>295</v>
      </c>
      <c r="G2648">
        <v>1</v>
      </c>
    </row>
    <row r="2649" spans="1:7" x14ac:dyDescent="0.25">
      <c r="G2649">
        <v>1</v>
      </c>
    </row>
    <row r="2650" spans="1:7" x14ac:dyDescent="0.25">
      <c r="A2650" t="s">
        <v>464</v>
      </c>
      <c r="B2650">
        <v>50</v>
      </c>
      <c r="C2650">
        <v>0.33</v>
      </c>
      <c r="D2650" t="s">
        <v>529</v>
      </c>
      <c r="E2650" s="1" t="s">
        <v>295</v>
      </c>
      <c r="G2650">
        <v>1</v>
      </c>
    </row>
    <row r="2651" spans="1:7" x14ac:dyDescent="0.25">
      <c r="G2651">
        <v>1</v>
      </c>
    </row>
    <row r="2652" spans="1:7" x14ac:dyDescent="0.25">
      <c r="A2652" t="s">
        <v>566</v>
      </c>
      <c r="B2652">
        <v>50</v>
      </c>
      <c r="C2652">
        <v>0.33</v>
      </c>
      <c r="D2652">
        <v>1.1200000000000001</v>
      </c>
      <c r="E2652" s="1" t="s">
        <v>295</v>
      </c>
      <c r="G2652">
        <v>1</v>
      </c>
    </row>
    <row r="2653" spans="1:7" x14ac:dyDescent="0.25">
      <c r="G2653">
        <v>1</v>
      </c>
    </row>
    <row r="2654" spans="1:7" x14ac:dyDescent="0.25">
      <c r="A2654" t="s">
        <v>112</v>
      </c>
      <c r="B2654">
        <v>50</v>
      </c>
      <c r="C2654">
        <v>0.33</v>
      </c>
      <c r="D2654" t="s">
        <v>529</v>
      </c>
      <c r="E2654" s="1" t="s">
        <v>295</v>
      </c>
      <c r="G2654">
        <v>1</v>
      </c>
    </row>
    <row r="2655" spans="1:7" x14ac:dyDescent="0.25">
      <c r="G2655">
        <v>1</v>
      </c>
    </row>
    <row r="2656" spans="1:7" x14ac:dyDescent="0.25">
      <c r="A2656" t="s">
        <v>1008</v>
      </c>
      <c r="B2656">
        <v>50</v>
      </c>
      <c r="C2656">
        <v>0.99</v>
      </c>
      <c r="D2656">
        <v>2.86</v>
      </c>
      <c r="E2656" s="1" t="s">
        <v>295</v>
      </c>
      <c r="G2656">
        <v>1</v>
      </c>
    </row>
    <row r="2657" spans="1:7" x14ac:dyDescent="0.25">
      <c r="G2657">
        <v>1</v>
      </c>
    </row>
    <row r="2658" spans="1:7" x14ac:dyDescent="0.25">
      <c r="A2658" t="s">
        <v>1022</v>
      </c>
      <c r="B2658">
        <v>50</v>
      </c>
      <c r="C2658">
        <v>0.66</v>
      </c>
      <c r="D2658" t="s">
        <v>529</v>
      </c>
      <c r="E2658" s="1" t="s">
        <v>295</v>
      </c>
      <c r="G2658">
        <v>1</v>
      </c>
    </row>
    <row r="2659" spans="1:7" x14ac:dyDescent="0.25">
      <c r="G2659">
        <v>1</v>
      </c>
    </row>
    <row r="2660" spans="1:7" x14ac:dyDescent="0.25">
      <c r="A2660" t="s">
        <v>764</v>
      </c>
      <c r="B2660">
        <v>0</v>
      </c>
      <c r="C2660" t="s">
        <v>529</v>
      </c>
      <c r="D2660" t="s">
        <v>529</v>
      </c>
      <c r="E2660" s="1" t="s">
        <v>295</v>
      </c>
      <c r="G2660">
        <v>1</v>
      </c>
    </row>
    <row r="2661" spans="1:7" x14ac:dyDescent="0.25">
      <c r="G2661">
        <v>1</v>
      </c>
    </row>
    <row r="2662" spans="1:7" x14ac:dyDescent="0.25">
      <c r="A2662" t="s">
        <v>939</v>
      </c>
      <c r="B2662">
        <v>50</v>
      </c>
      <c r="C2662">
        <v>0.33</v>
      </c>
      <c r="D2662" t="s">
        <v>529</v>
      </c>
      <c r="E2662" s="1" t="s">
        <v>295</v>
      </c>
      <c r="G2662">
        <v>1</v>
      </c>
    </row>
    <row r="2663" spans="1:7" x14ac:dyDescent="0.25">
      <c r="G2663">
        <v>1</v>
      </c>
    </row>
    <row r="2664" spans="1:7" x14ac:dyDescent="0.25">
      <c r="A2664" t="s">
        <v>1143</v>
      </c>
      <c r="B2664">
        <v>50</v>
      </c>
      <c r="C2664">
        <v>0.66</v>
      </c>
      <c r="D2664">
        <v>1.1599999999999999</v>
      </c>
      <c r="E2664" s="1" t="s">
        <v>295</v>
      </c>
      <c r="G2664">
        <v>1</v>
      </c>
    </row>
    <row r="2665" spans="1:7" x14ac:dyDescent="0.25">
      <c r="G2665">
        <v>1</v>
      </c>
    </row>
    <row r="2666" spans="1:7" x14ac:dyDescent="0.25">
      <c r="A2666" t="s">
        <v>155</v>
      </c>
      <c r="B2666">
        <v>50</v>
      </c>
      <c r="C2666">
        <v>0.66</v>
      </c>
      <c r="D2666">
        <v>1.07</v>
      </c>
      <c r="E2666" s="1" t="s">
        <v>295</v>
      </c>
      <c r="G2666">
        <v>1</v>
      </c>
    </row>
    <row r="2667" spans="1:7" x14ac:dyDescent="0.25">
      <c r="G2667">
        <v>1</v>
      </c>
    </row>
    <row r="2668" spans="1:7" x14ac:dyDescent="0.25">
      <c r="A2668" t="s">
        <v>196</v>
      </c>
      <c r="B2668">
        <v>50</v>
      </c>
      <c r="C2668">
        <v>0.99</v>
      </c>
      <c r="D2668">
        <v>1.67</v>
      </c>
      <c r="E2668" s="1" t="s">
        <v>295</v>
      </c>
      <c r="G2668">
        <v>1</v>
      </c>
    </row>
    <row r="2669" spans="1:7" x14ac:dyDescent="0.25">
      <c r="G2669">
        <v>1</v>
      </c>
    </row>
    <row r="2670" spans="1:7" x14ac:dyDescent="0.25">
      <c r="A2670" t="s">
        <v>309</v>
      </c>
      <c r="B2670">
        <v>50</v>
      </c>
      <c r="C2670">
        <v>0.66</v>
      </c>
      <c r="D2670">
        <v>1.19</v>
      </c>
      <c r="E2670" s="1" t="s">
        <v>295</v>
      </c>
      <c r="G2670">
        <v>1</v>
      </c>
    </row>
    <row r="2671" spans="1:7" x14ac:dyDescent="0.25">
      <c r="G2671">
        <v>1</v>
      </c>
    </row>
    <row r="2672" spans="1:7" x14ac:dyDescent="0.25">
      <c r="A2672" t="s">
        <v>531</v>
      </c>
      <c r="B2672">
        <v>500</v>
      </c>
      <c r="C2672">
        <v>0.66</v>
      </c>
      <c r="D2672">
        <v>1.72</v>
      </c>
      <c r="E2672" s="1" t="s">
        <v>295</v>
      </c>
      <c r="G2672">
        <v>1</v>
      </c>
    </row>
    <row r="2673" spans="1:7" x14ac:dyDescent="0.25">
      <c r="G2673">
        <v>1</v>
      </c>
    </row>
    <row r="2674" spans="1:7" x14ac:dyDescent="0.25">
      <c r="A2674" t="s">
        <v>613</v>
      </c>
      <c r="B2674">
        <v>50</v>
      </c>
      <c r="C2674">
        <v>0.66</v>
      </c>
      <c r="D2674" t="s">
        <v>529</v>
      </c>
      <c r="E2674" s="1" t="s">
        <v>295</v>
      </c>
      <c r="G2674">
        <v>1</v>
      </c>
    </row>
    <row r="2675" spans="1:7" x14ac:dyDescent="0.25">
      <c r="G2675">
        <v>1</v>
      </c>
    </row>
    <row r="2676" spans="1:7" x14ac:dyDescent="0.25">
      <c r="A2676" t="s">
        <v>452</v>
      </c>
      <c r="B2676">
        <v>0</v>
      </c>
      <c r="C2676" t="s">
        <v>529</v>
      </c>
      <c r="D2676" t="s">
        <v>529</v>
      </c>
      <c r="E2676" s="1" t="s">
        <v>295</v>
      </c>
      <c r="G2676">
        <v>1</v>
      </c>
    </row>
    <row r="2677" spans="1:7" x14ac:dyDescent="0.25">
      <c r="G2677">
        <v>1</v>
      </c>
    </row>
    <row r="2678" spans="1:7" x14ac:dyDescent="0.25">
      <c r="A2678" t="s">
        <v>976</v>
      </c>
      <c r="B2678">
        <v>50</v>
      </c>
      <c r="C2678">
        <v>0.33</v>
      </c>
      <c r="D2678">
        <v>0.68</v>
      </c>
      <c r="E2678" s="1" t="s">
        <v>295</v>
      </c>
      <c r="G2678">
        <v>1</v>
      </c>
    </row>
    <row r="2679" spans="1:7" x14ac:dyDescent="0.25">
      <c r="G2679">
        <v>1</v>
      </c>
    </row>
    <row r="2680" spans="1:7" x14ac:dyDescent="0.25">
      <c r="A2680" t="s">
        <v>178</v>
      </c>
      <c r="B2680">
        <v>50</v>
      </c>
      <c r="C2680">
        <v>0.66</v>
      </c>
      <c r="D2680">
        <v>1.27</v>
      </c>
      <c r="E2680" s="1" t="s">
        <v>295</v>
      </c>
      <c r="G2680">
        <v>1</v>
      </c>
    </row>
    <row r="2681" spans="1:7" x14ac:dyDescent="0.25">
      <c r="G2681">
        <v>1</v>
      </c>
    </row>
    <row r="2682" spans="1:7" x14ac:dyDescent="0.25">
      <c r="A2682" t="s">
        <v>1003</v>
      </c>
      <c r="B2682">
        <v>50</v>
      </c>
      <c r="C2682">
        <v>0.66</v>
      </c>
      <c r="D2682" t="s">
        <v>529</v>
      </c>
      <c r="E2682" s="1" t="s">
        <v>295</v>
      </c>
      <c r="G2682">
        <v>1</v>
      </c>
    </row>
    <row r="2683" spans="1:7" x14ac:dyDescent="0.25">
      <c r="G2683">
        <v>1</v>
      </c>
    </row>
    <row r="2684" spans="1:7" x14ac:dyDescent="0.25">
      <c r="A2684" t="s">
        <v>278</v>
      </c>
      <c r="B2684">
        <v>50</v>
      </c>
      <c r="C2684">
        <v>0.66</v>
      </c>
      <c r="D2684" t="s">
        <v>529</v>
      </c>
      <c r="E2684" s="1" t="s">
        <v>295</v>
      </c>
      <c r="G2684">
        <v>1</v>
      </c>
    </row>
    <row r="2685" spans="1:7" x14ac:dyDescent="0.25">
      <c r="G2685">
        <v>1</v>
      </c>
    </row>
    <row r="2686" spans="1:7" x14ac:dyDescent="0.25">
      <c r="A2686" t="s">
        <v>160</v>
      </c>
      <c r="B2686">
        <v>50</v>
      </c>
      <c r="C2686">
        <v>0.33</v>
      </c>
      <c r="D2686">
        <v>0.79</v>
      </c>
      <c r="E2686" s="1" t="s">
        <v>295</v>
      </c>
      <c r="G2686">
        <v>1</v>
      </c>
    </row>
    <row r="2687" spans="1:7" x14ac:dyDescent="0.25">
      <c r="G2687">
        <v>1</v>
      </c>
    </row>
    <row r="2688" spans="1:7" x14ac:dyDescent="0.25">
      <c r="A2688" t="s">
        <v>533</v>
      </c>
      <c r="B2688">
        <v>50</v>
      </c>
      <c r="C2688">
        <v>0.66</v>
      </c>
      <c r="D2688">
        <v>1.1599999999999999</v>
      </c>
      <c r="E2688" s="1" t="s">
        <v>295</v>
      </c>
      <c r="G2688">
        <v>1</v>
      </c>
    </row>
    <row r="2689" spans="1:7" x14ac:dyDescent="0.25">
      <c r="G2689">
        <v>1</v>
      </c>
    </row>
    <row r="2690" spans="1:7" x14ac:dyDescent="0.25">
      <c r="A2690" t="s">
        <v>601</v>
      </c>
      <c r="B2690">
        <v>0</v>
      </c>
      <c r="C2690" t="s">
        <v>529</v>
      </c>
      <c r="D2690" t="s">
        <v>529</v>
      </c>
      <c r="E2690" s="1" t="s">
        <v>295</v>
      </c>
      <c r="G2690">
        <v>1</v>
      </c>
    </row>
    <row r="2691" spans="1:7" x14ac:dyDescent="0.25">
      <c r="G2691">
        <v>1</v>
      </c>
    </row>
    <row r="2692" spans="1:7" x14ac:dyDescent="0.25">
      <c r="A2692" t="s">
        <v>314</v>
      </c>
      <c r="B2692">
        <v>50</v>
      </c>
      <c r="C2692">
        <v>0.33</v>
      </c>
      <c r="D2692" t="s">
        <v>529</v>
      </c>
      <c r="E2692" s="1" t="s">
        <v>295</v>
      </c>
      <c r="G2692">
        <v>1</v>
      </c>
    </row>
    <row r="2693" spans="1:7" x14ac:dyDescent="0.25">
      <c r="G2693">
        <v>1</v>
      </c>
    </row>
    <row r="2694" spans="1:7" x14ac:dyDescent="0.25">
      <c r="A2694" t="s">
        <v>376</v>
      </c>
      <c r="B2694">
        <v>50</v>
      </c>
      <c r="C2694">
        <v>0.66</v>
      </c>
      <c r="D2694">
        <v>0.76</v>
      </c>
      <c r="E2694" s="1" t="s">
        <v>295</v>
      </c>
      <c r="G2694">
        <v>1</v>
      </c>
    </row>
    <row r="2695" spans="1:7" x14ac:dyDescent="0.25">
      <c r="G2695">
        <v>1</v>
      </c>
    </row>
    <row r="2696" spans="1:7" x14ac:dyDescent="0.25">
      <c r="A2696" t="s">
        <v>37</v>
      </c>
      <c r="B2696">
        <v>0</v>
      </c>
      <c r="C2696" t="s">
        <v>529</v>
      </c>
      <c r="D2696" t="s">
        <v>529</v>
      </c>
      <c r="E2696" s="1" t="s">
        <v>295</v>
      </c>
      <c r="G2696">
        <v>1</v>
      </c>
    </row>
    <row r="2697" spans="1:7" x14ac:dyDescent="0.25">
      <c r="G2697">
        <v>1</v>
      </c>
    </row>
    <row r="2698" spans="1:7" x14ac:dyDescent="0.25">
      <c r="A2698" t="s">
        <v>483</v>
      </c>
      <c r="B2698">
        <v>0</v>
      </c>
      <c r="C2698" t="s">
        <v>529</v>
      </c>
      <c r="D2698" t="s">
        <v>529</v>
      </c>
      <c r="E2698" s="1" t="s">
        <v>295</v>
      </c>
      <c r="G2698">
        <v>1</v>
      </c>
    </row>
    <row r="2699" spans="1:7" x14ac:dyDescent="0.25">
      <c r="G2699">
        <v>1</v>
      </c>
    </row>
    <row r="2700" spans="1:7" x14ac:dyDescent="0.25">
      <c r="A2700" t="s">
        <v>6</v>
      </c>
      <c r="B2700">
        <v>0</v>
      </c>
      <c r="C2700" t="s">
        <v>529</v>
      </c>
      <c r="D2700" t="s">
        <v>529</v>
      </c>
      <c r="E2700" s="1" t="s">
        <v>295</v>
      </c>
      <c r="G2700">
        <v>1</v>
      </c>
    </row>
    <row r="2701" spans="1:7" x14ac:dyDescent="0.25">
      <c r="G2701">
        <v>1</v>
      </c>
    </row>
    <row r="2702" spans="1:7" x14ac:dyDescent="0.25">
      <c r="A2702" t="s">
        <v>842</v>
      </c>
      <c r="B2702">
        <v>50</v>
      </c>
      <c r="C2702">
        <v>0.33</v>
      </c>
      <c r="D2702" t="s">
        <v>529</v>
      </c>
      <c r="E2702" s="1" t="s">
        <v>295</v>
      </c>
      <c r="G2702">
        <v>1</v>
      </c>
    </row>
    <row r="2703" spans="1:7" x14ac:dyDescent="0.25">
      <c r="G2703">
        <v>1</v>
      </c>
    </row>
    <row r="2704" spans="1:7" x14ac:dyDescent="0.25">
      <c r="A2704" t="s">
        <v>802</v>
      </c>
      <c r="B2704">
        <v>0</v>
      </c>
      <c r="C2704" t="s">
        <v>529</v>
      </c>
      <c r="D2704" t="s">
        <v>529</v>
      </c>
      <c r="E2704" s="1" t="s">
        <v>295</v>
      </c>
      <c r="G2704">
        <v>1</v>
      </c>
    </row>
    <row r="2705" spans="1:7" x14ac:dyDescent="0.25">
      <c r="G2705">
        <v>1</v>
      </c>
    </row>
    <row r="2706" spans="1:7" x14ac:dyDescent="0.25">
      <c r="A2706" t="s">
        <v>877</v>
      </c>
      <c r="B2706">
        <v>50</v>
      </c>
      <c r="C2706">
        <v>0.33</v>
      </c>
      <c r="D2706" t="s">
        <v>529</v>
      </c>
      <c r="E2706" s="1" t="s">
        <v>295</v>
      </c>
      <c r="G2706">
        <v>1</v>
      </c>
    </row>
    <row r="2707" spans="1:7" x14ac:dyDescent="0.25">
      <c r="G2707">
        <v>1</v>
      </c>
    </row>
    <row r="2708" spans="1:7" x14ac:dyDescent="0.25">
      <c r="A2708" t="s">
        <v>14</v>
      </c>
      <c r="B2708">
        <v>0</v>
      </c>
      <c r="C2708" t="s">
        <v>529</v>
      </c>
      <c r="D2708" t="s">
        <v>529</v>
      </c>
      <c r="E2708" s="1" t="s">
        <v>295</v>
      </c>
      <c r="G2708">
        <v>1</v>
      </c>
    </row>
    <row r="2709" spans="1:7" x14ac:dyDescent="0.25">
      <c r="G2709">
        <v>1</v>
      </c>
    </row>
    <row r="2710" spans="1:7" x14ac:dyDescent="0.25">
      <c r="A2710" t="s">
        <v>69</v>
      </c>
      <c r="B2710">
        <v>50</v>
      </c>
      <c r="C2710">
        <v>0.33</v>
      </c>
      <c r="D2710">
        <v>1.02</v>
      </c>
      <c r="E2710" s="1" t="s">
        <v>295</v>
      </c>
      <c r="G2710">
        <v>1</v>
      </c>
    </row>
    <row r="2711" spans="1:7" x14ac:dyDescent="0.25">
      <c r="G2711">
        <v>1</v>
      </c>
    </row>
    <row r="2712" spans="1:7" x14ac:dyDescent="0.25">
      <c r="A2712" t="s">
        <v>457</v>
      </c>
      <c r="B2712">
        <v>0</v>
      </c>
      <c r="C2712" t="s">
        <v>529</v>
      </c>
      <c r="D2712" t="s">
        <v>529</v>
      </c>
      <c r="E2712" s="1" t="s">
        <v>295</v>
      </c>
      <c r="G2712">
        <v>1</v>
      </c>
    </row>
    <row r="2713" spans="1:7" x14ac:dyDescent="0.25">
      <c r="G2713">
        <v>1</v>
      </c>
    </row>
    <row r="2714" spans="1:7" x14ac:dyDescent="0.25">
      <c r="A2714" t="s">
        <v>368</v>
      </c>
      <c r="B2714">
        <v>50</v>
      </c>
      <c r="C2714">
        <v>0.33</v>
      </c>
      <c r="D2714" t="s">
        <v>529</v>
      </c>
      <c r="E2714" s="1" t="s">
        <v>295</v>
      </c>
      <c r="G2714">
        <v>1</v>
      </c>
    </row>
    <row r="2715" spans="1:7" x14ac:dyDescent="0.25">
      <c r="G2715">
        <v>1</v>
      </c>
    </row>
    <row r="2716" spans="1:7" x14ac:dyDescent="0.25">
      <c r="A2716" t="s">
        <v>494</v>
      </c>
      <c r="B2716">
        <v>50</v>
      </c>
      <c r="C2716">
        <v>0.66</v>
      </c>
      <c r="D2716">
        <v>0.96</v>
      </c>
      <c r="E2716" s="1" t="s">
        <v>295</v>
      </c>
      <c r="G2716">
        <v>1</v>
      </c>
    </row>
    <row r="2717" spans="1:7" x14ac:dyDescent="0.25">
      <c r="G2717">
        <v>1</v>
      </c>
    </row>
    <row r="2718" spans="1:7" x14ac:dyDescent="0.25">
      <c r="A2718" t="s">
        <v>189</v>
      </c>
      <c r="B2718">
        <v>50</v>
      </c>
      <c r="C2718">
        <v>0.33</v>
      </c>
      <c r="D2718" t="s">
        <v>529</v>
      </c>
      <c r="E2718" s="1" t="s">
        <v>295</v>
      </c>
      <c r="G2718">
        <v>1</v>
      </c>
    </row>
    <row r="2719" spans="1:7" x14ac:dyDescent="0.25">
      <c r="G2719">
        <v>1</v>
      </c>
    </row>
    <row r="2720" spans="1:7" x14ac:dyDescent="0.25">
      <c r="A2720" t="s">
        <v>132</v>
      </c>
      <c r="B2720">
        <v>0</v>
      </c>
      <c r="C2720" t="s">
        <v>529</v>
      </c>
      <c r="D2720" t="s">
        <v>529</v>
      </c>
      <c r="E2720" s="1" t="s">
        <v>295</v>
      </c>
      <c r="G2720">
        <v>1</v>
      </c>
    </row>
    <row r="2721" spans="1:7" x14ac:dyDescent="0.25">
      <c r="G2721">
        <v>1</v>
      </c>
    </row>
    <row r="2722" spans="1:7" x14ac:dyDescent="0.25">
      <c r="A2722" t="s">
        <v>136</v>
      </c>
      <c r="B2722">
        <v>50</v>
      </c>
      <c r="C2722">
        <v>0.33</v>
      </c>
      <c r="D2722" t="s">
        <v>529</v>
      </c>
      <c r="E2722" s="1" t="s">
        <v>295</v>
      </c>
      <c r="G2722">
        <v>1</v>
      </c>
    </row>
    <row r="2723" spans="1:7" x14ac:dyDescent="0.25">
      <c r="G2723">
        <v>1</v>
      </c>
    </row>
    <row r="2724" spans="1:7" x14ac:dyDescent="0.25">
      <c r="A2724" t="s">
        <v>198</v>
      </c>
      <c r="B2724">
        <v>50</v>
      </c>
      <c r="C2724">
        <v>0.66</v>
      </c>
      <c r="D2724">
        <v>1.62</v>
      </c>
      <c r="E2724" s="1" t="s">
        <v>295</v>
      </c>
      <c r="G2724">
        <v>1</v>
      </c>
    </row>
    <row r="2725" spans="1:7" x14ac:dyDescent="0.25">
      <c r="G2725">
        <v>1</v>
      </c>
    </row>
    <row r="2726" spans="1:7" x14ac:dyDescent="0.25">
      <c r="A2726" t="s">
        <v>1063</v>
      </c>
      <c r="B2726">
        <v>0</v>
      </c>
      <c r="C2726" t="s">
        <v>529</v>
      </c>
      <c r="D2726" t="s">
        <v>529</v>
      </c>
      <c r="E2726" s="1" t="s">
        <v>295</v>
      </c>
      <c r="G2726">
        <v>1</v>
      </c>
    </row>
    <row r="2727" spans="1:7" x14ac:dyDescent="0.25">
      <c r="G2727">
        <v>1</v>
      </c>
    </row>
    <row r="2728" spans="1:7" x14ac:dyDescent="0.25">
      <c r="A2728" t="s">
        <v>216</v>
      </c>
      <c r="B2728">
        <v>50</v>
      </c>
      <c r="C2728">
        <v>0.66</v>
      </c>
      <c r="D2728">
        <v>2.59</v>
      </c>
      <c r="E2728" s="1" t="s">
        <v>295</v>
      </c>
      <c r="G2728">
        <v>1</v>
      </c>
    </row>
    <row r="2729" spans="1:7" x14ac:dyDescent="0.25">
      <c r="G2729">
        <v>1</v>
      </c>
    </row>
    <row r="2730" spans="1:7" x14ac:dyDescent="0.25">
      <c r="A2730" t="s">
        <v>868</v>
      </c>
      <c r="B2730">
        <v>50</v>
      </c>
      <c r="C2730">
        <v>0.99</v>
      </c>
      <c r="D2730" t="s">
        <v>529</v>
      </c>
      <c r="E2730" s="1" t="s">
        <v>295</v>
      </c>
      <c r="G2730">
        <v>1</v>
      </c>
    </row>
    <row r="2731" spans="1:7" x14ac:dyDescent="0.25">
      <c r="G2731">
        <v>1</v>
      </c>
    </row>
    <row r="2732" spans="1:7" x14ac:dyDescent="0.25">
      <c r="A2732" t="s">
        <v>267</v>
      </c>
      <c r="B2732">
        <v>0</v>
      </c>
      <c r="C2732" t="s">
        <v>529</v>
      </c>
      <c r="D2732" t="s">
        <v>529</v>
      </c>
      <c r="E2732" s="1" t="s">
        <v>295</v>
      </c>
      <c r="G2732">
        <v>1</v>
      </c>
    </row>
    <row r="2733" spans="1:7" x14ac:dyDescent="0.25">
      <c r="G2733">
        <v>1</v>
      </c>
    </row>
    <row r="2734" spans="1:7" x14ac:dyDescent="0.25">
      <c r="A2734" t="s">
        <v>921</v>
      </c>
      <c r="B2734">
        <v>0</v>
      </c>
      <c r="C2734" t="s">
        <v>529</v>
      </c>
      <c r="D2734" t="s">
        <v>529</v>
      </c>
      <c r="E2734" s="1" t="s">
        <v>295</v>
      </c>
      <c r="G2734">
        <v>1</v>
      </c>
    </row>
    <row r="2735" spans="1:7" x14ac:dyDescent="0.25">
      <c r="G2735">
        <v>1</v>
      </c>
    </row>
    <row r="2736" spans="1:7" x14ac:dyDescent="0.25">
      <c r="A2736" t="s">
        <v>951</v>
      </c>
      <c r="B2736">
        <v>0</v>
      </c>
      <c r="C2736" t="s">
        <v>529</v>
      </c>
      <c r="D2736" t="s">
        <v>529</v>
      </c>
      <c r="E2736" s="1" t="s">
        <v>295</v>
      </c>
      <c r="G2736">
        <v>1</v>
      </c>
    </row>
    <row r="2737" spans="1:7" x14ac:dyDescent="0.25">
      <c r="G2737">
        <v>1</v>
      </c>
    </row>
    <row r="2738" spans="1:7" x14ac:dyDescent="0.25">
      <c r="A2738" t="s">
        <v>163</v>
      </c>
      <c r="B2738">
        <v>50</v>
      </c>
      <c r="C2738">
        <v>0.33</v>
      </c>
      <c r="D2738" t="s">
        <v>529</v>
      </c>
      <c r="E2738" s="1" t="s">
        <v>295</v>
      </c>
      <c r="G2738">
        <v>1</v>
      </c>
    </row>
    <row r="2739" spans="1:7" x14ac:dyDescent="0.25">
      <c r="G2739">
        <v>1</v>
      </c>
    </row>
    <row r="2740" spans="1:7" x14ac:dyDescent="0.25">
      <c r="A2740" t="s">
        <v>193</v>
      </c>
      <c r="B2740">
        <v>50</v>
      </c>
      <c r="C2740">
        <v>0.66</v>
      </c>
      <c r="D2740">
        <v>1.34</v>
      </c>
      <c r="E2740" s="1" t="s">
        <v>295</v>
      </c>
      <c r="G2740">
        <v>1</v>
      </c>
    </row>
    <row r="2741" spans="1:7" x14ac:dyDescent="0.25">
      <c r="G2741">
        <v>1</v>
      </c>
    </row>
    <row r="2742" spans="1:7" x14ac:dyDescent="0.25">
      <c r="A2742" t="s">
        <v>1117</v>
      </c>
      <c r="B2742">
        <v>50</v>
      </c>
      <c r="C2742">
        <v>0.66</v>
      </c>
      <c r="D2742">
        <v>1.76</v>
      </c>
      <c r="E2742" s="1" t="s">
        <v>295</v>
      </c>
      <c r="G2742">
        <v>1</v>
      </c>
    </row>
    <row r="2743" spans="1:7" x14ac:dyDescent="0.25">
      <c r="G2743">
        <v>1</v>
      </c>
    </row>
    <row r="2744" spans="1:7" x14ac:dyDescent="0.25">
      <c r="A2744" t="s">
        <v>471</v>
      </c>
      <c r="B2744">
        <v>0</v>
      </c>
      <c r="C2744" t="s">
        <v>529</v>
      </c>
      <c r="D2744" t="s">
        <v>529</v>
      </c>
      <c r="E2744" s="1" t="s">
        <v>295</v>
      </c>
      <c r="G2744">
        <v>1</v>
      </c>
    </row>
    <row r="2745" spans="1:7" x14ac:dyDescent="0.25">
      <c r="G2745">
        <v>1</v>
      </c>
    </row>
    <row r="2746" spans="1:7" x14ac:dyDescent="0.25">
      <c r="A2746" t="s">
        <v>1131</v>
      </c>
      <c r="B2746">
        <v>50</v>
      </c>
      <c r="C2746">
        <v>0.99</v>
      </c>
      <c r="D2746">
        <v>1.68</v>
      </c>
      <c r="E2746" s="1" t="s">
        <v>295</v>
      </c>
      <c r="G2746">
        <v>1</v>
      </c>
    </row>
    <row r="2747" spans="1:7" x14ac:dyDescent="0.25">
      <c r="G2747">
        <v>1</v>
      </c>
    </row>
    <row r="2748" spans="1:7" x14ac:dyDescent="0.25">
      <c r="A2748" t="s">
        <v>398</v>
      </c>
      <c r="B2748">
        <v>50</v>
      </c>
      <c r="C2748">
        <v>0.66</v>
      </c>
      <c r="D2748">
        <v>1.18</v>
      </c>
      <c r="E2748" s="1" t="s">
        <v>295</v>
      </c>
      <c r="G2748">
        <v>1</v>
      </c>
    </row>
    <row r="2749" spans="1:7" x14ac:dyDescent="0.25">
      <c r="G2749">
        <v>1</v>
      </c>
    </row>
    <row r="2750" spans="1:7" x14ac:dyDescent="0.25">
      <c r="A2750" t="s">
        <v>1072</v>
      </c>
      <c r="B2750">
        <v>50</v>
      </c>
      <c r="C2750">
        <v>0.99</v>
      </c>
      <c r="D2750" t="s">
        <v>529</v>
      </c>
      <c r="E2750" s="1" t="s">
        <v>295</v>
      </c>
      <c r="G2750">
        <v>1</v>
      </c>
    </row>
    <row r="2751" spans="1:7" x14ac:dyDescent="0.25">
      <c r="G2751">
        <v>1</v>
      </c>
    </row>
    <row r="2752" spans="1:7" x14ac:dyDescent="0.25">
      <c r="A2752" t="s">
        <v>643</v>
      </c>
      <c r="B2752">
        <v>50</v>
      </c>
      <c r="C2752">
        <v>0.33</v>
      </c>
      <c r="D2752" t="s">
        <v>529</v>
      </c>
      <c r="E2752" s="1" t="s">
        <v>295</v>
      </c>
      <c r="G2752">
        <v>1</v>
      </c>
    </row>
    <row r="2753" spans="1:7" x14ac:dyDescent="0.25">
      <c r="G2753">
        <v>1</v>
      </c>
    </row>
    <row r="2754" spans="1:7" x14ac:dyDescent="0.25">
      <c r="A2754" t="s">
        <v>270</v>
      </c>
      <c r="B2754">
        <v>50</v>
      </c>
      <c r="C2754">
        <v>0.33</v>
      </c>
      <c r="D2754" t="s">
        <v>529</v>
      </c>
      <c r="E2754" s="1" t="s">
        <v>295</v>
      </c>
      <c r="G2754">
        <v>1</v>
      </c>
    </row>
    <row r="2755" spans="1:7" x14ac:dyDescent="0.25">
      <c r="G2755">
        <v>1</v>
      </c>
    </row>
    <row r="2756" spans="1:7" x14ac:dyDescent="0.25">
      <c r="A2756" t="s">
        <v>634</v>
      </c>
      <c r="B2756">
        <v>50</v>
      </c>
      <c r="C2756">
        <v>0.33</v>
      </c>
      <c r="D2756" t="s">
        <v>529</v>
      </c>
      <c r="E2756" s="1" t="s">
        <v>295</v>
      </c>
      <c r="G2756">
        <v>1</v>
      </c>
    </row>
    <row r="2757" spans="1:7" x14ac:dyDescent="0.25">
      <c r="G2757">
        <v>1</v>
      </c>
    </row>
    <row r="2758" spans="1:7" x14ac:dyDescent="0.25">
      <c r="A2758" t="s">
        <v>1010</v>
      </c>
      <c r="B2758">
        <v>50</v>
      </c>
      <c r="C2758">
        <v>0.99</v>
      </c>
      <c r="D2758" t="s">
        <v>529</v>
      </c>
      <c r="E2758" s="1" t="s">
        <v>295</v>
      </c>
      <c r="G2758">
        <v>1</v>
      </c>
    </row>
    <row r="2759" spans="1:7" x14ac:dyDescent="0.25">
      <c r="G2759">
        <v>1</v>
      </c>
    </row>
    <row r="2760" spans="1:7" x14ac:dyDescent="0.25">
      <c r="A2760" t="s">
        <v>281</v>
      </c>
      <c r="B2760">
        <v>50</v>
      </c>
      <c r="C2760">
        <v>0.33</v>
      </c>
      <c r="D2760">
        <v>0.82</v>
      </c>
      <c r="E2760" s="1" t="s">
        <v>295</v>
      </c>
      <c r="G2760">
        <v>1</v>
      </c>
    </row>
    <row r="2761" spans="1:7" x14ac:dyDescent="0.25">
      <c r="G2761">
        <v>1</v>
      </c>
    </row>
    <row r="2762" spans="1:7" x14ac:dyDescent="0.25">
      <c r="A2762" t="s">
        <v>120</v>
      </c>
      <c r="B2762">
        <v>50</v>
      </c>
      <c r="C2762">
        <v>0.99</v>
      </c>
      <c r="D2762">
        <v>1.63</v>
      </c>
      <c r="E2762" s="1" t="s">
        <v>295</v>
      </c>
      <c r="G2762">
        <v>1</v>
      </c>
    </row>
    <row r="2763" spans="1:7" x14ac:dyDescent="0.25">
      <c r="G2763">
        <v>1</v>
      </c>
    </row>
    <row r="2764" spans="1:7" x14ac:dyDescent="0.25">
      <c r="A2764" t="s">
        <v>306</v>
      </c>
      <c r="B2764">
        <v>50</v>
      </c>
      <c r="C2764">
        <v>0.33</v>
      </c>
      <c r="D2764" t="s">
        <v>529</v>
      </c>
      <c r="E2764" s="1" t="s">
        <v>295</v>
      </c>
      <c r="G2764">
        <v>1</v>
      </c>
    </row>
    <row r="2765" spans="1:7" x14ac:dyDescent="0.25">
      <c r="G2765">
        <v>1</v>
      </c>
    </row>
    <row r="2766" spans="1:7" x14ac:dyDescent="0.25">
      <c r="A2766" t="s">
        <v>373</v>
      </c>
      <c r="B2766">
        <v>50</v>
      </c>
      <c r="C2766">
        <v>0.33</v>
      </c>
      <c r="D2766" t="s">
        <v>529</v>
      </c>
      <c r="E2766" s="1" t="s">
        <v>295</v>
      </c>
      <c r="G2766">
        <v>1</v>
      </c>
    </row>
    <row r="2767" spans="1:7" x14ac:dyDescent="0.25">
      <c r="G2767">
        <v>1</v>
      </c>
    </row>
    <row r="2768" spans="1:7" x14ac:dyDescent="0.25">
      <c r="A2768" t="s">
        <v>806</v>
      </c>
      <c r="B2768">
        <v>0</v>
      </c>
      <c r="C2768" t="s">
        <v>529</v>
      </c>
      <c r="D2768" t="s">
        <v>529</v>
      </c>
      <c r="E2768" s="1" t="s">
        <v>295</v>
      </c>
      <c r="G2768">
        <v>1</v>
      </c>
    </row>
    <row r="2769" spans="1:7" x14ac:dyDescent="0.25">
      <c r="G2769">
        <v>1</v>
      </c>
    </row>
    <row r="2770" spans="1:7" x14ac:dyDescent="0.25">
      <c r="A2770" t="s">
        <v>323</v>
      </c>
      <c r="B2770">
        <v>50</v>
      </c>
      <c r="C2770">
        <v>0.99</v>
      </c>
      <c r="D2770" t="s">
        <v>529</v>
      </c>
      <c r="E2770" s="1" t="s">
        <v>295</v>
      </c>
      <c r="G2770">
        <v>1</v>
      </c>
    </row>
    <row r="2771" spans="1:7" x14ac:dyDescent="0.25">
      <c r="G2771">
        <v>1</v>
      </c>
    </row>
    <row r="2772" spans="1:7" x14ac:dyDescent="0.25">
      <c r="A2772" t="s">
        <v>559</v>
      </c>
      <c r="B2772">
        <v>0</v>
      </c>
      <c r="C2772" t="s">
        <v>529</v>
      </c>
      <c r="D2772" t="s">
        <v>529</v>
      </c>
      <c r="E2772" s="1" t="s">
        <v>295</v>
      </c>
      <c r="G2772">
        <v>1</v>
      </c>
    </row>
    <row r="2773" spans="1:7" x14ac:dyDescent="0.25">
      <c r="G2773">
        <v>1</v>
      </c>
    </row>
    <row r="2774" spans="1:7" x14ac:dyDescent="0.25">
      <c r="A2774" t="s">
        <v>395</v>
      </c>
      <c r="B2774">
        <v>50</v>
      </c>
      <c r="C2774">
        <v>0.33</v>
      </c>
      <c r="D2774" t="s">
        <v>529</v>
      </c>
      <c r="E2774" s="1" t="s">
        <v>295</v>
      </c>
      <c r="G2774">
        <v>1</v>
      </c>
    </row>
    <row r="2775" spans="1:7" x14ac:dyDescent="0.25">
      <c r="G2775">
        <v>1</v>
      </c>
    </row>
    <row r="2776" spans="1:7" x14ac:dyDescent="0.25">
      <c r="A2776" t="s">
        <v>383</v>
      </c>
      <c r="B2776">
        <v>50</v>
      </c>
      <c r="C2776">
        <v>0.66</v>
      </c>
      <c r="D2776">
        <v>0.34</v>
      </c>
      <c r="E2776" s="1" t="s">
        <v>295</v>
      </c>
      <c r="G2776">
        <v>1</v>
      </c>
    </row>
    <row r="2777" spans="1:7" x14ac:dyDescent="0.25">
      <c r="G2777">
        <v>1</v>
      </c>
    </row>
    <row r="2778" spans="1:7" x14ac:dyDescent="0.25">
      <c r="A2778" t="s">
        <v>1064</v>
      </c>
      <c r="B2778">
        <v>50</v>
      </c>
      <c r="C2778">
        <v>0.33</v>
      </c>
      <c r="D2778" t="s">
        <v>529</v>
      </c>
      <c r="E2778" s="1" t="s">
        <v>295</v>
      </c>
      <c r="G2778">
        <v>1</v>
      </c>
    </row>
    <row r="2779" spans="1:7" x14ac:dyDescent="0.25">
      <c r="G2779">
        <v>1</v>
      </c>
    </row>
    <row r="2780" spans="1:7" x14ac:dyDescent="0.25">
      <c r="A2780" t="s">
        <v>805</v>
      </c>
      <c r="B2780">
        <v>0</v>
      </c>
      <c r="C2780" t="s">
        <v>529</v>
      </c>
      <c r="D2780" t="s">
        <v>529</v>
      </c>
      <c r="E2780" s="1" t="s">
        <v>295</v>
      </c>
      <c r="G2780">
        <v>1</v>
      </c>
    </row>
    <row r="2781" spans="1:7" x14ac:dyDescent="0.25">
      <c r="G2781">
        <v>1</v>
      </c>
    </row>
    <row r="2782" spans="1:7" x14ac:dyDescent="0.25">
      <c r="A2782" t="s">
        <v>221</v>
      </c>
      <c r="B2782">
        <v>50</v>
      </c>
      <c r="C2782">
        <v>0.33</v>
      </c>
      <c r="D2782" t="s">
        <v>529</v>
      </c>
      <c r="E2782" s="1" t="s">
        <v>295</v>
      </c>
      <c r="G2782">
        <v>1</v>
      </c>
    </row>
    <row r="2783" spans="1:7" x14ac:dyDescent="0.25">
      <c r="G2783">
        <v>1</v>
      </c>
    </row>
    <row r="2784" spans="1:7" x14ac:dyDescent="0.25">
      <c r="A2784" t="s">
        <v>761</v>
      </c>
      <c r="B2784">
        <v>50</v>
      </c>
      <c r="C2784">
        <v>0.33</v>
      </c>
      <c r="D2784" t="s">
        <v>529</v>
      </c>
      <c r="E2784" s="1" t="s">
        <v>295</v>
      </c>
      <c r="G2784">
        <v>1</v>
      </c>
    </row>
    <row r="2785" spans="1:7" x14ac:dyDescent="0.25">
      <c r="G2785">
        <v>1</v>
      </c>
    </row>
    <row r="2786" spans="1:7" x14ac:dyDescent="0.25">
      <c r="A2786" t="s">
        <v>448</v>
      </c>
      <c r="B2786">
        <v>50</v>
      </c>
      <c r="C2786">
        <v>0.33</v>
      </c>
      <c r="D2786">
        <v>1.3</v>
      </c>
      <c r="E2786" s="1" t="s">
        <v>295</v>
      </c>
      <c r="G2786">
        <v>1</v>
      </c>
    </row>
    <row r="2787" spans="1:7" x14ac:dyDescent="0.25">
      <c r="G2787">
        <v>1</v>
      </c>
    </row>
    <row r="2788" spans="1:7" x14ac:dyDescent="0.25">
      <c r="A2788" t="s">
        <v>977</v>
      </c>
      <c r="B2788">
        <v>50</v>
      </c>
      <c r="C2788">
        <v>0.99</v>
      </c>
      <c r="D2788">
        <v>2.89</v>
      </c>
      <c r="E2788" s="1" t="s">
        <v>295</v>
      </c>
      <c r="G2788">
        <v>1</v>
      </c>
    </row>
    <row r="2789" spans="1:7" x14ac:dyDescent="0.25">
      <c r="G2789">
        <v>1</v>
      </c>
    </row>
    <row r="2790" spans="1:7" x14ac:dyDescent="0.25">
      <c r="A2790" t="s">
        <v>370</v>
      </c>
      <c r="B2790">
        <v>50</v>
      </c>
      <c r="C2790">
        <v>0.66</v>
      </c>
      <c r="D2790" t="s">
        <v>529</v>
      </c>
      <c r="E2790" s="1" t="s">
        <v>295</v>
      </c>
      <c r="G2790">
        <v>1</v>
      </c>
    </row>
    <row r="2791" spans="1:7" x14ac:dyDescent="0.25">
      <c r="G2791">
        <v>1</v>
      </c>
    </row>
    <row r="2792" spans="1:7" x14ac:dyDescent="0.25">
      <c r="A2792" t="s">
        <v>1096</v>
      </c>
      <c r="B2792">
        <v>50</v>
      </c>
      <c r="C2792">
        <v>0.66</v>
      </c>
      <c r="D2792">
        <v>1.0900000000000001</v>
      </c>
      <c r="E2792" s="1" t="s">
        <v>295</v>
      </c>
      <c r="G2792">
        <v>1</v>
      </c>
    </row>
    <row r="2793" spans="1:7" x14ac:dyDescent="0.25">
      <c r="G2793">
        <v>1</v>
      </c>
    </row>
    <row r="2794" spans="1:7" x14ac:dyDescent="0.25">
      <c r="A2794" t="s">
        <v>851</v>
      </c>
      <c r="B2794">
        <v>50</v>
      </c>
      <c r="C2794">
        <v>0.33</v>
      </c>
      <c r="D2794" t="s">
        <v>529</v>
      </c>
      <c r="E2794" s="1" t="s">
        <v>295</v>
      </c>
      <c r="G2794">
        <v>1</v>
      </c>
    </row>
    <row r="2795" spans="1:7" x14ac:dyDescent="0.25">
      <c r="G2795">
        <v>1</v>
      </c>
    </row>
    <row r="2796" spans="1:7" x14ac:dyDescent="0.25">
      <c r="A2796" t="s">
        <v>265</v>
      </c>
      <c r="B2796">
        <v>50</v>
      </c>
      <c r="C2796">
        <v>0.33</v>
      </c>
      <c r="D2796" t="s">
        <v>529</v>
      </c>
      <c r="E2796" s="1" t="s">
        <v>295</v>
      </c>
      <c r="G2796">
        <v>1</v>
      </c>
    </row>
    <row r="2797" spans="1:7" x14ac:dyDescent="0.25">
      <c r="G2797">
        <v>1</v>
      </c>
    </row>
    <row r="2798" spans="1:7" x14ac:dyDescent="0.25">
      <c r="A2798" t="s">
        <v>822</v>
      </c>
      <c r="B2798">
        <v>50</v>
      </c>
      <c r="C2798">
        <v>0.33</v>
      </c>
      <c r="D2798" t="s">
        <v>529</v>
      </c>
      <c r="E2798" s="1" t="s">
        <v>295</v>
      </c>
      <c r="G2798">
        <v>1</v>
      </c>
    </row>
    <row r="2799" spans="1:7" x14ac:dyDescent="0.25">
      <c r="G2799">
        <v>1</v>
      </c>
    </row>
    <row r="2800" spans="1:7" x14ac:dyDescent="0.25">
      <c r="A2800" t="s">
        <v>479</v>
      </c>
      <c r="B2800">
        <v>50</v>
      </c>
      <c r="C2800">
        <v>0.66</v>
      </c>
      <c r="D2800">
        <v>0.9</v>
      </c>
      <c r="E2800" s="1" t="s">
        <v>295</v>
      </c>
      <c r="G2800">
        <v>1</v>
      </c>
    </row>
    <row r="2801" spans="1:7" x14ac:dyDescent="0.25">
      <c r="G2801">
        <v>1</v>
      </c>
    </row>
    <row r="2802" spans="1:7" x14ac:dyDescent="0.25">
      <c r="A2802" t="s">
        <v>715</v>
      </c>
      <c r="B2802">
        <v>50</v>
      </c>
      <c r="C2802">
        <v>0.33</v>
      </c>
      <c r="D2802" t="s">
        <v>529</v>
      </c>
      <c r="E2802" s="1" t="s">
        <v>295</v>
      </c>
      <c r="G2802">
        <v>1</v>
      </c>
    </row>
    <row r="2803" spans="1:7" x14ac:dyDescent="0.25">
      <c r="G2803">
        <v>1</v>
      </c>
    </row>
    <row r="2804" spans="1:7" x14ac:dyDescent="0.25">
      <c r="A2804" t="s">
        <v>909</v>
      </c>
      <c r="B2804">
        <v>50</v>
      </c>
      <c r="C2804">
        <v>0.66</v>
      </c>
      <c r="D2804">
        <v>0.64</v>
      </c>
      <c r="E2804" s="1" t="s">
        <v>295</v>
      </c>
      <c r="G2804">
        <v>1</v>
      </c>
    </row>
    <row r="2805" spans="1:7" x14ac:dyDescent="0.25">
      <c r="G2805">
        <v>1</v>
      </c>
    </row>
    <row r="2806" spans="1:7" x14ac:dyDescent="0.25">
      <c r="A2806" t="s">
        <v>887</v>
      </c>
      <c r="B2806">
        <v>50</v>
      </c>
      <c r="C2806">
        <v>0.66</v>
      </c>
      <c r="D2806">
        <v>10.8</v>
      </c>
      <c r="E2806" s="1" t="s">
        <v>295</v>
      </c>
      <c r="G2806">
        <v>1</v>
      </c>
    </row>
    <row r="2807" spans="1:7" x14ac:dyDescent="0.25">
      <c r="G2807">
        <v>1</v>
      </c>
    </row>
    <row r="2808" spans="1:7" x14ac:dyDescent="0.25">
      <c r="A2808" t="s">
        <v>731</v>
      </c>
      <c r="B2808">
        <v>50</v>
      </c>
      <c r="C2808">
        <v>0.33</v>
      </c>
      <c r="D2808" t="s">
        <v>529</v>
      </c>
      <c r="E2808" s="1" t="s">
        <v>295</v>
      </c>
      <c r="G2808">
        <v>1</v>
      </c>
    </row>
    <row r="2809" spans="1:7" x14ac:dyDescent="0.25">
      <c r="G2809">
        <v>1</v>
      </c>
    </row>
    <row r="2810" spans="1:7" x14ac:dyDescent="0.25">
      <c r="A2810" t="s">
        <v>543</v>
      </c>
      <c r="B2810">
        <v>50</v>
      </c>
      <c r="C2810">
        <v>0.33</v>
      </c>
      <c r="D2810">
        <v>0.86</v>
      </c>
      <c r="E2810" s="1" t="s">
        <v>295</v>
      </c>
      <c r="G2810">
        <v>1</v>
      </c>
    </row>
    <row r="2811" spans="1:7" x14ac:dyDescent="0.25">
      <c r="G2811">
        <v>1</v>
      </c>
    </row>
    <row r="2812" spans="1:7" x14ac:dyDescent="0.25">
      <c r="A2812" t="s">
        <v>585</v>
      </c>
      <c r="B2812">
        <v>50</v>
      </c>
      <c r="C2812">
        <v>0.99</v>
      </c>
      <c r="D2812">
        <v>2.4</v>
      </c>
      <c r="E2812" s="1" t="s">
        <v>295</v>
      </c>
      <c r="G2812">
        <v>1</v>
      </c>
    </row>
    <row r="2813" spans="1:7" x14ac:dyDescent="0.25">
      <c r="G2813">
        <v>1</v>
      </c>
    </row>
    <row r="2814" spans="1:7" x14ac:dyDescent="0.25">
      <c r="A2814" t="s">
        <v>246</v>
      </c>
      <c r="B2814">
        <v>50</v>
      </c>
      <c r="C2814">
        <v>0.33</v>
      </c>
      <c r="D2814">
        <v>1.08</v>
      </c>
      <c r="E2814" s="1" t="s">
        <v>295</v>
      </c>
      <c r="G2814">
        <v>1</v>
      </c>
    </row>
    <row r="2815" spans="1:7" x14ac:dyDescent="0.25">
      <c r="G2815">
        <v>1</v>
      </c>
    </row>
    <row r="2816" spans="1:7" x14ac:dyDescent="0.25">
      <c r="A2816" t="s">
        <v>88</v>
      </c>
      <c r="B2816">
        <v>50</v>
      </c>
      <c r="C2816">
        <v>0.99</v>
      </c>
      <c r="D2816">
        <v>2.1</v>
      </c>
      <c r="E2816" s="1" t="s">
        <v>295</v>
      </c>
      <c r="G2816">
        <v>1</v>
      </c>
    </row>
    <row r="2817" spans="1:7" x14ac:dyDescent="0.25">
      <c r="G2817">
        <v>1</v>
      </c>
    </row>
    <row r="2818" spans="1:7" x14ac:dyDescent="0.25">
      <c r="A2818" t="s">
        <v>738</v>
      </c>
      <c r="B2818">
        <v>50</v>
      </c>
      <c r="C2818">
        <v>0.66</v>
      </c>
      <c r="D2818">
        <v>1.27</v>
      </c>
      <c r="E2818" s="1" t="s">
        <v>295</v>
      </c>
      <c r="G2818">
        <v>1</v>
      </c>
    </row>
    <row r="2819" spans="1:7" x14ac:dyDescent="0.25">
      <c r="G2819">
        <v>1</v>
      </c>
    </row>
    <row r="2820" spans="1:7" x14ac:dyDescent="0.25">
      <c r="A2820" t="s">
        <v>600</v>
      </c>
      <c r="B2820">
        <v>50</v>
      </c>
      <c r="C2820">
        <v>0.33</v>
      </c>
      <c r="D2820" t="s">
        <v>529</v>
      </c>
      <c r="E2820" s="1" t="s">
        <v>295</v>
      </c>
      <c r="G2820">
        <v>1</v>
      </c>
    </row>
    <row r="2821" spans="1:7" x14ac:dyDescent="0.25">
      <c r="G2821">
        <v>1</v>
      </c>
    </row>
    <row r="2822" spans="1:7" x14ac:dyDescent="0.25">
      <c r="A2822" t="s">
        <v>297</v>
      </c>
      <c r="B2822">
        <v>50</v>
      </c>
      <c r="C2822">
        <v>0.33</v>
      </c>
      <c r="D2822" t="s">
        <v>529</v>
      </c>
      <c r="E2822" s="1" t="s">
        <v>295</v>
      </c>
      <c r="G2822">
        <v>1</v>
      </c>
    </row>
    <row r="2823" spans="1:7" x14ac:dyDescent="0.25">
      <c r="G2823">
        <v>1</v>
      </c>
    </row>
    <row r="2824" spans="1:7" x14ac:dyDescent="0.25">
      <c r="A2824" t="s">
        <v>1074</v>
      </c>
      <c r="B2824">
        <v>50</v>
      </c>
      <c r="C2824">
        <v>0.99</v>
      </c>
      <c r="D2824">
        <v>0.7</v>
      </c>
      <c r="E2824" s="1" t="s">
        <v>295</v>
      </c>
      <c r="G2824">
        <v>1</v>
      </c>
    </row>
    <row r="2825" spans="1:7" x14ac:dyDescent="0.25">
      <c r="G2825">
        <v>1</v>
      </c>
    </row>
    <row r="2826" spans="1:7" x14ac:dyDescent="0.25">
      <c r="A2826" t="s">
        <v>629</v>
      </c>
      <c r="B2826">
        <v>50</v>
      </c>
      <c r="C2826">
        <v>0.33</v>
      </c>
      <c r="D2826" t="s">
        <v>529</v>
      </c>
      <c r="E2826" s="1" t="s">
        <v>295</v>
      </c>
      <c r="G2826">
        <v>1</v>
      </c>
    </row>
    <row r="2827" spans="1:7" x14ac:dyDescent="0.25">
      <c r="G2827">
        <v>1</v>
      </c>
    </row>
    <row r="2828" spans="1:7" x14ac:dyDescent="0.25">
      <c r="A2828" t="s">
        <v>648</v>
      </c>
      <c r="B2828">
        <v>50</v>
      </c>
      <c r="C2828">
        <v>0.33</v>
      </c>
      <c r="D2828" t="s">
        <v>529</v>
      </c>
      <c r="E2828" s="1" t="s">
        <v>295</v>
      </c>
      <c r="G2828">
        <v>1</v>
      </c>
    </row>
    <row r="2829" spans="1:7" x14ac:dyDescent="0.25">
      <c r="G2829">
        <v>1</v>
      </c>
    </row>
    <row r="2830" spans="1:7" x14ac:dyDescent="0.25">
      <c r="A2830" t="s">
        <v>56</v>
      </c>
      <c r="B2830">
        <v>50</v>
      </c>
      <c r="C2830">
        <v>0.66</v>
      </c>
      <c r="D2830">
        <v>1.23</v>
      </c>
      <c r="E2830" s="1" t="s">
        <v>295</v>
      </c>
      <c r="G2830">
        <v>1</v>
      </c>
    </row>
    <row r="2831" spans="1:7" x14ac:dyDescent="0.25">
      <c r="G2831">
        <v>1</v>
      </c>
    </row>
    <row r="2832" spans="1:7" x14ac:dyDescent="0.25">
      <c r="A2832" t="s">
        <v>503</v>
      </c>
      <c r="B2832">
        <v>50</v>
      </c>
      <c r="C2832">
        <v>0.66</v>
      </c>
      <c r="D2832">
        <v>1.02</v>
      </c>
      <c r="E2832" s="1" t="s">
        <v>295</v>
      </c>
      <c r="G2832">
        <v>1</v>
      </c>
    </row>
    <row r="2833" spans="1:7" x14ac:dyDescent="0.25">
      <c r="G2833">
        <v>1</v>
      </c>
    </row>
    <row r="2834" spans="1:7" x14ac:dyDescent="0.25">
      <c r="A2834" t="s">
        <v>930</v>
      </c>
      <c r="B2834">
        <v>0</v>
      </c>
      <c r="C2834" t="s">
        <v>529</v>
      </c>
      <c r="D2834" t="s">
        <v>529</v>
      </c>
      <c r="E2834" s="1" t="s">
        <v>295</v>
      </c>
      <c r="G2834">
        <v>1</v>
      </c>
    </row>
    <row r="2835" spans="1:7" x14ac:dyDescent="0.25">
      <c r="G2835">
        <v>1</v>
      </c>
    </row>
    <row r="2836" spans="1:7" x14ac:dyDescent="0.25">
      <c r="A2836" t="s">
        <v>565</v>
      </c>
      <c r="B2836">
        <v>50</v>
      </c>
      <c r="C2836">
        <v>0.33</v>
      </c>
      <c r="D2836" t="s">
        <v>529</v>
      </c>
      <c r="E2836" s="1" t="s">
        <v>295</v>
      </c>
      <c r="G2836">
        <v>1</v>
      </c>
    </row>
    <row r="2837" spans="1:7" x14ac:dyDescent="0.25">
      <c r="G2837">
        <v>1</v>
      </c>
    </row>
    <row r="2838" spans="1:7" x14ac:dyDescent="0.25">
      <c r="A2838" t="s">
        <v>381</v>
      </c>
      <c r="B2838">
        <v>50</v>
      </c>
      <c r="C2838">
        <v>0.33</v>
      </c>
      <c r="D2838" t="s">
        <v>529</v>
      </c>
      <c r="E2838" s="1" t="s">
        <v>295</v>
      </c>
      <c r="G2838">
        <v>1</v>
      </c>
    </row>
    <row r="2839" spans="1:7" x14ac:dyDescent="0.25">
      <c r="G2839">
        <v>1</v>
      </c>
    </row>
    <row r="2840" spans="1:7" x14ac:dyDescent="0.25">
      <c r="A2840" t="s">
        <v>361</v>
      </c>
      <c r="B2840">
        <v>50</v>
      </c>
      <c r="C2840">
        <v>0.66</v>
      </c>
      <c r="D2840">
        <v>1.01</v>
      </c>
      <c r="E2840" s="1" t="s">
        <v>295</v>
      </c>
      <c r="G2840">
        <v>1</v>
      </c>
    </row>
    <row r="2841" spans="1:7" x14ac:dyDescent="0.25">
      <c r="G2841">
        <v>1</v>
      </c>
    </row>
    <row r="2842" spans="1:7" x14ac:dyDescent="0.25">
      <c r="A2842" t="s">
        <v>116</v>
      </c>
      <c r="B2842">
        <v>0</v>
      </c>
      <c r="C2842" t="s">
        <v>529</v>
      </c>
      <c r="D2842" t="s">
        <v>529</v>
      </c>
      <c r="E2842" s="1" t="s">
        <v>295</v>
      </c>
      <c r="G2842">
        <v>1</v>
      </c>
    </row>
    <row r="2843" spans="1:7" x14ac:dyDescent="0.25">
      <c r="G2843">
        <v>1</v>
      </c>
    </row>
    <row r="2844" spans="1:7" x14ac:dyDescent="0.25">
      <c r="A2844" t="s">
        <v>807</v>
      </c>
      <c r="B2844">
        <v>50</v>
      </c>
      <c r="C2844">
        <v>0.66</v>
      </c>
      <c r="D2844" t="s">
        <v>529</v>
      </c>
      <c r="E2844" s="1" t="s">
        <v>295</v>
      </c>
      <c r="G2844">
        <v>1</v>
      </c>
    </row>
    <row r="2845" spans="1:7" x14ac:dyDescent="0.25">
      <c r="G2845">
        <v>1</v>
      </c>
    </row>
    <row r="2846" spans="1:7" x14ac:dyDescent="0.25">
      <c r="A2846" t="s">
        <v>1000</v>
      </c>
      <c r="B2846">
        <v>50</v>
      </c>
      <c r="C2846">
        <v>0.33</v>
      </c>
      <c r="D2846" t="s">
        <v>529</v>
      </c>
      <c r="E2846" s="1" t="s">
        <v>295</v>
      </c>
      <c r="G2846">
        <v>1</v>
      </c>
    </row>
    <row r="2847" spans="1:7" x14ac:dyDescent="0.25">
      <c r="G2847">
        <v>1</v>
      </c>
    </row>
    <row r="2848" spans="1:7" x14ac:dyDescent="0.25">
      <c r="A2848" t="s">
        <v>847</v>
      </c>
      <c r="B2848">
        <v>50</v>
      </c>
      <c r="C2848">
        <v>0.66</v>
      </c>
      <c r="D2848">
        <v>1.19</v>
      </c>
      <c r="E2848" s="1" t="s">
        <v>295</v>
      </c>
      <c r="G2848">
        <v>1</v>
      </c>
    </row>
    <row r="2849" spans="1:7" x14ac:dyDescent="0.25">
      <c r="G2849">
        <v>1</v>
      </c>
    </row>
    <row r="2850" spans="1:7" x14ac:dyDescent="0.25">
      <c r="A2850" t="s">
        <v>779</v>
      </c>
      <c r="B2850">
        <v>50</v>
      </c>
      <c r="C2850">
        <v>0.33</v>
      </c>
      <c r="D2850" t="s">
        <v>529</v>
      </c>
      <c r="E2850" s="1" t="s">
        <v>295</v>
      </c>
      <c r="G2850">
        <v>1</v>
      </c>
    </row>
    <row r="2851" spans="1:7" x14ac:dyDescent="0.25">
      <c r="G2851">
        <v>1</v>
      </c>
    </row>
    <row r="2852" spans="1:7" x14ac:dyDescent="0.25">
      <c r="A2852" t="s">
        <v>187</v>
      </c>
      <c r="B2852">
        <v>0</v>
      </c>
      <c r="C2852" t="s">
        <v>529</v>
      </c>
      <c r="D2852" t="s">
        <v>529</v>
      </c>
      <c r="E2852" s="1" t="s">
        <v>295</v>
      </c>
      <c r="G2852">
        <v>1</v>
      </c>
    </row>
    <row r="2853" spans="1:7" x14ac:dyDescent="0.25">
      <c r="G2853">
        <v>1</v>
      </c>
    </row>
    <row r="2854" spans="1:7" x14ac:dyDescent="0.25">
      <c r="A2854" t="s">
        <v>484</v>
      </c>
      <c r="B2854">
        <v>50</v>
      </c>
      <c r="C2854">
        <v>0.66</v>
      </c>
      <c r="D2854">
        <v>12.84</v>
      </c>
      <c r="E2854" s="1" t="s">
        <v>295</v>
      </c>
      <c r="G2854">
        <v>1</v>
      </c>
    </row>
    <row r="2855" spans="1:7" x14ac:dyDescent="0.25">
      <c r="G2855">
        <v>1</v>
      </c>
    </row>
    <row r="2856" spans="1:7" x14ac:dyDescent="0.25">
      <c r="A2856" t="s">
        <v>1132</v>
      </c>
      <c r="B2856">
        <v>50</v>
      </c>
      <c r="C2856">
        <v>0.33</v>
      </c>
      <c r="D2856" t="s">
        <v>529</v>
      </c>
      <c r="E2856" s="1" t="s">
        <v>295</v>
      </c>
      <c r="G2856">
        <v>1</v>
      </c>
    </row>
    <row r="2857" spans="1:7" x14ac:dyDescent="0.25">
      <c r="G2857">
        <v>1</v>
      </c>
    </row>
    <row r="2858" spans="1:7" x14ac:dyDescent="0.25">
      <c r="A2858" t="s">
        <v>820</v>
      </c>
      <c r="B2858">
        <v>50</v>
      </c>
      <c r="C2858">
        <v>0.33</v>
      </c>
      <c r="D2858" t="s">
        <v>529</v>
      </c>
      <c r="E2858" s="1" t="s">
        <v>295</v>
      </c>
      <c r="G2858">
        <v>1</v>
      </c>
    </row>
    <row r="2859" spans="1:7" x14ac:dyDescent="0.25">
      <c r="G2859">
        <v>1</v>
      </c>
    </row>
    <row r="2860" spans="1:7" x14ac:dyDescent="0.25">
      <c r="A2860" t="s">
        <v>1018</v>
      </c>
      <c r="B2860">
        <v>0</v>
      </c>
      <c r="C2860" t="s">
        <v>529</v>
      </c>
      <c r="D2860" t="s">
        <v>529</v>
      </c>
      <c r="E2860" s="1" t="s">
        <v>295</v>
      </c>
      <c r="G2860">
        <v>1</v>
      </c>
    </row>
    <row r="2861" spans="1:7" x14ac:dyDescent="0.25">
      <c r="G2861">
        <v>1</v>
      </c>
    </row>
    <row r="2862" spans="1:7" x14ac:dyDescent="0.25">
      <c r="A2862" t="s">
        <v>1060</v>
      </c>
      <c r="B2862">
        <v>50</v>
      </c>
      <c r="C2862">
        <v>0.33</v>
      </c>
      <c r="D2862" t="s">
        <v>529</v>
      </c>
      <c r="E2862" s="1" t="s">
        <v>295</v>
      </c>
      <c r="G2862">
        <v>1</v>
      </c>
    </row>
    <row r="2863" spans="1:7" x14ac:dyDescent="0.25">
      <c r="G2863">
        <v>1</v>
      </c>
    </row>
    <row r="2864" spans="1:7" x14ac:dyDescent="0.25">
      <c r="A2864" t="s">
        <v>355</v>
      </c>
      <c r="B2864">
        <v>50</v>
      </c>
      <c r="C2864">
        <v>0.66</v>
      </c>
      <c r="D2864">
        <v>1.4</v>
      </c>
      <c r="E2864" s="1" t="s">
        <v>295</v>
      </c>
      <c r="G2864">
        <v>1</v>
      </c>
    </row>
    <row r="2865" spans="1:7" x14ac:dyDescent="0.25">
      <c r="G2865">
        <v>1</v>
      </c>
    </row>
    <row r="2866" spans="1:7" x14ac:dyDescent="0.25">
      <c r="A2866" t="s">
        <v>1087</v>
      </c>
      <c r="B2866">
        <v>50</v>
      </c>
      <c r="C2866">
        <v>0.33</v>
      </c>
      <c r="D2866">
        <v>0.78</v>
      </c>
      <c r="E2866" s="1" t="s">
        <v>295</v>
      </c>
      <c r="G2866">
        <v>1</v>
      </c>
    </row>
    <row r="2867" spans="1:7" x14ac:dyDescent="0.25">
      <c r="G2867">
        <v>1</v>
      </c>
    </row>
    <row r="2868" spans="1:7" x14ac:dyDescent="0.25">
      <c r="A2868" t="s">
        <v>505</v>
      </c>
      <c r="B2868">
        <v>50</v>
      </c>
      <c r="C2868">
        <v>0.66</v>
      </c>
      <c r="D2868" t="s">
        <v>529</v>
      </c>
      <c r="E2868" s="1" t="s">
        <v>295</v>
      </c>
      <c r="G2868">
        <v>1</v>
      </c>
    </row>
    <row r="2869" spans="1:7" x14ac:dyDescent="0.25">
      <c r="G2869">
        <v>1</v>
      </c>
    </row>
    <row r="2870" spans="1:7" x14ac:dyDescent="0.25">
      <c r="A2870" t="s">
        <v>1139</v>
      </c>
      <c r="B2870">
        <v>50</v>
      </c>
      <c r="C2870">
        <v>0.66</v>
      </c>
      <c r="D2870" t="s">
        <v>529</v>
      </c>
      <c r="E2870" s="1" t="s">
        <v>295</v>
      </c>
      <c r="G2870">
        <v>1</v>
      </c>
    </row>
    <row r="2871" spans="1:7" x14ac:dyDescent="0.25">
      <c r="G2871">
        <v>1</v>
      </c>
    </row>
    <row r="2872" spans="1:7" x14ac:dyDescent="0.25">
      <c r="A2872" t="s">
        <v>1104</v>
      </c>
      <c r="B2872">
        <v>50</v>
      </c>
      <c r="C2872">
        <v>0.99</v>
      </c>
      <c r="D2872">
        <v>3.21</v>
      </c>
      <c r="E2872" s="1" t="s">
        <v>295</v>
      </c>
      <c r="G2872">
        <v>1</v>
      </c>
    </row>
    <row r="2873" spans="1:7" x14ac:dyDescent="0.25">
      <c r="G2873">
        <v>1</v>
      </c>
    </row>
    <row r="2874" spans="1:7" x14ac:dyDescent="0.25">
      <c r="A2874" t="s">
        <v>1001</v>
      </c>
      <c r="B2874">
        <v>50</v>
      </c>
      <c r="C2874">
        <v>0.33</v>
      </c>
      <c r="D2874">
        <v>1.27</v>
      </c>
      <c r="E2874" s="1" t="s">
        <v>295</v>
      </c>
      <c r="G2874">
        <v>1</v>
      </c>
    </row>
    <row r="2875" spans="1:7" x14ac:dyDescent="0.25">
      <c r="G2875">
        <v>1</v>
      </c>
    </row>
    <row r="2876" spans="1:7" x14ac:dyDescent="0.25">
      <c r="A2876" t="s">
        <v>308</v>
      </c>
      <c r="B2876">
        <v>50</v>
      </c>
      <c r="C2876">
        <v>0.66</v>
      </c>
      <c r="D2876">
        <v>0.84</v>
      </c>
      <c r="E2876" s="1" t="s">
        <v>295</v>
      </c>
      <c r="G2876">
        <v>1</v>
      </c>
    </row>
    <row r="2877" spans="1:7" x14ac:dyDescent="0.25">
      <c r="G2877">
        <v>1</v>
      </c>
    </row>
    <row r="2878" spans="1:7" x14ac:dyDescent="0.25">
      <c r="A2878" t="s">
        <v>372</v>
      </c>
      <c r="B2878">
        <v>0</v>
      </c>
      <c r="C2878" t="s">
        <v>529</v>
      </c>
      <c r="D2878" t="s">
        <v>529</v>
      </c>
      <c r="E2878" s="1" t="s">
        <v>295</v>
      </c>
      <c r="G2878">
        <v>1</v>
      </c>
    </row>
    <row r="2879" spans="1:7" x14ac:dyDescent="0.25">
      <c r="G2879">
        <v>1</v>
      </c>
    </row>
    <row r="2880" spans="1:7" x14ac:dyDescent="0.25">
      <c r="A2880" t="s">
        <v>757</v>
      </c>
      <c r="B2880">
        <v>50</v>
      </c>
      <c r="C2880">
        <v>0.33</v>
      </c>
      <c r="D2880" t="s">
        <v>529</v>
      </c>
      <c r="E2880" s="1" t="s">
        <v>295</v>
      </c>
      <c r="G2880">
        <v>1</v>
      </c>
    </row>
    <row r="2881" spans="1:7" x14ac:dyDescent="0.25">
      <c r="G2881">
        <v>1</v>
      </c>
    </row>
    <row r="2882" spans="1:7" x14ac:dyDescent="0.25">
      <c r="A2882" t="s">
        <v>1148</v>
      </c>
      <c r="B2882">
        <v>0</v>
      </c>
      <c r="C2882" t="s">
        <v>529</v>
      </c>
      <c r="D2882" t="s">
        <v>529</v>
      </c>
      <c r="E2882" s="1" t="s">
        <v>295</v>
      </c>
      <c r="G2882">
        <v>1</v>
      </c>
    </row>
    <row r="2883" spans="1:7" x14ac:dyDescent="0.25">
      <c r="G2883">
        <v>1</v>
      </c>
    </row>
    <row r="2884" spans="1:7" x14ac:dyDescent="0.25">
      <c r="A2884" t="s">
        <v>848</v>
      </c>
      <c r="B2884">
        <v>50</v>
      </c>
      <c r="C2884">
        <v>0.33</v>
      </c>
      <c r="D2884" t="s">
        <v>529</v>
      </c>
      <c r="E2884" s="1" t="s">
        <v>295</v>
      </c>
      <c r="G2884">
        <v>1</v>
      </c>
    </row>
    <row r="2885" spans="1:7" x14ac:dyDescent="0.25">
      <c r="G2885">
        <v>1</v>
      </c>
    </row>
    <row r="2886" spans="1:7" x14ac:dyDescent="0.25">
      <c r="A2886" t="s">
        <v>513</v>
      </c>
      <c r="B2886">
        <v>0</v>
      </c>
      <c r="C2886" t="s">
        <v>529</v>
      </c>
      <c r="D2886" t="s">
        <v>529</v>
      </c>
      <c r="E2886" s="1" t="s">
        <v>295</v>
      </c>
      <c r="G2886">
        <v>1</v>
      </c>
    </row>
    <row r="2887" spans="1:7" x14ac:dyDescent="0.25">
      <c r="G2887">
        <v>1</v>
      </c>
    </row>
    <row r="2888" spans="1:7" x14ac:dyDescent="0.25">
      <c r="A2888" t="s">
        <v>952</v>
      </c>
      <c r="B2888">
        <v>50</v>
      </c>
      <c r="C2888">
        <v>0.66</v>
      </c>
      <c r="D2888">
        <v>1.1599999999999999</v>
      </c>
      <c r="E2888" s="1" t="s">
        <v>295</v>
      </c>
      <c r="G2888">
        <v>1</v>
      </c>
    </row>
    <row r="2889" spans="1:7" x14ac:dyDescent="0.25">
      <c r="G2889">
        <v>1</v>
      </c>
    </row>
    <row r="2890" spans="1:7" x14ac:dyDescent="0.25">
      <c r="A2890" t="s">
        <v>307</v>
      </c>
      <c r="B2890">
        <v>0</v>
      </c>
      <c r="C2890" t="s">
        <v>529</v>
      </c>
      <c r="D2890" t="s">
        <v>529</v>
      </c>
      <c r="E2890" s="1" t="s">
        <v>295</v>
      </c>
      <c r="G2890">
        <v>1</v>
      </c>
    </row>
    <row r="2891" spans="1:7" x14ac:dyDescent="0.25">
      <c r="G2891">
        <v>1</v>
      </c>
    </row>
    <row r="2892" spans="1:7" x14ac:dyDescent="0.25">
      <c r="A2892" t="s">
        <v>102</v>
      </c>
      <c r="B2892">
        <v>50</v>
      </c>
      <c r="C2892">
        <v>0.66</v>
      </c>
      <c r="D2892">
        <v>12.68</v>
      </c>
      <c r="E2892" s="1" t="s">
        <v>295</v>
      </c>
      <c r="G2892">
        <v>1</v>
      </c>
    </row>
    <row r="2893" spans="1:7" x14ac:dyDescent="0.25">
      <c r="G2893">
        <v>1</v>
      </c>
    </row>
    <row r="2894" spans="1:7" x14ac:dyDescent="0.25">
      <c r="A2894" t="s">
        <v>1153</v>
      </c>
      <c r="B2894">
        <v>50</v>
      </c>
      <c r="C2894">
        <v>0.66</v>
      </c>
      <c r="D2894">
        <v>1.48</v>
      </c>
      <c r="E2894" s="1" t="s">
        <v>295</v>
      </c>
      <c r="G2894">
        <v>1</v>
      </c>
    </row>
    <row r="2895" spans="1:7" x14ac:dyDescent="0.25">
      <c r="G2895">
        <v>1</v>
      </c>
    </row>
    <row r="2896" spans="1:7" x14ac:dyDescent="0.25">
      <c r="A2896" t="s">
        <v>984</v>
      </c>
      <c r="B2896">
        <v>50</v>
      </c>
      <c r="C2896">
        <v>0.66</v>
      </c>
      <c r="D2896">
        <v>1.39</v>
      </c>
      <c r="E2896" s="1" t="s">
        <v>295</v>
      </c>
      <c r="G2896">
        <v>1</v>
      </c>
    </row>
    <row r="2897" spans="1:7" x14ac:dyDescent="0.25">
      <c r="G2897">
        <v>1</v>
      </c>
    </row>
    <row r="2898" spans="1:7" x14ac:dyDescent="0.25">
      <c r="A2898" t="s">
        <v>910</v>
      </c>
      <c r="B2898">
        <v>0</v>
      </c>
      <c r="C2898" t="s">
        <v>529</v>
      </c>
      <c r="D2898" t="s">
        <v>529</v>
      </c>
      <c r="E2898" s="1" t="s">
        <v>295</v>
      </c>
      <c r="G2898">
        <v>1</v>
      </c>
    </row>
    <row r="2899" spans="1:7" x14ac:dyDescent="0.25">
      <c r="G2899">
        <v>1</v>
      </c>
    </row>
    <row r="2900" spans="1:7" x14ac:dyDescent="0.25">
      <c r="A2900" t="s">
        <v>707</v>
      </c>
      <c r="B2900">
        <v>50</v>
      </c>
      <c r="C2900">
        <v>0.99</v>
      </c>
      <c r="D2900" t="s">
        <v>529</v>
      </c>
      <c r="E2900" s="1" t="s">
        <v>295</v>
      </c>
      <c r="G2900">
        <v>1</v>
      </c>
    </row>
    <row r="2901" spans="1:7" x14ac:dyDescent="0.25">
      <c r="G2901">
        <v>1</v>
      </c>
    </row>
    <row r="2902" spans="1:7" x14ac:dyDescent="0.25">
      <c r="A2902" t="s">
        <v>883</v>
      </c>
      <c r="B2902">
        <v>50</v>
      </c>
      <c r="C2902">
        <v>0.99</v>
      </c>
      <c r="D2902">
        <v>3.21</v>
      </c>
      <c r="E2902" s="1" t="s">
        <v>295</v>
      </c>
      <c r="G2902">
        <v>1</v>
      </c>
    </row>
    <row r="2903" spans="1:7" x14ac:dyDescent="0.25">
      <c r="G2903">
        <v>1</v>
      </c>
    </row>
    <row r="2904" spans="1:7" x14ac:dyDescent="0.25">
      <c r="A2904" t="s">
        <v>334</v>
      </c>
      <c r="B2904">
        <v>50</v>
      </c>
      <c r="C2904">
        <v>0.33</v>
      </c>
      <c r="D2904">
        <v>1.25</v>
      </c>
      <c r="E2904" s="1" t="s">
        <v>295</v>
      </c>
      <c r="G2904">
        <v>1</v>
      </c>
    </row>
    <row r="2905" spans="1:7" x14ac:dyDescent="0.25">
      <c r="G2905">
        <v>1</v>
      </c>
    </row>
    <row r="2906" spans="1:7" x14ac:dyDescent="0.25">
      <c r="A2906" t="s">
        <v>839</v>
      </c>
      <c r="B2906">
        <v>50</v>
      </c>
      <c r="C2906">
        <v>0.99</v>
      </c>
      <c r="D2906" t="s">
        <v>529</v>
      </c>
      <c r="E2906" s="1" t="s">
        <v>295</v>
      </c>
      <c r="G2906">
        <v>1</v>
      </c>
    </row>
    <row r="2907" spans="1:7" x14ac:dyDescent="0.25">
      <c r="G2907">
        <v>1</v>
      </c>
    </row>
    <row r="2908" spans="1:7" x14ac:dyDescent="0.25">
      <c r="A2908" t="s">
        <v>998</v>
      </c>
      <c r="B2908">
        <v>0</v>
      </c>
      <c r="C2908" t="s">
        <v>529</v>
      </c>
      <c r="D2908" t="s">
        <v>529</v>
      </c>
      <c r="E2908" s="1" t="s">
        <v>295</v>
      </c>
      <c r="G2908">
        <v>1</v>
      </c>
    </row>
    <row r="2909" spans="1:7" x14ac:dyDescent="0.25">
      <c r="G2909">
        <v>1</v>
      </c>
    </row>
    <row r="2910" spans="1:7" x14ac:dyDescent="0.25">
      <c r="A2910" t="s">
        <v>752</v>
      </c>
      <c r="B2910">
        <v>0</v>
      </c>
      <c r="C2910" t="s">
        <v>529</v>
      </c>
      <c r="D2910" t="s">
        <v>529</v>
      </c>
      <c r="E2910" s="1" t="s">
        <v>295</v>
      </c>
      <c r="G2910">
        <v>1</v>
      </c>
    </row>
    <row r="2911" spans="1:7" x14ac:dyDescent="0.25">
      <c r="G2911">
        <v>1</v>
      </c>
    </row>
    <row r="2912" spans="1:7" x14ac:dyDescent="0.25">
      <c r="A2912" t="s">
        <v>593</v>
      </c>
      <c r="B2912">
        <v>0</v>
      </c>
      <c r="C2912" t="s">
        <v>529</v>
      </c>
      <c r="D2912" t="s">
        <v>529</v>
      </c>
      <c r="E2912" s="1" t="s">
        <v>295</v>
      </c>
      <c r="G2912">
        <v>1</v>
      </c>
    </row>
    <row r="2913" spans="1:7" x14ac:dyDescent="0.25">
      <c r="G2913">
        <v>1</v>
      </c>
    </row>
    <row r="2914" spans="1:7" x14ac:dyDescent="0.25">
      <c r="A2914" t="s">
        <v>243</v>
      </c>
      <c r="B2914">
        <v>50</v>
      </c>
      <c r="C2914">
        <v>0.33</v>
      </c>
      <c r="D2914" t="s">
        <v>529</v>
      </c>
      <c r="E2914" s="1" t="s">
        <v>295</v>
      </c>
      <c r="G2914">
        <v>1</v>
      </c>
    </row>
    <row r="2915" spans="1:7" x14ac:dyDescent="0.25">
      <c r="G2915">
        <v>1</v>
      </c>
    </row>
    <row r="2916" spans="1:7" x14ac:dyDescent="0.25">
      <c r="A2916" t="s">
        <v>579</v>
      </c>
      <c r="B2916">
        <v>50</v>
      </c>
      <c r="C2916">
        <v>0.33</v>
      </c>
      <c r="D2916" t="s">
        <v>529</v>
      </c>
      <c r="E2916" s="1" t="s">
        <v>295</v>
      </c>
      <c r="G2916">
        <v>1</v>
      </c>
    </row>
    <row r="2917" spans="1:7" x14ac:dyDescent="0.25">
      <c r="G2917">
        <v>1</v>
      </c>
    </row>
    <row r="2918" spans="1:7" x14ac:dyDescent="0.25">
      <c r="A2918" t="s">
        <v>1089</v>
      </c>
      <c r="B2918">
        <v>50</v>
      </c>
      <c r="C2918">
        <v>0.66</v>
      </c>
      <c r="D2918" t="s">
        <v>529</v>
      </c>
      <c r="E2918" s="1" t="s">
        <v>295</v>
      </c>
      <c r="G2918">
        <v>1</v>
      </c>
    </row>
    <row r="2919" spans="1:7" x14ac:dyDescent="0.25">
      <c r="G2919">
        <v>1</v>
      </c>
    </row>
    <row r="2920" spans="1:7" x14ac:dyDescent="0.25">
      <c r="A2920" t="s">
        <v>247</v>
      </c>
      <c r="B2920">
        <v>50</v>
      </c>
      <c r="C2920">
        <v>0.33</v>
      </c>
      <c r="D2920">
        <v>0.87</v>
      </c>
      <c r="E2920" s="1" t="s">
        <v>295</v>
      </c>
      <c r="G2920">
        <v>1</v>
      </c>
    </row>
    <row r="2921" spans="1:7" x14ac:dyDescent="0.25">
      <c r="G2921">
        <v>1</v>
      </c>
    </row>
    <row r="2922" spans="1:7" x14ac:dyDescent="0.25">
      <c r="A2922" t="s">
        <v>204</v>
      </c>
      <c r="B2922">
        <v>50</v>
      </c>
      <c r="C2922">
        <v>0.33</v>
      </c>
      <c r="D2922" t="s">
        <v>529</v>
      </c>
      <c r="E2922" s="1" t="s">
        <v>295</v>
      </c>
      <c r="G2922">
        <v>1</v>
      </c>
    </row>
    <row r="2923" spans="1:7" x14ac:dyDescent="0.25">
      <c r="G2923">
        <v>1</v>
      </c>
    </row>
    <row r="2924" spans="1:7" x14ac:dyDescent="0.25">
      <c r="A2924" t="s">
        <v>732</v>
      </c>
      <c r="B2924">
        <v>0</v>
      </c>
      <c r="C2924" t="s">
        <v>529</v>
      </c>
      <c r="D2924" t="s">
        <v>529</v>
      </c>
      <c r="E2924" s="1" t="s">
        <v>295</v>
      </c>
      <c r="G2924">
        <v>1</v>
      </c>
    </row>
    <row r="2925" spans="1:7" x14ac:dyDescent="0.25">
      <c r="G2925">
        <v>1</v>
      </c>
    </row>
    <row r="2926" spans="1:7" x14ac:dyDescent="0.25">
      <c r="A2926" t="s">
        <v>813</v>
      </c>
      <c r="B2926">
        <v>500</v>
      </c>
      <c r="C2926">
        <v>0.99</v>
      </c>
      <c r="D2926">
        <v>2.0099999999999998</v>
      </c>
      <c r="E2926" s="1" t="s">
        <v>295</v>
      </c>
      <c r="G2926">
        <v>1</v>
      </c>
    </row>
    <row r="2927" spans="1:7" x14ac:dyDescent="0.25">
      <c r="G2927">
        <v>1</v>
      </c>
    </row>
    <row r="2928" spans="1:7" x14ac:dyDescent="0.25">
      <c r="A2928" t="s">
        <v>983</v>
      </c>
      <c r="B2928">
        <v>50</v>
      </c>
      <c r="C2928">
        <v>0.99</v>
      </c>
      <c r="D2928">
        <v>0.66</v>
      </c>
      <c r="E2928" s="1" t="s">
        <v>295</v>
      </c>
      <c r="G2928">
        <v>1</v>
      </c>
    </row>
    <row r="2929" spans="1:7" x14ac:dyDescent="0.25">
      <c r="G2929">
        <v>1</v>
      </c>
    </row>
    <row r="2930" spans="1:7" x14ac:dyDescent="0.25">
      <c r="A2930" t="s">
        <v>891</v>
      </c>
      <c r="B2930">
        <v>50</v>
      </c>
      <c r="C2930">
        <v>0.99</v>
      </c>
      <c r="D2930">
        <v>1.1000000000000001</v>
      </c>
      <c r="E2930" s="1" t="s">
        <v>295</v>
      </c>
      <c r="G2930">
        <v>1</v>
      </c>
    </row>
    <row r="2931" spans="1:7" x14ac:dyDescent="0.25">
      <c r="G2931">
        <v>1</v>
      </c>
    </row>
    <row r="2932" spans="1:7" x14ac:dyDescent="0.25">
      <c r="A2932" t="s">
        <v>475</v>
      </c>
      <c r="B2932">
        <v>0</v>
      </c>
      <c r="C2932" t="s">
        <v>529</v>
      </c>
      <c r="D2932" t="s">
        <v>529</v>
      </c>
      <c r="E2932" s="1" t="s">
        <v>295</v>
      </c>
      <c r="G2932">
        <v>1</v>
      </c>
    </row>
    <row r="2933" spans="1:7" x14ac:dyDescent="0.25">
      <c r="G2933">
        <v>1</v>
      </c>
    </row>
    <row r="2934" spans="1:7" x14ac:dyDescent="0.25">
      <c r="A2934" t="s">
        <v>417</v>
      </c>
      <c r="B2934">
        <v>0</v>
      </c>
      <c r="C2934" t="s">
        <v>529</v>
      </c>
      <c r="D2934" t="s">
        <v>529</v>
      </c>
      <c r="E2934" s="1" t="s">
        <v>295</v>
      </c>
      <c r="G2934">
        <v>1</v>
      </c>
    </row>
    <row r="2935" spans="1:7" x14ac:dyDescent="0.25">
      <c r="G2935">
        <v>1</v>
      </c>
    </row>
    <row r="2936" spans="1:7" x14ac:dyDescent="0.25">
      <c r="A2936" t="s">
        <v>599</v>
      </c>
      <c r="B2936">
        <v>50</v>
      </c>
      <c r="C2936">
        <v>0.33</v>
      </c>
      <c r="D2936" t="s">
        <v>529</v>
      </c>
      <c r="E2936" s="1" t="s">
        <v>295</v>
      </c>
      <c r="G2936">
        <v>1</v>
      </c>
    </row>
    <row r="2937" spans="1:7" x14ac:dyDescent="0.25">
      <c r="G2937">
        <v>1</v>
      </c>
    </row>
    <row r="2938" spans="1:7" x14ac:dyDescent="0.25">
      <c r="A2938" t="s">
        <v>528</v>
      </c>
      <c r="B2938">
        <v>50</v>
      </c>
      <c r="C2938">
        <v>0.99</v>
      </c>
      <c r="D2938" t="s">
        <v>529</v>
      </c>
      <c r="E2938" s="1" t="s">
        <v>295</v>
      </c>
      <c r="G2938">
        <v>1</v>
      </c>
    </row>
    <row r="2939" spans="1:7" x14ac:dyDescent="0.25">
      <c r="G2939">
        <v>1</v>
      </c>
    </row>
    <row r="2940" spans="1:7" x14ac:dyDescent="0.25">
      <c r="A2940" t="s">
        <v>510</v>
      </c>
      <c r="B2940">
        <v>50</v>
      </c>
      <c r="C2940">
        <v>0.66</v>
      </c>
      <c r="D2940">
        <v>0.98</v>
      </c>
      <c r="E2940" s="1" t="s">
        <v>295</v>
      </c>
      <c r="G2940">
        <v>1</v>
      </c>
    </row>
    <row r="2941" spans="1:7" x14ac:dyDescent="0.25">
      <c r="G2941">
        <v>1</v>
      </c>
    </row>
    <row r="2942" spans="1:7" x14ac:dyDescent="0.25">
      <c r="A2942" t="s">
        <v>554</v>
      </c>
      <c r="B2942">
        <v>50</v>
      </c>
      <c r="C2942">
        <v>0.99</v>
      </c>
      <c r="D2942" t="s">
        <v>529</v>
      </c>
      <c r="E2942" s="1" t="s">
        <v>295</v>
      </c>
      <c r="G2942">
        <v>1</v>
      </c>
    </row>
    <row r="2943" spans="1:7" x14ac:dyDescent="0.25">
      <c r="G2943">
        <v>1</v>
      </c>
    </row>
    <row r="2944" spans="1:7" x14ac:dyDescent="0.25">
      <c r="A2944" t="s">
        <v>128</v>
      </c>
      <c r="B2944">
        <v>50</v>
      </c>
      <c r="C2944">
        <v>0.66</v>
      </c>
      <c r="D2944">
        <v>1.02</v>
      </c>
      <c r="E2944" s="1" t="s">
        <v>295</v>
      </c>
      <c r="G2944">
        <v>1</v>
      </c>
    </row>
    <row r="2945" spans="1:7" x14ac:dyDescent="0.25">
      <c r="G2945">
        <v>1</v>
      </c>
    </row>
    <row r="2946" spans="1:7" x14ac:dyDescent="0.25">
      <c r="A2946" t="s">
        <v>628</v>
      </c>
      <c r="B2946">
        <v>50</v>
      </c>
      <c r="C2946">
        <v>0.66</v>
      </c>
      <c r="D2946" t="s">
        <v>529</v>
      </c>
      <c r="E2946" s="1" t="s">
        <v>295</v>
      </c>
      <c r="G2946">
        <v>1</v>
      </c>
    </row>
    <row r="2947" spans="1:7" x14ac:dyDescent="0.25">
      <c r="G2947">
        <v>1</v>
      </c>
    </row>
    <row r="2948" spans="1:7" x14ac:dyDescent="0.25">
      <c r="A2948" t="s">
        <v>83</v>
      </c>
      <c r="B2948">
        <v>50</v>
      </c>
      <c r="C2948">
        <v>0.66</v>
      </c>
      <c r="D2948" t="s">
        <v>529</v>
      </c>
      <c r="E2948" s="1" t="s">
        <v>295</v>
      </c>
      <c r="G2948">
        <v>1</v>
      </c>
    </row>
    <row r="2949" spans="1:7" x14ac:dyDescent="0.25">
      <c r="G2949">
        <v>1</v>
      </c>
    </row>
    <row r="2950" spans="1:7" x14ac:dyDescent="0.25">
      <c r="A2950" t="s">
        <v>723</v>
      </c>
      <c r="B2950">
        <v>50</v>
      </c>
      <c r="C2950">
        <v>0.33</v>
      </c>
      <c r="D2950" t="s">
        <v>529</v>
      </c>
      <c r="E2950" s="1" t="s">
        <v>295</v>
      </c>
      <c r="G2950">
        <v>1</v>
      </c>
    </row>
    <row r="2951" spans="1:7" x14ac:dyDescent="0.25">
      <c r="G2951">
        <v>1</v>
      </c>
    </row>
    <row r="2952" spans="1:7" x14ac:dyDescent="0.25">
      <c r="A2952" t="s">
        <v>352</v>
      </c>
      <c r="B2952">
        <v>50</v>
      </c>
      <c r="C2952">
        <v>0.33</v>
      </c>
      <c r="D2952" t="s">
        <v>529</v>
      </c>
      <c r="E2952" s="1" t="s">
        <v>295</v>
      </c>
      <c r="G2952">
        <v>1</v>
      </c>
    </row>
    <row r="2953" spans="1:7" x14ac:dyDescent="0.25">
      <c r="G2953">
        <v>1</v>
      </c>
    </row>
    <row r="2954" spans="1:7" x14ac:dyDescent="0.25">
      <c r="A2954" t="s">
        <v>521</v>
      </c>
      <c r="B2954">
        <v>50</v>
      </c>
      <c r="C2954">
        <v>0.33</v>
      </c>
      <c r="D2954" t="s">
        <v>529</v>
      </c>
      <c r="E2954" s="1" t="s">
        <v>295</v>
      </c>
      <c r="G2954">
        <v>1</v>
      </c>
    </row>
    <row r="2955" spans="1:7" x14ac:dyDescent="0.25">
      <c r="G2955">
        <v>1</v>
      </c>
    </row>
    <row r="2956" spans="1:7" x14ac:dyDescent="0.25">
      <c r="A2956" t="s">
        <v>30</v>
      </c>
      <c r="B2956">
        <v>50</v>
      </c>
      <c r="C2956">
        <v>0.99</v>
      </c>
      <c r="D2956">
        <v>3.1</v>
      </c>
      <c r="E2956" s="1" t="s">
        <v>295</v>
      </c>
      <c r="G2956">
        <v>1</v>
      </c>
    </row>
    <row r="2957" spans="1:7" x14ac:dyDescent="0.25">
      <c r="G2957">
        <v>1</v>
      </c>
    </row>
    <row r="2958" spans="1:7" x14ac:dyDescent="0.25">
      <c r="A2958" t="s">
        <v>390</v>
      </c>
      <c r="B2958">
        <v>50</v>
      </c>
      <c r="C2958">
        <v>0.33</v>
      </c>
      <c r="D2958" t="s">
        <v>529</v>
      </c>
      <c r="E2958" s="1" t="s">
        <v>295</v>
      </c>
      <c r="G2958">
        <v>1</v>
      </c>
    </row>
    <row r="2959" spans="1:7" x14ac:dyDescent="0.25">
      <c r="G2959">
        <v>1</v>
      </c>
    </row>
    <row r="2960" spans="1:7" x14ac:dyDescent="0.25">
      <c r="A2960" t="s">
        <v>248</v>
      </c>
      <c r="B2960">
        <v>50</v>
      </c>
      <c r="C2960">
        <v>0.66</v>
      </c>
      <c r="D2960">
        <v>4.32</v>
      </c>
      <c r="E2960" s="1" t="s">
        <v>295</v>
      </c>
      <c r="G2960">
        <v>1</v>
      </c>
    </row>
    <row r="2961" spans="1:7" x14ac:dyDescent="0.25">
      <c r="G2961">
        <v>1</v>
      </c>
    </row>
    <row r="2962" spans="1:7" x14ac:dyDescent="0.25">
      <c r="A2962" t="s">
        <v>344</v>
      </c>
      <c r="B2962">
        <v>0</v>
      </c>
      <c r="C2962" t="s">
        <v>529</v>
      </c>
      <c r="D2962" t="s">
        <v>529</v>
      </c>
      <c r="E2962" s="1" t="s">
        <v>295</v>
      </c>
      <c r="G2962">
        <v>1</v>
      </c>
    </row>
    <row r="2963" spans="1:7" x14ac:dyDescent="0.25">
      <c r="G2963">
        <v>1</v>
      </c>
    </row>
    <row r="2964" spans="1:7" x14ac:dyDescent="0.25">
      <c r="A2964" t="s">
        <v>684</v>
      </c>
      <c r="B2964">
        <v>0</v>
      </c>
      <c r="C2964" t="s">
        <v>529</v>
      </c>
      <c r="D2964" t="s">
        <v>529</v>
      </c>
      <c r="E2964" s="1" t="s">
        <v>295</v>
      </c>
      <c r="G2964">
        <v>1</v>
      </c>
    </row>
    <row r="2965" spans="1:7" x14ac:dyDescent="0.25">
      <c r="G2965">
        <v>1</v>
      </c>
    </row>
    <row r="2966" spans="1:7" x14ac:dyDescent="0.25">
      <c r="A2966" t="s">
        <v>223</v>
      </c>
      <c r="B2966">
        <v>0</v>
      </c>
      <c r="C2966" t="s">
        <v>529</v>
      </c>
      <c r="D2966" t="s">
        <v>529</v>
      </c>
      <c r="E2966" s="1" t="s">
        <v>295</v>
      </c>
      <c r="G2966">
        <v>1</v>
      </c>
    </row>
    <row r="2967" spans="1:7" x14ac:dyDescent="0.25">
      <c r="G2967">
        <v>1</v>
      </c>
    </row>
    <row r="2968" spans="1:7" x14ac:dyDescent="0.25">
      <c r="A2968" t="s">
        <v>928</v>
      </c>
      <c r="B2968">
        <v>50</v>
      </c>
      <c r="C2968">
        <v>0.66</v>
      </c>
      <c r="D2968">
        <v>0.68</v>
      </c>
      <c r="E2968" s="1" t="s">
        <v>295</v>
      </c>
      <c r="G2968">
        <v>1</v>
      </c>
    </row>
    <row r="2969" spans="1:7" x14ac:dyDescent="0.25">
      <c r="G2969">
        <v>1</v>
      </c>
    </row>
    <row r="2970" spans="1:7" x14ac:dyDescent="0.25">
      <c r="A2970" t="s">
        <v>71</v>
      </c>
      <c r="B2970">
        <v>0</v>
      </c>
      <c r="C2970" t="s">
        <v>529</v>
      </c>
      <c r="D2970" t="s">
        <v>529</v>
      </c>
      <c r="E2970" s="1" t="s">
        <v>295</v>
      </c>
      <c r="G2970">
        <v>1</v>
      </c>
    </row>
    <row r="2971" spans="1:7" x14ac:dyDescent="0.25">
      <c r="G2971">
        <v>1</v>
      </c>
    </row>
    <row r="2972" spans="1:7" x14ac:dyDescent="0.25">
      <c r="A2972" t="s">
        <v>980</v>
      </c>
      <c r="B2972">
        <v>50</v>
      </c>
      <c r="C2972">
        <v>0.99</v>
      </c>
      <c r="D2972">
        <v>1.23</v>
      </c>
      <c r="E2972" s="1" t="s">
        <v>295</v>
      </c>
      <c r="G2972">
        <v>1</v>
      </c>
    </row>
    <row r="2973" spans="1:7" x14ac:dyDescent="0.25">
      <c r="G2973">
        <v>1</v>
      </c>
    </row>
    <row r="2974" spans="1:7" x14ac:dyDescent="0.25">
      <c r="A2974" t="s">
        <v>1055</v>
      </c>
      <c r="B2974">
        <v>50</v>
      </c>
      <c r="C2974">
        <v>0.33</v>
      </c>
      <c r="D2974" t="s">
        <v>529</v>
      </c>
      <c r="E2974" s="1" t="s">
        <v>295</v>
      </c>
      <c r="G2974">
        <v>1</v>
      </c>
    </row>
    <row r="2975" spans="1:7" x14ac:dyDescent="0.25">
      <c r="G2975">
        <v>1</v>
      </c>
    </row>
    <row r="2976" spans="1:7" x14ac:dyDescent="0.25">
      <c r="A2976" t="s">
        <v>507</v>
      </c>
      <c r="B2976">
        <v>50</v>
      </c>
      <c r="C2976">
        <v>0.33</v>
      </c>
      <c r="D2976" t="s">
        <v>529</v>
      </c>
      <c r="E2976" s="1" t="s">
        <v>295</v>
      </c>
      <c r="G2976">
        <v>1</v>
      </c>
    </row>
    <row r="2977" spans="1:7" x14ac:dyDescent="0.25">
      <c r="G2977">
        <v>1</v>
      </c>
    </row>
    <row r="2978" spans="1:7" x14ac:dyDescent="0.25">
      <c r="A2978" t="s">
        <v>426</v>
      </c>
      <c r="B2978">
        <v>50</v>
      </c>
      <c r="C2978">
        <v>0.33</v>
      </c>
      <c r="D2978" t="s">
        <v>529</v>
      </c>
      <c r="E2978" s="1" t="s">
        <v>295</v>
      </c>
      <c r="G2978">
        <v>1</v>
      </c>
    </row>
    <row r="2979" spans="1:7" x14ac:dyDescent="0.25">
      <c r="G2979">
        <v>1</v>
      </c>
    </row>
    <row r="2980" spans="1:7" x14ac:dyDescent="0.25">
      <c r="A2980" t="s">
        <v>522</v>
      </c>
      <c r="B2980">
        <v>50</v>
      </c>
      <c r="C2980">
        <v>0.99</v>
      </c>
      <c r="D2980">
        <v>1.58</v>
      </c>
      <c r="E2980" s="1" t="s">
        <v>295</v>
      </c>
      <c r="G2980">
        <v>1</v>
      </c>
    </row>
    <row r="2981" spans="1:7" x14ac:dyDescent="0.25">
      <c r="G2981">
        <v>1</v>
      </c>
    </row>
    <row r="2982" spans="1:7" x14ac:dyDescent="0.25">
      <c r="A2982" t="s">
        <v>703</v>
      </c>
      <c r="B2982">
        <v>50</v>
      </c>
      <c r="C2982">
        <v>0.33</v>
      </c>
      <c r="D2982" t="s">
        <v>529</v>
      </c>
      <c r="E2982" s="1" t="s">
        <v>295</v>
      </c>
      <c r="G2982">
        <v>1</v>
      </c>
    </row>
    <row r="2983" spans="1:7" x14ac:dyDescent="0.25">
      <c r="G2983">
        <v>1</v>
      </c>
    </row>
    <row r="2984" spans="1:7" x14ac:dyDescent="0.25">
      <c r="A2984" t="s">
        <v>410</v>
      </c>
      <c r="B2984">
        <v>50</v>
      </c>
      <c r="C2984">
        <v>0.66</v>
      </c>
      <c r="D2984">
        <v>1.92</v>
      </c>
      <c r="E2984" s="1" t="s">
        <v>295</v>
      </c>
      <c r="G2984">
        <v>1</v>
      </c>
    </row>
    <row r="2985" spans="1:7" x14ac:dyDescent="0.25">
      <c r="G2985">
        <v>1</v>
      </c>
    </row>
    <row r="2986" spans="1:7" x14ac:dyDescent="0.25">
      <c r="A2986" t="s">
        <v>765</v>
      </c>
      <c r="B2986">
        <v>50</v>
      </c>
      <c r="C2986">
        <v>0.33</v>
      </c>
      <c r="D2986">
        <v>0.79</v>
      </c>
      <c r="E2986" s="1" t="s">
        <v>295</v>
      </c>
      <c r="G2986">
        <v>1</v>
      </c>
    </row>
    <row r="2987" spans="1:7" x14ac:dyDescent="0.25">
      <c r="G2987">
        <v>1</v>
      </c>
    </row>
    <row r="2988" spans="1:7" x14ac:dyDescent="0.25">
      <c r="A2988" t="s">
        <v>747</v>
      </c>
      <c r="B2988">
        <v>50</v>
      </c>
      <c r="C2988">
        <v>0.33</v>
      </c>
      <c r="D2988" t="s">
        <v>529</v>
      </c>
      <c r="E2988" s="1" t="s">
        <v>295</v>
      </c>
      <c r="G2988">
        <v>1</v>
      </c>
    </row>
    <row r="2989" spans="1:7" x14ac:dyDescent="0.25">
      <c r="G2989">
        <v>1</v>
      </c>
    </row>
    <row r="2990" spans="1:7" x14ac:dyDescent="0.25">
      <c r="A2990" t="s">
        <v>816</v>
      </c>
      <c r="B2990">
        <v>500</v>
      </c>
      <c r="C2990">
        <v>0.99</v>
      </c>
      <c r="D2990">
        <v>1.79</v>
      </c>
      <c r="E2990" s="1" t="s">
        <v>295</v>
      </c>
      <c r="G2990">
        <v>1</v>
      </c>
    </row>
    <row r="2991" spans="1:7" x14ac:dyDescent="0.25">
      <c r="G2991">
        <v>1</v>
      </c>
    </row>
    <row r="2992" spans="1:7" x14ac:dyDescent="0.25">
      <c r="A2992" t="s">
        <v>1079</v>
      </c>
      <c r="B2992">
        <v>50</v>
      </c>
      <c r="C2992">
        <v>0.33</v>
      </c>
      <c r="D2992" t="s">
        <v>529</v>
      </c>
      <c r="E2992" s="1" t="s">
        <v>295</v>
      </c>
      <c r="G2992">
        <v>1</v>
      </c>
    </row>
    <row r="2993" spans="1:7" x14ac:dyDescent="0.25">
      <c r="G2993">
        <v>1</v>
      </c>
    </row>
    <row r="2994" spans="1:7" x14ac:dyDescent="0.25">
      <c r="A2994" t="s">
        <v>1128</v>
      </c>
      <c r="B2994">
        <v>50</v>
      </c>
      <c r="C2994">
        <v>0.66</v>
      </c>
      <c r="D2994">
        <v>0.28999999999999998</v>
      </c>
      <c r="E2994" s="1" t="s">
        <v>295</v>
      </c>
      <c r="G2994">
        <v>1</v>
      </c>
    </row>
    <row r="2995" spans="1:7" x14ac:dyDescent="0.25">
      <c r="G2995">
        <v>1</v>
      </c>
    </row>
    <row r="2996" spans="1:7" x14ac:dyDescent="0.25">
      <c r="A2996" t="s">
        <v>264</v>
      </c>
      <c r="B2996">
        <v>50</v>
      </c>
      <c r="C2996">
        <v>0.33</v>
      </c>
      <c r="D2996">
        <v>0.68</v>
      </c>
      <c r="E2996" s="1" t="s">
        <v>295</v>
      </c>
      <c r="G2996">
        <v>1</v>
      </c>
    </row>
    <row r="2997" spans="1:7" x14ac:dyDescent="0.25">
      <c r="G2997">
        <v>1</v>
      </c>
    </row>
    <row r="2998" spans="1:7" x14ac:dyDescent="0.25">
      <c r="A2998" t="s">
        <v>1023</v>
      </c>
      <c r="B2998">
        <v>50</v>
      </c>
      <c r="C2998">
        <v>0.66</v>
      </c>
      <c r="D2998">
        <v>0.87</v>
      </c>
      <c r="E2998" s="1" t="s">
        <v>295</v>
      </c>
      <c r="G2998">
        <v>1</v>
      </c>
    </row>
    <row r="2999" spans="1:7" x14ac:dyDescent="0.25">
      <c r="G2999">
        <v>1</v>
      </c>
    </row>
    <row r="3000" spans="1:7" x14ac:dyDescent="0.25">
      <c r="A3000" t="s">
        <v>545</v>
      </c>
      <c r="B3000">
        <v>0</v>
      </c>
      <c r="C3000" t="s">
        <v>529</v>
      </c>
      <c r="D3000" t="s">
        <v>529</v>
      </c>
      <c r="E3000" s="1" t="s">
        <v>295</v>
      </c>
      <c r="G3000">
        <v>1</v>
      </c>
    </row>
    <row r="3001" spans="1:7" x14ac:dyDescent="0.25">
      <c r="G3001">
        <v>1</v>
      </c>
    </row>
    <row r="3002" spans="1:7" x14ac:dyDescent="0.25">
      <c r="A3002" t="s">
        <v>999</v>
      </c>
      <c r="B3002">
        <v>50</v>
      </c>
      <c r="C3002">
        <v>0.66</v>
      </c>
      <c r="D3002" t="s">
        <v>529</v>
      </c>
      <c r="E3002" s="1" t="s">
        <v>295</v>
      </c>
      <c r="G3002">
        <v>1</v>
      </c>
    </row>
    <row r="3003" spans="1:7" x14ac:dyDescent="0.25">
      <c r="G3003">
        <v>1</v>
      </c>
    </row>
    <row r="3004" spans="1:7" x14ac:dyDescent="0.25">
      <c r="A3004" t="s">
        <v>146</v>
      </c>
      <c r="B3004">
        <v>50</v>
      </c>
      <c r="C3004">
        <v>0.33</v>
      </c>
      <c r="D3004">
        <v>0.92</v>
      </c>
      <c r="E3004" s="1" t="s">
        <v>295</v>
      </c>
      <c r="G3004">
        <v>1</v>
      </c>
    </row>
    <row r="3005" spans="1:7" x14ac:dyDescent="0.25">
      <c r="G3005">
        <v>1</v>
      </c>
    </row>
    <row r="3006" spans="1:7" x14ac:dyDescent="0.25">
      <c r="A3006" t="s">
        <v>821</v>
      </c>
      <c r="B3006">
        <v>50</v>
      </c>
      <c r="C3006">
        <v>0.66</v>
      </c>
      <c r="D3006" t="s">
        <v>529</v>
      </c>
      <c r="E3006" s="1" t="s">
        <v>295</v>
      </c>
      <c r="G3006">
        <v>1</v>
      </c>
    </row>
    <row r="3007" spans="1:7" x14ac:dyDescent="0.25">
      <c r="G3007">
        <v>1</v>
      </c>
    </row>
    <row r="3008" spans="1:7" x14ac:dyDescent="0.25">
      <c r="A3008" t="s">
        <v>283</v>
      </c>
      <c r="B3008">
        <v>50</v>
      </c>
      <c r="C3008">
        <v>0.66</v>
      </c>
      <c r="D3008" t="s">
        <v>529</v>
      </c>
      <c r="E3008" s="1" t="s">
        <v>295</v>
      </c>
      <c r="G3008">
        <v>1</v>
      </c>
    </row>
    <row r="3009" spans="1:7" x14ac:dyDescent="0.25">
      <c r="G3009">
        <v>1</v>
      </c>
    </row>
    <row r="3010" spans="1:7" x14ac:dyDescent="0.25">
      <c r="A3010" t="s">
        <v>70</v>
      </c>
      <c r="B3010">
        <v>50</v>
      </c>
      <c r="C3010">
        <v>0.99</v>
      </c>
      <c r="D3010">
        <v>1.37</v>
      </c>
      <c r="E3010" s="1" t="s">
        <v>295</v>
      </c>
      <c r="G3010">
        <v>1</v>
      </c>
    </row>
    <row r="3011" spans="1:7" x14ac:dyDescent="0.25">
      <c r="G3011">
        <v>1</v>
      </c>
    </row>
    <row r="3012" spans="1:7" x14ac:dyDescent="0.25">
      <c r="A3012" t="s">
        <v>1066</v>
      </c>
      <c r="B3012">
        <v>50</v>
      </c>
      <c r="C3012">
        <v>0.66</v>
      </c>
      <c r="D3012">
        <v>11.5</v>
      </c>
      <c r="E3012" s="1" t="s">
        <v>295</v>
      </c>
      <c r="G3012">
        <v>1</v>
      </c>
    </row>
    <row r="3013" spans="1:7" x14ac:dyDescent="0.25">
      <c r="G3013">
        <v>1</v>
      </c>
    </row>
    <row r="3014" spans="1:7" x14ac:dyDescent="0.25">
      <c r="A3014" t="s">
        <v>808</v>
      </c>
      <c r="B3014">
        <v>0</v>
      </c>
      <c r="C3014" t="s">
        <v>529</v>
      </c>
      <c r="D3014" t="s">
        <v>529</v>
      </c>
      <c r="E3014" s="1" t="s">
        <v>295</v>
      </c>
      <c r="G3014">
        <v>1</v>
      </c>
    </row>
    <row r="3015" spans="1:7" x14ac:dyDescent="0.25">
      <c r="G3015">
        <v>1</v>
      </c>
    </row>
    <row r="3016" spans="1:7" x14ac:dyDescent="0.25">
      <c r="A3016" t="s">
        <v>852</v>
      </c>
      <c r="B3016">
        <v>0</v>
      </c>
      <c r="C3016" t="s">
        <v>529</v>
      </c>
      <c r="D3016" t="s">
        <v>529</v>
      </c>
      <c r="E3016" s="1" t="s">
        <v>295</v>
      </c>
      <c r="G3016">
        <v>1</v>
      </c>
    </row>
    <row r="3017" spans="1:7" x14ac:dyDescent="0.25">
      <c r="G3017">
        <v>1</v>
      </c>
    </row>
    <row r="3018" spans="1:7" x14ac:dyDescent="0.25">
      <c r="A3018" t="s">
        <v>491</v>
      </c>
      <c r="B3018">
        <v>0</v>
      </c>
      <c r="C3018" t="s">
        <v>529</v>
      </c>
      <c r="D3018" t="s">
        <v>529</v>
      </c>
      <c r="E3018" s="1" t="s">
        <v>295</v>
      </c>
      <c r="G3018">
        <v>1</v>
      </c>
    </row>
    <row r="3019" spans="1:7" x14ac:dyDescent="0.25">
      <c r="G3019">
        <v>1</v>
      </c>
    </row>
    <row r="3020" spans="1:7" x14ac:dyDescent="0.25">
      <c r="A3020" t="s">
        <v>408</v>
      </c>
      <c r="B3020">
        <v>0</v>
      </c>
      <c r="C3020" t="s">
        <v>529</v>
      </c>
      <c r="D3020" t="s">
        <v>529</v>
      </c>
      <c r="E3020" s="1" t="s">
        <v>295</v>
      </c>
      <c r="G3020">
        <v>1</v>
      </c>
    </row>
    <row r="3021" spans="1:7" x14ac:dyDescent="0.25">
      <c r="G3021">
        <v>1</v>
      </c>
    </row>
    <row r="3022" spans="1:7" x14ac:dyDescent="0.25">
      <c r="A3022" t="s">
        <v>217</v>
      </c>
      <c r="B3022">
        <v>0</v>
      </c>
      <c r="C3022" t="s">
        <v>529</v>
      </c>
      <c r="D3022" t="s">
        <v>529</v>
      </c>
      <c r="E3022" s="1" t="s">
        <v>295</v>
      </c>
      <c r="G3022">
        <v>1</v>
      </c>
    </row>
    <row r="3023" spans="1:7" x14ac:dyDescent="0.25">
      <c r="G3023">
        <v>1</v>
      </c>
    </row>
    <row r="3024" spans="1:7" x14ac:dyDescent="0.25">
      <c r="A3024" t="s">
        <v>1109</v>
      </c>
      <c r="B3024">
        <v>50</v>
      </c>
      <c r="C3024">
        <v>0.66</v>
      </c>
      <c r="D3024" t="s">
        <v>529</v>
      </c>
      <c r="E3024" s="1" t="s">
        <v>295</v>
      </c>
      <c r="G3024">
        <v>1</v>
      </c>
    </row>
    <row r="3025" spans="1:7" x14ac:dyDescent="0.25">
      <c r="G3025">
        <v>1</v>
      </c>
    </row>
    <row r="3026" spans="1:7" x14ac:dyDescent="0.25">
      <c r="A3026" t="s">
        <v>637</v>
      </c>
      <c r="B3026">
        <v>0</v>
      </c>
      <c r="C3026" t="s">
        <v>529</v>
      </c>
      <c r="D3026" t="s">
        <v>529</v>
      </c>
      <c r="E3026" s="1" t="s">
        <v>295</v>
      </c>
      <c r="G3026">
        <v>1</v>
      </c>
    </row>
    <row r="3027" spans="1:7" x14ac:dyDescent="0.25">
      <c r="G3027">
        <v>1</v>
      </c>
    </row>
    <row r="3028" spans="1:7" x14ac:dyDescent="0.25">
      <c r="A3028" t="s">
        <v>215</v>
      </c>
      <c r="B3028">
        <v>50</v>
      </c>
      <c r="C3028">
        <v>0.66</v>
      </c>
      <c r="D3028">
        <v>0.55000000000000004</v>
      </c>
      <c r="E3028" s="1" t="s">
        <v>295</v>
      </c>
      <c r="G3028">
        <v>1</v>
      </c>
    </row>
    <row r="3029" spans="1:7" x14ac:dyDescent="0.25">
      <c r="G3029">
        <v>1</v>
      </c>
    </row>
    <row r="3030" spans="1:7" x14ac:dyDescent="0.25">
      <c r="A3030" t="s">
        <v>511</v>
      </c>
      <c r="B3030">
        <v>50</v>
      </c>
      <c r="C3030">
        <v>0.66</v>
      </c>
      <c r="D3030">
        <v>1.05</v>
      </c>
      <c r="E3030" s="1" t="s">
        <v>295</v>
      </c>
      <c r="G3030">
        <v>1</v>
      </c>
    </row>
    <row r="3031" spans="1:7" x14ac:dyDescent="0.25">
      <c r="G3031">
        <v>1</v>
      </c>
    </row>
    <row r="3032" spans="1:7" x14ac:dyDescent="0.25">
      <c r="A3032" t="s">
        <v>895</v>
      </c>
      <c r="B3032">
        <v>0</v>
      </c>
      <c r="C3032" t="s">
        <v>529</v>
      </c>
      <c r="D3032" t="s">
        <v>529</v>
      </c>
      <c r="E3032" s="1" t="s">
        <v>295</v>
      </c>
      <c r="G3032">
        <v>1</v>
      </c>
    </row>
    <row r="3033" spans="1:7" x14ac:dyDescent="0.25">
      <c r="G3033">
        <v>1</v>
      </c>
    </row>
    <row r="3034" spans="1:7" x14ac:dyDescent="0.25">
      <c r="A3034" t="s">
        <v>21</v>
      </c>
      <c r="B3034">
        <v>0</v>
      </c>
      <c r="C3034" t="s">
        <v>529</v>
      </c>
      <c r="D3034" t="s">
        <v>529</v>
      </c>
      <c r="E3034" s="1" t="s">
        <v>295</v>
      </c>
      <c r="G3034">
        <v>1</v>
      </c>
    </row>
    <row r="3035" spans="1:7" x14ac:dyDescent="0.25">
      <c r="G3035">
        <v>1</v>
      </c>
    </row>
    <row r="3036" spans="1:7" x14ac:dyDescent="0.25">
      <c r="A3036" t="s">
        <v>66</v>
      </c>
      <c r="B3036">
        <v>50</v>
      </c>
      <c r="C3036">
        <v>0.33</v>
      </c>
      <c r="D3036" t="s">
        <v>529</v>
      </c>
      <c r="E3036" s="1" t="s">
        <v>295</v>
      </c>
      <c r="G3036">
        <v>1</v>
      </c>
    </row>
    <row r="3037" spans="1:7" x14ac:dyDescent="0.25">
      <c r="G3037">
        <v>1</v>
      </c>
    </row>
    <row r="3038" spans="1:7" x14ac:dyDescent="0.25">
      <c r="A3038" t="s">
        <v>271</v>
      </c>
      <c r="B3038">
        <v>0</v>
      </c>
      <c r="C3038" t="s">
        <v>529</v>
      </c>
      <c r="D3038" t="s">
        <v>529</v>
      </c>
      <c r="E3038" s="1" t="s">
        <v>295</v>
      </c>
      <c r="G3038">
        <v>1</v>
      </c>
    </row>
    <row r="3039" spans="1:7" x14ac:dyDescent="0.25">
      <c r="G3039">
        <v>1</v>
      </c>
    </row>
    <row r="3040" spans="1:7" x14ac:dyDescent="0.25">
      <c r="A3040" t="s">
        <v>835</v>
      </c>
      <c r="B3040">
        <v>50</v>
      </c>
      <c r="C3040">
        <v>0.33</v>
      </c>
      <c r="D3040" t="s">
        <v>529</v>
      </c>
      <c r="E3040" s="1" t="s">
        <v>295</v>
      </c>
      <c r="G3040">
        <v>1</v>
      </c>
    </row>
    <row r="3041" spans="1:7" x14ac:dyDescent="0.25">
      <c r="G3041">
        <v>1</v>
      </c>
    </row>
    <row r="3042" spans="1:7" x14ac:dyDescent="0.25">
      <c r="A3042" t="s">
        <v>654</v>
      </c>
      <c r="B3042">
        <v>500</v>
      </c>
      <c r="C3042">
        <v>0.33</v>
      </c>
      <c r="D3042">
        <v>1.05</v>
      </c>
      <c r="E3042" s="1" t="s">
        <v>295</v>
      </c>
      <c r="G3042">
        <v>1</v>
      </c>
    </row>
    <row r="3043" spans="1:7" x14ac:dyDescent="0.25">
      <c r="G3043">
        <v>1</v>
      </c>
    </row>
    <row r="3044" spans="1:7" x14ac:dyDescent="0.25">
      <c r="A3044" t="s">
        <v>535</v>
      </c>
      <c r="B3044">
        <v>500</v>
      </c>
      <c r="C3044">
        <v>0.33</v>
      </c>
      <c r="D3044">
        <v>1.05</v>
      </c>
      <c r="E3044" s="1" t="s">
        <v>295</v>
      </c>
      <c r="G3044">
        <v>1</v>
      </c>
    </row>
    <row r="3045" spans="1:7" x14ac:dyDescent="0.25">
      <c r="G3045">
        <v>1</v>
      </c>
    </row>
    <row r="3046" spans="1:7" x14ac:dyDescent="0.25">
      <c r="A3046" t="s">
        <v>656</v>
      </c>
      <c r="B3046">
        <v>50</v>
      </c>
      <c r="C3046">
        <v>0.99</v>
      </c>
      <c r="D3046">
        <v>2.1800000000000002</v>
      </c>
      <c r="E3046" s="1" t="s">
        <v>295</v>
      </c>
      <c r="G3046">
        <v>1</v>
      </c>
    </row>
    <row r="3047" spans="1:7" x14ac:dyDescent="0.25">
      <c r="G3047">
        <v>1</v>
      </c>
    </row>
    <row r="3048" spans="1:7" x14ac:dyDescent="0.25">
      <c r="A3048" t="s">
        <v>495</v>
      </c>
      <c r="B3048">
        <v>0</v>
      </c>
      <c r="C3048" t="s">
        <v>529</v>
      </c>
      <c r="D3048" t="s">
        <v>529</v>
      </c>
      <c r="E3048" s="1" t="s">
        <v>295</v>
      </c>
      <c r="G3048">
        <v>1</v>
      </c>
    </row>
    <row r="3049" spans="1:7" x14ac:dyDescent="0.25">
      <c r="G3049">
        <v>1</v>
      </c>
    </row>
    <row r="3050" spans="1:7" x14ac:dyDescent="0.25">
      <c r="A3050" t="s">
        <v>259</v>
      </c>
      <c r="B3050">
        <v>0</v>
      </c>
      <c r="C3050" t="s">
        <v>529</v>
      </c>
      <c r="D3050" t="s">
        <v>529</v>
      </c>
      <c r="E3050" s="1" t="s">
        <v>295</v>
      </c>
      <c r="G3050">
        <v>1</v>
      </c>
    </row>
    <row r="3051" spans="1:7" x14ac:dyDescent="0.25">
      <c r="G3051">
        <v>1</v>
      </c>
    </row>
    <row r="3052" spans="1:7" x14ac:dyDescent="0.25">
      <c r="A3052" t="s">
        <v>769</v>
      </c>
      <c r="B3052">
        <v>50</v>
      </c>
      <c r="C3052">
        <v>0.33</v>
      </c>
      <c r="D3052" t="s">
        <v>529</v>
      </c>
      <c r="E3052" s="1" t="s">
        <v>295</v>
      </c>
      <c r="G3052">
        <v>1</v>
      </c>
    </row>
    <row r="3053" spans="1:7" x14ac:dyDescent="0.25">
      <c r="G3053">
        <v>1</v>
      </c>
    </row>
    <row r="3054" spans="1:7" x14ac:dyDescent="0.25">
      <c r="A3054" t="s">
        <v>560</v>
      </c>
      <c r="B3054">
        <v>50</v>
      </c>
      <c r="C3054">
        <v>0.33</v>
      </c>
      <c r="D3054" t="s">
        <v>529</v>
      </c>
      <c r="E3054" s="1" t="s">
        <v>295</v>
      </c>
      <c r="G3054">
        <v>1</v>
      </c>
    </row>
    <row r="3055" spans="1:7" x14ac:dyDescent="0.25">
      <c r="G3055">
        <v>1</v>
      </c>
    </row>
    <row r="3056" spans="1:7" x14ac:dyDescent="0.25">
      <c r="A3056" t="s">
        <v>357</v>
      </c>
      <c r="B3056">
        <v>0</v>
      </c>
      <c r="C3056" t="s">
        <v>529</v>
      </c>
      <c r="D3056" t="s">
        <v>529</v>
      </c>
      <c r="E3056" s="1" t="s">
        <v>295</v>
      </c>
      <c r="G3056">
        <v>1</v>
      </c>
    </row>
    <row r="3057" spans="1:7" x14ac:dyDescent="0.25">
      <c r="G3057">
        <v>1</v>
      </c>
    </row>
    <row r="3058" spans="1:7" x14ac:dyDescent="0.25">
      <c r="A3058" t="s">
        <v>235</v>
      </c>
      <c r="B3058">
        <v>50</v>
      </c>
      <c r="C3058">
        <v>0.33</v>
      </c>
      <c r="D3058" t="s">
        <v>529</v>
      </c>
      <c r="E3058" s="1" t="s">
        <v>295</v>
      </c>
      <c r="G3058">
        <v>1</v>
      </c>
    </row>
    <row r="3059" spans="1:7" x14ac:dyDescent="0.25">
      <c r="G3059">
        <v>1</v>
      </c>
    </row>
    <row r="3060" spans="1:7" x14ac:dyDescent="0.25">
      <c r="A3060" t="s">
        <v>1156</v>
      </c>
      <c r="B3060">
        <v>50</v>
      </c>
      <c r="C3060">
        <v>0.33</v>
      </c>
      <c r="D3060">
        <v>0.78</v>
      </c>
      <c r="E3060" s="1" t="s">
        <v>295</v>
      </c>
      <c r="G3060">
        <v>1</v>
      </c>
    </row>
    <row r="3061" spans="1:7" x14ac:dyDescent="0.25">
      <c r="G3061">
        <v>1</v>
      </c>
    </row>
    <row r="3062" spans="1:7" x14ac:dyDescent="0.25">
      <c r="A3062" t="s">
        <v>191</v>
      </c>
      <c r="B3062">
        <v>50</v>
      </c>
      <c r="C3062">
        <v>0.99</v>
      </c>
      <c r="D3062">
        <v>1.75</v>
      </c>
      <c r="E3062" s="1" t="s">
        <v>295</v>
      </c>
      <c r="G3062">
        <v>1</v>
      </c>
    </row>
    <row r="3063" spans="1:7" x14ac:dyDescent="0.25">
      <c r="G3063">
        <v>1</v>
      </c>
    </row>
    <row r="3064" spans="1:7" x14ac:dyDescent="0.25">
      <c r="A3064" t="s">
        <v>954</v>
      </c>
      <c r="B3064">
        <v>50</v>
      </c>
      <c r="C3064">
        <v>0.66</v>
      </c>
      <c r="D3064">
        <v>1.1200000000000001</v>
      </c>
      <c r="E3064" s="1" t="s">
        <v>295</v>
      </c>
      <c r="G3064">
        <v>1</v>
      </c>
    </row>
    <row r="3065" spans="1:7" x14ac:dyDescent="0.25">
      <c r="G3065">
        <v>1</v>
      </c>
    </row>
    <row r="3066" spans="1:7" x14ac:dyDescent="0.25">
      <c r="A3066" t="s">
        <v>4</v>
      </c>
      <c r="B3066">
        <v>50</v>
      </c>
      <c r="C3066">
        <v>0.66</v>
      </c>
      <c r="D3066">
        <v>1.0900000000000001</v>
      </c>
      <c r="E3066" s="1" t="s">
        <v>295</v>
      </c>
      <c r="G3066">
        <v>1</v>
      </c>
    </row>
    <row r="3067" spans="1:7" x14ac:dyDescent="0.25">
      <c r="G3067">
        <v>1</v>
      </c>
    </row>
    <row r="3068" spans="1:7" x14ac:dyDescent="0.25">
      <c r="A3068" t="s">
        <v>60</v>
      </c>
      <c r="B3068">
        <v>50</v>
      </c>
      <c r="C3068">
        <v>0.33</v>
      </c>
      <c r="D3068" t="s">
        <v>529</v>
      </c>
      <c r="E3068" s="1" t="s">
        <v>295</v>
      </c>
      <c r="G3068">
        <v>1</v>
      </c>
    </row>
    <row r="3069" spans="1:7" x14ac:dyDescent="0.25">
      <c r="G3069">
        <v>1</v>
      </c>
    </row>
    <row r="3070" spans="1:7" x14ac:dyDescent="0.25">
      <c r="A3070" t="s">
        <v>482</v>
      </c>
      <c r="B3070">
        <v>50</v>
      </c>
      <c r="C3070">
        <v>0.33</v>
      </c>
      <c r="D3070" t="s">
        <v>529</v>
      </c>
      <c r="E3070" s="1" t="s">
        <v>295</v>
      </c>
      <c r="G3070">
        <v>1</v>
      </c>
    </row>
    <row r="3071" spans="1:7" x14ac:dyDescent="0.25">
      <c r="G3071">
        <v>1</v>
      </c>
    </row>
    <row r="3072" spans="1:7" x14ac:dyDescent="0.25">
      <c r="A3072" t="s">
        <v>568</v>
      </c>
      <c r="B3072">
        <v>50</v>
      </c>
      <c r="C3072">
        <v>0.99</v>
      </c>
      <c r="D3072">
        <v>2.02</v>
      </c>
      <c r="E3072" s="1" t="s">
        <v>295</v>
      </c>
      <c r="G3072">
        <v>1</v>
      </c>
    </row>
    <row r="3073" spans="1:7" x14ac:dyDescent="0.25">
      <c r="G3073">
        <v>1</v>
      </c>
    </row>
    <row r="3074" spans="1:7" x14ac:dyDescent="0.25">
      <c r="A3074" t="s">
        <v>328</v>
      </c>
      <c r="B3074">
        <v>50</v>
      </c>
      <c r="C3074">
        <v>0.33</v>
      </c>
      <c r="D3074" t="s">
        <v>529</v>
      </c>
      <c r="E3074" s="1" t="s">
        <v>295</v>
      </c>
      <c r="G3074">
        <v>1</v>
      </c>
    </row>
    <row r="3075" spans="1:7" x14ac:dyDescent="0.25">
      <c r="G3075">
        <v>1</v>
      </c>
    </row>
    <row r="3076" spans="1:7" x14ac:dyDescent="0.25">
      <c r="A3076" t="s">
        <v>1</v>
      </c>
      <c r="B3076">
        <v>50</v>
      </c>
      <c r="C3076">
        <v>0.99</v>
      </c>
      <c r="D3076" t="s">
        <v>529</v>
      </c>
      <c r="E3076" s="1" t="s">
        <v>295</v>
      </c>
      <c r="G3076">
        <v>1</v>
      </c>
    </row>
    <row r="3077" spans="1:7" x14ac:dyDescent="0.25">
      <c r="G3077">
        <v>1</v>
      </c>
    </row>
    <row r="3078" spans="1:7" x14ac:dyDescent="0.25">
      <c r="A3078" t="s">
        <v>827</v>
      </c>
      <c r="B3078">
        <v>50</v>
      </c>
      <c r="C3078">
        <v>0.99</v>
      </c>
      <c r="D3078">
        <v>1.74</v>
      </c>
      <c r="E3078" s="1" t="s">
        <v>295</v>
      </c>
      <c r="G3078">
        <v>1</v>
      </c>
    </row>
    <row r="3079" spans="1:7" x14ac:dyDescent="0.25">
      <c r="G3079">
        <v>1</v>
      </c>
    </row>
    <row r="3080" spans="1:7" x14ac:dyDescent="0.25">
      <c r="A3080" t="s">
        <v>327</v>
      </c>
      <c r="B3080">
        <v>50</v>
      </c>
      <c r="C3080">
        <v>0.66</v>
      </c>
      <c r="D3080" t="s">
        <v>529</v>
      </c>
      <c r="E3080" s="1" t="s">
        <v>295</v>
      </c>
      <c r="G3080">
        <v>1</v>
      </c>
    </row>
    <row r="3081" spans="1:7" x14ac:dyDescent="0.25">
      <c r="G3081">
        <v>1</v>
      </c>
    </row>
    <row r="3082" spans="1:7" x14ac:dyDescent="0.25">
      <c r="A3082" t="s">
        <v>625</v>
      </c>
      <c r="B3082">
        <v>500</v>
      </c>
      <c r="C3082">
        <v>0.66</v>
      </c>
      <c r="D3082">
        <v>1.36</v>
      </c>
      <c r="E3082" s="1" t="s">
        <v>295</v>
      </c>
      <c r="G3082">
        <v>1</v>
      </c>
    </row>
    <row r="3083" spans="1:7" x14ac:dyDescent="0.25">
      <c r="G3083">
        <v>1</v>
      </c>
    </row>
    <row r="3084" spans="1:7" x14ac:dyDescent="0.25">
      <c r="A3084" t="s">
        <v>1006</v>
      </c>
      <c r="B3084">
        <v>0</v>
      </c>
      <c r="C3084" t="s">
        <v>529</v>
      </c>
      <c r="D3084" t="s">
        <v>529</v>
      </c>
      <c r="E3084" s="1" t="s">
        <v>295</v>
      </c>
      <c r="G3084">
        <v>1</v>
      </c>
    </row>
    <row r="3085" spans="1:7" x14ac:dyDescent="0.25">
      <c r="G3085">
        <v>1</v>
      </c>
    </row>
    <row r="3086" spans="1:7" x14ac:dyDescent="0.25">
      <c r="A3086" t="s">
        <v>733</v>
      </c>
      <c r="B3086">
        <v>50</v>
      </c>
      <c r="C3086">
        <v>0.66</v>
      </c>
      <c r="D3086">
        <v>1.27</v>
      </c>
      <c r="E3086" s="1" t="s">
        <v>295</v>
      </c>
      <c r="G3086">
        <v>1</v>
      </c>
    </row>
    <row r="3087" spans="1:7" x14ac:dyDescent="0.25">
      <c r="G3087">
        <v>1</v>
      </c>
    </row>
    <row r="3088" spans="1:7" x14ac:dyDescent="0.25">
      <c r="A3088" t="s">
        <v>99</v>
      </c>
      <c r="B3088">
        <v>50</v>
      </c>
      <c r="C3088">
        <v>0.99</v>
      </c>
      <c r="D3088" t="s">
        <v>529</v>
      </c>
      <c r="E3088" s="1" t="s">
        <v>295</v>
      </c>
      <c r="G3088">
        <v>1</v>
      </c>
    </row>
    <row r="3089" spans="1:7" x14ac:dyDescent="0.25">
      <c r="G3089">
        <v>1</v>
      </c>
    </row>
    <row r="3090" spans="1:7" x14ac:dyDescent="0.25">
      <c r="A3090" t="s">
        <v>462</v>
      </c>
      <c r="B3090">
        <v>50</v>
      </c>
      <c r="C3090">
        <v>0.33</v>
      </c>
      <c r="D3090" t="s">
        <v>529</v>
      </c>
      <c r="E3090" s="1" t="s">
        <v>295</v>
      </c>
      <c r="G3090">
        <v>1</v>
      </c>
    </row>
    <row r="3091" spans="1:7" x14ac:dyDescent="0.25">
      <c r="G3091">
        <v>1</v>
      </c>
    </row>
    <row r="3092" spans="1:7" x14ac:dyDescent="0.25">
      <c r="A3092" t="s">
        <v>676</v>
      </c>
      <c r="B3092">
        <v>50</v>
      </c>
      <c r="C3092">
        <v>0.99</v>
      </c>
      <c r="D3092" t="s">
        <v>529</v>
      </c>
      <c r="E3092" s="1" t="s">
        <v>295</v>
      </c>
      <c r="G3092">
        <v>1</v>
      </c>
    </row>
    <row r="3093" spans="1:7" x14ac:dyDescent="0.25">
      <c r="G3093">
        <v>1</v>
      </c>
    </row>
    <row r="3094" spans="1:7" x14ac:dyDescent="0.25">
      <c r="A3094" t="s">
        <v>1129</v>
      </c>
      <c r="B3094">
        <v>0</v>
      </c>
      <c r="C3094" t="s">
        <v>529</v>
      </c>
      <c r="D3094" t="s">
        <v>529</v>
      </c>
      <c r="E3094" s="1" t="s">
        <v>295</v>
      </c>
      <c r="G3094">
        <v>1</v>
      </c>
    </row>
    <row r="3095" spans="1:7" x14ac:dyDescent="0.25">
      <c r="G3095">
        <v>1</v>
      </c>
    </row>
    <row r="3096" spans="1:7" x14ac:dyDescent="0.25">
      <c r="A3096" t="s">
        <v>467</v>
      </c>
      <c r="B3096">
        <v>50</v>
      </c>
      <c r="C3096">
        <v>0.66</v>
      </c>
      <c r="D3096">
        <v>0.66</v>
      </c>
      <c r="E3096" s="1" t="s">
        <v>295</v>
      </c>
      <c r="G3096">
        <v>1</v>
      </c>
    </row>
    <row r="3097" spans="1:7" x14ac:dyDescent="0.25">
      <c r="G3097">
        <v>1</v>
      </c>
    </row>
    <row r="3098" spans="1:7" x14ac:dyDescent="0.25">
      <c r="A3098" t="s">
        <v>1012</v>
      </c>
      <c r="B3098">
        <v>50</v>
      </c>
      <c r="C3098">
        <v>0.66</v>
      </c>
      <c r="D3098" t="s">
        <v>529</v>
      </c>
      <c r="E3098" s="1" t="s">
        <v>295</v>
      </c>
      <c r="G3098">
        <v>1</v>
      </c>
    </row>
    <row r="3099" spans="1:7" x14ac:dyDescent="0.25">
      <c r="G3099">
        <v>1</v>
      </c>
    </row>
    <row r="3100" spans="1:7" x14ac:dyDescent="0.25">
      <c r="A3100" t="s">
        <v>1101</v>
      </c>
      <c r="B3100">
        <v>50</v>
      </c>
      <c r="C3100">
        <v>0.33</v>
      </c>
      <c r="D3100" t="s">
        <v>529</v>
      </c>
      <c r="E3100" s="1" t="s">
        <v>295</v>
      </c>
      <c r="G3100">
        <v>1</v>
      </c>
    </row>
    <row r="3101" spans="1:7" x14ac:dyDescent="0.25">
      <c r="G3101">
        <v>1</v>
      </c>
    </row>
    <row r="3102" spans="1:7" x14ac:dyDescent="0.25">
      <c r="A3102" t="s">
        <v>481</v>
      </c>
      <c r="B3102">
        <v>50</v>
      </c>
      <c r="C3102">
        <v>0.33</v>
      </c>
      <c r="D3102">
        <v>0.84</v>
      </c>
      <c r="E3102" s="1" t="s">
        <v>295</v>
      </c>
      <c r="G3102">
        <v>1</v>
      </c>
    </row>
    <row r="3103" spans="1:7" x14ac:dyDescent="0.25">
      <c r="G3103">
        <v>1</v>
      </c>
    </row>
    <row r="3104" spans="1:7" x14ac:dyDescent="0.25">
      <c r="A3104" t="s">
        <v>242</v>
      </c>
      <c r="B3104">
        <v>50</v>
      </c>
      <c r="C3104">
        <v>0.99</v>
      </c>
      <c r="D3104">
        <v>1.37</v>
      </c>
      <c r="E3104" s="1" t="s">
        <v>295</v>
      </c>
      <c r="G3104">
        <v>1</v>
      </c>
    </row>
    <row r="3105" spans="1:7" x14ac:dyDescent="0.25">
      <c r="G3105">
        <v>1</v>
      </c>
    </row>
    <row r="3106" spans="1:7" x14ac:dyDescent="0.25">
      <c r="A3106" t="s">
        <v>301</v>
      </c>
      <c r="B3106">
        <v>50</v>
      </c>
      <c r="C3106">
        <v>0.66</v>
      </c>
      <c r="D3106">
        <v>1.71</v>
      </c>
      <c r="E3106" s="1" t="s">
        <v>295</v>
      </c>
      <c r="G3106">
        <v>1</v>
      </c>
    </row>
    <row r="3107" spans="1:7" x14ac:dyDescent="0.25">
      <c r="G3107">
        <v>1</v>
      </c>
    </row>
    <row r="3108" spans="1:7" x14ac:dyDescent="0.25">
      <c r="A3108" t="s">
        <v>540</v>
      </c>
      <c r="B3108">
        <v>0</v>
      </c>
      <c r="C3108" t="s">
        <v>529</v>
      </c>
      <c r="D3108" t="s">
        <v>529</v>
      </c>
      <c r="E3108" s="1" t="s">
        <v>295</v>
      </c>
      <c r="G3108">
        <v>1</v>
      </c>
    </row>
    <row r="3109" spans="1:7" x14ac:dyDescent="0.25">
      <c r="G3109">
        <v>1</v>
      </c>
    </row>
    <row r="3110" spans="1:7" x14ac:dyDescent="0.25">
      <c r="A3110" t="s">
        <v>465</v>
      </c>
      <c r="B3110">
        <v>50</v>
      </c>
      <c r="C3110">
        <v>0.66</v>
      </c>
      <c r="D3110">
        <v>1.1599999999999999</v>
      </c>
      <c r="E3110" s="1" t="s">
        <v>295</v>
      </c>
      <c r="G3110">
        <v>1</v>
      </c>
    </row>
    <row r="3111" spans="1:7" x14ac:dyDescent="0.25">
      <c r="G3111">
        <v>1</v>
      </c>
    </row>
    <row r="3112" spans="1:7" x14ac:dyDescent="0.25">
      <c r="A3112" t="s">
        <v>126</v>
      </c>
      <c r="B3112">
        <v>50</v>
      </c>
      <c r="C3112">
        <v>0.33</v>
      </c>
      <c r="D3112" t="s">
        <v>529</v>
      </c>
      <c r="E3112" s="1" t="s">
        <v>295</v>
      </c>
      <c r="G3112">
        <v>1</v>
      </c>
    </row>
    <row r="3113" spans="1:7" x14ac:dyDescent="0.25">
      <c r="G3113">
        <v>1</v>
      </c>
    </row>
    <row r="3114" spans="1:7" x14ac:dyDescent="0.25">
      <c r="A3114" t="s">
        <v>899</v>
      </c>
      <c r="B3114">
        <v>50</v>
      </c>
      <c r="C3114">
        <v>0.66</v>
      </c>
      <c r="D3114">
        <v>1.19</v>
      </c>
      <c r="E3114" s="1" t="s">
        <v>295</v>
      </c>
      <c r="G3114">
        <v>1</v>
      </c>
    </row>
    <row r="3115" spans="1:7" x14ac:dyDescent="0.25">
      <c r="G3115">
        <v>1</v>
      </c>
    </row>
    <row r="3116" spans="1:7" x14ac:dyDescent="0.25">
      <c r="A3116" t="s">
        <v>477</v>
      </c>
      <c r="B3116">
        <v>50</v>
      </c>
      <c r="C3116">
        <v>0.33</v>
      </c>
      <c r="D3116" t="s">
        <v>529</v>
      </c>
      <c r="E3116" s="1" t="s">
        <v>295</v>
      </c>
      <c r="G3116">
        <v>1</v>
      </c>
    </row>
    <row r="3117" spans="1:7" x14ac:dyDescent="0.25">
      <c r="G3117">
        <v>1</v>
      </c>
    </row>
    <row r="3118" spans="1:7" x14ac:dyDescent="0.25">
      <c r="A3118" t="s">
        <v>210</v>
      </c>
      <c r="B3118">
        <v>50</v>
      </c>
      <c r="C3118">
        <v>0.66</v>
      </c>
      <c r="D3118">
        <v>1.27</v>
      </c>
      <c r="E3118" s="1" t="s">
        <v>295</v>
      </c>
      <c r="G3118">
        <v>1</v>
      </c>
    </row>
    <row r="3119" spans="1:7" x14ac:dyDescent="0.25">
      <c r="G3119">
        <v>1</v>
      </c>
    </row>
    <row r="3120" spans="1:7" x14ac:dyDescent="0.25">
      <c r="A3120" t="s">
        <v>1119</v>
      </c>
      <c r="B3120">
        <v>50</v>
      </c>
      <c r="C3120">
        <v>0.33</v>
      </c>
      <c r="D3120">
        <v>0.86</v>
      </c>
      <c r="E3120" s="1" t="s">
        <v>295</v>
      </c>
      <c r="G3120">
        <v>1</v>
      </c>
    </row>
    <row r="3121" spans="1:7" x14ac:dyDescent="0.25">
      <c r="G3121">
        <v>1</v>
      </c>
    </row>
    <row r="3122" spans="1:7" x14ac:dyDescent="0.25">
      <c r="A3122" t="s">
        <v>1045</v>
      </c>
      <c r="B3122">
        <v>50</v>
      </c>
      <c r="C3122">
        <v>0.33</v>
      </c>
      <c r="D3122">
        <v>1.47</v>
      </c>
      <c r="E3122" s="1" t="s">
        <v>295</v>
      </c>
      <c r="G3122">
        <v>1</v>
      </c>
    </row>
    <row r="3123" spans="1:7" x14ac:dyDescent="0.25">
      <c r="G3123">
        <v>1</v>
      </c>
    </row>
    <row r="3124" spans="1:7" x14ac:dyDescent="0.25">
      <c r="A3124" t="s">
        <v>873</v>
      </c>
      <c r="B3124">
        <v>50</v>
      </c>
      <c r="C3124">
        <v>0.66</v>
      </c>
      <c r="D3124">
        <v>11.92</v>
      </c>
      <c r="E3124" s="1" t="s">
        <v>295</v>
      </c>
      <c r="G3124">
        <v>1</v>
      </c>
    </row>
    <row r="3125" spans="1:7" x14ac:dyDescent="0.25">
      <c r="G3125">
        <v>1</v>
      </c>
    </row>
    <row r="3126" spans="1:7" x14ac:dyDescent="0.25">
      <c r="A3126" t="s">
        <v>913</v>
      </c>
      <c r="B3126">
        <v>50</v>
      </c>
      <c r="C3126">
        <v>0.33</v>
      </c>
      <c r="D3126" t="s">
        <v>529</v>
      </c>
      <c r="E3126" s="1" t="s">
        <v>295</v>
      </c>
      <c r="G3126">
        <v>1</v>
      </c>
    </row>
    <row r="3127" spans="1:7" x14ac:dyDescent="0.25">
      <c r="G3127">
        <v>1</v>
      </c>
    </row>
    <row r="3128" spans="1:7" x14ac:dyDescent="0.25">
      <c r="A3128" t="s">
        <v>9</v>
      </c>
      <c r="B3128">
        <v>50</v>
      </c>
      <c r="C3128">
        <v>0.66</v>
      </c>
      <c r="D3128">
        <v>0.73</v>
      </c>
      <c r="E3128" s="1" t="s">
        <v>295</v>
      </c>
      <c r="G3128">
        <v>1</v>
      </c>
    </row>
    <row r="3129" spans="1:7" x14ac:dyDescent="0.25">
      <c r="G3129">
        <v>1</v>
      </c>
    </row>
    <row r="3130" spans="1:7" x14ac:dyDescent="0.25">
      <c r="A3130" t="s">
        <v>492</v>
      </c>
      <c r="B3130">
        <v>50</v>
      </c>
      <c r="C3130">
        <v>0.66</v>
      </c>
      <c r="D3130">
        <v>0.98</v>
      </c>
      <c r="E3130" s="1" t="s">
        <v>295</v>
      </c>
      <c r="G3130">
        <v>1</v>
      </c>
    </row>
    <row r="3131" spans="1:7" x14ac:dyDescent="0.25">
      <c r="G3131">
        <v>1</v>
      </c>
    </row>
    <row r="3132" spans="1:7" x14ac:dyDescent="0.25">
      <c r="A3132" t="s">
        <v>131</v>
      </c>
      <c r="B3132">
        <v>50</v>
      </c>
      <c r="C3132">
        <v>0.66</v>
      </c>
      <c r="D3132">
        <v>1.06</v>
      </c>
      <c r="E3132" s="1" t="s">
        <v>295</v>
      </c>
      <c r="G3132">
        <v>1</v>
      </c>
    </row>
    <row r="3133" spans="1:7" x14ac:dyDescent="0.25">
      <c r="G3133">
        <v>1</v>
      </c>
    </row>
    <row r="3134" spans="1:7" x14ac:dyDescent="0.25">
      <c r="A3134" t="s">
        <v>1145</v>
      </c>
      <c r="B3134">
        <v>50</v>
      </c>
      <c r="C3134">
        <v>0.66</v>
      </c>
      <c r="D3134" t="s">
        <v>529</v>
      </c>
      <c r="E3134" s="1" t="s">
        <v>295</v>
      </c>
      <c r="G3134">
        <v>1</v>
      </c>
    </row>
    <row r="3135" spans="1:7" x14ac:dyDescent="0.25">
      <c r="G3135">
        <v>1</v>
      </c>
    </row>
    <row r="3136" spans="1:7" x14ac:dyDescent="0.25">
      <c r="A3136" t="s">
        <v>1086</v>
      </c>
      <c r="B3136">
        <v>50</v>
      </c>
      <c r="C3136">
        <v>0.66</v>
      </c>
      <c r="D3136">
        <v>0.64</v>
      </c>
      <c r="E3136" s="1" t="s">
        <v>295</v>
      </c>
      <c r="G3136">
        <v>1</v>
      </c>
    </row>
    <row r="3137" spans="1:7" x14ac:dyDescent="0.25">
      <c r="G3137">
        <v>1</v>
      </c>
    </row>
    <row r="3138" spans="1:7" x14ac:dyDescent="0.25">
      <c r="A3138" t="s">
        <v>476</v>
      </c>
      <c r="B3138">
        <v>50</v>
      </c>
      <c r="C3138">
        <v>0.33</v>
      </c>
      <c r="D3138" t="s">
        <v>529</v>
      </c>
      <c r="E3138" s="1" t="s">
        <v>295</v>
      </c>
      <c r="G3138">
        <v>1</v>
      </c>
    </row>
    <row r="3139" spans="1:7" x14ac:dyDescent="0.25">
      <c r="G3139">
        <v>1</v>
      </c>
    </row>
    <row r="3140" spans="1:7" x14ac:dyDescent="0.25">
      <c r="A3140" t="s">
        <v>194</v>
      </c>
      <c r="B3140">
        <v>500</v>
      </c>
      <c r="C3140">
        <v>0.66</v>
      </c>
      <c r="D3140">
        <v>1.1599999999999999</v>
      </c>
      <c r="E3140" s="1" t="s">
        <v>295</v>
      </c>
      <c r="G3140">
        <v>1</v>
      </c>
    </row>
    <row r="3141" spans="1:7" x14ac:dyDescent="0.25">
      <c r="G3141">
        <v>1</v>
      </c>
    </row>
    <row r="3142" spans="1:7" x14ac:dyDescent="0.25">
      <c r="A3142" t="s">
        <v>222</v>
      </c>
      <c r="B3142">
        <v>0</v>
      </c>
      <c r="C3142" t="s">
        <v>529</v>
      </c>
      <c r="D3142" t="s">
        <v>529</v>
      </c>
      <c r="E3142" s="1" t="s">
        <v>295</v>
      </c>
      <c r="G3142">
        <v>1</v>
      </c>
    </row>
    <row r="3143" spans="1:7" x14ac:dyDescent="0.25">
      <c r="G3143">
        <v>1</v>
      </c>
    </row>
    <row r="3144" spans="1:7" x14ac:dyDescent="0.25">
      <c r="A3144" t="s">
        <v>167</v>
      </c>
      <c r="B3144">
        <v>50</v>
      </c>
      <c r="C3144">
        <v>0.66</v>
      </c>
      <c r="D3144">
        <v>2.15</v>
      </c>
      <c r="E3144" s="1" t="s">
        <v>295</v>
      </c>
      <c r="G3144">
        <v>1</v>
      </c>
    </row>
    <row r="3145" spans="1:7" x14ac:dyDescent="0.25">
      <c r="G3145">
        <v>1</v>
      </c>
    </row>
    <row r="3146" spans="1:7" x14ac:dyDescent="0.25">
      <c r="A3146" t="s">
        <v>1044</v>
      </c>
      <c r="B3146">
        <v>0</v>
      </c>
      <c r="C3146" t="s">
        <v>529</v>
      </c>
      <c r="D3146" t="s">
        <v>529</v>
      </c>
      <c r="E3146" s="1" t="s">
        <v>295</v>
      </c>
      <c r="G3146">
        <v>1</v>
      </c>
    </row>
    <row r="3147" spans="1:7" x14ac:dyDescent="0.25">
      <c r="G3147">
        <v>1</v>
      </c>
    </row>
    <row r="3148" spans="1:7" x14ac:dyDescent="0.25">
      <c r="A3148" t="s">
        <v>175</v>
      </c>
      <c r="B3148">
        <v>50</v>
      </c>
      <c r="C3148">
        <v>0.66</v>
      </c>
      <c r="D3148">
        <v>0.92</v>
      </c>
      <c r="E3148" s="1" t="s">
        <v>295</v>
      </c>
      <c r="G3148">
        <v>1</v>
      </c>
    </row>
    <row r="3149" spans="1:7" x14ac:dyDescent="0.25">
      <c r="G3149">
        <v>1</v>
      </c>
    </row>
    <row r="3150" spans="1:7" x14ac:dyDescent="0.25">
      <c r="A3150" t="s">
        <v>964</v>
      </c>
      <c r="B3150">
        <v>50</v>
      </c>
      <c r="C3150">
        <v>0.99</v>
      </c>
      <c r="D3150" t="s">
        <v>529</v>
      </c>
      <c r="E3150" s="1" t="s">
        <v>295</v>
      </c>
      <c r="G3150">
        <v>1</v>
      </c>
    </row>
    <row r="3151" spans="1:7" x14ac:dyDescent="0.25">
      <c r="G3151">
        <v>1</v>
      </c>
    </row>
    <row r="3152" spans="1:7" x14ac:dyDescent="0.25">
      <c r="A3152" t="s">
        <v>948</v>
      </c>
      <c r="B3152">
        <v>50</v>
      </c>
      <c r="C3152">
        <v>0.33</v>
      </c>
      <c r="D3152" t="s">
        <v>529</v>
      </c>
      <c r="E3152" s="1" t="s">
        <v>295</v>
      </c>
      <c r="G3152">
        <v>1</v>
      </c>
    </row>
    <row r="3153" spans="1:7" x14ac:dyDescent="0.25">
      <c r="G3153">
        <v>1</v>
      </c>
    </row>
    <row r="3154" spans="1:7" x14ac:dyDescent="0.25">
      <c r="A3154" t="s">
        <v>480</v>
      </c>
      <c r="B3154">
        <v>0</v>
      </c>
      <c r="C3154" t="s">
        <v>529</v>
      </c>
      <c r="D3154" t="s">
        <v>529</v>
      </c>
      <c r="E3154" s="1" t="s">
        <v>295</v>
      </c>
      <c r="G3154">
        <v>1</v>
      </c>
    </row>
    <row r="3155" spans="1:7" x14ac:dyDescent="0.25">
      <c r="G3155">
        <v>1</v>
      </c>
    </row>
    <row r="3156" spans="1:7" x14ac:dyDescent="0.25">
      <c r="A3156" t="s">
        <v>620</v>
      </c>
      <c r="B3156">
        <v>50</v>
      </c>
      <c r="C3156">
        <v>0.66</v>
      </c>
      <c r="D3156">
        <v>11.45</v>
      </c>
      <c r="E3156" s="1" t="s">
        <v>295</v>
      </c>
      <c r="G3156">
        <v>1</v>
      </c>
    </row>
    <row r="3157" spans="1:7" x14ac:dyDescent="0.25">
      <c r="G3157">
        <v>1</v>
      </c>
    </row>
    <row r="3158" spans="1:7" x14ac:dyDescent="0.25">
      <c r="A3158" t="s">
        <v>11</v>
      </c>
      <c r="B3158">
        <v>50</v>
      </c>
      <c r="C3158">
        <v>0.66</v>
      </c>
      <c r="D3158">
        <v>1.52</v>
      </c>
      <c r="E3158" s="1" t="s">
        <v>295</v>
      </c>
      <c r="G3158">
        <v>1</v>
      </c>
    </row>
    <row r="3159" spans="1:7" x14ac:dyDescent="0.25">
      <c r="G3159">
        <v>1</v>
      </c>
    </row>
    <row r="3160" spans="1:7" x14ac:dyDescent="0.25">
      <c r="A3160" t="s">
        <v>255</v>
      </c>
      <c r="B3160">
        <v>50</v>
      </c>
      <c r="C3160">
        <v>0.66</v>
      </c>
      <c r="D3160" t="s">
        <v>529</v>
      </c>
      <c r="E3160" s="1" t="s">
        <v>295</v>
      </c>
      <c r="G3160">
        <v>1</v>
      </c>
    </row>
    <row r="3161" spans="1:7" x14ac:dyDescent="0.25">
      <c r="G3161">
        <v>1</v>
      </c>
    </row>
    <row r="3162" spans="1:7" x14ac:dyDescent="0.25">
      <c r="A3162" t="s">
        <v>506</v>
      </c>
      <c r="B3162">
        <v>50</v>
      </c>
      <c r="C3162">
        <v>0.33</v>
      </c>
      <c r="D3162" t="s">
        <v>529</v>
      </c>
      <c r="E3162" s="1" t="s">
        <v>295</v>
      </c>
      <c r="G3162">
        <v>1</v>
      </c>
    </row>
    <row r="3163" spans="1:7" x14ac:dyDescent="0.25">
      <c r="G3163">
        <v>1</v>
      </c>
    </row>
    <row r="3164" spans="1:7" x14ac:dyDescent="0.25">
      <c r="A3164" t="s">
        <v>727</v>
      </c>
      <c r="B3164">
        <v>50</v>
      </c>
      <c r="C3164">
        <v>0.66</v>
      </c>
      <c r="D3164">
        <v>1.0900000000000001</v>
      </c>
      <c r="E3164" s="1" t="s">
        <v>295</v>
      </c>
      <c r="G3164">
        <v>1</v>
      </c>
    </row>
    <row r="3165" spans="1:7" x14ac:dyDescent="0.25">
      <c r="G3165">
        <v>1</v>
      </c>
    </row>
    <row r="3166" spans="1:7" x14ac:dyDescent="0.25">
      <c r="A3166" t="s">
        <v>795</v>
      </c>
      <c r="B3166">
        <v>50</v>
      </c>
      <c r="C3166">
        <v>0.66</v>
      </c>
      <c r="D3166" t="s">
        <v>529</v>
      </c>
      <c r="E3166" s="1" t="s">
        <v>295</v>
      </c>
      <c r="G3166">
        <v>1</v>
      </c>
    </row>
    <row r="3167" spans="1:7" x14ac:dyDescent="0.25">
      <c r="G3167">
        <v>1</v>
      </c>
    </row>
    <row r="3168" spans="1:7" x14ac:dyDescent="0.25">
      <c r="A3168" t="s">
        <v>880</v>
      </c>
      <c r="B3168">
        <v>0</v>
      </c>
      <c r="C3168" t="s">
        <v>529</v>
      </c>
      <c r="D3168" t="s">
        <v>529</v>
      </c>
      <c r="E3168" s="1" t="s">
        <v>295</v>
      </c>
      <c r="G3168">
        <v>1</v>
      </c>
    </row>
    <row r="3169" spans="1:7" x14ac:dyDescent="0.25">
      <c r="G3169">
        <v>1</v>
      </c>
    </row>
    <row r="3170" spans="1:7" x14ac:dyDescent="0.25">
      <c r="A3170" t="s">
        <v>865</v>
      </c>
      <c r="B3170">
        <v>0</v>
      </c>
      <c r="C3170" t="s">
        <v>529</v>
      </c>
      <c r="D3170" t="s">
        <v>529</v>
      </c>
      <c r="E3170" s="1" t="s">
        <v>295</v>
      </c>
      <c r="G3170">
        <v>1</v>
      </c>
    </row>
    <row r="3171" spans="1:7" x14ac:dyDescent="0.25">
      <c r="G3171">
        <v>1</v>
      </c>
    </row>
    <row r="3172" spans="1:7" x14ac:dyDescent="0.25">
      <c r="A3172" t="s">
        <v>681</v>
      </c>
      <c r="B3172">
        <v>50</v>
      </c>
      <c r="C3172">
        <v>0.99</v>
      </c>
      <c r="D3172">
        <v>2.42</v>
      </c>
      <c r="E3172" s="1" t="s">
        <v>295</v>
      </c>
      <c r="G3172">
        <v>1</v>
      </c>
    </row>
    <row r="3173" spans="1:7" x14ac:dyDescent="0.25">
      <c r="G3173">
        <v>1</v>
      </c>
    </row>
    <row r="3174" spans="1:7" x14ac:dyDescent="0.25">
      <c r="A3174" t="s">
        <v>1067</v>
      </c>
      <c r="B3174">
        <v>50</v>
      </c>
      <c r="C3174">
        <v>0.66</v>
      </c>
      <c r="D3174" t="s">
        <v>529</v>
      </c>
      <c r="E3174" s="1" t="s">
        <v>295</v>
      </c>
      <c r="G3174">
        <v>1</v>
      </c>
    </row>
    <row r="3175" spans="1:7" x14ac:dyDescent="0.25">
      <c r="G3175">
        <v>1</v>
      </c>
    </row>
    <row r="3176" spans="1:7" x14ac:dyDescent="0.25">
      <c r="A3176" t="s">
        <v>986</v>
      </c>
      <c r="B3176">
        <v>0</v>
      </c>
      <c r="C3176" t="s">
        <v>529</v>
      </c>
      <c r="D3176" t="s">
        <v>529</v>
      </c>
      <c r="E3176" s="1" t="s">
        <v>295</v>
      </c>
      <c r="G3176">
        <v>1</v>
      </c>
    </row>
    <row r="3177" spans="1:7" x14ac:dyDescent="0.25">
      <c r="G3177">
        <v>1</v>
      </c>
    </row>
    <row r="3178" spans="1:7" x14ac:dyDescent="0.25">
      <c r="A3178" t="s">
        <v>509</v>
      </c>
      <c r="B3178">
        <v>0</v>
      </c>
      <c r="C3178" t="s">
        <v>529</v>
      </c>
      <c r="D3178" t="s">
        <v>529</v>
      </c>
      <c r="E3178" s="1" t="s">
        <v>295</v>
      </c>
      <c r="G3178">
        <v>1</v>
      </c>
    </row>
    <row r="3179" spans="1:7" x14ac:dyDescent="0.25">
      <c r="G3179">
        <v>1</v>
      </c>
    </row>
    <row r="3180" spans="1:7" x14ac:dyDescent="0.25">
      <c r="A3180" t="s">
        <v>349</v>
      </c>
      <c r="B3180">
        <v>0</v>
      </c>
      <c r="C3180" t="s">
        <v>529</v>
      </c>
      <c r="D3180" t="s">
        <v>529</v>
      </c>
      <c r="E3180" s="1" t="s">
        <v>295</v>
      </c>
      <c r="G3180">
        <v>1</v>
      </c>
    </row>
    <row r="3181" spans="1:7" x14ac:dyDescent="0.25">
      <c r="G3181">
        <v>1</v>
      </c>
    </row>
    <row r="3182" spans="1:7" x14ac:dyDescent="0.25">
      <c r="A3182" t="s">
        <v>815</v>
      </c>
      <c r="B3182">
        <v>0</v>
      </c>
      <c r="C3182" t="s">
        <v>529</v>
      </c>
      <c r="D3182" t="s">
        <v>529</v>
      </c>
      <c r="E3182" s="1" t="s">
        <v>295</v>
      </c>
      <c r="G3182">
        <v>1</v>
      </c>
    </row>
    <row r="3183" spans="1:7" x14ac:dyDescent="0.25">
      <c r="G3183">
        <v>1</v>
      </c>
    </row>
    <row r="3184" spans="1:7" x14ac:dyDescent="0.25">
      <c r="A3184" t="s">
        <v>946</v>
      </c>
      <c r="B3184">
        <v>50</v>
      </c>
      <c r="C3184">
        <v>0.99</v>
      </c>
      <c r="D3184">
        <v>1.96</v>
      </c>
      <c r="E3184" s="1" t="s">
        <v>295</v>
      </c>
      <c r="G3184">
        <v>1</v>
      </c>
    </row>
    <row r="3185" spans="1:7" x14ac:dyDescent="0.25">
      <c r="G3185">
        <v>1</v>
      </c>
    </row>
    <row r="3186" spans="1:7" x14ac:dyDescent="0.25">
      <c r="A3186" t="s">
        <v>908</v>
      </c>
      <c r="B3186">
        <v>0</v>
      </c>
      <c r="C3186" t="s">
        <v>529</v>
      </c>
      <c r="D3186" t="s">
        <v>529</v>
      </c>
      <c r="E3186" s="1" t="s">
        <v>295</v>
      </c>
      <c r="G3186">
        <v>1</v>
      </c>
    </row>
    <row r="3187" spans="1:7" x14ac:dyDescent="0.25">
      <c r="G3187">
        <v>1</v>
      </c>
    </row>
    <row r="3188" spans="1:7" x14ac:dyDescent="0.25">
      <c r="A3188" t="s">
        <v>48</v>
      </c>
      <c r="B3188">
        <v>50</v>
      </c>
      <c r="C3188">
        <v>0.66</v>
      </c>
      <c r="D3188" t="s">
        <v>529</v>
      </c>
      <c r="E3188" s="1" t="s">
        <v>295</v>
      </c>
      <c r="G3188">
        <v>1</v>
      </c>
    </row>
    <row r="3189" spans="1:7" x14ac:dyDescent="0.25">
      <c r="G3189">
        <v>1</v>
      </c>
    </row>
    <row r="3190" spans="1:7" x14ac:dyDescent="0.25">
      <c r="A3190" t="s">
        <v>770</v>
      </c>
      <c r="B3190">
        <v>50</v>
      </c>
      <c r="C3190">
        <v>0.33</v>
      </c>
      <c r="D3190" t="s">
        <v>529</v>
      </c>
      <c r="E3190" s="1" t="s">
        <v>295</v>
      </c>
      <c r="G3190">
        <v>1</v>
      </c>
    </row>
    <row r="3191" spans="1:7" x14ac:dyDescent="0.25">
      <c r="G3191">
        <v>1</v>
      </c>
    </row>
    <row r="3192" spans="1:7" x14ac:dyDescent="0.25">
      <c r="A3192" t="s">
        <v>819</v>
      </c>
      <c r="B3192">
        <v>50</v>
      </c>
      <c r="C3192">
        <v>0.33</v>
      </c>
      <c r="D3192" t="s">
        <v>529</v>
      </c>
      <c r="E3192" s="1" t="s">
        <v>295</v>
      </c>
      <c r="G3192">
        <v>1</v>
      </c>
    </row>
    <row r="3193" spans="1:7" x14ac:dyDescent="0.25">
      <c r="G3193">
        <v>1</v>
      </c>
    </row>
    <row r="3194" spans="1:7" x14ac:dyDescent="0.25">
      <c r="A3194" t="s">
        <v>1005</v>
      </c>
      <c r="B3194">
        <v>0</v>
      </c>
      <c r="C3194" t="s">
        <v>529</v>
      </c>
      <c r="D3194" t="s">
        <v>529</v>
      </c>
      <c r="E3194" s="1" t="s">
        <v>295</v>
      </c>
      <c r="G3194">
        <v>1</v>
      </c>
    </row>
    <row r="3195" spans="1:7" x14ac:dyDescent="0.25">
      <c r="G3195">
        <v>1</v>
      </c>
    </row>
    <row r="3196" spans="1:7" x14ac:dyDescent="0.25">
      <c r="A3196" t="s">
        <v>353</v>
      </c>
      <c r="B3196">
        <v>0</v>
      </c>
      <c r="C3196" t="s">
        <v>529</v>
      </c>
      <c r="D3196" t="s">
        <v>529</v>
      </c>
      <c r="E3196" s="1" t="s">
        <v>295</v>
      </c>
      <c r="G3196">
        <v>1</v>
      </c>
    </row>
    <row r="3197" spans="1:7" x14ac:dyDescent="0.25">
      <c r="G3197">
        <v>1</v>
      </c>
    </row>
    <row r="3198" spans="1:7" x14ac:dyDescent="0.25">
      <c r="A3198" t="s">
        <v>547</v>
      </c>
      <c r="B3198">
        <v>50</v>
      </c>
      <c r="C3198">
        <v>0.99</v>
      </c>
      <c r="D3198">
        <v>2.38</v>
      </c>
      <c r="E3198" s="1" t="s">
        <v>295</v>
      </c>
      <c r="G3198">
        <v>1</v>
      </c>
    </row>
    <row r="3199" spans="1:7" x14ac:dyDescent="0.25">
      <c r="G3199">
        <v>1</v>
      </c>
    </row>
    <row r="3200" spans="1:7" x14ac:dyDescent="0.25">
      <c r="A3200" t="s">
        <v>1050</v>
      </c>
      <c r="B3200">
        <v>50</v>
      </c>
      <c r="C3200">
        <v>0.66</v>
      </c>
      <c r="D3200">
        <v>2.41</v>
      </c>
      <c r="E3200" s="1" t="s">
        <v>295</v>
      </c>
      <c r="G3200">
        <v>1</v>
      </c>
    </row>
    <row r="3201" spans="1:7" x14ac:dyDescent="0.25">
      <c r="G3201">
        <v>1</v>
      </c>
    </row>
    <row r="3202" spans="1:7" x14ac:dyDescent="0.25">
      <c r="A3202" t="s">
        <v>34</v>
      </c>
      <c r="B3202">
        <v>50</v>
      </c>
      <c r="C3202">
        <v>0.66</v>
      </c>
      <c r="D3202">
        <v>2.1800000000000002</v>
      </c>
      <c r="E3202" s="1" t="s">
        <v>295</v>
      </c>
      <c r="G3202">
        <v>1</v>
      </c>
    </row>
    <row r="3203" spans="1:7" x14ac:dyDescent="0.25">
      <c r="G3203">
        <v>1</v>
      </c>
    </row>
    <row r="3204" spans="1:7" x14ac:dyDescent="0.25">
      <c r="A3204" t="s">
        <v>972</v>
      </c>
      <c r="B3204">
        <v>500</v>
      </c>
      <c r="C3204">
        <v>0.99</v>
      </c>
      <c r="D3204">
        <v>2.72</v>
      </c>
      <c r="E3204" s="1" t="s">
        <v>295</v>
      </c>
      <c r="G3204">
        <v>1</v>
      </c>
    </row>
    <row r="3205" spans="1:7" x14ac:dyDescent="0.25">
      <c r="G3205">
        <v>1</v>
      </c>
    </row>
    <row r="3206" spans="1:7" x14ac:dyDescent="0.25">
      <c r="A3206" t="s">
        <v>249</v>
      </c>
      <c r="B3206">
        <v>0</v>
      </c>
      <c r="C3206" t="s">
        <v>529</v>
      </c>
      <c r="D3206" t="s">
        <v>529</v>
      </c>
      <c r="E3206" s="1" t="s">
        <v>295</v>
      </c>
      <c r="G3206">
        <v>1</v>
      </c>
    </row>
    <row r="3207" spans="1:7" x14ac:dyDescent="0.25">
      <c r="G3207">
        <v>1</v>
      </c>
    </row>
    <row r="3208" spans="1:7" x14ac:dyDescent="0.25">
      <c r="A3208" t="s">
        <v>211</v>
      </c>
      <c r="B3208">
        <v>50</v>
      </c>
      <c r="C3208">
        <v>0.99</v>
      </c>
      <c r="D3208">
        <v>1.96</v>
      </c>
      <c r="E3208" s="1" t="s">
        <v>295</v>
      </c>
      <c r="G3208">
        <v>1</v>
      </c>
    </row>
    <row r="3209" spans="1:7" x14ac:dyDescent="0.25">
      <c r="G3209">
        <v>1</v>
      </c>
    </row>
    <row r="3210" spans="1:7" x14ac:dyDescent="0.25">
      <c r="A3210" t="s">
        <v>405</v>
      </c>
      <c r="B3210">
        <v>50</v>
      </c>
      <c r="C3210">
        <v>0.33</v>
      </c>
      <c r="D3210" t="s">
        <v>529</v>
      </c>
      <c r="E3210" s="1" t="s">
        <v>295</v>
      </c>
      <c r="G3210">
        <v>1</v>
      </c>
    </row>
    <row r="3211" spans="1:7" x14ac:dyDescent="0.25">
      <c r="G3211">
        <v>1</v>
      </c>
    </row>
    <row r="3212" spans="1:7" x14ac:dyDescent="0.25">
      <c r="A3212" t="s">
        <v>190</v>
      </c>
      <c r="B3212">
        <v>0</v>
      </c>
      <c r="C3212" t="s">
        <v>529</v>
      </c>
      <c r="D3212" t="s">
        <v>529</v>
      </c>
      <c r="E3212" s="1" t="s">
        <v>295</v>
      </c>
      <c r="G3212">
        <v>1</v>
      </c>
    </row>
    <row r="3213" spans="1:7" x14ac:dyDescent="0.25">
      <c r="G3213">
        <v>1</v>
      </c>
    </row>
    <row r="3214" spans="1:7" x14ac:dyDescent="0.25">
      <c r="A3214" t="s">
        <v>230</v>
      </c>
      <c r="B3214">
        <v>50</v>
      </c>
      <c r="C3214">
        <v>0.33</v>
      </c>
      <c r="D3214">
        <v>0.94</v>
      </c>
      <c r="E3214" s="1" t="s">
        <v>295</v>
      </c>
      <c r="G3214">
        <v>1</v>
      </c>
    </row>
    <row r="3215" spans="1:7" x14ac:dyDescent="0.25">
      <c r="G3215">
        <v>1</v>
      </c>
    </row>
    <row r="3216" spans="1:7" x14ac:dyDescent="0.25">
      <c r="A3216" t="s">
        <v>792</v>
      </c>
      <c r="B3216">
        <v>50</v>
      </c>
      <c r="C3216">
        <v>0.99</v>
      </c>
      <c r="D3216">
        <v>1.6</v>
      </c>
      <c r="E3216" s="1" t="s">
        <v>295</v>
      </c>
      <c r="G3216">
        <v>1</v>
      </c>
    </row>
    <row r="3217" spans="1:7" x14ac:dyDescent="0.25">
      <c r="G3217">
        <v>1</v>
      </c>
    </row>
    <row r="3218" spans="1:7" x14ac:dyDescent="0.25">
      <c r="A3218" t="s">
        <v>673</v>
      </c>
      <c r="B3218">
        <v>50</v>
      </c>
      <c r="C3218">
        <v>0.99</v>
      </c>
      <c r="D3218">
        <v>1.6</v>
      </c>
      <c r="E3218" s="1" t="s">
        <v>295</v>
      </c>
      <c r="G3218">
        <v>1</v>
      </c>
    </row>
    <row r="3219" spans="1:7" x14ac:dyDescent="0.25">
      <c r="G3219">
        <v>1</v>
      </c>
    </row>
    <row r="3220" spans="1:7" x14ac:dyDescent="0.25">
      <c r="A3220" t="s">
        <v>1095</v>
      </c>
      <c r="B3220">
        <v>0</v>
      </c>
      <c r="C3220" t="s">
        <v>529</v>
      </c>
      <c r="D3220" t="s">
        <v>529</v>
      </c>
      <c r="E3220" s="1" t="s">
        <v>295</v>
      </c>
      <c r="G3220">
        <v>1</v>
      </c>
    </row>
    <row r="3221" spans="1:7" x14ac:dyDescent="0.25">
      <c r="G3221">
        <v>1</v>
      </c>
    </row>
    <row r="3222" spans="1:7" x14ac:dyDescent="0.25">
      <c r="A3222" t="s">
        <v>438</v>
      </c>
      <c r="B3222">
        <v>500</v>
      </c>
      <c r="C3222">
        <v>0.99</v>
      </c>
      <c r="D3222">
        <v>2.72</v>
      </c>
      <c r="E3222" s="1" t="s">
        <v>295</v>
      </c>
      <c r="G3222">
        <v>1</v>
      </c>
    </row>
    <row r="3223" spans="1:7" x14ac:dyDescent="0.25">
      <c r="G3223">
        <v>1</v>
      </c>
    </row>
    <row r="3224" spans="1:7" x14ac:dyDescent="0.25">
      <c r="A3224" t="s">
        <v>556</v>
      </c>
      <c r="B3224">
        <v>50</v>
      </c>
      <c r="C3224">
        <v>0.66</v>
      </c>
      <c r="D3224">
        <v>2.16</v>
      </c>
      <c r="E3224" s="1" t="s">
        <v>295</v>
      </c>
      <c r="G3224">
        <v>1</v>
      </c>
    </row>
    <row r="3225" spans="1:7" x14ac:dyDescent="0.25">
      <c r="G3225">
        <v>1</v>
      </c>
    </row>
    <row r="3226" spans="1:7" x14ac:dyDescent="0.25">
      <c r="A3226" t="s">
        <v>857</v>
      </c>
      <c r="B3226">
        <v>50</v>
      </c>
      <c r="C3226">
        <v>0.99</v>
      </c>
      <c r="D3226" t="s">
        <v>529</v>
      </c>
      <c r="E3226" s="1" t="s">
        <v>295</v>
      </c>
      <c r="G3226">
        <v>1</v>
      </c>
    </row>
    <row r="3227" spans="1:7" x14ac:dyDescent="0.25">
      <c r="G3227">
        <v>1</v>
      </c>
    </row>
    <row r="3228" spans="1:7" x14ac:dyDescent="0.25">
      <c r="A3228" t="s">
        <v>679</v>
      </c>
      <c r="B3228">
        <v>0</v>
      </c>
      <c r="C3228" t="s">
        <v>529</v>
      </c>
      <c r="D3228" t="s">
        <v>529</v>
      </c>
      <c r="E3228" s="1" t="s">
        <v>295</v>
      </c>
      <c r="G3228">
        <v>1</v>
      </c>
    </row>
    <row r="3229" spans="1:7" x14ac:dyDescent="0.25">
      <c r="G3229">
        <v>1</v>
      </c>
    </row>
    <row r="3230" spans="1:7" x14ac:dyDescent="0.25">
      <c r="A3230" t="s">
        <v>1137</v>
      </c>
      <c r="B3230">
        <v>50</v>
      </c>
      <c r="C3230">
        <v>0.99</v>
      </c>
      <c r="D3230">
        <v>2.37</v>
      </c>
      <c r="E3230" s="1" t="s">
        <v>295</v>
      </c>
      <c r="G3230">
        <v>1</v>
      </c>
    </row>
    <row r="3231" spans="1:7" x14ac:dyDescent="0.25">
      <c r="G3231">
        <v>1</v>
      </c>
    </row>
    <row r="3232" spans="1:7" x14ac:dyDescent="0.25">
      <c r="A3232" t="s">
        <v>444</v>
      </c>
      <c r="B3232">
        <v>50</v>
      </c>
      <c r="C3232">
        <v>0.99</v>
      </c>
      <c r="D3232">
        <v>2.38</v>
      </c>
      <c r="E3232" s="1" t="s">
        <v>295</v>
      </c>
      <c r="G3232">
        <v>1</v>
      </c>
    </row>
    <row r="3233" spans="1:7" x14ac:dyDescent="0.25">
      <c r="G3233">
        <v>1</v>
      </c>
    </row>
    <row r="3234" spans="1:7" x14ac:dyDescent="0.25">
      <c r="A3234" t="s">
        <v>253</v>
      </c>
      <c r="B3234">
        <v>50</v>
      </c>
      <c r="C3234">
        <v>0.99</v>
      </c>
      <c r="D3234" t="s">
        <v>529</v>
      </c>
      <c r="E3234" s="1" t="s">
        <v>295</v>
      </c>
      <c r="G3234">
        <v>1</v>
      </c>
    </row>
    <row r="3235" spans="1:7" x14ac:dyDescent="0.25">
      <c r="G3235">
        <v>1</v>
      </c>
    </row>
    <row r="3236" spans="1:7" x14ac:dyDescent="0.25">
      <c r="A3236" t="s">
        <v>236</v>
      </c>
      <c r="B3236">
        <v>0</v>
      </c>
      <c r="C3236" t="s">
        <v>529</v>
      </c>
      <c r="D3236" t="s">
        <v>529</v>
      </c>
      <c r="E3236" s="1" t="s">
        <v>295</v>
      </c>
      <c r="G3236">
        <v>1</v>
      </c>
    </row>
    <row r="3237" spans="1:7" x14ac:dyDescent="0.25">
      <c r="G3237">
        <v>1</v>
      </c>
    </row>
    <row r="3238" spans="1:7" x14ac:dyDescent="0.25">
      <c r="A3238" t="s">
        <v>960</v>
      </c>
      <c r="B3238">
        <v>50</v>
      </c>
      <c r="C3238">
        <v>0.66</v>
      </c>
      <c r="D3238">
        <v>1.52</v>
      </c>
      <c r="E3238" s="1" t="s">
        <v>295</v>
      </c>
      <c r="G3238">
        <v>1</v>
      </c>
    </row>
    <row r="3239" spans="1:7" x14ac:dyDescent="0.25">
      <c r="G3239">
        <v>1</v>
      </c>
    </row>
    <row r="3240" spans="1:7" x14ac:dyDescent="0.25">
      <c r="A3240" t="s">
        <v>618</v>
      </c>
      <c r="B3240">
        <v>0</v>
      </c>
      <c r="C3240" t="s">
        <v>529</v>
      </c>
      <c r="D3240" t="s">
        <v>529</v>
      </c>
      <c r="E3240" s="1" t="s">
        <v>295</v>
      </c>
      <c r="G3240">
        <v>1</v>
      </c>
    </row>
    <row r="3241" spans="1:7" x14ac:dyDescent="0.25">
      <c r="G3241">
        <v>1</v>
      </c>
    </row>
    <row r="3242" spans="1:7" x14ac:dyDescent="0.25">
      <c r="A3242" t="s">
        <v>1094</v>
      </c>
      <c r="B3242">
        <v>50</v>
      </c>
      <c r="C3242">
        <v>0.99</v>
      </c>
      <c r="D3242" t="s">
        <v>529</v>
      </c>
      <c r="E3242" s="1" t="s">
        <v>295</v>
      </c>
      <c r="G3242">
        <v>1</v>
      </c>
    </row>
    <row r="3243" spans="1:7" x14ac:dyDescent="0.25">
      <c r="G3243">
        <v>1</v>
      </c>
    </row>
    <row r="3244" spans="1:7" x14ac:dyDescent="0.25">
      <c r="A3244" t="s">
        <v>256</v>
      </c>
      <c r="B3244">
        <v>50</v>
      </c>
      <c r="C3244">
        <v>0.99</v>
      </c>
      <c r="D3244">
        <v>2.41</v>
      </c>
      <c r="E3244" s="1" t="s">
        <v>295</v>
      </c>
      <c r="G3244">
        <v>1</v>
      </c>
    </row>
    <row r="3245" spans="1:7" x14ac:dyDescent="0.25">
      <c r="G3245">
        <v>1</v>
      </c>
    </row>
    <row r="3246" spans="1:7" x14ac:dyDescent="0.25">
      <c r="A3246" t="s">
        <v>911</v>
      </c>
      <c r="B3246">
        <v>50</v>
      </c>
      <c r="C3246">
        <v>0.66</v>
      </c>
      <c r="D3246">
        <v>1.68</v>
      </c>
      <c r="E3246" s="1" t="s">
        <v>295</v>
      </c>
      <c r="G3246">
        <v>1</v>
      </c>
    </row>
    <row r="3247" spans="1:7" x14ac:dyDescent="0.25">
      <c r="G3247">
        <v>1</v>
      </c>
    </row>
    <row r="3248" spans="1:7" x14ac:dyDescent="0.25">
      <c r="A3248" t="s">
        <v>784</v>
      </c>
      <c r="B3248">
        <v>0</v>
      </c>
      <c r="C3248" t="s">
        <v>529</v>
      </c>
      <c r="D3248" t="s">
        <v>529</v>
      </c>
      <c r="E3248" s="1" t="s">
        <v>295</v>
      </c>
      <c r="G3248">
        <v>1</v>
      </c>
    </row>
    <row r="3249" spans="1:7" x14ac:dyDescent="0.25">
      <c r="G3249">
        <v>1</v>
      </c>
    </row>
    <row r="3250" spans="1:7" x14ac:dyDescent="0.25">
      <c r="A3250" t="s">
        <v>1013</v>
      </c>
      <c r="B3250">
        <v>50</v>
      </c>
      <c r="C3250">
        <v>0.66</v>
      </c>
      <c r="D3250">
        <v>2.16</v>
      </c>
      <c r="E3250" s="1" t="s">
        <v>295</v>
      </c>
      <c r="G3250">
        <v>1</v>
      </c>
    </row>
    <row r="3251" spans="1:7" x14ac:dyDescent="0.25">
      <c r="G3251">
        <v>1</v>
      </c>
    </row>
    <row r="3252" spans="1:7" x14ac:dyDescent="0.25">
      <c r="A3252" t="s">
        <v>607</v>
      </c>
      <c r="B3252">
        <v>50</v>
      </c>
      <c r="C3252">
        <v>0.33</v>
      </c>
      <c r="D3252" t="s">
        <v>529</v>
      </c>
      <c r="E3252" s="1" t="s">
        <v>295</v>
      </c>
      <c r="G3252">
        <v>1</v>
      </c>
    </row>
    <row r="3253" spans="1:7" x14ac:dyDescent="0.25">
      <c r="G3253">
        <v>1</v>
      </c>
    </row>
    <row r="3254" spans="1:7" x14ac:dyDescent="0.25">
      <c r="A3254" t="s">
        <v>1151</v>
      </c>
      <c r="B3254">
        <v>0</v>
      </c>
      <c r="C3254" t="s">
        <v>529</v>
      </c>
      <c r="D3254" t="s">
        <v>529</v>
      </c>
      <c r="E3254" s="1" t="s">
        <v>295</v>
      </c>
      <c r="G3254">
        <v>1</v>
      </c>
    </row>
    <row r="3255" spans="1:7" x14ac:dyDescent="0.25">
      <c r="G3255">
        <v>1</v>
      </c>
    </row>
    <row r="3256" spans="1:7" x14ac:dyDescent="0.25">
      <c r="A3256" t="s">
        <v>936</v>
      </c>
      <c r="B3256">
        <v>50</v>
      </c>
      <c r="C3256">
        <v>0.99</v>
      </c>
      <c r="D3256">
        <v>2.2599999999999998</v>
      </c>
      <c r="E3256" s="1" t="s">
        <v>295</v>
      </c>
      <c r="G3256">
        <v>1</v>
      </c>
    </row>
    <row r="3257" spans="1:7" x14ac:dyDescent="0.25">
      <c r="G3257">
        <v>1</v>
      </c>
    </row>
    <row r="3258" spans="1:7" x14ac:dyDescent="0.25">
      <c r="A3258" t="s">
        <v>53</v>
      </c>
      <c r="B3258">
        <v>50</v>
      </c>
      <c r="C3258">
        <v>0.99</v>
      </c>
      <c r="D3258">
        <v>1.26</v>
      </c>
      <c r="E3258" s="1" t="s">
        <v>295</v>
      </c>
      <c r="G3258">
        <v>1</v>
      </c>
    </row>
    <row r="3259" spans="1:7" x14ac:dyDescent="0.25">
      <c r="G3259">
        <v>1</v>
      </c>
    </row>
    <row r="3260" spans="1:7" x14ac:dyDescent="0.25">
      <c r="A3260" t="s">
        <v>985</v>
      </c>
      <c r="B3260">
        <v>50</v>
      </c>
      <c r="C3260">
        <v>0.33</v>
      </c>
      <c r="D3260" t="s">
        <v>529</v>
      </c>
      <c r="E3260" s="1" t="s">
        <v>295</v>
      </c>
      <c r="G3260">
        <v>1</v>
      </c>
    </row>
    <row r="3261" spans="1:7" x14ac:dyDescent="0.25">
      <c r="G3261">
        <v>1</v>
      </c>
    </row>
    <row r="3262" spans="1:7" x14ac:dyDescent="0.25">
      <c r="A3262" t="s">
        <v>435</v>
      </c>
      <c r="B3262">
        <v>0</v>
      </c>
      <c r="C3262" t="s">
        <v>529</v>
      </c>
      <c r="D3262" t="s">
        <v>529</v>
      </c>
      <c r="E3262" s="1" t="s">
        <v>295</v>
      </c>
      <c r="G3262">
        <v>1</v>
      </c>
    </row>
    <row r="3263" spans="1:7" x14ac:dyDescent="0.25">
      <c r="G3263">
        <v>1</v>
      </c>
    </row>
    <row r="3264" spans="1:7" x14ac:dyDescent="0.25">
      <c r="A3264" t="s">
        <v>1011</v>
      </c>
      <c r="B3264">
        <v>50</v>
      </c>
      <c r="C3264">
        <v>0.33</v>
      </c>
      <c r="D3264" t="s">
        <v>529</v>
      </c>
      <c r="E3264" s="1" t="s">
        <v>295</v>
      </c>
      <c r="G3264">
        <v>1</v>
      </c>
    </row>
    <row r="3265" spans="1:7" x14ac:dyDescent="0.25">
      <c r="G3265">
        <v>1</v>
      </c>
    </row>
    <row r="3266" spans="1:7" x14ac:dyDescent="0.25">
      <c r="A3266" t="s">
        <v>867</v>
      </c>
      <c r="B3266">
        <v>0</v>
      </c>
      <c r="C3266" t="s">
        <v>529</v>
      </c>
      <c r="D3266" t="s">
        <v>529</v>
      </c>
      <c r="E3266" s="1" t="s">
        <v>295</v>
      </c>
      <c r="G3266">
        <v>1</v>
      </c>
    </row>
    <row r="3267" spans="1:7" x14ac:dyDescent="0.25">
      <c r="G3267">
        <v>1</v>
      </c>
    </row>
    <row r="3268" spans="1:7" x14ac:dyDescent="0.25">
      <c r="A3268" t="s">
        <v>583</v>
      </c>
      <c r="B3268">
        <v>0</v>
      </c>
      <c r="C3268" t="s">
        <v>529</v>
      </c>
      <c r="D3268" t="s">
        <v>529</v>
      </c>
      <c r="E3268" s="1" t="s">
        <v>295</v>
      </c>
      <c r="G3268">
        <v>1</v>
      </c>
    </row>
    <row r="3269" spans="1:7" x14ac:dyDescent="0.25">
      <c r="G3269">
        <v>1</v>
      </c>
    </row>
    <row r="3270" spans="1:7" x14ac:dyDescent="0.25">
      <c r="A3270" t="s">
        <v>958</v>
      </c>
      <c r="B3270">
        <v>50</v>
      </c>
      <c r="C3270">
        <v>0.99</v>
      </c>
      <c r="D3270">
        <v>2.37</v>
      </c>
      <c r="E3270" s="1" t="s">
        <v>295</v>
      </c>
      <c r="G3270">
        <v>1</v>
      </c>
    </row>
    <row r="3271" spans="1:7" x14ac:dyDescent="0.25">
      <c r="G3271">
        <v>1</v>
      </c>
    </row>
    <row r="3272" spans="1:7" x14ac:dyDescent="0.25">
      <c r="A3272" t="s">
        <v>520</v>
      </c>
      <c r="B3272">
        <v>0</v>
      </c>
      <c r="C3272" t="s">
        <v>529</v>
      </c>
      <c r="D3272" t="s">
        <v>529</v>
      </c>
      <c r="E3272" s="1" t="s">
        <v>295</v>
      </c>
      <c r="G3272">
        <v>1</v>
      </c>
    </row>
    <row r="3273" spans="1:7" x14ac:dyDescent="0.25">
      <c r="G3273">
        <v>1</v>
      </c>
    </row>
    <row r="3274" spans="1:7" x14ac:dyDescent="0.25">
      <c r="A3274" t="s">
        <v>636</v>
      </c>
      <c r="B3274">
        <v>50</v>
      </c>
      <c r="C3274">
        <v>0.99</v>
      </c>
      <c r="D3274">
        <v>1.26</v>
      </c>
      <c r="E3274" s="1" t="s">
        <v>295</v>
      </c>
      <c r="G3274">
        <v>1</v>
      </c>
    </row>
    <row r="3275" spans="1:7" x14ac:dyDescent="0.25">
      <c r="G3275">
        <v>1</v>
      </c>
    </row>
    <row r="3276" spans="1:7" x14ac:dyDescent="0.25">
      <c r="A3276" t="s">
        <v>778</v>
      </c>
      <c r="B3276">
        <v>500</v>
      </c>
      <c r="C3276">
        <v>0.99</v>
      </c>
      <c r="D3276">
        <v>2.3199999999999998</v>
      </c>
      <c r="E3276" s="1" t="s">
        <v>295</v>
      </c>
      <c r="G3276">
        <v>1</v>
      </c>
    </row>
    <row r="3277" spans="1:7" x14ac:dyDescent="0.25">
      <c r="G3277">
        <v>1</v>
      </c>
    </row>
    <row r="3278" spans="1:7" x14ac:dyDescent="0.25">
      <c r="A3278" t="s">
        <v>171</v>
      </c>
      <c r="B3278">
        <v>0</v>
      </c>
      <c r="C3278" t="s">
        <v>529</v>
      </c>
      <c r="D3278" t="s">
        <v>529</v>
      </c>
      <c r="E3278" s="1" t="s">
        <v>295</v>
      </c>
      <c r="G3278">
        <v>1</v>
      </c>
    </row>
    <row r="3279" spans="1:7" x14ac:dyDescent="0.25">
      <c r="G3279">
        <v>1</v>
      </c>
    </row>
    <row r="3280" spans="1:7" x14ac:dyDescent="0.25">
      <c r="A3280" t="s">
        <v>525</v>
      </c>
      <c r="B3280">
        <v>50</v>
      </c>
      <c r="C3280">
        <v>0.66</v>
      </c>
      <c r="D3280" t="s">
        <v>529</v>
      </c>
      <c r="E3280" s="1" t="s">
        <v>295</v>
      </c>
      <c r="G3280">
        <v>1</v>
      </c>
    </row>
    <row r="3281" spans="1:7" x14ac:dyDescent="0.25">
      <c r="G3281">
        <v>1</v>
      </c>
    </row>
    <row r="3282" spans="1:7" x14ac:dyDescent="0.25">
      <c r="A3282" t="s">
        <v>466</v>
      </c>
      <c r="B3282">
        <v>50</v>
      </c>
      <c r="C3282">
        <v>0.99</v>
      </c>
      <c r="D3282">
        <v>1.89</v>
      </c>
      <c r="E3282" s="1" t="s">
        <v>295</v>
      </c>
      <c r="G3282">
        <v>1</v>
      </c>
    </row>
    <row r="3283" spans="1:7" x14ac:dyDescent="0.25">
      <c r="G3283">
        <v>1</v>
      </c>
    </row>
    <row r="3284" spans="1:7" x14ac:dyDescent="0.25">
      <c r="A3284" t="s">
        <v>40</v>
      </c>
      <c r="B3284">
        <v>0</v>
      </c>
      <c r="C3284" t="s">
        <v>529</v>
      </c>
      <c r="D3284" t="s">
        <v>529</v>
      </c>
      <c r="E3284" s="1" t="s">
        <v>295</v>
      </c>
      <c r="G3284">
        <v>1</v>
      </c>
    </row>
    <row r="3285" spans="1:7" x14ac:dyDescent="0.25">
      <c r="G3285">
        <v>1</v>
      </c>
    </row>
    <row r="3286" spans="1:7" x14ac:dyDescent="0.25">
      <c r="A3286" t="s">
        <v>539</v>
      </c>
      <c r="B3286">
        <v>0</v>
      </c>
      <c r="C3286" t="s">
        <v>529</v>
      </c>
      <c r="D3286" t="s">
        <v>529</v>
      </c>
      <c r="E3286" s="1" t="s">
        <v>295</v>
      </c>
      <c r="G3286">
        <v>1</v>
      </c>
    </row>
    <row r="3287" spans="1:7" x14ac:dyDescent="0.25">
      <c r="G3287">
        <v>1</v>
      </c>
    </row>
    <row r="3288" spans="1:7" x14ac:dyDescent="0.25">
      <c r="A3288" t="s">
        <v>16</v>
      </c>
      <c r="B3288">
        <v>500</v>
      </c>
      <c r="C3288">
        <v>0.66</v>
      </c>
      <c r="D3288">
        <v>1.4</v>
      </c>
      <c r="E3288" s="1" t="s">
        <v>295</v>
      </c>
      <c r="G3288">
        <v>1</v>
      </c>
    </row>
    <row r="3289" spans="1:7" x14ac:dyDescent="0.25">
      <c r="G3289">
        <v>1</v>
      </c>
    </row>
    <row r="3290" spans="1:7" x14ac:dyDescent="0.25">
      <c r="A3290" t="s">
        <v>186</v>
      </c>
      <c r="B3290">
        <v>500</v>
      </c>
      <c r="C3290">
        <v>0.99</v>
      </c>
      <c r="D3290">
        <v>2.2999999999999998</v>
      </c>
      <c r="E3290" s="1" t="s">
        <v>295</v>
      </c>
      <c r="G3290">
        <v>1</v>
      </c>
    </row>
    <row r="3291" spans="1:7" x14ac:dyDescent="0.25">
      <c r="G3291">
        <v>1</v>
      </c>
    </row>
    <row r="3292" spans="1:7" x14ac:dyDescent="0.25">
      <c r="A3292" t="s">
        <v>631</v>
      </c>
      <c r="B3292">
        <v>500</v>
      </c>
      <c r="C3292">
        <v>0.99</v>
      </c>
      <c r="D3292">
        <v>2.2999999999999998</v>
      </c>
      <c r="E3292" s="1" t="s">
        <v>295</v>
      </c>
      <c r="G3292">
        <v>1</v>
      </c>
    </row>
    <row r="3293" spans="1:7" x14ac:dyDescent="0.25">
      <c r="G3293">
        <v>1</v>
      </c>
    </row>
    <row r="3294" spans="1:7" x14ac:dyDescent="0.25">
      <c r="A3294" t="s">
        <v>721</v>
      </c>
      <c r="B3294">
        <v>50</v>
      </c>
      <c r="C3294">
        <v>0.99</v>
      </c>
      <c r="D3294">
        <v>2.1</v>
      </c>
      <c r="E3294" s="1" t="s">
        <v>295</v>
      </c>
      <c r="G3294">
        <v>1</v>
      </c>
    </row>
    <row r="3295" spans="1:7" x14ac:dyDescent="0.25">
      <c r="G3295">
        <v>1</v>
      </c>
    </row>
    <row r="3296" spans="1:7" x14ac:dyDescent="0.25">
      <c r="A3296" t="s">
        <v>1078</v>
      </c>
      <c r="B3296">
        <v>50</v>
      </c>
      <c r="C3296">
        <v>0.33</v>
      </c>
      <c r="D3296">
        <v>0.54</v>
      </c>
      <c r="E3296" s="1" t="s">
        <v>295</v>
      </c>
      <c r="G3296">
        <v>1</v>
      </c>
    </row>
    <row r="3297" spans="1:7" x14ac:dyDescent="0.25">
      <c r="G3297">
        <v>1</v>
      </c>
    </row>
    <row r="3298" spans="1:7" x14ac:dyDescent="0.25">
      <c r="A3298" t="s">
        <v>141</v>
      </c>
      <c r="B3298">
        <v>50</v>
      </c>
      <c r="C3298">
        <v>0.99</v>
      </c>
      <c r="D3298">
        <v>2.33</v>
      </c>
      <c r="E3298" s="1" t="s">
        <v>295</v>
      </c>
      <c r="G3298">
        <v>1</v>
      </c>
    </row>
    <row r="3299" spans="1:7" x14ac:dyDescent="0.25">
      <c r="G3299">
        <v>1</v>
      </c>
    </row>
    <row r="3300" spans="1:7" x14ac:dyDescent="0.25">
      <c r="A3300" t="s">
        <v>849</v>
      </c>
      <c r="B3300">
        <v>500</v>
      </c>
      <c r="C3300">
        <v>0.99</v>
      </c>
      <c r="D3300">
        <v>2.16</v>
      </c>
      <c r="E3300" s="1" t="s">
        <v>295</v>
      </c>
      <c r="G3300">
        <v>1</v>
      </c>
    </row>
    <row r="3301" spans="1:7" x14ac:dyDescent="0.25">
      <c r="G3301">
        <v>1</v>
      </c>
    </row>
    <row r="3302" spans="1:7" x14ac:dyDescent="0.25">
      <c r="A3302" t="s">
        <v>789</v>
      </c>
      <c r="B3302">
        <v>50</v>
      </c>
      <c r="C3302">
        <v>0.66</v>
      </c>
      <c r="D3302">
        <v>3.01</v>
      </c>
      <c r="E3302" s="1" t="s">
        <v>295</v>
      </c>
      <c r="G3302">
        <v>1</v>
      </c>
    </row>
    <row r="3303" spans="1:7" x14ac:dyDescent="0.25">
      <c r="G3303">
        <v>1</v>
      </c>
    </row>
    <row r="3304" spans="1:7" x14ac:dyDescent="0.25">
      <c r="A3304" t="s">
        <v>122</v>
      </c>
      <c r="B3304">
        <v>50</v>
      </c>
      <c r="C3304">
        <v>0.99</v>
      </c>
      <c r="D3304">
        <v>1.23</v>
      </c>
      <c r="E3304" s="1" t="s">
        <v>295</v>
      </c>
      <c r="G3304">
        <v>1</v>
      </c>
    </row>
    <row r="3305" spans="1:7" x14ac:dyDescent="0.25">
      <c r="G3305">
        <v>1</v>
      </c>
    </row>
    <row r="3306" spans="1:7" x14ac:dyDescent="0.25">
      <c r="A3306" t="s">
        <v>549</v>
      </c>
      <c r="B3306">
        <v>50</v>
      </c>
      <c r="C3306">
        <v>0.66</v>
      </c>
      <c r="D3306">
        <v>1.89</v>
      </c>
      <c r="E3306" s="1" t="s">
        <v>295</v>
      </c>
      <c r="G3306">
        <v>1</v>
      </c>
    </row>
    <row r="3307" spans="1:7" x14ac:dyDescent="0.25">
      <c r="G3307">
        <v>1</v>
      </c>
    </row>
    <row r="3308" spans="1:7" x14ac:dyDescent="0.25">
      <c r="A3308" t="s">
        <v>305</v>
      </c>
      <c r="B3308">
        <v>50</v>
      </c>
      <c r="C3308">
        <v>0.66</v>
      </c>
      <c r="D3308">
        <v>1.1599999999999999</v>
      </c>
      <c r="E3308" s="1" t="s">
        <v>295</v>
      </c>
      <c r="G3308">
        <v>1</v>
      </c>
    </row>
    <row r="3309" spans="1:7" x14ac:dyDescent="0.25">
      <c r="G3309">
        <v>1</v>
      </c>
    </row>
    <row r="3310" spans="1:7" x14ac:dyDescent="0.25">
      <c r="A3310" t="s">
        <v>59</v>
      </c>
      <c r="B3310">
        <v>50</v>
      </c>
      <c r="C3310">
        <v>0.99</v>
      </c>
      <c r="D3310">
        <v>3.78</v>
      </c>
      <c r="E3310" s="1" t="s">
        <v>295</v>
      </c>
      <c r="G3310">
        <v>1</v>
      </c>
    </row>
    <row r="3311" spans="1:7" x14ac:dyDescent="0.25">
      <c r="G3311">
        <v>1</v>
      </c>
    </row>
    <row r="3312" spans="1:7" x14ac:dyDescent="0.25">
      <c r="A3312" t="s">
        <v>156</v>
      </c>
      <c r="B3312">
        <v>50</v>
      </c>
      <c r="C3312">
        <v>0.66</v>
      </c>
      <c r="D3312">
        <v>2.8</v>
      </c>
      <c r="E3312" s="1" t="s">
        <v>295</v>
      </c>
      <c r="G3312">
        <v>1</v>
      </c>
    </row>
    <row r="3313" spans="1:7" x14ac:dyDescent="0.25">
      <c r="G3313">
        <v>1</v>
      </c>
    </row>
    <row r="3314" spans="1:7" x14ac:dyDescent="0.25">
      <c r="A3314" t="s">
        <v>596</v>
      </c>
      <c r="B3314">
        <v>500</v>
      </c>
      <c r="C3314">
        <v>0.99</v>
      </c>
      <c r="D3314">
        <v>2.2999999999999998</v>
      </c>
      <c r="E3314" s="1" t="s">
        <v>295</v>
      </c>
      <c r="G3314">
        <v>1</v>
      </c>
    </row>
    <row r="3315" spans="1:7" x14ac:dyDescent="0.25">
      <c r="G3315">
        <v>1</v>
      </c>
    </row>
    <row r="3316" spans="1:7" x14ac:dyDescent="0.25">
      <c r="A3316" t="s">
        <v>367</v>
      </c>
      <c r="B3316">
        <v>50</v>
      </c>
      <c r="C3316">
        <v>0.99</v>
      </c>
      <c r="D3316">
        <v>3.18</v>
      </c>
      <c r="E3316" s="1" t="s">
        <v>295</v>
      </c>
      <c r="G3316">
        <v>1</v>
      </c>
    </row>
    <row r="3317" spans="1:7" x14ac:dyDescent="0.25">
      <c r="G3317">
        <v>1</v>
      </c>
    </row>
    <row r="3318" spans="1:7" x14ac:dyDescent="0.25">
      <c r="A3318" t="s">
        <v>892</v>
      </c>
      <c r="B3318">
        <v>50</v>
      </c>
      <c r="C3318">
        <v>0.66</v>
      </c>
      <c r="D3318">
        <v>1.73</v>
      </c>
      <c r="E3318" s="1" t="s">
        <v>295</v>
      </c>
      <c r="G3318">
        <v>1</v>
      </c>
    </row>
    <row r="3319" spans="1:7" x14ac:dyDescent="0.25">
      <c r="G3319">
        <v>1</v>
      </c>
    </row>
    <row r="3320" spans="1:7" x14ac:dyDescent="0.25">
      <c r="A3320" t="s">
        <v>263</v>
      </c>
      <c r="B3320">
        <v>50</v>
      </c>
      <c r="C3320">
        <v>0.66</v>
      </c>
      <c r="D3320">
        <v>2.84</v>
      </c>
      <c r="E3320" s="1" t="s">
        <v>295</v>
      </c>
      <c r="G3320">
        <v>1</v>
      </c>
    </row>
    <row r="3321" spans="1:7" x14ac:dyDescent="0.25">
      <c r="G3321">
        <v>1</v>
      </c>
    </row>
    <row r="3322" spans="1:7" x14ac:dyDescent="0.25">
      <c r="A3322" t="s">
        <v>660</v>
      </c>
      <c r="B3322">
        <v>50</v>
      </c>
      <c r="C3322">
        <v>0.99</v>
      </c>
      <c r="D3322">
        <v>2.88</v>
      </c>
      <c r="E3322" s="1" t="s">
        <v>295</v>
      </c>
      <c r="G3322">
        <v>1</v>
      </c>
    </row>
    <row r="3323" spans="1:7" x14ac:dyDescent="0.25">
      <c r="G3323">
        <v>1</v>
      </c>
    </row>
    <row r="3324" spans="1:7" x14ac:dyDescent="0.25">
      <c r="A3324" t="s">
        <v>567</v>
      </c>
      <c r="B3324">
        <v>50</v>
      </c>
      <c r="C3324">
        <v>0.66</v>
      </c>
      <c r="D3324">
        <v>2.34</v>
      </c>
      <c r="E3324" s="1" t="s">
        <v>295</v>
      </c>
      <c r="G3324">
        <v>1</v>
      </c>
    </row>
    <row r="3325" spans="1:7" x14ac:dyDescent="0.25">
      <c r="G3325">
        <v>1</v>
      </c>
    </row>
    <row r="3326" spans="1:7" x14ac:dyDescent="0.25">
      <c r="A3326" t="s">
        <v>1052</v>
      </c>
      <c r="B3326">
        <v>50</v>
      </c>
      <c r="C3326">
        <v>0.99</v>
      </c>
      <c r="D3326">
        <v>2.88</v>
      </c>
      <c r="E3326" s="1" t="s">
        <v>295</v>
      </c>
      <c r="G3326">
        <v>1</v>
      </c>
    </row>
    <row r="3327" spans="1:7" x14ac:dyDescent="0.25">
      <c r="G3327">
        <v>1</v>
      </c>
    </row>
    <row r="3328" spans="1:7" x14ac:dyDescent="0.25">
      <c r="A3328" t="s">
        <v>110</v>
      </c>
      <c r="B3328">
        <v>50</v>
      </c>
      <c r="C3328">
        <v>0.99</v>
      </c>
      <c r="D3328">
        <v>2.52</v>
      </c>
      <c r="E3328" s="1" t="s">
        <v>295</v>
      </c>
      <c r="G3328">
        <v>1</v>
      </c>
    </row>
    <row r="3329" spans="1:7" x14ac:dyDescent="0.25">
      <c r="G3329">
        <v>1</v>
      </c>
    </row>
    <row r="3330" spans="1:7" x14ac:dyDescent="0.25">
      <c r="A3330" t="s">
        <v>850</v>
      </c>
      <c r="B3330">
        <v>50</v>
      </c>
      <c r="C3330">
        <v>0.66</v>
      </c>
      <c r="D3330">
        <v>2.8</v>
      </c>
      <c r="E3330" s="1" t="s">
        <v>295</v>
      </c>
      <c r="G3330">
        <v>1</v>
      </c>
    </row>
    <row r="3331" spans="1:7" x14ac:dyDescent="0.25">
      <c r="G3331">
        <v>1</v>
      </c>
    </row>
    <row r="3332" spans="1:7" x14ac:dyDescent="0.25">
      <c r="A3332" t="s">
        <v>95</v>
      </c>
      <c r="B3332">
        <v>50</v>
      </c>
      <c r="C3332">
        <v>0.99</v>
      </c>
      <c r="D3332">
        <v>1.55</v>
      </c>
      <c r="E3332" s="1" t="s">
        <v>295</v>
      </c>
      <c r="G3332">
        <v>1</v>
      </c>
    </row>
    <row r="3333" spans="1:7" x14ac:dyDescent="0.25">
      <c r="G3333">
        <v>1</v>
      </c>
    </row>
    <row r="3334" spans="1:7" x14ac:dyDescent="0.25">
      <c r="A3334" t="s">
        <v>786</v>
      </c>
      <c r="B3334">
        <v>50</v>
      </c>
      <c r="C3334">
        <v>0.33</v>
      </c>
      <c r="D3334">
        <v>0.97</v>
      </c>
      <c r="E3334" s="1" t="s">
        <v>295</v>
      </c>
      <c r="G3334">
        <v>1</v>
      </c>
    </row>
    <row r="3335" spans="1:7" x14ac:dyDescent="0.25">
      <c r="G3335">
        <v>1</v>
      </c>
    </row>
    <row r="3336" spans="1:7" x14ac:dyDescent="0.25">
      <c r="A3336" t="s">
        <v>1015</v>
      </c>
      <c r="B3336">
        <v>50</v>
      </c>
      <c r="C3336">
        <v>0.99</v>
      </c>
      <c r="D3336" t="s">
        <v>529</v>
      </c>
      <c r="E3336" s="1" t="s">
        <v>295</v>
      </c>
      <c r="G3336">
        <v>1</v>
      </c>
    </row>
    <row r="3337" spans="1:7" x14ac:dyDescent="0.25">
      <c r="G3337">
        <v>1</v>
      </c>
    </row>
    <row r="3338" spans="1:7" x14ac:dyDescent="0.25">
      <c r="A3338" t="s">
        <v>117</v>
      </c>
      <c r="B3338">
        <v>0</v>
      </c>
      <c r="C3338" t="s">
        <v>529</v>
      </c>
      <c r="D3338" t="s">
        <v>529</v>
      </c>
      <c r="E3338" s="1" t="s">
        <v>295</v>
      </c>
      <c r="G3338">
        <v>1</v>
      </c>
    </row>
    <row r="3339" spans="1:7" x14ac:dyDescent="0.25">
      <c r="G3339">
        <v>1</v>
      </c>
    </row>
    <row r="3340" spans="1:7" x14ac:dyDescent="0.25">
      <c r="A3340" t="s">
        <v>970</v>
      </c>
      <c r="B3340">
        <v>500</v>
      </c>
      <c r="C3340">
        <v>0.99</v>
      </c>
      <c r="D3340">
        <v>1.94</v>
      </c>
      <c r="E3340" s="1" t="s">
        <v>295</v>
      </c>
      <c r="G3340">
        <v>1</v>
      </c>
    </row>
    <row r="3341" spans="1:7" x14ac:dyDescent="0.25">
      <c r="G3341">
        <v>1</v>
      </c>
    </row>
    <row r="3342" spans="1:7" x14ac:dyDescent="0.25">
      <c r="A3342" t="s">
        <v>658</v>
      </c>
      <c r="B3342">
        <v>500</v>
      </c>
      <c r="C3342">
        <v>0.99</v>
      </c>
      <c r="D3342">
        <v>1.94</v>
      </c>
      <c r="E3342" s="1" t="s">
        <v>295</v>
      </c>
      <c r="G3342">
        <v>1</v>
      </c>
    </row>
    <row r="3343" spans="1:7" x14ac:dyDescent="0.25">
      <c r="G3343">
        <v>1</v>
      </c>
    </row>
    <row r="3344" spans="1:7" x14ac:dyDescent="0.25">
      <c r="A3344" t="s">
        <v>737</v>
      </c>
      <c r="B3344">
        <v>500</v>
      </c>
      <c r="C3344">
        <v>0.66</v>
      </c>
      <c r="D3344">
        <v>1.4</v>
      </c>
      <c r="E3344" s="1" t="s">
        <v>295</v>
      </c>
      <c r="G3344">
        <v>1</v>
      </c>
    </row>
    <row r="3345" spans="1:7" x14ac:dyDescent="0.25">
      <c r="G3345">
        <v>1</v>
      </c>
    </row>
    <row r="3346" spans="1:7" x14ac:dyDescent="0.25">
      <c r="A3346" t="s">
        <v>1009</v>
      </c>
      <c r="B3346">
        <v>50</v>
      </c>
      <c r="C3346">
        <v>0.99</v>
      </c>
      <c r="D3346">
        <v>2.38</v>
      </c>
      <c r="E3346" s="1" t="s">
        <v>295</v>
      </c>
      <c r="G3346">
        <v>1</v>
      </c>
    </row>
    <row r="3347" spans="1:7" x14ac:dyDescent="0.25">
      <c r="G3347">
        <v>1</v>
      </c>
    </row>
    <row r="3348" spans="1:7" x14ac:dyDescent="0.25">
      <c r="A3348" t="s">
        <v>935</v>
      </c>
      <c r="B3348">
        <v>50</v>
      </c>
      <c r="C3348">
        <v>0.33</v>
      </c>
      <c r="D3348" t="s">
        <v>529</v>
      </c>
      <c r="E3348" s="1" t="s">
        <v>295</v>
      </c>
      <c r="G3348">
        <v>1</v>
      </c>
    </row>
    <row r="3349" spans="1:7" x14ac:dyDescent="0.25">
      <c r="G3349">
        <v>1</v>
      </c>
    </row>
    <row r="3350" spans="1:7" x14ac:dyDescent="0.25">
      <c r="A3350" t="s">
        <v>919</v>
      </c>
      <c r="B3350">
        <v>50</v>
      </c>
      <c r="C3350">
        <v>0.99</v>
      </c>
      <c r="D3350">
        <v>2.2000000000000002</v>
      </c>
      <c r="E3350" s="1" t="s">
        <v>295</v>
      </c>
      <c r="G3350">
        <v>1</v>
      </c>
    </row>
    <row r="3351" spans="1:7" x14ac:dyDescent="0.25">
      <c r="G3351">
        <v>1</v>
      </c>
    </row>
    <row r="3352" spans="1:7" x14ac:dyDescent="0.25">
      <c r="A3352" t="s">
        <v>1017</v>
      </c>
      <c r="B3352">
        <v>500</v>
      </c>
      <c r="C3352">
        <v>0.66</v>
      </c>
      <c r="D3352">
        <v>1.43</v>
      </c>
      <c r="E3352" s="1" t="s">
        <v>295</v>
      </c>
      <c r="F3352" s="4" t="str">
        <f>HYPERLINK("https://www.bmicos.com/categoria-producto/viajes/")</f>
        <v>https://www.bmicos.com/categoria-producto/viajes/</v>
      </c>
      <c r="G3352">
        <v>1</v>
      </c>
    </row>
    <row r="3353" spans="1:7" outlineLevel="1" x14ac:dyDescent="0.25">
      <c r="A3353" t="s">
        <v>1017</v>
      </c>
      <c r="B3353">
        <v>500</v>
      </c>
      <c r="C3353">
        <v>0.66</v>
      </c>
      <c r="D3353">
        <v>1.43</v>
      </c>
      <c r="E3353" s="1" t="s">
        <v>295</v>
      </c>
      <c r="F3353" s="4" t="str">
        <f>HYPERLINK("https://www.bbva.es/personas/productos/seguros/viajes.html")</f>
        <v>https://www.bbva.es/personas/productos/seguros/viajes.html</v>
      </c>
      <c r="G3353">
        <v>1</v>
      </c>
    </row>
    <row r="3354" spans="1:7" outlineLevel="1" x14ac:dyDescent="0.25">
      <c r="A3354" t="s">
        <v>1017</v>
      </c>
      <c r="B3354">
        <v>500</v>
      </c>
      <c r="C3354">
        <v>0.66</v>
      </c>
      <c r="D3354">
        <v>1.43</v>
      </c>
      <c r="E3354" s="1" t="s">
        <v>295</v>
      </c>
      <c r="F3354" s="4" t="str">
        <f>HYPERLINK("https://axa-asistenciaviaje.com.mx/")</f>
        <v>https://axa-asistenciaviaje.com.mx/</v>
      </c>
      <c r="G3354">
        <v>1</v>
      </c>
    </row>
    <row r="3355" spans="1:7" outlineLevel="1" x14ac:dyDescent="0.25">
      <c r="A3355" t="s">
        <v>1017</v>
      </c>
      <c r="B3355">
        <v>500</v>
      </c>
      <c r="C3355">
        <v>0.66</v>
      </c>
      <c r="D3355">
        <v>1.43</v>
      </c>
      <c r="E3355" s="1" t="s">
        <v>295</v>
      </c>
      <c r="F3355" s="4" t="str">
        <f>HYPERLINK("https://www.intermundial.es/blog/paises-seguro-obligatorio/")</f>
        <v>https://www.intermundial.es/blog/paises-seguro-obligatorio/</v>
      </c>
      <c r="G3355">
        <v>1</v>
      </c>
    </row>
    <row r="3356" spans="1:7" outlineLevel="1" x14ac:dyDescent="0.25">
      <c r="A3356" t="s">
        <v>1017</v>
      </c>
      <c r="B3356">
        <v>500</v>
      </c>
      <c r="C3356">
        <v>0.66</v>
      </c>
      <c r="D3356">
        <v>1.43</v>
      </c>
      <c r="E3356" s="1" t="s">
        <v>295</v>
      </c>
      <c r="F3356" s="4" t="str">
        <f>HYPERLINK("https://www.aseguratuviaje.com.mx/que-es-una-asistencia-en-viaje.html")</f>
        <v>https://www.aseguratuviaje.com.mx/que-es-una-asistencia-en-viaje.html</v>
      </c>
      <c r="G3356">
        <v>1</v>
      </c>
    </row>
    <row r="3357" spans="1:7" outlineLevel="1" x14ac:dyDescent="0.25">
      <c r="A3357" t="s">
        <v>1017</v>
      </c>
      <c r="B3357">
        <v>500</v>
      </c>
      <c r="C3357">
        <v>0.66</v>
      </c>
      <c r="D3357">
        <v>1.43</v>
      </c>
      <c r="E3357" s="1" t="s">
        <v>295</v>
      </c>
      <c r="F3357" s="4" t="str">
        <f>HYPERLINK("https://www.assistcard.com/sv")</f>
        <v>https://www.assistcard.com/sv</v>
      </c>
      <c r="G3357">
        <v>1</v>
      </c>
    </row>
    <row r="3358" spans="1:7" outlineLevel="1" x14ac:dyDescent="0.25">
      <c r="A3358" t="s">
        <v>1017</v>
      </c>
      <c r="B3358">
        <v>500</v>
      </c>
      <c r="C3358">
        <v>0.66</v>
      </c>
      <c r="D3358">
        <v>1.43</v>
      </c>
      <c r="E3358" s="1" t="s">
        <v>295</v>
      </c>
      <c r="F3358" s="4" t="str">
        <f>HYPERLINK("https://www.protegetuviaje.com/blog/seguro-de-viaje-internacional/")</f>
        <v>https://www.protegetuviaje.com/blog/seguro-de-viaje-internacional/</v>
      </c>
      <c r="G3358">
        <v>1</v>
      </c>
    </row>
    <row r="3359" spans="1:7" outlineLevel="1" x14ac:dyDescent="0.25">
      <c r="A3359" t="s">
        <v>1017</v>
      </c>
      <c r="B3359">
        <v>500</v>
      </c>
      <c r="C3359">
        <v>0.66</v>
      </c>
      <c r="D3359">
        <v>1.43</v>
      </c>
      <c r="E3359" s="1" t="s">
        <v>295</v>
      </c>
      <c r="F3359" s="4" t="str">
        <f>HYPERLINK("https://www.wizink.es/public/asistencia-en-viajes-24")</f>
        <v>https://www.wizink.es/public/asistencia-en-viajes-24</v>
      </c>
      <c r="G3359">
        <v>1</v>
      </c>
    </row>
    <row r="3360" spans="1:7" outlineLevel="1" x14ac:dyDescent="0.25">
      <c r="A3360" t="s">
        <v>1017</v>
      </c>
      <c r="B3360">
        <v>500</v>
      </c>
      <c r="C3360">
        <v>0.66</v>
      </c>
      <c r="D3360">
        <v>1.43</v>
      </c>
      <c r="E3360" s="1" t="s">
        <v>295</v>
      </c>
      <c r="F3360" s="4" t="str">
        <f>HYPERLINK("https://capturetheatlas.com/es/mejor-seguro-de-viaje/")</f>
        <v>https://capturetheatlas.com/es/mejor-seguro-de-viaje/</v>
      </c>
      <c r="G3360">
        <v>1</v>
      </c>
    </row>
    <row r="3361" spans="1:7" outlineLevel="1" x14ac:dyDescent="0.25">
      <c r="A3361" t="s">
        <v>1017</v>
      </c>
      <c r="B3361">
        <v>500</v>
      </c>
      <c r="C3361">
        <v>0.66</v>
      </c>
      <c r="D3361">
        <v>1.43</v>
      </c>
      <c r="E3361" s="1" t="s">
        <v>295</v>
      </c>
      <c r="F3361" s="4" t="str">
        <f>HYPERLINK("https://www.allianztravel.com.mx/seguro-de-viaje.html")</f>
        <v>https://www.allianztravel.com.mx/seguro-de-viaje.html</v>
      </c>
      <c r="G3361">
        <v>1</v>
      </c>
    </row>
    <row r="3362" spans="1:7" x14ac:dyDescent="0.25">
      <c r="G3362">
        <v>1</v>
      </c>
    </row>
    <row r="3363" spans="1:7" x14ac:dyDescent="0.25">
      <c r="A3363" t="s">
        <v>430</v>
      </c>
      <c r="B3363">
        <v>50</v>
      </c>
      <c r="C3363">
        <v>0.66</v>
      </c>
      <c r="D3363">
        <v>1.94</v>
      </c>
      <c r="E3363" s="1" t="s">
        <v>295</v>
      </c>
      <c r="F3363" s="4" t="str">
        <f>HYPERLINK("https://www.intermundial.es/blog/paises-seguro-obligatorio/")</f>
        <v>https://www.intermundial.es/blog/paises-seguro-obligatorio/</v>
      </c>
      <c r="G3363">
        <v>1</v>
      </c>
    </row>
    <row r="3364" spans="1:7" outlineLevel="1" x14ac:dyDescent="0.25">
      <c r="A3364" t="s">
        <v>430</v>
      </c>
      <c r="B3364">
        <v>50</v>
      </c>
      <c r="C3364">
        <v>0.66</v>
      </c>
      <c r="D3364">
        <v>1.94</v>
      </c>
      <c r="E3364" s="1" t="s">
        <v>295</v>
      </c>
      <c r="F3364" s="4" t="str">
        <f>HYPERLINK("https://www.assistcard.com/sv")</f>
        <v>https://www.assistcard.com/sv</v>
      </c>
      <c r="G3364">
        <v>1</v>
      </c>
    </row>
    <row r="3365" spans="1:7" outlineLevel="1" x14ac:dyDescent="0.25">
      <c r="A3365" t="s">
        <v>430</v>
      </c>
      <c r="B3365">
        <v>50</v>
      </c>
      <c r="C3365">
        <v>0.66</v>
      </c>
      <c r="D3365">
        <v>1.94</v>
      </c>
      <c r="E3365" s="1" t="s">
        <v>295</v>
      </c>
      <c r="F3365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3365">
        <v>1</v>
      </c>
    </row>
    <row r="3366" spans="1:7" outlineLevel="1" x14ac:dyDescent="0.25">
      <c r="A3366" t="s">
        <v>430</v>
      </c>
      <c r="B3366">
        <v>50</v>
      </c>
      <c r="C3366">
        <v>0.66</v>
      </c>
      <c r="D3366">
        <v>1.94</v>
      </c>
      <c r="E3366" s="1" t="s">
        <v>295</v>
      </c>
      <c r="F3366" s="4" t="str">
        <f>HYPERLINK("https://blog.chapkadirect.es/seguro-de-viaje-es-obligatorio/")</f>
        <v>https://blog.chapkadirect.es/seguro-de-viaje-es-obligatorio/</v>
      </c>
      <c r="G3366">
        <v>1</v>
      </c>
    </row>
    <row r="3367" spans="1:7" outlineLevel="1" x14ac:dyDescent="0.25">
      <c r="A3367" t="s">
        <v>430</v>
      </c>
      <c r="B3367">
        <v>50</v>
      </c>
      <c r="C3367">
        <v>0.66</v>
      </c>
      <c r="D3367">
        <v>1.94</v>
      </c>
      <c r="E3367" s="1" t="s">
        <v>295</v>
      </c>
      <c r="F3367" s="4" t="str">
        <f>HYPERLINK("https://www.allianztravel.com.mx/seguro-de-viaje.html")</f>
        <v>https://www.allianztravel.com.mx/seguro-de-viaje.html</v>
      </c>
      <c r="G3367">
        <v>1</v>
      </c>
    </row>
    <row r="3368" spans="1:7" outlineLevel="1" x14ac:dyDescent="0.25">
      <c r="A3368" t="s">
        <v>430</v>
      </c>
      <c r="B3368">
        <v>50</v>
      </c>
      <c r="C3368">
        <v>0.66</v>
      </c>
      <c r="D3368">
        <v>1.94</v>
      </c>
      <c r="E3368" s="1" t="s">
        <v>295</v>
      </c>
      <c r="F3368" s="4" t="str">
        <f>HYPERLINK("https://www.comparaonline.cl/seguro-viaje/tip/seguro-viaje-anual")</f>
        <v>https://www.comparaonline.cl/seguro-viaje/tip/seguro-viaje-anual</v>
      </c>
      <c r="G3368">
        <v>1</v>
      </c>
    </row>
    <row r="3369" spans="1:7" outlineLevel="1" x14ac:dyDescent="0.25">
      <c r="A3369" t="s">
        <v>430</v>
      </c>
      <c r="B3369">
        <v>50</v>
      </c>
      <c r="C3369">
        <v>0.66</v>
      </c>
      <c r="D3369">
        <v>1.94</v>
      </c>
      <c r="E3369" s="1" t="s">
        <v>295</v>
      </c>
      <c r="F3369" s="4" t="str">
        <f>HYPERLINK("https://www.protegetuviaje.com/blog/seguro-de-viaje-internacional/")</f>
        <v>https://www.protegetuviaje.com/blog/seguro-de-viaje-internacional/</v>
      </c>
      <c r="G3369">
        <v>1</v>
      </c>
    </row>
    <row r="3370" spans="1:7" outlineLevel="1" x14ac:dyDescent="0.25">
      <c r="A3370" t="s">
        <v>430</v>
      </c>
      <c r="B3370">
        <v>50</v>
      </c>
      <c r="C3370">
        <v>0.66</v>
      </c>
      <c r="D3370">
        <v>1.94</v>
      </c>
      <c r="E3370" s="1" t="s">
        <v>295</v>
      </c>
      <c r="F3370" s="4" t="str">
        <f>HYPERLINK("https://www.etiasvisa.com/es/noticias/ue-restricciones-entrada")</f>
        <v>https://www.etiasvisa.com/es/noticias/ue-restricciones-entrada</v>
      </c>
      <c r="G3370">
        <v>1</v>
      </c>
    </row>
    <row r="3371" spans="1:7" outlineLevel="1" x14ac:dyDescent="0.25">
      <c r="A3371" t="s">
        <v>430</v>
      </c>
      <c r="B3371">
        <v>50</v>
      </c>
      <c r="C3371">
        <v>0.66</v>
      </c>
      <c r="D3371">
        <v>1.94</v>
      </c>
      <c r="E3371" s="1" t="s">
        <v>295</v>
      </c>
      <c r="F3371" s="4" t="str">
        <f>HYPERLINK("https://heymondo.es/blog/cuanto-cuesta-un-seguro-de-viaje/")</f>
        <v>https://heymondo.es/blog/cuanto-cuesta-un-seguro-de-viaje/</v>
      </c>
      <c r="G3371">
        <v>1</v>
      </c>
    </row>
    <row r="3372" spans="1:7" outlineLevel="1" x14ac:dyDescent="0.25">
      <c r="A3372" t="s">
        <v>430</v>
      </c>
      <c r="B3372">
        <v>50</v>
      </c>
      <c r="C3372">
        <v>0.66</v>
      </c>
      <c r="D3372">
        <v>1.94</v>
      </c>
      <c r="E3372" s="1" t="s">
        <v>295</v>
      </c>
      <c r="F3372" s="4" t="str">
        <f>HYPERLINK("https://axa-asistenciaviaje.com.mx/")</f>
        <v>https://axa-asistenciaviaje.com.mx/</v>
      </c>
      <c r="G3372">
        <v>1</v>
      </c>
    </row>
    <row r="3373" spans="1:7" x14ac:dyDescent="0.25">
      <c r="G3373">
        <v>1</v>
      </c>
    </row>
    <row r="3374" spans="1:7" x14ac:dyDescent="0.25">
      <c r="A3374" t="s">
        <v>536</v>
      </c>
      <c r="B3374">
        <v>50</v>
      </c>
      <c r="C3374">
        <v>0.66</v>
      </c>
      <c r="D3374">
        <v>2.38</v>
      </c>
      <c r="E3374" s="1" t="s">
        <v>295</v>
      </c>
      <c r="F3374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3374">
        <v>1</v>
      </c>
    </row>
    <row r="3375" spans="1:7" outlineLevel="1" x14ac:dyDescent="0.25">
      <c r="A3375" t="s">
        <v>536</v>
      </c>
      <c r="B3375">
        <v>50</v>
      </c>
      <c r="C3375">
        <v>0.66</v>
      </c>
      <c r="D3375">
        <v>2.38</v>
      </c>
      <c r="E3375" s="1" t="s">
        <v>295</v>
      </c>
      <c r="F3375" s="4" t="str">
        <f>HYPERLINK("https://www.intermundial.es/blog/paises-seguro-obligatorio/")</f>
        <v>https://www.intermundial.es/blog/paises-seguro-obligatorio/</v>
      </c>
      <c r="G3375">
        <v>1</v>
      </c>
    </row>
    <row r="3376" spans="1:7" outlineLevel="1" x14ac:dyDescent="0.25">
      <c r="A3376" t="s">
        <v>536</v>
      </c>
      <c r="B3376">
        <v>50</v>
      </c>
      <c r="C3376">
        <v>0.66</v>
      </c>
      <c r="D3376">
        <v>2.38</v>
      </c>
      <c r="E3376" s="1" t="s">
        <v>295</v>
      </c>
      <c r="F3376" s="4" t="str">
        <f>HYPERLINK("https://www.assistcard.com/sv")</f>
        <v>https://www.assistcard.com/sv</v>
      </c>
      <c r="G3376">
        <v>1</v>
      </c>
    </row>
    <row r="3377" spans="1:7" outlineLevel="1" x14ac:dyDescent="0.25">
      <c r="A3377" t="s">
        <v>536</v>
      </c>
      <c r="B3377">
        <v>50</v>
      </c>
      <c r="C3377">
        <v>0.66</v>
      </c>
      <c r="D3377">
        <v>2.38</v>
      </c>
      <c r="E3377" s="1" t="s">
        <v>295</v>
      </c>
      <c r="F3377" s="4" t="str">
        <f>HYPERLINK("https://blog.chapkadirect.es/seguro-de-viaje-es-obligatorio/")</f>
        <v>https://blog.chapkadirect.es/seguro-de-viaje-es-obligatorio/</v>
      </c>
      <c r="G3377">
        <v>1</v>
      </c>
    </row>
    <row r="3378" spans="1:7" outlineLevel="1" x14ac:dyDescent="0.25">
      <c r="A3378" t="s">
        <v>536</v>
      </c>
      <c r="B3378">
        <v>50</v>
      </c>
      <c r="C3378">
        <v>0.66</v>
      </c>
      <c r="D3378">
        <v>2.38</v>
      </c>
      <c r="E3378" s="1" t="s">
        <v>295</v>
      </c>
      <c r="F3378" s="4" t="str">
        <f>HYPERLINK("https://www.etiasvisa.com/es/noticias/pcr-test-covid-europa")</f>
        <v>https://www.etiasvisa.com/es/noticias/pcr-test-covid-europa</v>
      </c>
      <c r="G3378">
        <v>1</v>
      </c>
    </row>
    <row r="3379" spans="1:7" outlineLevel="1" x14ac:dyDescent="0.25">
      <c r="A3379" t="s">
        <v>536</v>
      </c>
      <c r="B3379">
        <v>50</v>
      </c>
      <c r="C3379">
        <v>0.66</v>
      </c>
      <c r="D3379">
        <v>2.38</v>
      </c>
      <c r="E3379" s="1" t="s">
        <v>295</v>
      </c>
      <c r="F3379" s="4" t="str">
        <f>HYPERLINK("https://www.etiasvisa.com/es/noticias/ue-restricciones-entrada")</f>
        <v>https://www.etiasvisa.com/es/noticias/ue-restricciones-entrada</v>
      </c>
      <c r="G3379">
        <v>1</v>
      </c>
    </row>
    <row r="3380" spans="1:7" outlineLevel="1" x14ac:dyDescent="0.25">
      <c r="A3380" t="s">
        <v>536</v>
      </c>
      <c r="B3380">
        <v>50</v>
      </c>
      <c r="C3380">
        <v>0.66</v>
      </c>
      <c r="D3380">
        <v>2.38</v>
      </c>
      <c r="E3380" s="1" t="s">
        <v>295</v>
      </c>
      <c r="F3380" s="4" t="str">
        <f>HYPERLINK("https://www.allianztravel.com.mx/seguro-de-viaje.html")</f>
        <v>https://www.allianztravel.com.mx/seguro-de-viaje.html</v>
      </c>
      <c r="G3380">
        <v>1</v>
      </c>
    </row>
    <row r="3381" spans="1:7" outlineLevel="1" x14ac:dyDescent="0.25">
      <c r="A3381" t="s">
        <v>536</v>
      </c>
      <c r="B3381">
        <v>50</v>
      </c>
      <c r="C3381">
        <v>0.66</v>
      </c>
      <c r="D3381">
        <v>2.38</v>
      </c>
      <c r="E3381" s="1" t="s">
        <v>295</v>
      </c>
      <c r="F3381" s="4" t="str">
        <f>HYPERLINK("https://www.protegetuviaje.com/blog/seguro-de-viaje-internacional/")</f>
        <v>https://www.protegetuviaje.com/blog/seguro-de-viaje-internacional/</v>
      </c>
      <c r="G3381">
        <v>1</v>
      </c>
    </row>
    <row r="3382" spans="1:7" outlineLevel="1" x14ac:dyDescent="0.25">
      <c r="A3382" t="s">
        <v>536</v>
      </c>
      <c r="B3382">
        <v>50</v>
      </c>
      <c r="C3382">
        <v>0.66</v>
      </c>
      <c r="D3382">
        <v>2.38</v>
      </c>
      <c r="E3382" s="1" t="s">
        <v>295</v>
      </c>
      <c r="F3382" s="4" t="str">
        <f>HYPERLINK("https://embamex.sre.gob.mx/paisesbajos/index.php/comunidades/avisos-a-la-comunidad/315-alerta-de-viaje-por-coronavirus")</f>
        <v>https://embamex.sre.gob.mx/paisesbajos/index.php/comunidades/avisos-a-la-comunidad/315-alerta-de-viaje-por-coronavirus</v>
      </c>
      <c r="G3382">
        <v>1</v>
      </c>
    </row>
    <row r="3383" spans="1:7" outlineLevel="1" x14ac:dyDescent="0.25">
      <c r="A3383" t="s">
        <v>536</v>
      </c>
      <c r="B3383">
        <v>50</v>
      </c>
      <c r="C3383">
        <v>0.66</v>
      </c>
      <c r="D3383">
        <v>2.38</v>
      </c>
      <c r="E3383" s="1" t="s">
        <v>295</v>
      </c>
      <c r="F3383" s="4" t="str">
        <f>HYPERLINK("https://axa-asistenciaviaje.com.mx/")</f>
        <v>https://axa-asistenciaviaje.com.mx/</v>
      </c>
      <c r="G3383">
        <v>1</v>
      </c>
    </row>
    <row r="3384" spans="1:7" x14ac:dyDescent="0.25">
      <c r="G3384">
        <v>1</v>
      </c>
    </row>
    <row r="3385" spans="1:7" x14ac:dyDescent="0.25">
      <c r="A3385" t="s">
        <v>329</v>
      </c>
      <c r="B3385">
        <v>500</v>
      </c>
      <c r="C3385">
        <v>0.66</v>
      </c>
      <c r="D3385">
        <v>1.6</v>
      </c>
      <c r="E3385" s="1" t="s">
        <v>295</v>
      </c>
      <c r="F3385" s="4" t="str">
        <f>HYPERLINK("https://selectra.es/seguros/seguros-viajes/comparador-seguro-viaje")</f>
        <v>https://selectra.es/seguros/seguros-viajes/comparador-seguro-viaje</v>
      </c>
      <c r="G3385">
        <v>1</v>
      </c>
    </row>
    <row r="3386" spans="1:7" outlineLevel="1" x14ac:dyDescent="0.25">
      <c r="A3386" t="s">
        <v>329</v>
      </c>
      <c r="B3386">
        <v>500</v>
      </c>
      <c r="C3386">
        <v>0.66</v>
      </c>
      <c r="D3386">
        <v>1.6</v>
      </c>
      <c r="E3386" s="1" t="s">
        <v>295</v>
      </c>
      <c r="F3386" s="4" t="str">
        <f>HYPERLINK("https://www.diariodeunmentiroso.com/contratar-seguro-viaje-estados-unidos/")</f>
        <v>https://www.diariodeunmentiroso.com/contratar-seguro-viaje-estados-unidos/</v>
      </c>
      <c r="G3386">
        <v>1</v>
      </c>
    </row>
    <row r="3387" spans="1:7" outlineLevel="1" x14ac:dyDescent="0.25">
      <c r="A3387" t="s">
        <v>329</v>
      </c>
      <c r="B3387">
        <v>500</v>
      </c>
      <c r="C3387">
        <v>0.66</v>
      </c>
      <c r="D3387">
        <v>1.6</v>
      </c>
      <c r="E3387" s="1" t="s">
        <v>295</v>
      </c>
      <c r="F3387" s="4" t="str">
        <f>HYPERLINK("https://www.aprendizajeviajero.com/mejor-seguro-viajes-estados-unidos/")</f>
        <v>https://www.aprendizajeviajero.com/mejor-seguro-viajes-estados-unidos/</v>
      </c>
      <c r="G3387">
        <v>1</v>
      </c>
    </row>
    <row r="3388" spans="1:7" outlineLevel="1" x14ac:dyDescent="0.25">
      <c r="A3388" t="s">
        <v>329</v>
      </c>
      <c r="B3388">
        <v>500</v>
      </c>
      <c r="C3388">
        <v>0.66</v>
      </c>
      <c r="D3388">
        <v>1.6</v>
      </c>
      <c r="E3388" s="1" t="s">
        <v>295</v>
      </c>
      <c r="F3388" s="4" t="str">
        <f>HYPERLINK("https://heymondo.es/blog/cuanto-cuesta-un-seguro-de-viaje/")</f>
        <v>https://heymondo.es/blog/cuanto-cuesta-un-seguro-de-viaje/</v>
      </c>
      <c r="G3388">
        <v>1</v>
      </c>
    </row>
    <row r="3389" spans="1:7" outlineLevel="1" x14ac:dyDescent="0.25">
      <c r="A3389" t="s">
        <v>329</v>
      </c>
      <c r="B3389">
        <v>500</v>
      </c>
      <c r="C3389">
        <v>0.66</v>
      </c>
      <c r="D3389">
        <v>1.6</v>
      </c>
      <c r="E3389" s="1" t="s">
        <v>295</v>
      </c>
      <c r="F3389" s="4" t="str">
        <f>HYPERLINK("https://axa-asistenciaviaje.com.mx/")</f>
        <v>https://axa-asistenciaviaje.com.mx/</v>
      </c>
      <c r="G3389">
        <v>1</v>
      </c>
    </row>
    <row r="3390" spans="1:7" outlineLevel="1" x14ac:dyDescent="0.25">
      <c r="A3390" t="s">
        <v>329</v>
      </c>
      <c r="B3390">
        <v>500</v>
      </c>
      <c r="C3390">
        <v>0.66</v>
      </c>
      <c r="D3390">
        <v>1.6</v>
      </c>
      <c r="E3390" s="1" t="s">
        <v>295</v>
      </c>
      <c r="F3390" s="4" t="str">
        <f>HYPERLINK("https://elviajemehizoami.com/iati-seguros-opiniones/")</f>
        <v>https://elviajemehizoami.com/iati-seguros-opiniones/</v>
      </c>
      <c r="G3390">
        <v>1</v>
      </c>
    </row>
    <row r="3391" spans="1:7" outlineLevel="1" x14ac:dyDescent="0.25">
      <c r="A3391" t="s">
        <v>329</v>
      </c>
      <c r="B3391">
        <v>500</v>
      </c>
      <c r="C3391">
        <v>0.66</v>
      </c>
      <c r="D3391">
        <v>1.6</v>
      </c>
      <c r="E3391" s="1" t="s">
        <v>295</v>
      </c>
      <c r="F3391" s="4" t="str">
        <f>HYPERLINK("https://www.comparaonline.cl/seguro-viaje/tip/seguro-viaje-anual")</f>
        <v>https://www.comparaonline.cl/seguro-viaje/tip/seguro-viaje-anual</v>
      </c>
      <c r="G3391">
        <v>1</v>
      </c>
    </row>
    <row r="3392" spans="1:7" outlineLevel="1" x14ac:dyDescent="0.25">
      <c r="A3392" t="s">
        <v>329</v>
      </c>
      <c r="B3392">
        <v>500</v>
      </c>
      <c r="C3392">
        <v>0.66</v>
      </c>
      <c r="D3392">
        <v>1.6</v>
      </c>
      <c r="E3392" s="1" t="s">
        <v>295</v>
      </c>
      <c r="F3392" s="4" t="str">
        <f>HYPERLINK("https://www.intermundial.es/blog/5-mitos-seguro-de-viaje/")</f>
        <v>https://www.intermundial.es/blog/5-mitos-seguro-de-viaje/</v>
      </c>
      <c r="G3392">
        <v>1</v>
      </c>
    </row>
    <row r="3393" spans="1:7" outlineLevel="1" x14ac:dyDescent="0.25">
      <c r="A3393" t="s">
        <v>329</v>
      </c>
      <c r="B3393">
        <v>500</v>
      </c>
      <c r="C3393">
        <v>0.66</v>
      </c>
      <c r="D3393">
        <v>1.6</v>
      </c>
      <c r="E3393" s="1" t="s">
        <v>295</v>
      </c>
      <c r="F3393" s="4" t="str">
        <f>HYPERLINK("https://touristear.com/seguro-cancelacion-viaje/")</f>
        <v>https://touristear.com/seguro-cancelacion-viaje/</v>
      </c>
      <c r="G3393">
        <v>1</v>
      </c>
    </row>
    <row r="3394" spans="1:7" outlineLevel="1" x14ac:dyDescent="0.25">
      <c r="A3394" t="s">
        <v>329</v>
      </c>
      <c r="B3394">
        <v>500</v>
      </c>
      <c r="C3394">
        <v>0.66</v>
      </c>
      <c r="D3394">
        <v>1.6</v>
      </c>
      <c r="E3394" s="1" t="s">
        <v>295</v>
      </c>
      <c r="F3394" s="4" t="str">
        <f>HYPERLINK("https://www.aseguratuviaje.com.ar/seguros-de-viaje/de-viajes-internacionales")</f>
        <v>https://www.aseguratuviaje.com.ar/seguros-de-viaje/de-viajes-internacionales</v>
      </c>
      <c r="G3394">
        <v>1</v>
      </c>
    </row>
    <row r="3395" spans="1:7" x14ac:dyDescent="0.25">
      <c r="G3395">
        <v>1</v>
      </c>
    </row>
    <row r="3396" spans="1:7" x14ac:dyDescent="0.25">
      <c r="A3396" t="s">
        <v>589</v>
      </c>
      <c r="B3396">
        <v>500</v>
      </c>
      <c r="C3396">
        <v>0.66</v>
      </c>
      <c r="D3396">
        <v>1.6</v>
      </c>
      <c r="E3396" s="1" t="s">
        <v>295</v>
      </c>
      <c r="F3396" s="4" t="str">
        <f>HYPERLINK("https://selectra.es/seguros/seguros-viajes/comparador-seguro-viaje")</f>
        <v>https://selectra.es/seguros/seguros-viajes/comparador-seguro-viaje</v>
      </c>
      <c r="G3396">
        <v>1</v>
      </c>
    </row>
    <row r="3397" spans="1:7" outlineLevel="1" x14ac:dyDescent="0.25">
      <c r="A3397" t="s">
        <v>589</v>
      </c>
      <c r="B3397">
        <v>500</v>
      </c>
      <c r="C3397">
        <v>0.66</v>
      </c>
      <c r="D3397">
        <v>1.6</v>
      </c>
      <c r="E3397" s="1" t="s">
        <v>295</v>
      </c>
      <c r="F3397" s="4" t="str">
        <f>HYPERLINK("https://www.diariodeunmentiroso.com/contratar-seguro-viaje-estados-unidos/")</f>
        <v>https://www.diariodeunmentiroso.com/contratar-seguro-viaje-estados-unidos/</v>
      </c>
      <c r="G3397">
        <v>1</v>
      </c>
    </row>
    <row r="3398" spans="1:7" outlineLevel="1" x14ac:dyDescent="0.25">
      <c r="A3398" t="s">
        <v>589</v>
      </c>
      <c r="B3398">
        <v>500</v>
      </c>
      <c r="C3398">
        <v>0.66</v>
      </c>
      <c r="D3398">
        <v>1.6</v>
      </c>
      <c r="E3398" s="1" t="s">
        <v>295</v>
      </c>
      <c r="F3398" s="4" t="str">
        <f>HYPERLINK("https://www.aprendizajeviajero.com/mejor-seguro-viajes-estados-unidos/")</f>
        <v>https://www.aprendizajeviajero.com/mejor-seguro-viajes-estados-unidos/</v>
      </c>
      <c r="G3398">
        <v>1</v>
      </c>
    </row>
    <row r="3399" spans="1:7" outlineLevel="1" x14ac:dyDescent="0.25">
      <c r="A3399" t="s">
        <v>589</v>
      </c>
      <c r="B3399">
        <v>500</v>
      </c>
      <c r="C3399">
        <v>0.66</v>
      </c>
      <c r="D3399">
        <v>1.6</v>
      </c>
      <c r="E3399" s="1" t="s">
        <v>295</v>
      </c>
      <c r="F3399" s="4" t="str">
        <f>HYPERLINK("https://axa-asistenciaviaje.com.mx/")</f>
        <v>https://axa-asistenciaviaje.com.mx/</v>
      </c>
      <c r="G3399">
        <v>1</v>
      </c>
    </row>
    <row r="3400" spans="1:7" outlineLevel="1" x14ac:dyDescent="0.25">
      <c r="A3400" t="s">
        <v>589</v>
      </c>
      <c r="B3400">
        <v>500</v>
      </c>
      <c r="C3400">
        <v>0.66</v>
      </c>
      <c r="D3400">
        <v>1.6</v>
      </c>
      <c r="E3400" s="1" t="s">
        <v>295</v>
      </c>
      <c r="F3400" s="4" t="str">
        <f>HYPERLINK("https://heymondo.es/blog/cuanto-cuesta-un-seguro-de-viaje/")</f>
        <v>https://heymondo.es/blog/cuanto-cuesta-un-seguro-de-viaje/</v>
      </c>
      <c r="G3400">
        <v>1</v>
      </c>
    </row>
    <row r="3401" spans="1:7" outlineLevel="1" x14ac:dyDescent="0.25">
      <c r="A3401" t="s">
        <v>589</v>
      </c>
      <c r="B3401">
        <v>500</v>
      </c>
      <c r="C3401">
        <v>0.66</v>
      </c>
      <c r="D3401">
        <v>1.6</v>
      </c>
      <c r="E3401" s="1" t="s">
        <v>295</v>
      </c>
      <c r="F3401" s="4" t="str">
        <f>HYPERLINK("https://elviajemehizoami.com/iati-seguros-opiniones/")</f>
        <v>https://elviajemehizoami.com/iati-seguros-opiniones/</v>
      </c>
      <c r="G3401">
        <v>1</v>
      </c>
    </row>
    <row r="3402" spans="1:7" outlineLevel="1" x14ac:dyDescent="0.25">
      <c r="A3402" t="s">
        <v>589</v>
      </c>
      <c r="B3402">
        <v>500</v>
      </c>
      <c r="C3402">
        <v>0.66</v>
      </c>
      <c r="D3402">
        <v>1.6</v>
      </c>
      <c r="E3402" s="1" t="s">
        <v>295</v>
      </c>
      <c r="F3402" s="4" t="str">
        <f>HYPERLINK("https://www.comparaonline.cl/seguro-viaje/tip/seguro-viaje-anual")</f>
        <v>https://www.comparaonline.cl/seguro-viaje/tip/seguro-viaje-anual</v>
      </c>
      <c r="G3402">
        <v>1</v>
      </c>
    </row>
    <row r="3403" spans="1:7" outlineLevel="1" x14ac:dyDescent="0.25">
      <c r="A3403" t="s">
        <v>589</v>
      </c>
      <c r="B3403">
        <v>500</v>
      </c>
      <c r="C3403">
        <v>0.66</v>
      </c>
      <c r="D3403">
        <v>1.6</v>
      </c>
      <c r="E3403" s="1" t="s">
        <v>295</v>
      </c>
      <c r="F3403" s="4" t="str">
        <f>HYPERLINK("https://www.rastreator.com/seguros-de-coche/analisis/mejor-seguro-de-coche.aspx")</f>
        <v>https://www.rastreator.com/seguros-de-coche/analisis/mejor-seguro-de-coche.aspx</v>
      </c>
      <c r="G3403">
        <v>1</v>
      </c>
    </row>
    <row r="3404" spans="1:7" outlineLevel="1" x14ac:dyDescent="0.25">
      <c r="A3404" t="s">
        <v>589</v>
      </c>
      <c r="B3404">
        <v>500</v>
      </c>
      <c r="C3404">
        <v>0.66</v>
      </c>
      <c r="D3404">
        <v>1.6</v>
      </c>
      <c r="E3404" s="1" t="s">
        <v>295</v>
      </c>
      <c r="F3404" s="4" t="str">
        <f>HYPERLINK("https://touristear.com/seguro-cancelacion-viaje/")</f>
        <v>https://touristear.com/seguro-cancelacion-viaje/</v>
      </c>
      <c r="G3404">
        <v>1</v>
      </c>
    </row>
    <row r="3405" spans="1:7" outlineLevel="1" x14ac:dyDescent="0.25">
      <c r="A3405" t="s">
        <v>589</v>
      </c>
      <c r="B3405">
        <v>500</v>
      </c>
      <c r="C3405">
        <v>0.66</v>
      </c>
      <c r="D3405">
        <v>1.6</v>
      </c>
      <c r="E3405" s="1" t="s">
        <v>295</v>
      </c>
      <c r="F3405" s="4" t="str">
        <f>HYPERLINK("https://www.losviajeros.com/foros.php?sm=Mejor+Seguro+de+Viajes&amp;amp;sf=45")</f>
        <v>https://www.losviajeros.com/foros.php?sm=Mejor+Seguro+de+Viajes&amp;amp;sf=45</v>
      </c>
      <c r="G3405">
        <v>1</v>
      </c>
    </row>
    <row r="3406" spans="1:7" x14ac:dyDescent="0.25">
      <c r="G3406">
        <v>1</v>
      </c>
    </row>
    <row r="3407" spans="1:7" x14ac:dyDescent="0.25">
      <c r="A3407" t="s">
        <v>941</v>
      </c>
      <c r="B3407">
        <v>50</v>
      </c>
      <c r="C3407">
        <v>0.66</v>
      </c>
      <c r="D3407">
        <v>1.41</v>
      </c>
      <c r="E3407" s="1" t="s">
        <v>295</v>
      </c>
      <c r="F3407" s="4" t="str">
        <f>HYPERLINK("https://selectra.es/seguros/seguros-viajes/comparador-seguro-viaje")</f>
        <v>https://selectra.es/seguros/seguros-viajes/comparador-seguro-viaje</v>
      </c>
      <c r="G3407">
        <v>1</v>
      </c>
    </row>
    <row r="3408" spans="1:7" outlineLevel="1" x14ac:dyDescent="0.25">
      <c r="A3408" t="s">
        <v>941</v>
      </c>
      <c r="B3408">
        <v>50</v>
      </c>
      <c r="C3408">
        <v>0.66</v>
      </c>
      <c r="D3408">
        <v>1.41</v>
      </c>
      <c r="E3408" s="1" t="s">
        <v>295</v>
      </c>
      <c r="F3408" s="4" t="str">
        <f>HYPERLINK("https://www.diariodeunmentiroso.com/contratar-seguro-viaje-estados-unidos/")</f>
        <v>https://www.diariodeunmentiroso.com/contratar-seguro-viaje-estados-unidos/</v>
      </c>
      <c r="G3408">
        <v>1</v>
      </c>
    </row>
    <row r="3409" spans="1:7" outlineLevel="1" x14ac:dyDescent="0.25">
      <c r="A3409" t="s">
        <v>941</v>
      </c>
      <c r="B3409">
        <v>50</v>
      </c>
      <c r="C3409">
        <v>0.66</v>
      </c>
      <c r="D3409">
        <v>1.41</v>
      </c>
      <c r="E3409" s="1" t="s">
        <v>295</v>
      </c>
      <c r="F3409" s="4" t="str">
        <f>HYPERLINK("https://www.aprendizajeviajero.com/mejor-seguro-viajes-estados-unidos/")</f>
        <v>https://www.aprendizajeviajero.com/mejor-seguro-viajes-estados-unidos/</v>
      </c>
      <c r="G3409">
        <v>1</v>
      </c>
    </row>
    <row r="3410" spans="1:7" outlineLevel="1" x14ac:dyDescent="0.25">
      <c r="A3410" t="s">
        <v>941</v>
      </c>
      <c r="B3410">
        <v>50</v>
      </c>
      <c r="C3410">
        <v>0.66</v>
      </c>
      <c r="D3410">
        <v>1.41</v>
      </c>
      <c r="E3410" s="1" t="s">
        <v>295</v>
      </c>
      <c r="F3410" s="4" t="str">
        <f>HYPERLINK("https://heymondo.es/blog/cuanto-cuesta-un-seguro-de-viaje/")</f>
        <v>https://heymondo.es/blog/cuanto-cuesta-un-seguro-de-viaje/</v>
      </c>
      <c r="G3410">
        <v>1</v>
      </c>
    </row>
    <row r="3411" spans="1:7" outlineLevel="1" x14ac:dyDescent="0.25">
      <c r="A3411" t="s">
        <v>941</v>
      </c>
      <c r="B3411">
        <v>50</v>
      </c>
      <c r="C3411">
        <v>0.66</v>
      </c>
      <c r="D3411">
        <v>1.41</v>
      </c>
      <c r="E3411" s="1" t="s">
        <v>295</v>
      </c>
      <c r="F3411" s="4" t="str">
        <f>HYPERLINK("https://www.comparaonline.cl/seguro-viaje/tip/seguro-viaje-anual")</f>
        <v>https://www.comparaonline.cl/seguro-viaje/tip/seguro-viaje-anual</v>
      </c>
      <c r="G3411">
        <v>1</v>
      </c>
    </row>
    <row r="3412" spans="1:7" outlineLevel="1" x14ac:dyDescent="0.25">
      <c r="A3412" t="s">
        <v>941</v>
      </c>
      <c r="B3412">
        <v>50</v>
      </c>
      <c r="C3412">
        <v>0.66</v>
      </c>
      <c r="D3412">
        <v>1.41</v>
      </c>
      <c r="E3412" s="1" t="s">
        <v>295</v>
      </c>
      <c r="F3412" s="4" t="str">
        <f>HYPERLINK("https://www.rastreator.com/seguros-de-coche/analisis/mejor-seguro-de-coche.aspx")</f>
        <v>https://www.rastreator.com/seguros-de-coche/analisis/mejor-seguro-de-coche.aspx</v>
      </c>
      <c r="G3412">
        <v>1</v>
      </c>
    </row>
    <row r="3413" spans="1:7" outlineLevel="1" x14ac:dyDescent="0.25">
      <c r="A3413" t="s">
        <v>941</v>
      </c>
      <c r="B3413">
        <v>50</v>
      </c>
      <c r="C3413">
        <v>0.66</v>
      </c>
      <c r="D3413">
        <v>1.41</v>
      </c>
      <c r="E3413" s="1" t="s">
        <v>295</v>
      </c>
      <c r="F3413" s="4" t="str">
        <f>HYPERLINK("https://www.kelisto.es/seguros-coche/mejor-compra/los-mejores-seguros-de-coche-2849")</f>
        <v>https://www.kelisto.es/seguros-coche/mejor-compra/los-mejores-seguros-de-coche-2849</v>
      </c>
      <c r="G3413">
        <v>1</v>
      </c>
    </row>
    <row r="3414" spans="1:7" outlineLevel="1" x14ac:dyDescent="0.25">
      <c r="A3414" t="s">
        <v>941</v>
      </c>
      <c r="B3414">
        <v>50</v>
      </c>
      <c r="C3414">
        <v>0.66</v>
      </c>
      <c r="D3414">
        <v>1.41</v>
      </c>
      <c r="E3414" s="1" t="s">
        <v>295</v>
      </c>
      <c r="F3414" s="4" t="str">
        <f>HYPERLINK("https://www.intermundial.es/blog/5-mitos-seguro-de-viaje/")</f>
        <v>https://www.intermundial.es/blog/5-mitos-seguro-de-viaje/</v>
      </c>
      <c r="G3414">
        <v>1</v>
      </c>
    </row>
    <row r="3415" spans="1:7" outlineLevel="1" x14ac:dyDescent="0.25">
      <c r="A3415" t="s">
        <v>941</v>
      </c>
      <c r="B3415">
        <v>50</v>
      </c>
      <c r="C3415">
        <v>0.66</v>
      </c>
      <c r="D3415">
        <v>1.41</v>
      </c>
      <c r="E3415" s="1" t="s">
        <v>295</v>
      </c>
      <c r="F3415" s="4" t="str">
        <f>HYPERLINK("https://www.allianztravel.com.mx/seguro-de-viaje.html")</f>
        <v>https://www.allianztravel.com.mx/seguro-de-viaje.html</v>
      </c>
      <c r="G3415">
        <v>1</v>
      </c>
    </row>
    <row r="3416" spans="1:7" outlineLevel="1" x14ac:dyDescent="0.25">
      <c r="A3416" t="s">
        <v>941</v>
      </c>
      <c r="B3416">
        <v>50</v>
      </c>
      <c r="C3416">
        <v>0.66</v>
      </c>
      <c r="D3416">
        <v>1.41</v>
      </c>
      <c r="E3416" s="1" t="s">
        <v>295</v>
      </c>
      <c r="F3416" s="4" t="str">
        <f>HYPERLINK("https://touristear.com/seguro-cancelacion-viaje/")</f>
        <v>https://touristear.com/seguro-cancelacion-viaje/</v>
      </c>
      <c r="G3416">
        <v>1</v>
      </c>
    </row>
    <row r="3417" spans="1:7" x14ac:dyDescent="0.25">
      <c r="G3417">
        <v>1</v>
      </c>
    </row>
    <row r="3418" spans="1:7" x14ac:dyDescent="0.25">
      <c r="A3418" t="s">
        <v>362</v>
      </c>
      <c r="B3418">
        <v>50</v>
      </c>
      <c r="C3418">
        <v>0.99</v>
      </c>
      <c r="D3418">
        <v>3.08</v>
      </c>
      <c r="E3418" s="1" t="s">
        <v>295</v>
      </c>
      <c r="F3418" s="4" t="str">
        <f>HYPERLINK("https://www.intermundial.es/blog/paises-seguro-obligatorio/")</f>
        <v>https://www.intermundial.es/blog/paises-seguro-obligatorio/</v>
      </c>
      <c r="G3418">
        <v>1</v>
      </c>
    </row>
    <row r="3419" spans="1:7" outlineLevel="1" x14ac:dyDescent="0.25">
      <c r="A3419" t="s">
        <v>362</v>
      </c>
      <c r="B3419">
        <v>50</v>
      </c>
      <c r="C3419">
        <v>0.99</v>
      </c>
      <c r="D3419">
        <v>3.08</v>
      </c>
      <c r="E3419" s="1" t="s">
        <v>295</v>
      </c>
      <c r="F3419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3419">
        <v>1</v>
      </c>
    </row>
    <row r="3420" spans="1:7" outlineLevel="1" x14ac:dyDescent="0.25">
      <c r="A3420" t="s">
        <v>362</v>
      </c>
      <c r="B3420">
        <v>50</v>
      </c>
      <c r="C3420">
        <v>0.99</v>
      </c>
      <c r="D3420">
        <v>3.08</v>
      </c>
      <c r="E3420" s="1" t="s">
        <v>295</v>
      </c>
      <c r="F3420" s="4" t="str">
        <f>HYPERLINK("https://blog.chapkadirect.es/seguro-de-viaje-es-obligatorio/")</f>
        <v>https://blog.chapkadirect.es/seguro-de-viaje-es-obligatorio/</v>
      </c>
      <c r="G3420">
        <v>1</v>
      </c>
    </row>
    <row r="3421" spans="1:7" outlineLevel="1" x14ac:dyDescent="0.25">
      <c r="A3421" t="s">
        <v>362</v>
      </c>
      <c r="B3421">
        <v>50</v>
      </c>
      <c r="C3421">
        <v>0.99</v>
      </c>
      <c r="D3421">
        <v>3.08</v>
      </c>
      <c r="E3421" s="1" t="s">
        <v>295</v>
      </c>
      <c r="F3421" s="4" t="str">
        <f>HYPERLINK("https://www.assistcard.com/sv")</f>
        <v>https://www.assistcard.com/sv</v>
      </c>
      <c r="G3421">
        <v>1</v>
      </c>
    </row>
    <row r="3422" spans="1:7" outlineLevel="1" x14ac:dyDescent="0.25">
      <c r="A3422" t="s">
        <v>362</v>
      </c>
      <c r="B3422">
        <v>50</v>
      </c>
      <c r="C3422">
        <v>0.99</v>
      </c>
      <c r="D3422">
        <v>3.08</v>
      </c>
      <c r="E3422" s="1" t="s">
        <v>295</v>
      </c>
      <c r="F3422" s="4" t="str">
        <f>HYPERLINK("https://www.bbva.es/personas/productos/seguros/viajes.html")</f>
        <v>https://www.bbva.es/personas/productos/seguros/viajes.html</v>
      </c>
      <c r="G3422">
        <v>1</v>
      </c>
    </row>
    <row r="3423" spans="1:7" outlineLevel="1" x14ac:dyDescent="0.25">
      <c r="A3423" t="s">
        <v>362</v>
      </c>
      <c r="B3423">
        <v>50</v>
      </c>
      <c r="C3423">
        <v>0.99</v>
      </c>
      <c r="D3423">
        <v>3.08</v>
      </c>
      <c r="E3423" s="1" t="s">
        <v>295</v>
      </c>
      <c r="F3423" s="4" t="str">
        <f>HYPERLINK("https://www.allianztravel.com.mx/seguro-de-viaje.html")</f>
        <v>https://www.allianztravel.com.mx/seguro-de-viaje.html</v>
      </c>
      <c r="G3423">
        <v>1</v>
      </c>
    </row>
    <row r="3424" spans="1:7" outlineLevel="1" x14ac:dyDescent="0.25">
      <c r="A3424" t="s">
        <v>362</v>
      </c>
      <c r="B3424">
        <v>50</v>
      </c>
      <c r="C3424">
        <v>0.99</v>
      </c>
      <c r="D3424">
        <v>3.08</v>
      </c>
      <c r="E3424" s="1" t="s">
        <v>295</v>
      </c>
      <c r="F3424" s="4" t="str">
        <f>HYPERLINK("https://www.comparaonline.cl/seguro-viaje/tip/seguro-viaje-anual")</f>
        <v>https://www.comparaonline.cl/seguro-viaje/tip/seguro-viaje-anual</v>
      </c>
      <c r="G3424">
        <v>1</v>
      </c>
    </row>
    <row r="3425" spans="1:7" outlineLevel="1" x14ac:dyDescent="0.25">
      <c r="A3425" t="s">
        <v>362</v>
      </c>
      <c r="B3425">
        <v>50</v>
      </c>
      <c r="C3425">
        <v>0.99</v>
      </c>
      <c r="D3425">
        <v>3.08</v>
      </c>
      <c r="E3425" s="1" t="s">
        <v>295</v>
      </c>
      <c r="F3425" s="4" t="str">
        <f>HYPERLINK("https://www.protegetuviaje.com/blog/seguro-de-viaje-internacional/")</f>
        <v>https://www.protegetuviaje.com/blog/seguro-de-viaje-internacional/</v>
      </c>
      <c r="G3425">
        <v>1</v>
      </c>
    </row>
    <row r="3426" spans="1:7" outlineLevel="1" x14ac:dyDescent="0.25">
      <c r="A3426" t="s">
        <v>362</v>
      </c>
      <c r="B3426">
        <v>50</v>
      </c>
      <c r="C3426">
        <v>0.99</v>
      </c>
      <c r="D3426">
        <v>3.08</v>
      </c>
      <c r="E3426" s="1" t="s">
        <v>295</v>
      </c>
      <c r="F3426" s="4" t="str">
        <f>HYPERLINK("https://axa-asistenciaviaje.com.mx/")</f>
        <v>https://axa-asistenciaviaje.com.mx/</v>
      </c>
      <c r="G3426">
        <v>1</v>
      </c>
    </row>
    <row r="3427" spans="1:7" outlineLevel="1" x14ac:dyDescent="0.25">
      <c r="A3427" t="s">
        <v>362</v>
      </c>
      <c r="B3427">
        <v>50</v>
      </c>
      <c r="C3427">
        <v>0.99</v>
      </c>
      <c r="D3427">
        <v>3.08</v>
      </c>
      <c r="E3427" s="1" t="s">
        <v>295</v>
      </c>
      <c r="F3427" s="4" t="str">
        <f>HYPERLINK("https://www.aseguratuviaje.cl/asistencias-obligatorias/seguro-de-viaje-para-europa-desde-chile.html")</f>
        <v>https://www.aseguratuviaje.cl/asistencias-obligatorias/seguro-de-viaje-para-europa-desde-chile.html</v>
      </c>
      <c r="G3427">
        <v>1</v>
      </c>
    </row>
    <row r="3428" spans="1:7" x14ac:dyDescent="0.25">
      <c r="G3428">
        <v>1</v>
      </c>
    </row>
    <row r="3429" spans="1:7" x14ac:dyDescent="0.25">
      <c r="A3429" t="s">
        <v>655</v>
      </c>
      <c r="B3429">
        <v>50</v>
      </c>
      <c r="C3429">
        <v>0.99</v>
      </c>
      <c r="D3429">
        <v>2.95</v>
      </c>
      <c r="E3429" s="1" t="s">
        <v>295</v>
      </c>
      <c r="F3429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3429">
        <v>1</v>
      </c>
    </row>
    <row r="3430" spans="1:7" outlineLevel="1" x14ac:dyDescent="0.25">
      <c r="A3430" t="s">
        <v>655</v>
      </c>
      <c r="B3430">
        <v>50</v>
      </c>
      <c r="C3430">
        <v>0.99</v>
      </c>
      <c r="D3430">
        <v>2.95</v>
      </c>
      <c r="E3430" s="1" t="s">
        <v>295</v>
      </c>
      <c r="F3430" s="4" t="str">
        <f>HYPERLINK("https://www.intermundial.es/blog/paises-seguro-obligatorio/")</f>
        <v>https://www.intermundial.es/blog/paises-seguro-obligatorio/</v>
      </c>
      <c r="G3430">
        <v>1</v>
      </c>
    </row>
    <row r="3431" spans="1:7" outlineLevel="1" x14ac:dyDescent="0.25">
      <c r="A3431" t="s">
        <v>655</v>
      </c>
      <c r="B3431">
        <v>50</v>
      </c>
      <c r="C3431">
        <v>0.99</v>
      </c>
      <c r="D3431">
        <v>2.95</v>
      </c>
      <c r="E3431" s="1" t="s">
        <v>295</v>
      </c>
      <c r="F3431" s="4" t="str">
        <f>HYPERLINK("https://blog.chapkadirect.es/seguro-de-viaje-es-obligatorio/")</f>
        <v>https://blog.chapkadirect.es/seguro-de-viaje-es-obligatorio/</v>
      </c>
      <c r="G3431">
        <v>1</v>
      </c>
    </row>
    <row r="3432" spans="1:7" outlineLevel="1" x14ac:dyDescent="0.25">
      <c r="A3432" t="s">
        <v>655</v>
      </c>
      <c r="B3432">
        <v>50</v>
      </c>
      <c r="C3432">
        <v>0.99</v>
      </c>
      <c r="D3432">
        <v>2.95</v>
      </c>
      <c r="E3432" s="1" t="s">
        <v>295</v>
      </c>
      <c r="F3432" s="4" t="str">
        <f>HYPERLINK("https://www.assistcard.com/sv")</f>
        <v>https://www.assistcard.com/sv</v>
      </c>
      <c r="G3432">
        <v>1</v>
      </c>
    </row>
    <row r="3433" spans="1:7" outlineLevel="1" x14ac:dyDescent="0.25">
      <c r="A3433" t="s">
        <v>655</v>
      </c>
      <c r="B3433">
        <v>50</v>
      </c>
      <c r="C3433">
        <v>0.99</v>
      </c>
      <c r="D3433">
        <v>2.95</v>
      </c>
      <c r="E3433" s="1" t="s">
        <v>295</v>
      </c>
      <c r="F3433" s="4" t="str">
        <f>HYPERLINK("https://www.allianztravel.com.mx/seguro-de-viaje.html")</f>
        <v>https://www.allianztravel.com.mx/seguro-de-viaje.html</v>
      </c>
      <c r="G3433">
        <v>1</v>
      </c>
    </row>
    <row r="3434" spans="1:7" outlineLevel="1" x14ac:dyDescent="0.25">
      <c r="A3434" t="s">
        <v>655</v>
      </c>
      <c r="B3434">
        <v>50</v>
      </c>
      <c r="C3434">
        <v>0.99</v>
      </c>
      <c r="D3434">
        <v>2.95</v>
      </c>
      <c r="E3434" s="1" t="s">
        <v>295</v>
      </c>
      <c r="F3434" s="4" t="str">
        <f>HYPERLINK("https://www.comparaonline.cl/seguro-viaje/tip/seguro-viaje-anual")</f>
        <v>https://www.comparaonline.cl/seguro-viaje/tip/seguro-viaje-anual</v>
      </c>
      <c r="G3434">
        <v>1</v>
      </c>
    </row>
    <row r="3435" spans="1:7" outlineLevel="1" x14ac:dyDescent="0.25">
      <c r="A3435" t="s">
        <v>655</v>
      </c>
      <c r="B3435">
        <v>50</v>
      </c>
      <c r="C3435">
        <v>0.99</v>
      </c>
      <c r="D3435">
        <v>2.95</v>
      </c>
      <c r="E3435" s="1" t="s">
        <v>295</v>
      </c>
      <c r="F3435" s="4" t="str">
        <f>HYPERLINK("https://www.bbva.es/personas/productos/seguros/viajes.html")</f>
        <v>https://www.bbva.es/personas/productos/seguros/viajes.html</v>
      </c>
      <c r="G3435">
        <v>1</v>
      </c>
    </row>
    <row r="3436" spans="1:7" outlineLevel="1" x14ac:dyDescent="0.25">
      <c r="A3436" t="s">
        <v>655</v>
      </c>
      <c r="B3436">
        <v>50</v>
      </c>
      <c r="C3436">
        <v>0.99</v>
      </c>
      <c r="D3436">
        <v>2.95</v>
      </c>
      <c r="E3436" s="1" t="s">
        <v>295</v>
      </c>
      <c r="F3436" s="4" t="str">
        <f>HYPERLINK("https://www.protegetuviaje.com/blog/seguro-de-viaje-internacional/")</f>
        <v>https://www.protegetuviaje.com/blog/seguro-de-viaje-internacional/</v>
      </c>
      <c r="G3436">
        <v>1</v>
      </c>
    </row>
    <row r="3437" spans="1:7" outlineLevel="1" x14ac:dyDescent="0.25">
      <c r="A3437" t="s">
        <v>655</v>
      </c>
      <c r="B3437">
        <v>50</v>
      </c>
      <c r="C3437">
        <v>0.99</v>
      </c>
      <c r="D3437">
        <v>2.95</v>
      </c>
      <c r="E3437" s="1" t="s">
        <v>295</v>
      </c>
      <c r="F3437" s="4" t="str">
        <f>HYPERLINK("https://heymondo.es/blog/cuanto-cuesta-un-seguro-de-viaje/")</f>
        <v>https://heymondo.es/blog/cuanto-cuesta-un-seguro-de-viaje/</v>
      </c>
      <c r="G3437">
        <v>1</v>
      </c>
    </row>
    <row r="3438" spans="1:7" outlineLevel="1" x14ac:dyDescent="0.25">
      <c r="A3438" t="s">
        <v>655</v>
      </c>
      <c r="B3438">
        <v>50</v>
      </c>
      <c r="C3438">
        <v>0.99</v>
      </c>
      <c r="D3438">
        <v>2.95</v>
      </c>
      <c r="E3438" s="1" t="s">
        <v>295</v>
      </c>
      <c r="F3438" s="4" t="str">
        <f>HYPERLINK("https://axa-asistenciaviaje.com.mx/")</f>
        <v>https://axa-asistenciaviaje.com.mx/</v>
      </c>
      <c r="G3438">
        <v>1</v>
      </c>
    </row>
    <row r="3439" spans="1:7" x14ac:dyDescent="0.25">
      <c r="G3439">
        <v>1</v>
      </c>
    </row>
    <row r="3440" spans="1:7" x14ac:dyDescent="0.25">
      <c r="A3440" t="s">
        <v>142</v>
      </c>
      <c r="B3440">
        <v>50</v>
      </c>
      <c r="C3440">
        <v>0.66</v>
      </c>
      <c r="D3440">
        <v>1.94</v>
      </c>
      <c r="E3440" s="1" t="s">
        <v>295</v>
      </c>
      <c r="F3440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3440">
        <v>1</v>
      </c>
    </row>
    <row r="3441" spans="1:7" outlineLevel="1" x14ac:dyDescent="0.25">
      <c r="A3441" t="s">
        <v>142</v>
      </c>
      <c r="B3441">
        <v>50</v>
      </c>
      <c r="C3441">
        <v>0.66</v>
      </c>
      <c r="D3441">
        <v>1.94</v>
      </c>
      <c r="E3441" s="1" t="s">
        <v>295</v>
      </c>
      <c r="F3441" s="4" t="str">
        <f>HYPERLINK("https://www.intermundial.es/blog/paises-seguro-obligatorio/")</f>
        <v>https://www.intermundial.es/blog/paises-seguro-obligatorio/</v>
      </c>
      <c r="G3441">
        <v>1</v>
      </c>
    </row>
    <row r="3442" spans="1:7" outlineLevel="1" x14ac:dyDescent="0.25">
      <c r="A3442" t="s">
        <v>142</v>
      </c>
      <c r="B3442">
        <v>50</v>
      </c>
      <c r="C3442">
        <v>0.66</v>
      </c>
      <c r="D3442">
        <v>1.94</v>
      </c>
      <c r="E3442" s="1" t="s">
        <v>295</v>
      </c>
      <c r="F3442" s="4" t="str">
        <f>HYPERLINK("https://blog.chapkadirect.es/seguro-de-viaje-es-obligatorio/")</f>
        <v>https://blog.chapkadirect.es/seguro-de-viaje-es-obligatorio/</v>
      </c>
      <c r="G3442">
        <v>1</v>
      </c>
    </row>
    <row r="3443" spans="1:7" outlineLevel="1" x14ac:dyDescent="0.25">
      <c r="A3443" t="s">
        <v>142</v>
      </c>
      <c r="B3443">
        <v>50</v>
      </c>
      <c r="C3443">
        <v>0.66</v>
      </c>
      <c r="D3443">
        <v>1.94</v>
      </c>
      <c r="E3443" s="1" t="s">
        <v>295</v>
      </c>
      <c r="F3443" s="4" t="str">
        <f>HYPERLINK("https://www.assistcard.com/sv")</f>
        <v>https://www.assistcard.com/sv</v>
      </c>
      <c r="G3443">
        <v>1</v>
      </c>
    </row>
    <row r="3444" spans="1:7" outlineLevel="1" x14ac:dyDescent="0.25">
      <c r="A3444" t="s">
        <v>142</v>
      </c>
      <c r="B3444">
        <v>50</v>
      </c>
      <c r="C3444">
        <v>0.66</v>
      </c>
      <c r="D3444">
        <v>1.94</v>
      </c>
      <c r="E3444" s="1" t="s">
        <v>295</v>
      </c>
      <c r="F3444" s="4" t="str">
        <f>HYPERLINK("https://www.etiasvisa.com/es/noticias/ue-restricciones-entrada")</f>
        <v>https://www.etiasvisa.com/es/noticias/ue-restricciones-entrada</v>
      </c>
      <c r="G3444">
        <v>1</v>
      </c>
    </row>
    <row r="3445" spans="1:7" outlineLevel="1" x14ac:dyDescent="0.25">
      <c r="A3445" t="s">
        <v>142</v>
      </c>
      <c r="B3445">
        <v>50</v>
      </c>
      <c r="C3445">
        <v>0.66</v>
      </c>
      <c r="D3445">
        <v>1.94</v>
      </c>
      <c r="E3445" s="1" t="s">
        <v>295</v>
      </c>
      <c r="F3445" s="4" t="str">
        <f>HYPERLINK("https://www.etiasvisa.com/es/noticias/pcr-test-covid-europa")</f>
        <v>https://www.etiasvisa.com/es/noticias/pcr-test-covid-europa</v>
      </c>
      <c r="G3445">
        <v>1</v>
      </c>
    </row>
    <row r="3446" spans="1:7" outlineLevel="1" x14ac:dyDescent="0.25">
      <c r="A3446" t="s">
        <v>142</v>
      </c>
      <c r="B3446">
        <v>50</v>
      </c>
      <c r="C3446">
        <v>0.66</v>
      </c>
      <c r="D3446">
        <v>1.94</v>
      </c>
      <c r="E3446" s="1" t="s">
        <v>295</v>
      </c>
      <c r="F3446" s="4" t="str">
        <f>HYPERLINK("https://embamex.sre.gob.mx/paisesbajos/index.php/comunidades/avisos-a-la-comunidad/315-alerta-de-viaje-por-coronavirus")</f>
        <v>https://embamex.sre.gob.mx/paisesbajos/index.php/comunidades/avisos-a-la-comunidad/315-alerta-de-viaje-por-coronavirus</v>
      </c>
      <c r="G3446">
        <v>1</v>
      </c>
    </row>
    <row r="3447" spans="1:7" outlineLevel="1" x14ac:dyDescent="0.25">
      <c r="A3447" t="s">
        <v>142</v>
      </c>
      <c r="B3447">
        <v>50</v>
      </c>
      <c r="C3447">
        <v>0.66</v>
      </c>
      <c r="D3447">
        <v>1.94</v>
      </c>
      <c r="E3447" s="1" t="s">
        <v>295</v>
      </c>
      <c r="F3447" s="4" t="str">
        <f>HYPERLINK("https://ambmadrid.esteri.it/ambasciata_madrid/es/ambasciata/news/dall_ambasciata/emergenza-covid-19-coronavirus.html")</f>
        <v>https://ambmadrid.esteri.it/ambasciata_madrid/es/ambasciata/news/dall_ambasciata/emergenza-covid-19-coronavirus.html</v>
      </c>
      <c r="G3447">
        <v>1</v>
      </c>
    </row>
    <row r="3448" spans="1:7" outlineLevel="1" x14ac:dyDescent="0.25">
      <c r="A3448" t="s">
        <v>142</v>
      </c>
      <c r="B3448">
        <v>50</v>
      </c>
      <c r="C3448">
        <v>0.66</v>
      </c>
      <c r="D3448">
        <v>1.94</v>
      </c>
      <c r="E3448" s="1" t="s">
        <v>295</v>
      </c>
      <c r="F3448" s="4" t="str">
        <f>HYPERLINK("https://www.allianztravel.com.mx/seguro-de-viaje.html")</f>
        <v>https://www.allianztravel.com.mx/seguro-de-viaje.html</v>
      </c>
      <c r="G3448">
        <v>1</v>
      </c>
    </row>
    <row r="3449" spans="1:7" outlineLevel="1" x14ac:dyDescent="0.25">
      <c r="A3449" t="s">
        <v>142</v>
      </c>
      <c r="B3449">
        <v>50</v>
      </c>
      <c r="C3449">
        <v>0.66</v>
      </c>
      <c r="D3449">
        <v>1.94</v>
      </c>
      <c r="E3449" s="1" t="s">
        <v>295</v>
      </c>
      <c r="F3449" s="4" t="str">
        <f>HYPERLINK("https://www.protegetuviaje.com/blog/seguro-de-viaje-internacional/")</f>
        <v>https://www.protegetuviaje.com/blog/seguro-de-viaje-internacional/</v>
      </c>
      <c r="G3449">
        <v>1</v>
      </c>
    </row>
    <row r="3450" spans="1:7" x14ac:dyDescent="0.25">
      <c r="G3450">
        <v>1</v>
      </c>
    </row>
    <row r="3451" spans="1:7" x14ac:dyDescent="0.25">
      <c r="A3451" t="s">
        <v>608</v>
      </c>
      <c r="B3451">
        <v>500</v>
      </c>
      <c r="C3451">
        <v>0.66</v>
      </c>
      <c r="D3451">
        <v>0.86</v>
      </c>
      <c r="E3451" s="1" t="s">
        <v>295</v>
      </c>
      <c r="F3451" s="4" t="str">
        <f>HYPERLINK("https://touristear.com/seguro-cancelacion-viaje/")</f>
        <v>https://touristear.com/seguro-cancelacion-viaje/</v>
      </c>
      <c r="G3451">
        <v>1</v>
      </c>
    </row>
    <row r="3452" spans="1:7" outlineLevel="1" x14ac:dyDescent="0.25">
      <c r="A3452" t="s">
        <v>608</v>
      </c>
      <c r="B3452">
        <v>500</v>
      </c>
      <c r="C3452">
        <v>0.66</v>
      </c>
      <c r="D3452">
        <v>0.86</v>
      </c>
      <c r="E3452" s="1" t="s">
        <v>295</v>
      </c>
      <c r="F3452" s="4" t="str">
        <f>HYPERLINK("https://blog.clickandboat.com/es/seguro-de-cancelacion-de-viaje/")</f>
        <v>https://blog.clickandboat.com/es/seguro-de-cancelacion-de-viaje/</v>
      </c>
      <c r="G3452">
        <v>1</v>
      </c>
    </row>
    <row r="3453" spans="1:7" outlineLevel="1" x14ac:dyDescent="0.25">
      <c r="A3453" t="s">
        <v>608</v>
      </c>
      <c r="B3453">
        <v>500</v>
      </c>
      <c r="C3453">
        <v>0.66</v>
      </c>
      <c r="D3453">
        <v>0.86</v>
      </c>
      <c r="E3453" s="1" t="s">
        <v>295</v>
      </c>
      <c r="F3453" s="4" t="str">
        <f>HYPERLINK("https://www.losviajeros.com/foros.php?sf=45&amp;amp;sm=Seguro%20Cancelacion")</f>
        <v>https://www.losviajeros.com/foros.php?sf=45&amp;amp;sm=Seguro%20Cancelacion</v>
      </c>
      <c r="G3453">
        <v>1</v>
      </c>
    </row>
    <row r="3454" spans="1:7" outlineLevel="1" x14ac:dyDescent="0.25">
      <c r="A3454" t="s">
        <v>608</v>
      </c>
      <c r="B3454">
        <v>500</v>
      </c>
      <c r="C3454">
        <v>0.66</v>
      </c>
      <c r="D3454">
        <v>0.86</v>
      </c>
      <c r="E3454" s="1" t="s">
        <v>295</v>
      </c>
      <c r="F3454" s="4" t="str">
        <f>HYPERLINK("https://seguros.elcorteingles.es/viajes/ayuda/garantia-anulacion-cancelacion-viaje")</f>
        <v>https://seguros.elcorteingles.es/viajes/ayuda/garantia-anulacion-cancelacion-viaje</v>
      </c>
      <c r="G3454">
        <v>1</v>
      </c>
    </row>
    <row r="3455" spans="1:7" outlineLevel="1" x14ac:dyDescent="0.25">
      <c r="A3455" t="s">
        <v>608</v>
      </c>
      <c r="B3455">
        <v>500</v>
      </c>
      <c r="C3455">
        <v>0.66</v>
      </c>
      <c r="D3455">
        <v>0.86</v>
      </c>
      <c r="E3455" s="1" t="s">
        <v>295</v>
      </c>
      <c r="F3455" s="4" t="str">
        <f>HYPERLINK("https://selectra.es/seguros/seguros-viajes/comparador-seguro-viaje")</f>
        <v>https://selectra.es/seguros/seguros-viajes/comparador-seguro-viaje</v>
      </c>
      <c r="G3455">
        <v>1</v>
      </c>
    </row>
    <row r="3456" spans="1:7" outlineLevel="1" x14ac:dyDescent="0.25">
      <c r="A3456" t="s">
        <v>608</v>
      </c>
      <c r="B3456">
        <v>500</v>
      </c>
      <c r="C3456">
        <v>0.66</v>
      </c>
      <c r="D3456">
        <v>0.86</v>
      </c>
      <c r="E3456" s="1" t="s">
        <v>295</v>
      </c>
      <c r="F3456" s="4" t="str">
        <f>HYPERLINK("https://www.allianztravel.com.mx/seguro-de-viaje.html")</f>
        <v>https://www.allianztravel.com.mx/seguro-de-viaje.html</v>
      </c>
      <c r="G3456">
        <v>1</v>
      </c>
    </row>
    <row r="3457" spans="1:7" outlineLevel="1" x14ac:dyDescent="0.25">
      <c r="A3457" t="s">
        <v>608</v>
      </c>
      <c r="B3457">
        <v>500</v>
      </c>
      <c r="C3457">
        <v>0.66</v>
      </c>
      <c r="D3457">
        <v>0.86</v>
      </c>
      <c r="E3457" s="1" t="s">
        <v>295</v>
      </c>
      <c r="F3457" s="4" t="str">
        <f>HYPERLINK("https://www.intermundial.es/blog/5-mitos-seguro-de-viaje/")</f>
        <v>https://www.intermundial.es/blog/5-mitos-seguro-de-viaje/</v>
      </c>
      <c r="G3457">
        <v>1</v>
      </c>
    </row>
    <row r="3458" spans="1:7" outlineLevel="1" x14ac:dyDescent="0.25">
      <c r="A3458" t="s">
        <v>608</v>
      </c>
      <c r="B3458">
        <v>500</v>
      </c>
      <c r="C3458">
        <v>0.66</v>
      </c>
      <c r="D3458">
        <v>0.86</v>
      </c>
      <c r="E3458" s="1" t="s">
        <v>295</v>
      </c>
      <c r="F3458" s="4" t="str">
        <f>HYPERLINK("https://capturetheatlas.com/es/mejor-seguro-de-viaje/")</f>
        <v>https://capturetheatlas.com/es/mejor-seguro-de-viaje/</v>
      </c>
      <c r="G3458">
        <v>1</v>
      </c>
    </row>
    <row r="3459" spans="1:7" outlineLevel="1" x14ac:dyDescent="0.25">
      <c r="A3459" t="s">
        <v>608</v>
      </c>
      <c r="B3459">
        <v>500</v>
      </c>
      <c r="C3459">
        <v>0.66</v>
      </c>
      <c r="D3459">
        <v>0.86</v>
      </c>
      <c r="E3459" s="1" t="s">
        <v>295</v>
      </c>
      <c r="F3459" s="4" t="str">
        <f>HYPERLINK("https://heymondo.es/blog/cuanto-cuesta-un-seguro-de-viaje/")</f>
        <v>https://heymondo.es/blog/cuanto-cuesta-un-seguro-de-viaje/</v>
      </c>
      <c r="G3459">
        <v>1</v>
      </c>
    </row>
    <row r="3460" spans="1:7" outlineLevel="1" x14ac:dyDescent="0.25">
      <c r="A3460" t="s">
        <v>608</v>
      </c>
      <c r="B3460">
        <v>500</v>
      </c>
      <c r="C3460">
        <v>0.66</v>
      </c>
      <c r="D3460">
        <v>0.86</v>
      </c>
      <c r="E3460" s="1" t="s">
        <v>295</v>
      </c>
      <c r="F3460" s="4" t="str">
        <f>HYPERLINK("https://www.expedia.es/insurance/content/ShoppingTermsAndConditions?cmM9RVNQJmxhbmc9ZXMmaWRuPVNlZ3VybyBkZSBjYW5jZWxhY2nDs24mcG9zPUVTJnBzaWQ9RXhwZWRpYSZwYz0wMDkxNzkmY291bnQ9MiZidmMxPVRDJmJsMT02NTAwJmJ2YzI9RVBUQSZibDI9Tkw%3D")</f>
        <v>https://www.expedia.es/insurance/content/ShoppingTermsAndConditions?cmM9RVNQJmxhbmc9ZXMmaWRuPVNlZ3VybyBkZSBjYW5jZWxhY2nDs24mcG9zPUVTJnBzaWQ9RXhwZWRpYSZwYz0wMDkxNzkmY291bnQ9MiZidmMxPVRDJmJsMT02NTAwJmJ2YzI9RVBUQSZibDI9Tkw%3D</v>
      </c>
      <c r="G3460">
        <v>1</v>
      </c>
    </row>
    <row r="3461" spans="1:7" x14ac:dyDescent="0.25">
      <c r="G3461">
        <v>1</v>
      </c>
    </row>
    <row r="3462" spans="1:7" x14ac:dyDescent="0.25">
      <c r="A3462" t="s">
        <v>1076</v>
      </c>
      <c r="B3462">
        <v>50</v>
      </c>
      <c r="C3462">
        <v>0.99</v>
      </c>
      <c r="D3462">
        <v>5.52</v>
      </c>
      <c r="E3462" s="1" t="s">
        <v>251</v>
      </c>
      <c r="F3462" s="4" t="str">
        <f>HYPERLINK("https://www.kelisto.es/seguros-salud/mejor-compra/los-mejores-seguros-de-salud-sin-copago-6257")</f>
        <v>https://www.kelisto.es/seguros-salud/mejor-compra/los-mejores-seguros-de-salud-sin-copago-6257</v>
      </c>
      <c r="G3462">
        <v>1</v>
      </c>
    </row>
    <row r="3463" spans="1:7" outlineLevel="1" x14ac:dyDescent="0.25">
      <c r="A3463" t="s">
        <v>1076</v>
      </c>
      <c r="B3463">
        <v>50</v>
      </c>
      <c r="C3463">
        <v>0.99</v>
      </c>
      <c r="D3463">
        <v>5.52</v>
      </c>
      <c r="E3463" s="1" t="s">
        <v>251</v>
      </c>
      <c r="F3463" s="4" t="str">
        <f>HYPERLINK("https://selectra.es/seguros/seguros-salud")</f>
        <v>https://selectra.es/seguros/seguros-salud</v>
      </c>
      <c r="G3463">
        <v>1</v>
      </c>
    </row>
    <row r="3464" spans="1:7" outlineLevel="1" x14ac:dyDescent="0.25">
      <c r="A3464" t="s">
        <v>1076</v>
      </c>
      <c r="B3464">
        <v>50</v>
      </c>
      <c r="C3464">
        <v>0.99</v>
      </c>
      <c r="D3464">
        <v>5.52</v>
      </c>
      <c r="E3464" s="1" t="s">
        <v>251</v>
      </c>
      <c r="F3464" s="4" t="str">
        <f>HYPERLINK("https://seguros.elcorteingles.es/salud/ayuda/existe-algun-seguro-carencias/")</f>
        <v>https://seguros.elcorteingles.es/salud/ayuda/existe-algun-seguro-carencias/</v>
      </c>
      <c r="G3464">
        <v>1</v>
      </c>
    </row>
    <row r="3465" spans="1:7" outlineLevel="1" x14ac:dyDescent="0.25">
      <c r="A3465" t="s">
        <v>1076</v>
      </c>
      <c r="B3465">
        <v>50</v>
      </c>
      <c r="C3465">
        <v>0.99</v>
      </c>
      <c r="D3465">
        <v>5.52</v>
      </c>
      <c r="E3465" s="1" t="s">
        <v>251</v>
      </c>
      <c r="F3465" s="4" t="str">
        <f>HYPERLINK("https://www.aegon.es/seguros/salud/coberturas/copago")</f>
        <v>https://www.aegon.es/seguros/salud/coberturas/copago</v>
      </c>
      <c r="G3465">
        <v>1</v>
      </c>
    </row>
    <row r="3466" spans="1:7" outlineLevel="1" x14ac:dyDescent="0.25">
      <c r="A3466" t="s">
        <v>1076</v>
      </c>
      <c r="B3466">
        <v>50</v>
      </c>
      <c r="C3466">
        <v>0.99</v>
      </c>
      <c r="D3466">
        <v>5.52</v>
      </c>
      <c r="E3466" s="1" t="s">
        <v>251</v>
      </c>
      <c r="F3466" s="4" t="str">
        <f>HYPERLINK("https://www.bancsabadell.com/cs/Satellite/SabAtl/Seguro-Proteccion-Salud/6000018128579/es/")</f>
        <v>https://www.bancsabadell.com/cs/Satellite/SabAtl/Seguro-Proteccion-Salud/6000018128579/es/</v>
      </c>
      <c r="G3466">
        <v>1</v>
      </c>
    </row>
    <row r="3467" spans="1:7" outlineLevel="1" x14ac:dyDescent="0.25">
      <c r="A3467" t="s">
        <v>1076</v>
      </c>
      <c r="B3467">
        <v>50</v>
      </c>
      <c r="C3467">
        <v>0.99</v>
      </c>
      <c r="D3467">
        <v>5.52</v>
      </c>
      <c r="E3467" s="1" t="s">
        <v>251</v>
      </c>
      <c r="F3467" s="4" t="str">
        <f>HYPERLINK("https://www.clinicum.es/")</f>
        <v>https://www.clinicum.es/</v>
      </c>
      <c r="G3467">
        <v>1</v>
      </c>
    </row>
    <row r="3468" spans="1:7" outlineLevel="1" x14ac:dyDescent="0.25">
      <c r="A3468" t="s">
        <v>1076</v>
      </c>
      <c r="B3468">
        <v>50</v>
      </c>
      <c r="C3468">
        <v>0.99</v>
      </c>
      <c r="D3468">
        <v>5.52</v>
      </c>
      <c r="E3468" s="1" t="s">
        <v>251</v>
      </c>
      <c r="F3468" s="4" t="str">
        <f>HYPERLINK("https://www.ibercaja.es/particulares/seguros/seguros-salud/caser-salud-integral/")</f>
        <v>https://www.ibercaja.es/particulares/seguros/seguros-salud/caser-salud-integral/</v>
      </c>
      <c r="G3468">
        <v>1</v>
      </c>
    </row>
    <row r="3469" spans="1:7" outlineLevel="1" x14ac:dyDescent="0.25">
      <c r="A3469" t="s">
        <v>1076</v>
      </c>
      <c r="B3469">
        <v>50</v>
      </c>
      <c r="C3469">
        <v>0.99</v>
      </c>
      <c r="D3469">
        <v>5.52</v>
      </c>
      <c r="E3469" s="1" t="s">
        <v>251</v>
      </c>
      <c r="F3469" s="4" t="str">
        <f>HYPERLINK("https://www.motopoliza.com/saludpilotos/")</f>
        <v>https://www.motopoliza.com/saludpilotos/</v>
      </c>
      <c r="G3469">
        <v>1</v>
      </c>
    </row>
    <row r="3470" spans="1:7" outlineLevel="1" x14ac:dyDescent="0.25">
      <c r="A3470" t="s">
        <v>1076</v>
      </c>
      <c r="B3470">
        <v>50</v>
      </c>
      <c r="C3470">
        <v>0.99</v>
      </c>
      <c r="D3470">
        <v>5.52</v>
      </c>
      <c r="E3470" s="1" t="s">
        <v>251</v>
      </c>
      <c r="F3470" s="4" t="str">
        <f>HYPERLINK("https://coverseguros.com/consejos-para-elegir-un-seguro-medico/")</f>
        <v>https://coverseguros.com/consejos-para-elegir-un-seguro-medico/</v>
      </c>
      <c r="G3470">
        <v>1</v>
      </c>
    </row>
    <row r="3471" spans="1:7" outlineLevel="1" x14ac:dyDescent="0.25">
      <c r="A3471" t="s">
        <v>1076</v>
      </c>
      <c r="B3471">
        <v>50</v>
      </c>
      <c r="C3471">
        <v>0.99</v>
      </c>
      <c r="D3471">
        <v>5.52</v>
      </c>
      <c r="E3471" s="1" t="s">
        <v>251</v>
      </c>
      <c r="F3471" s="4" t="str">
        <f>HYPERLINK("https://www.seguros-al-dia.es/seguro-medico-para-extranjeros/")</f>
        <v>https://www.seguros-al-dia.es/seguro-medico-para-extranjeros/</v>
      </c>
      <c r="G3471">
        <v>1</v>
      </c>
    </row>
    <row r="3472" spans="1:7" x14ac:dyDescent="0.25">
      <c r="G3472">
        <v>1</v>
      </c>
    </row>
    <row r="3473" spans="1:7" x14ac:dyDescent="0.25">
      <c r="A3473" t="s">
        <v>800</v>
      </c>
      <c r="B3473">
        <v>50</v>
      </c>
      <c r="C3473">
        <v>0.99</v>
      </c>
      <c r="D3473">
        <v>4.6500000000000004</v>
      </c>
      <c r="E3473" s="1" t="s">
        <v>251</v>
      </c>
      <c r="F3473" s="4" t="str">
        <f>HYPERLINK("https://www.kelisto.es/seguros-salud/mejor-compra/los-mejores-seguros-de-salud-sin-copago-6257")</f>
        <v>https://www.kelisto.es/seguros-salud/mejor-compra/los-mejores-seguros-de-salud-sin-copago-6257</v>
      </c>
      <c r="G3473">
        <v>1</v>
      </c>
    </row>
    <row r="3474" spans="1:7" outlineLevel="1" x14ac:dyDescent="0.25">
      <c r="A3474" t="s">
        <v>800</v>
      </c>
      <c r="B3474">
        <v>50</v>
      </c>
      <c r="C3474">
        <v>0.99</v>
      </c>
      <c r="D3474">
        <v>4.6500000000000004</v>
      </c>
      <c r="E3474" s="1" t="s">
        <v>251</v>
      </c>
      <c r="F3474" s="4" t="str">
        <f>HYPERLINK("https://selectra.es/seguros/seguros-salud")</f>
        <v>https://selectra.es/seguros/seguros-salud</v>
      </c>
      <c r="G3474">
        <v>1</v>
      </c>
    </row>
    <row r="3475" spans="1:7" outlineLevel="1" x14ac:dyDescent="0.25">
      <c r="A3475" t="s">
        <v>800</v>
      </c>
      <c r="B3475">
        <v>50</v>
      </c>
      <c r="C3475">
        <v>0.99</v>
      </c>
      <c r="D3475">
        <v>4.6500000000000004</v>
      </c>
      <c r="E3475" s="1" t="s">
        <v>251</v>
      </c>
      <c r="F3475" s="4" t="str">
        <f>HYPERLINK("https://seguros.elcorteingles.es/salud/ayuda/existe-algun-seguro-carencias/")</f>
        <v>https://seguros.elcorteingles.es/salud/ayuda/existe-algun-seguro-carencias/</v>
      </c>
      <c r="G3475">
        <v>1</v>
      </c>
    </row>
    <row r="3476" spans="1:7" outlineLevel="1" x14ac:dyDescent="0.25">
      <c r="A3476" t="s">
        <v>800</v>
      </c>
      <c r="B3476">
        <v>50</v>
      </c>
      <c r="C3476">
        <v>0.99</v>
      </c>
      <c r="D3476">
        <v>4.6500000000000004</v>
      </c>
      <c r="E3476" s="1" t="s">
        <v>251</v>
      </c>
      <c r="F3476" s="4" t="str">
        <f>HYPERLINK("https://www.aegon.es/seguros/salud/coberturas/copago")</f>
        <v>https://www.aegon.es/seguros/salud/coberturas/copago</v>
      </c>
      <c r="G3476">
        <v>1</v>
      </c>
    </row>
    <row r="3477" spans="1:7" outlineLevel="1" x14ac:dyDescent="0.25">
      <c r="A3477" t="s">
        <v>800</v>
      </c>
      <c r="B3477">
        <v>50</v>
      </c>
      <c r="C3477">
        <v>0.99</v>
      </c>
      <c r="D3477">
        <v>4.6500000000000004</v>
      </c>
      <c r="E3477" s="1" t="s">
        <v>251</v>
      </c>
      <c r="F3477" s="4" t="str">
        <f>HYPERLINK("https://www.bancsabadell.com/cs/Satellite/SabAtl/Seguro-Proteccion-Salud/6000018128579/es/")</f>
        <v>https://www.bancsabadell.com/cs/Satellite/SabAtl/Seguro-Proteccion-Salud/6000018128579/es/</v>
      </c>
      <c r="G3477">
        <v>1</v>
      </c>
    </row>
    <row r="3478" spans="1:7" outlineLevel="1" x14ac:dyDescent="0.25">
      <c r="A3478" t="s">
        <v>800</v>
      </c>
      <c r="B3478">
        <v>50</v>
      </c>
      <c r="C3478">
        <v>0.99</v>
      </c>
      <c r="D3478">
        <v>4.6500000000000004</v>
      </c>
      <c r="E3478" s="1" t="s">
        <v>251</v>
      </c>
      <c r="F3478" s="4" t="str">
        <f>HYPERLINK("https://www.clinicum.es/")</f>
        <v>https://www.clinicum.es/</v>
      </c>
      <c r="G3478">
        <v>1</v>
      </c>
    </row>
    <row r="3479" spans="1:7" outlineLevel="1" x14ac:dyDescent="0.25">
      <c r="A3479" t="s">
        <v>800</v>
      </c>
      <c r="B3479">
        <v>50</v>
      </c>
      <c r="C3479">
        <v>0.99</v>
      </c>
      <c r="D3479">
        <v>4.6500000000000004</v>
      </c>
      <c r="E3479" s="1" t="s">
        <v>251</v>
      </c>
      <c r="F3479" s="4" t="str">
        <f>HYPERLINK("https://www.seguros-al-dia.es/seguro-medico-para-extranjeros/")</f>
        <v>https://www.seguros-al-dia.es/seguro-medico-para-extranjeros/</v>
      </c>
      <c r="G3479">
        <v>1</v>
      </c>
    </row>
    <row r="3480" spans="1:7" outlineLevel="1" x14ac:dyDescent="0.25">
      <c r="A3480" t="s">
        <v>800</v>
      </c>
      <c r="B3480">
        <v>50</v>
      </c>
      <c r="C3480">
        <v>0.99</v>
      </c>
      <c r="D3480">
        <v>4.6500000000000004</v>
      </c>
      <c r="E3480" s="1" t="s">
        <v>251</v>
      </c>
      <c r="F3480" s="4" t="str">
        <f>HYPERLINK("https://coverseguros.com/consejos-para-elegir-un-seguro-medico/")</f>
        <v>https://coverseguros.com/consejos-para-elegir-un-seguro-medico/</v>
      </c>
      <c r="G3480">
        <v>1</v>
      </c>
    </row>
    <row r="3481" spans="1:7" outlineLevel="1" x14ac:dyDescent="0.25">
      <c r="A3481" t="s">
        <v>800</v>
      </c>
      <c r="B3481">
        <v>50</v>
      </c>
      <c r="C3481">
        <v>0.99</v>
      </c>
      <c r="D3481">
        <v>4.6500000000000004</v>
      </c>
      <c r="E3481" s="1" t="s">
        <v>251</v>
      </c>
      <c r="F3481" s="4" t="str">
        <f>HYPERLINK("https://www.motopoliza.com/saludpilotos/")</f>
        <v>https://www.motopoliza.com/saludpilotos/</v>
      </c>
      <c r="G3481">
        <v>1</v>
      </c>
    </row>
    <row r="3482" spans="1:7" outlineLevel="1" x14ac:dyDescent="0.25">
      <c r="A3482" t="s">
        <v>800</v>
      </c>
      <c r="B3482">
        <v>50</v>
      </c>
      <c r="C3482">
        <v>0.99</v>
      </c>
      <c r="D3482">
        <v>4.6500000000000004</v>
      </c>
      <c r="E3482" s="1" t="s">
        <v>251</v>
      </c>
      <c r="F3482" s="4" t="str">
        <f>HYPERLINK("https://www.ibercaja.es/particulares/seguros/seguros-salud/caser-salud-integral/")</f>
        <v>https://www.ibercaja.es/particulares/seguros/seguros-salud/caser-salud-integral/</v>
      </c>
      <c r="G3482">
        <v>1</v>
      </c>
    </row>
    <row r="3483" spans="1:7" x14ac:dyDescent="0.25">
      <c r="G3483">
        <v>1</v>
      </c>
    </row>
    <row r="3484" spans="1:7" x14ac:dyDescent="0.25">
      <c r="A3484" t="s">
        <v>391</v>
      </c>
      <c r="B3484">
        <v>500</v>
      </c>
      <c r="C3484">
        <v>0.99</v>
      </c>
      <c r="D3484">
        <v>3.44</v>
      </c>
      <c r="E3484" s="1" t="s">
        <v>251</v>
      </c>
      <c r="F3484" s="4" t="str">
        <f>HYPERLINK("https://seguros.elcorteingles.es/salud/ayuda/existe-algun-seguro-carencias/")</f>
        <v>https://seguros.elcorteingles.es/salud/ayuda/existe-algun-seguro-carencias/</v>
      </c>
      <c r="G3484">
        <v>1</v>
      </c>
    </row>
    <row r="3485" spans="1:7" outlineLevel="1" x14ac:dyDescent="0.25">
      <c r="A3485" t="s">
        <v>391</v>
      </c>
      <c r="B3485">
        <v>500</v>
      </c>
      <c r="C3485">
        <v>0.99</v>
      </c>
      <c r="D3485">
        <v>3.44</v>
      </c>
      <c r="E3485" s="1" t="s">
        <v>251</v>
      </c>
      <c r="F3485" s="4" t="str">
        <f>HYPERLINK("https://selectra.es/seguros/seguros-salud")</f>
        <v>https://selectra.es/seguros/seguros-salud</v>
      </c>
      <c r="G3485">
        <v>1</v>
      </c>
    </row>
    <row r="3486" spans="1:7" outlineLevel="1" x14ac:dyDescent="0.25">
      <c r="A3486" t="s">
        <v>391</v>
      </c>
      <c r="B3486">
        <v>500</v>
      </c>
      <c r="C3486">
        <v>0.99</v>
      </c>
      <c r="D3486">
        <v>3.44</v>
      </c>
      <c r="E3486" s="1" t="s">
        <v>251</v>
      </c>
      <c r="F3486" s="4" t="str">
        <f>HYPERLINK("https://www.kelisto.es/seguros-salud/mejor-compra/los-mejores-seguros-de-salud-sin-copago-6257")</f>
        <v>https://www.kelisto.es/seguros-salud/mejor-compra/los-mejores-seguros-de-salud-sin-copago-6257</v>
      </c>
      <c r="G3486">
        <v>1</v>
      </c>
    </row>
    <row r="3487" spans="1:7" outlineLevel="1" x14ac:dyDescent="0.25">
      <c r="A3487" t="s">
        <v>391</v>
      </c>
      <c r="B3487">
        <v>500</v>
      </c>
      <c r="C3487">
        <v>0.99</v>
      </c>
      <c r="D3487">
        <v>3.44</v>
      </c>
      <c r="E3487" s="1" t="s">
        <v>251</v>
      </c>
      <c r="F3487" s="4" t="str">
        <f>HYPERLINK("https://www.clinicum.es/")</f>
        <v>https://www.clinicum.es/</v>
      </c>
      <c r="G3487">
        <v>1</v>
      </c>
    </row>
    <row r="3488" spans="1:7" outlineLevel="1" x14ac:dyDescent="0.25">
      <c r="A3488" t="s">
        <v>391</v>
      </c>
      <c r="B3488">
        <v>500</v>
      </c>
      <c r="C3488">
        <v>0.99</v>
      </c>
      <c r="D3488">
        <v>3.44</v>
      </c>
      <c r="E3488" s="1" t="s">
        <v>251</v>
      </c>
      <c r="F3488" s="4" t="str">
        <f>HYPERLINK("https://www.bancsabadell.com/cs/Satellite/SabAtl/Seguro-Proteccion-Salud/6000018128579/es/")</f>
        <v>https://www.bancsabadell.com/cs/Satellite/SabAtl/Seguro-Proteccion-Salud/6000018128579/es/</v>
      </c>
      <c r="G3488">
        <v>1</v>
      </c>
    </row>
    <row r="3489" spans="1:7" outlineLevel="1" x14ac:dyDescent="0.25">
      <c r="A3489" t="s">
        <v>391</v>
      </c>
      <c r="B3489">
        <v>500</v>
      </c>
      <c r="C3489">
        <v>0.99</v>
      </c>
      <c r="D3489">
        <v>3.44</v>
      </c>
      <c r="E3489" s="1" t="s">
        <v>251</v>
      </c>
      <c r="F3489" s="4" t="str">
        <f>HYPERLINK("https://www.aegon.es/seguros/salud/coberturas/copago")</f>
        <v>https://www.aegon.es/seguros/salud/coberturas/copago</v>
      </c>
      <c r="G3489">
        <v>1</v>
      </c>
    </row>
    <row r="3490" spans="1:7" outlineLevel="1" x14ac:dyDescent="0.25">
      <c r="A3490" t="s">
        <v>391</v>
      </c>
      <c r="B3490">
        <v>500</v>
      </c>
      <c r="C3490">
        <v>0.99</v>
      </c>
      <c r="D3490">
        <v>3.44</v>
      </c>
      <c r="E3490" s="1" t="s">
        <v>251</v>
      </c>
      <c r="F3490" s="4" t="str">
        <f>HYPERLINK("https://www.ibercaja.es/particulares/seguros/seguros-salud/caser-salud-integral/")</f>
        <v>https://www.ibercaja.es/particulares/seguros/seguros-salud/caser-salud-integral/</v>
      </c>
      <c r="G3490">
        <v>1</v>
      </c>
    </row>
    <row r="3491" spans="1:7" outlineLevel="1" x14ac:dyDescent="0.25">
      <c r="A3491" t="s">
        <v>391</v>
      </c>
      <c r="B3491">
        <v>500</v>
      </c>
      <c r="C3491">
        <v>0.99</v>
      </c>
      <c r="D3491">
        <v>3.44</v>
      </c>
      <c r="E3491" s="1" t="s">
        <v>251</v>
      </c>
      <c r="F3491" s="4" t="str">
        <f>HYPERLINK("https://www.motopoliza.com/saludpilotos/")</f>
        <v>https://www.motopoliza.com/saludpilotos/</v>
      </c>
      <c r="G3491">
        <v>1</v>
      </c>
    </row>
    <row r="3492" spans="1:7" outlineLevel="1" x14ac:dyDescent="0.25">
      <c r="A3492" t="s">
        <v>391</v>
      </c>
      <c r="B3492">
        <v>500</v>
      </c>
      <c r="C3492">
        <v>0.99</v>
      </c>
      <c r="D3492">
        <v>3.44</v>
      </c>
      <c r="E3492" s="1" t="s">
        <v>251</v>
      </c>
      <c r="F3492" s="4" t="str">
        <f>HYPERLINK("https://www.seguros-al-dia.es/seguro-medico-para-extranjeros/")</f>
        <v>https://www.seguros-al-dia.es/seguro-medico-para-extranjeros/</v>
      </c>
      <c r="G3492">
        <v>1</v>
      </c>
    </row>
    <row r="3493" spans="1:7" outlineLevel="1" x14ac:dyDescent="0.25">
      <c r="A3493" t="s">
        <v>391</v>
      </c>
      <c r="B3493">
        <v>500</v>
      </c>
      <c r="C3493">
        <v>0.99</v>
      </c>
      <c r="D3493">
        <v>3.44</v>
      </c>
      <c r="E3493" s="1" t="s">
        <v>251</v>
      </c>
      <c r="F3493" s="4" t="str">
        <f>HYPERLINK("https://coverseguros.com/consejos-para-elegir-un-seguro-medico/")</f>
        <v>https://coverseguros.com/consejos-para-elegir-un-seguro-medico/</v>
      </c>
      <c r="G3493">
        <v>1</v>
      </c>
    </row>
    <row r="3494" spans="1:7" x14ac:dyDescent="0.25">
      <c r="G3494">
        <v>1</v>
      </c>
    </row>
    <row r="3495" spans="1:7" x14ac:dyDescent="0.25">
      <c r="A3495" t="s">
        <v>473</v>
      </c>
      <c r="B3495">
        <v>500</v>
      </c>
      <c r="C3495">
        <v>0.99</v>
      </c>
      <c r="D3495">
        <v>3.58</v>
      </c>
      <c r="E3495" s="1" t="s">
        <v>251</v>
      </c>
      <c r="F3495" s="4" t="str">
        <f>HYPERLINK("https://seguros.elcorteingles.es/salud/ayuda/existe-algun-seguro-carencias/")</f>
        <v>https://seguros.elcorteingles.es/salud/ayuda/existe-algun-seguro-carencias/</v>
      </c>
      <c r="G3495">
        <v>1</v>
      </c>
    </row>
    <row r="3496" spans="1:7" outlineLevel="1" x14ac:dyDescent="0.25">
      <c r="A3496" t="s">
        <v>473</v>
      </c>
      <c r="B3496">
        <v>500</v>
      </c>
      <c r="C3496">
        <v>0.99</v>
      </c>
      <c r="D3496">
        <v>3.58</v>
      </c>
      <c r="E3496" s="1" t="s">
        <v>251</v>
      </c>
      <c r="F3496" s="4" t="str">
        <f>HYPERLINK("https://selectra.es/seguros/seguros-salud")</f>
        <v>https://selectra.es/seguros/seguros-salud</v>
      </c>
      <c r="G3496">
        <v>1</v>
      </c>
    </row>
    <row r="3497" spans="1:7" outlineLevel="1" x14ac:dyDescent="0.25">
      <c r="A3497" t="s">
        <v>473</v>
      </c>
      <c r="B3497">
        <v>500</v>
      </c>
      <c r="C3497">
        <v>0.99</v>
      </c>
      <c r="D3497">
        <v>3.58</v>
      </c>
      <c r="E3497" s="1" t="s">
        <v>251</v>
      </c>
      <c r="F3497" s="4" t="str">
        <f>HYPERLINK("https://www.kelisto.es/seguros-salud/mejor-compra/los-mejores-seguros-de-salud-sin-copago-6257")</f>
        <v>https://www.kelisto.es/seguros-salud/mejor-compra/los-mejores-seguros-de-salud-sin-copago-6257</v>
      </c>
      <c r="G3497">
        <v>1</v>
      </c>
    </row>
    <row r="3498" spans="1:7" outlineLevel="1" x14ac:dyDescent="0.25">
      <c r="A3498" t="s">
        <v>473</v>
      </c>
      <c r="B3498">
        <v>500</v>
      </c>
      <c r="C3498">
        <v>0.99</v>
      </c>
      <c r="D3498">
        <v>3.58</v>
      </c>
      <c r="E3498" s="1" t="s">
        <v>251</v>
      </c>
      <c r="F3498" s="4" t="str">
        <f>HYPERLINK("https://www.clinicum.es/")</f>
        <v>https://www.clinicum.es/</v>
      </c>
      <c r="G3498">
        <v>1</v>
      </c>
    </row>
    <row r="3499" spans="1:7" outlineLevel="1" x14ac:dyDescent="0.25">
      <c r="A3499" t="s">
        <v>473</v>
      </c>
      <c r="B3499">
        <v>500</v>
      </c>
      <c r="C3499">
        <v>0.99</v>
      </c>
      <c r="D3499">
        <v>3.58</v>
      </c>
      <c r="E3499" s="1" t="s">
        <v>251</v>
      </c>
      <c r="F3499" s="4" t="str">
        <f>HYPERLINK("https://www.bancsabadell.com/cs/Satellite/SabAtl/Seguro-Proteccion-Salud/6000018128579/es/")</f>
        <v>https://www.bancsabadell.com/cs/Satellite/SabAtl/Seguro-Proteccion-Salud/6000018128579/es/</v>
      </c>
      <c r="G3499">
        <v>1</v>
      </c>
    </row>
    <row r="3500" spans="1:7" outlineLevel="1" x14ac:dyDescent="0.25">
      <c r="A3500" t="s">
        <v>473</v>
      </c>
      <c r="B3500">
        <v>500</v>
      </c>
      <c r="C3500">
        <v>0.99</v>
      </c>
      <c r="D3500">
        <v>3.58</v>
      </c>
      <c r="E3500" s="1" t="s">
        <v>251</v>
      </c>
      <c r="F3500" s="4" t="str">
        <f>HYPERLINK("https://www.aegon.es/seguros/salud/coberturas/copago")</f>
        <v>https://www.aegon.es/seguros/salud/coberturas/copago</v>
      </c>
      <c r="G3500">
        <v>1</v>
      </c>
    </row>
    <row r="3501" spans="1:7" outlineLevel="1" x14ac:dyDescent="0.25">
      <c r="A3501" t="s">
        <v>473</v>
      </c>
      <c r="B3501">
        <v>500</v>
      </c>
      <c r="C3501">
        <v>0.99</v>
      </c>
      <c r="D3501">
        <v>3.58</v>
      </c>
      <c r="E3501" s="1" t="s">
        <v>251</v>
      </c>
      <c r="F3501" s="4" t="str">
        <f>HYPERLINK("https://www.ibercaja.es/particulares/seguros/seguros-salud/caser-salud-integral/")</f>
        <v>https://www.ibercaja.es/particulares/seguros/seguros-salud/caser-salud-integral/</v>
      </c>
      <c r="G3501">
        <v>1</v>
      </c>
    </row>
    <row r="3502" spans="1:7" outlineLevel="1" x14ac:dyDescent="0.25">
      <c r="A3502" t="s">
        <v>473</v>
      </c>
      <c r="B3502">
        <v>500</v>
      </c>
      <c r="C3502">
        <v>0.99</v>
      </c>
      <c r="D3502">
        <v>3.58</v>
      </c>
      <c r="E3502" s="1" t="s">
        <v>251</v>
      </c>
      <c r="F3502" s="4" t="str">
        <f>HYPERLINK("https://www.motopoliza.com/saludpilotos/")</f>
        <v>https://www.motopoliza.com/saludpilotos/</v>
      </c>
      <c r="G3502">
        <v>1</v>
      </c>
    </row>
    <row r="3503" spans="1:7" outlineLevel="1" x14ac:dyDescent="0.25">
      <c r="A3503" t="s">
        <v>473</v>
      </c>
      <c r="B3503">
        <v>500</v>
      </c>
      <c r="C3503">
        <v>0.99</v>
      </c>
      <c r="D3503">
        <v>3.58</v>
      </c>
      <c r="E3503" s="1" t="s">
        <v>251</v>
      </c>
      <c r="F3503" s="4" t="str">
        <f>HYPERLINK("https://www.seguros-al-dia.es/seguro-medico-para-extranjeros/")</f>
        <v>https://www.seguros-al-dia.es/seguro-medico-para-extranjeros/</v>
      </c>
      <c r="G3503">
        <v>1</v>
      </c>
    </row>
    <row r="3504" spans="1:7" outlineLevel="1" x14ac:dyDescent="0.25">
      <c r="A3504" t="s">
        <v>473</v>
      </c>
      <c r="B3504">
        <v>500</v>
      </c>
      <c r="C3504">
        <v>0.99</v>
      </c>
      <c r="D3504">
        <v>3.58</v>
      </c>
      <c r="E3504" s="1" t="s">
        <v>251</v>
      </c>
      <c r="F3504" s="4" t="str">
        <f>HYPERLINK("https://coverseguros.com/consejos-para-elegir-un-seguro-medico/")</f>
        <v>https://coverseguros.com/consejos-para-elegir-un-seguro-medico/</v>
      </c>
      <c r="G3504">
        <v>1</v>
      </c>
    </row>
    <row r="3505" spans="1:7" x14ac:dyDescent="0.25">
      <c r="G3505">
        <v>1</v>
      </c>
    </row>
    <row r="3506" spans="1:7" x14ac:dyDescent="0.25">
      <c r="A3506" t="s">
        <v>763</v>
      </c>
      <c r="B3506">
        <v>500</v>
      </c>
      <c r="C3506">
        <v>0.99</v>
      </c>
      <c r="D3506">
        <v>3.58</v>
      </c>
      <c r="E3506" s="1" t="s">
        <v>251</v>
      </c>
      <c r="F3506" s="4" t="str">
        <f>HYPERLINK("https://seguros.elcorteingles.es/salud/ayuda/existe-algun-seguro-carencias/")</f>
        <v>https://seguros.elcorteingles.es/salud/ayuda/existe-algun-seguro-carencias/</v>
      </c>
      <c r="G3506">
        <v>1</v>
      </c>
    </row>
    <row r="3507" spans="1:7" outlineLevel="1" x14ac:dyDescent="0.25">
      <c r="A3507" t="s">
        <v>763</v>
      </c>
      <c r="B3507">
        <v>500</v>
      </c>
      <c r="C3507">
        <v>0.99</v>
      </c>
      <c r="D3507">
        <v>3.58</v>
      </c>
      <c r="E3507" s="1" t="s">
        <v>251</v>
      </c>
      <c r="F3507" s="4" t="str">
        <f>HYPERLINK("https://selectra.es/seguros/seguros-salud")</f>
        <v>https://selectra.es/seguros/seguros-salud</v>
      </c>
      <c r="G3507">
        <v>1</v>
      </c>
    </row>
    <row r="3508" spans="1:7" outlineLevel="1" x14ac:dyDescent="0.25">
      <c r="A3508" t="s">
        <v>763</v>
      </c>
      <c r="B3508">
        <v>500</v>
      </c>
      <c r="C3508">
        <v>0.99</v>
      </c>
      <c r="D3508">
        <v>3.58</v>
      </c>
      <c r="E3508" s="1" t="s">
        <v>251</v>
      </c>
      <c r="F3508" s="4" t="str">
        <f>HYPERLINK("https://www.kelisto.es/seguros-salud/mejor-compra/los-mejores-seguros-de-salud-sin-copago-6257")</f>
        <v>https://www.kelisto.es/seguros-salud/mejor-compra/los-mejores-seguros-de-salud-sin-copago-6257</v>
      </c>
      <c r="G3508">
        <v>1</v>
      </c>
    </row>
    <row r="3509" spans="1:7" outlineLevel="1" x14ac:dyDescent="0.25">
      <c r="A3509" t="s">
        <v>763</v>
      </c>
      <c r="B3509">
        <v>500</v>
      </c>
      <c r="C3509">
        <v>0.99</v>
      </c>
      <c r="D3509">
        <v>3.58</v>
      </c>
      <c r="E3509" s="1" t="s">
        <v>251</v>
      </c>
      <c r="F3509" s="4" t="str">
        <f>HYPERLINK("https://www.clinicum.es/")</f>
        <v>https://www.clinicum.es/</v>
      </c>
      <c r="G3509">
        <v>1</v>
      </c>
    </row>
    <row r="3510" spans="1:7" outlineLevel="1" x14ac:dyDescent="0.25">
      <c r="A3510" t="s">
        <v>763</v>
      </c>
      <c r="B3510">
        <v>500</v>
      </c>
      <c r="C3510">
        <v>0.99</v>
      </c>
      <c r="D3510">
        <v>3.58</v>
      </c>
      <c r="E3510" s="1" t="s">
        <v>251</v>
      </c>
      <c r="F3510" s="4" t="str">
        <f>HYPERLINK("https://www.bancsabadell.com/cs/Satellite/SabAtl/Seguro-Proteccion-Salud/6000018128579/es/")</f>
        <v>https://www.bancsabadell.com/cs/Satellite/SabAtl/Seguro-Proteccion-Salud/6000018128579/es/</v>
      </c>
      <c r="G3510">
        <v>1</v>
      </c>
    </row>
    <row r="3511" spans="1:7" outlineLevel="1" x14ac:dyDescent="0.25">
      <c r="A3511" t="s">
        <v>763</v>
      </c>
      <c r="B3511">
        <v>500</v>
      </c>
      <c r="C3511">
        <v>0.99</v>
      </c>
      <c r="D3511">
        <v>3.58</v>
      </c>
      <c r="E3511" s="1" t="s">
        <v>251</v>
      </c>
      <c r="F3511" s="4" t="str">
        <f>HYPERLINK("https://www.aegon.es/seguros/salud/coberturas/copago")</f>
        <v>https://www.aegon.es/seguros/salud/coberturas/copago</v>
      </c>
      <c r="G3511">
        <v>1</v>
      </c>
    </row>
    <row r="3512" spans="1:7" outlineLevel="1" x14ac:dyDescent="0.25">
      <c r="A3512" t="s">
        <v>763</v>
      </c>
      <c r="B3512">
        <v>500</v>
      </c>
      <c r="C3512">
        <v>0.99</v>
      </c>
      <c r="D3512">
        <v>3.58</v>
      </c>
      <c r="E3512" s="1" t="s">
        <v>251</v>
      </c>
      <c r="F3512" s="4" t="str">
        <f>HYPERLINK("https://www.motopoliza.com/saludpilotos/")</f>
        <v>https://www.motopoliza.com/saludpilotos/</v>
      </c>
      <c r="G3512">
        <v>1</v>
      </c>
    </row>
    <row r="3513" spans="1:7" outlineLevel="1" x14ac:dyDescent="0.25">
      <c r="A3513" t="s">
        <v>763</v>
      </c>
      <c r="B3513">
        <v>500</v>
      </c>
      <c r="C3513">
        <v>0.99</v>
      </c>
      <c r="D3513">
        <v>3.58</v>
      </c>
      <c r="E3513" s="1" t="s">
        <v>251</v>
      </c>
      <c r="F3513" s="4" t="str">
        <f>HYPERLINK("https://www.ibercaja.es/particulares/seguros/seguros-salud/caser-salud-integral/")</f>
        <v>https://www.ibercaja.es/particulares/seguros/seguros-salud/caser-salud-integral/</v>
      </c>
      <c r="G3513">
        <v>1</v>
      </c>
    </row>
    <row r="3514" spans="1:7" outlineLevel="1" x14ac:dyDescent="0.25">
      <c r="A3514" t="s">
        <v>763</v>
      </c>
      <c r="B3514">
        <v>500</v>
      </c>
      <c r="C3514">
        <v>0.99</v>
      </c>
      <c r="D3514">
        <v>3.58</v>
      </c>
      <c r="E3514" s="1" t="s">
        <v>251</v>
      </c>
      <c r="F3514" s="4" t="str">
        <f>HYPERLINK("https://coverseguros.com/consejos-para-elegir-un-seguro-medico/")</f>
        <v>https://coverseguros.com/consejos-para-elegir-un-seguro-medico/</v>
      </c>
      <c r="G3514">
        <v>1</v>
      </c>
    </row>
    <row r="3515" spans="1:7" outlineLevel="1" x14ac:dyDescent="0.25">
      <c r="A3515" t="s">
        <v>763</v>
      </c>
      <c r="B3515">
        <v>500</v>
      </c>
      <c r="C3515">
        <v>0.99</v>
      </c>
      <c r="D3515">
        <v>3.58</v>
      </c>
      <c r="E3515" s="1" t="s">
        <v>251</v>
      </c>
      <c r="F3515" s="4" t="str">
        <f>HYPERLINK("https://www.seguros-al-dia.es/seguro-medico-para-extranjeros/")</f>
        <v>https://www.seguros-al-dia.es/seguro-medico-para-extranjeros/</v>
      </c>
      <c r="G3515">
        <v>1</v>
      </c>
    </row>
    <row r="3516" spans="1:7" x14ac:dyDescent="0.25">
      <c r="G3516">
        <v>1</v>
      </c>
    </row>
    <row r="3517" spans="1:7" x14ac:dyDescent="0.25">
      <c r="A3517" t="s">
        <v>1039</v>
      </c>
      <c r="B3517">
        <v>500</v>
      </c>
      <c r="C3517">
        <v>0.99</v>
      </c>
      <c r="D3517">
        <v>3.44</v>
      </c>
      <c r="E3517" s="1" t="s">
        <v>251</v>
      </c>
      <c r="F3517" s="4" t="str">
        <f>HYPERLINK("https://seguros.elcorteingles.es/salud/ayuda/existe-algun-seguro-carencias/")</f>
        <v>https://seguros.elcorteingles.es/salud/ayuda/existe-algun-seguro-carencias/</v>
      </c>
      <c r="G3517">
        <v>1</v>
      </c>
    </row>
    <row r="3518" spans="1:7" outlineLevel="1" x14ac:dyDescent="0.25">
      <c r="A3518" t="s">
        <v>1039</v>
      </c>
      <c r="B3518">
        <v>500</v>
      </c>
      <c r="C3518">
        <v>0.99</v>
      </c>
      <c r="D3518">
        <v>3.44</v>
      </c>
      <c r="E3518" s="1" t="s">
        <v>251</v>
      </c>
      <c r="F3518" s="4" t="str">
        <f>HYPERLINK("https://selectra.es/seguros/seguros-salud")</f>
        <v>https://selectra.es/seguros/seguros-salud</v>
      </c>
      <c r="G3518">
        <v>1</v>
      </c>
    </row>
    <row r="3519" spans="1:7" outlineLevel="1" x14ac:dyDescent="0.25">
      <c r="A3519" t="s">
        <v>1039</v>
      </c>
      <c r="B3519">
        <v>500</v>
      </c>
      <c r="C3519">
        <v>0.99</v>
      </c>
      <c r="D3519">
        <v>3.44</v>
      </c>
      <c r="E3519" s="1" t="s">
        <v>251</v>
      </c>
      <c r="F3519" s="4" t="str">
        <f>HYPERLINK("https://www.kelisto.es/seguros-salud/mejor-compra/los-mejores-seguros-de-salud-sin-copago-6257")</f>
        <v>https://www.kelisto.es/seguros-salud/mejor-compra/los-mejores-seguros-de-salud-sin-copago-6257</v>
      </c>
      <c r="G3519">
        <v>1</v>
      </c>
    </row>
    <row r="3520" spans="1:7" outlineLevel="1" x14ac:dyDescent="0.25">
      <c r="A3520" t="s">
        <v>1039</v>
      </c>
      <c r="B3520">
        <v>500</v>
      </c>
      <c r="C3520">
        <v>0.99</v>
      </c>
      <c r="D3520">
        <v>3.44</v>
      </c>
      <c r="E3520" s="1" t="s">
        <v>251</v>
      </c>
      <c r="F3520" s="4" t="str">
        <f>HYPERLINK("https://www.clinicum.es/")</f>
        <v>https://www.clinicum.es/</v>
      </c>
      <c r="G3520">
        <v>1</v>
      </c>
    </row>
    <row r="3521" spans="1:7" outlineLevel="1" x14ac:dyDescent="0.25">
      <c r="A3521" t="s">
        <v>1039</v>
      </c>
      <c r="B3521">
        <v>500</v>
      </c>
      <c r="C3521">
        <v>0.99</v>
      </c>
      <c r="D3521">
        <v>3.44</v>
      </c>
      <c r="E3521" s="1" t="s">
        <v>251</v>
      </c>
      <c r="F3521" s="4" t="str">
        <f>HYPERLINK("https://www.bancsabadell.com/cs/Satellite/SabAtl/Seguro-Proteccion-Salud/6000018128579/es/")</f>
        <v>https://www.bancsabadell.com/cs/Satellite/SabAtl/Seguro-Proteccion-Salud/6000018128579/es/</v>
      </c>
      <c r="G3521">
        <v>1</v>
      </c>
    </row>
    <row r="3522" spans="1:7" outlineLevel="1" x14ac:dyDescent="0.25">
      <c r="A3522" t="s">
        <v>1039</v>
      </c>
      <c r="B3522">
        <v>500</v>
      </c>
      <c r="C3522">
        <v>0.99</v>
      </c>
      <c r="D3522">
        <v>3.44</v>
      </c>
      <c r="E3522" s="1" t="s">
        <v>251</v>
      </c>
      <c r="F3522" s="4" t="str">
        <f>HYPERLINK("https://www.aegon.es/seguros/salud/coberturas/copago")</f>
        <v>https://www.aegon.es/seguros/salud/coberturas/copago</v>
      </c>
      <c r="G3522">
        <v>1</v>
      </c>
    </row>
    <row r="3523" spans="1:7" outlineLevel="1" x14ac:dyDescent="0.25">
      <c r="A3523" t="s">
        <v>1039</v>
      </c>
      <c r="B3523">
        <v>500</v>
      </c>
      <c r="C3523">
        <v>0.99</v>
      </c>
      <c r="D3523">
        <v>3.44</v>
      </c>
      <c r="E3523" s="1" t="s">
        <v>251</v>
      </c>
      <c r="F3523" s="4" t="str">
        <f>HYPERLINK("https://www.motopoliza.com/saludpilotos/")</f>
        <v>https://www.motopoliza.com/saludpilotos/</v>
      </c>
      <c r="G3523">
        <v>1</v>
      </c>
    </row>
    <row r="3524" spans="1:7" outlineLevel="1" x14ac:dyDescent="0.25">
      <c r="A3524" t="s">
        <v>1039</v>
      </c>
      <c r="B3524">
        <v>500</v>
      </c>
      <c r="C3524">
        <v>0.99</v>
      </c>
      <c r="D3524">
        <v>3.44</v>
      </c>
      <c r="E3524" s="1" t="s">
        <v>251</v>
      </c>
      <c r="F3524" s="4" t="str">
        <f>HYPERLINK("https://www.ibercaja.es/particulares/seguros/seguros-salud/caser-salud-integral/")</f>
        <v>https://www.ibercaja.es/particulares/seguros/seguros-salud/caser-salud-integral/</v>
      </c>
      <c r="G3524">
        <v>1</v>
      </c>
    </row>
    <row r="3525" spans="1:7" outlineLevel="1" x14ac:dyDescent="0.25">
      <c r="A3525" t="s">
        <v>1039</v>
      </c>
      <c r="B3525">
        <v>500</v>
      </c>
      <c r="C3525">
        <v>0.99</v>
      </c>
      <c r="D3525">
        <v>3.44</v>
      </c>
      <c r="E3525" s="1" t="s">
        <v>251</v>
      </c>
      <c r="F3525" s="4" t="str">
        <f>HYPERLINK("https://coverseguros.com/consejos-para-elegir-un-seguro-medico/")</f>
        <v>https://coverseguros.com/consejos-para-elegir-un-seguro-medico/</v>
      </c>
      <c r="G3525">
        <v>1</v>
      </c>
    </row>
    <row r="3526" spans="1:7" outlineLevel="1" x14ac:dyDescent="0.25">
      <c r="A3526" t="s">
        <v>1039</v>
      </c>
      <c r="B3526">
        <v>500</v>
      </c>
      <c r="C3526">
        <v>0.99</v>
      </c>
      <c r="D3526">
        <v>3.44</v>
      </c>
      <c r="E3526" s="1" t="s">
        <v>251</v>
      </c>
      <c r="F3526" s="4" t="str">
        <f>HYPERLINK("https://www.seguros-al-dia.es/seguro-medico-para-extranjeros/")</f>
        <v>https://www.seguros-al-dia.es/seguro-medico-para-extranjeros/</v>
      </c>
      <c r="G3526">
        <v>1</v>
      </c>
    </row>
    <row r="3527" spans="1:7" x14ac:dyDescent="0.25">
      <c r="G3527">
        <v>1</v>
      </c>
    </row>
    <row r="3528" spans="1:7" x14ac:dyDescent="0.25">
      <c r="A3528" t="s">
        <v>689</v>
      </c>
      <c r="B3528">
        <v>500</v>
      </c>
      <c r="C3528">
        <v>0.99</v>
      </c>
      <c r="D3528">
        <v>2.58</v>
      </c>
      <c r="E3528" s="1" t="s">
        <v>251</v>
      </c>
      <c r="F3528" s="4" t="str">
        <f>HYPERLINK("https://selectra.es/seguros/seguros-salud")</f>
        <v>https://selectra.es/seguros/seguros-salud</v>
      </c>
      <c r="G3528">
        <v>1</v>
      </c>
    </row>
    <row r="3529" spans="1:7" outlineLevel="1" x14ac:dyDescent="0.25">
      <c r="A3529" t="s">
        <v>689</v>
      </c>
      <c r="B3529">
        <v>500</v>
      </c>
      <c r="C3529">
        <v>0.99</v>
      </c>
      <c r="D3529">
        <v>2.58</v>
      </c>
      <c r="E3529" s="1" t="s">
        <v>251</v>
      </c>
      <c r="F3529" s="4" t="str">
        <f>HYPERLINK("https://www.kelisto.es/seguros-salud/mejor-compra/los-mejores-seguros-de-salud-sin-copago-6257")</f>
        <v>https://www.kelisto.es/seguros-salud/mejor-compra/los-mejores-seguros-de-salud-sin-copago-6257</v>
      </c>
      <c r="G3529">
        <v>1</v>
      </c>
    </row>
    <row r="3530" spans="1:7" outlineLevel="1" x14ac:dyDescent="0.25">
      <c r="A3530" t="s">
        <v>689</v>
      </c>
      <c r="B3530">
        <v>500</v>
      </c>
      <c r="C3530">
        <v>0.99</v>
      </c>
      <c r="D3530">
        <v>2.58</v>
      </c>
      <c r="E3530" s="1" t="s">
        <v>251</v>
      </c>
      <c r="F3530" s="4" t="str">
        <f>HYPERLINK("https://seguros.elcorteingles.es/salud/ayuda/")</f>
        <v>https://seguros.elcorteingles.es/salud/ayuda/</v>
      </c>
      <c r="G3530">
        <v>1</v>
      </c>
    </row>
    <row r="3531" spans="1:7" outlineLevel="1" x14ac:dyDescent="0.25">
      <c r="A3531" t="s">
        <v>689</v>
      </c>
      <c r="B3531">
        <v>500</v>
      </c>
      <c r="C3531">
        <v>0.99</v>
      </c>
      <c r="D3531">
        <v>2.58</v>
      </c>
      <c r="E3531" s="1" t="s">
        <v>251</v>
      </c>
      <c r="F3531" s="4" t="str">
        <f>HYPERLINK("https://www.clinicum.es/")</f>
        <v>https://www.clinicum.es/</v>
      </c>
      <c r="G3531">
        <v>1</v>
      </c>
    </row>
    <row r="3532" spans="1:7" outlineLevel="1" x14ac:dyDescent="0.25">
      <c r="A3532" t="s">
        <v>689</v>
      </c>
      <c r="B3532">
        <v>500</v>
      </c>
      <c r="C3532">
        <v>0.99</v>
      </c>
      <c r="D3532">
        <v>2.58</v>
      </c>
      <c r="E3532" s="1" t="s">
        <v>251</v>
      </c>
      <c r="F3532" s="4" t="str">
        <f>HYPERLINK("https://www.asertec.com.ec/blog/que-no-te-pase/12-preguntas-seguro-salud/")</f>
        <v>https://www.asertec.com.ec/blog/que-no-te-pase/12-preguntas-seguro-salud/</v>
      </c>
      <c r="G3532">
        <v>1</v>
      </c>
    </row>
    <row r="3533" spans="1:7" outlineLevel="1" x14ac:dyDescent="0.25">
      <c r="A3533" t="s">
        <v>689</v>
      </c>
      <c r="B3533">
        <v>500</v>
      </c>
      <c r="C3533">
        <v>0.99</v>
      </c>
      <c r="D3533">
        <v>2.58</v>
      </c>
      <c r="E3533" s="1" t="s">
        <v>251</v>
      </c>
      <c r="F3533" s="4" t="str">
        <f>HYPERLINK("https://coverseguros.com/consejos-para-elegir-un-seguro-medico/")</f>
        <v>https://coverseguros.com/consejos-para-elegir-un-seguro-medico/</v>
      </c>
      <c r="G3533">
        <v>1</v>
      </c>
    </row>
    <row r="3534" spans="1:7" outlineLevel="1" x14ac:dyDescent="0.25">
      <c r="A3534" t="s">
        <v>689</v>
      </c>
      <c r="B3534">
        <v>500</v>
      </c>
      <c r="C3534">
        <v>0.99</v>
      </c>
      <c r="D3534">
        <v>2.58</v>
      </c>
      <c r="E3534" s="1" t="s">
        <v>251</v>
      </c>
      <c r="F3534" s="4" t="str">
        <f>HYPERLINK("https://www.aegon.es/seguros/salud/coberturas/copago")</f>
        <v>https://www.aegon.es/seguros/salud/coberturas/copago</v>
      </c>
      <c r="G3534">
        <v>1</v>
      </c>
    </row>
    <row r="3535" spans="1:7" outlineLevel="1" x14ac:dyDescent="0.25">
      <c r="A3535" t="s">
        <v>689</v>
      </c>
      <c r="B3535">
        <v>500</v>
      </c>
      <c r="C3535">
        <v>0.99</v>
      </c>
      <c r="D3535">
        <v>2.58</v>
      </c>
      <c r="E3535" s="1" t="s">
        <v>251</v>
      </c>
      <c r="F3535" s="4" t="str">
        <f>HYPERLINK("https://www.seguromedico.es/")</f>
        <v>https://www.seguromedico.es/</v>
      </c>
      <c r="G3535">
        <v>1</v>
      </c>
    </row>
    <row r="3536" spans="1:7" outlineLevel="1" x14ac:dyDescent="0.25">
      <c r="A3536" t="s">
        <v>689</v>
      </c>
      <c r="B3536">
        <v>500</v>
      </c>
      <c r="C3536">
        <v>0.99</v>
      </c>
      <c r="D3536">
        <v>2.58</v>
      </c>
      <c r="E3536" s="1" t="s">
        <v>251</v>
      </c>
      <c r="F3536" s="4" t="str">
        <f>HYPERLINK("https://www.ibercaja.es/particulares/seguros/seguros-salud/caser-salud-integral/")</f>
        <v>https://www.ibercaja.es/particulares/seguros/seguros-salud/caser-salud-integral/</v>
      </c>
      <c r="G3536">
        <v>1</v>
      </c>
    </row>
    <row r="3537" spans="1:7" outlineLevel="1" x14ac:dyDescent="0.25">
      <c r="A3537" t="s">
        <v>689</v>
      </c>
      <c r="B3537">
        <v>500</v>
      </c>
      <c r="C3537">
        <v>0.99</v>
      </c>
      <c r="D3537">
        <v>2.58</v>
      </c>
      <c r="E3537" s="1" t="s">
        <v>251</v>
      </c>
      <c r="F3537" s="4" t="str">
        <f>HYPERLINK("https://www.motopoliza.com/saludpilotos/")</f>
        <v>https://www.motopoliza.com/saludpilotos/</v>
      </c>
      <c r="G3537">
        <v>1</v>
      </c>
    </row>
    <row r="3538" spans="1:7" x14ac:dyDescent="0.25">
      <c r="G3538">
        <v>1</v>
      </c>
    </row>
    <row r="3539" spans="1:7" x14ac:dyDescent="0.25">
      <c r="A3539" t="s">
        <v>1100</v>
      </c>
      <c r="B3539">
        <v>50</v>
      </c>
      <c r="C3539">
        <v>0.99</v>
      </c>
      <c r="D3539">
        <v>2.65</v>
      </c>
      <c r="E3539" s="1" t="s">
        <v>251</v>
      </c>
      <c r="F3539" s="4" t="str">
        <f>HYPERLINK("https://selectra.es/seguros/seguros-salud")</f>
        <v>https://selectra.es/seguros/seguros-salud</v>
      </c>
      <c r="G3539">
        <v>1</v>
      </c>
    </row>
    <row r="3540" spans="1:7" outlineLevel="1" x14ac:dyDescent="0.25">
      <c r="A3540" t="s">
        <v>1100</v>
      </c>
      <c r="B3540">
        <v>50</v>
      </c>
      <c r="C3540">
        <v>0.99</v>
      </c>
      <c r="D3540">
        <v>2.65</v>
      </c>
      <c r="E3540" s="1" t="s">
        <v>251</v>
      </c>
      <c r="F3540" s="4" t="str">
        <f>HYPERLINK("https://www.kelisto.es/seguros-salud/mejor-compra/los-mejores-seguros-de-salud-sin-copago-6257")</f>
        <v>https://www.kelisto.es/seguros-salud/mejor-compra/los-mejores-seguros-de-salud-sin-copago-6257</v>
      </c>
      <c r="G3540">
        <v>1</v>
      </c>
    </row>
    <row r="3541" spans="1:7" outlineLevel="1" x14ac:dyDescent="0.25">
      <c r="A3541" t="s">
        <v>1100</v>
      </c>
      <c r="B3541">
        <v>50</v>
      </c>
      <c r="C3541">
        <v>0.99</v>
      </c>
      <c r="D3541">
        <v>2.65</v>
      </c>
      <c r="E3541" s="1" t="s">
        <v>251</v>
      </c>
      <c r="F3541" s="4" t="str">
        <f>HYPERLINK("https://www.ibercaja.es/particulares/seguros/seguros-salud/caser-salud-integral/")</f>
        <v>https://www.ibercaja.es/particulares/seguros/seguros-salud/caser-salud-integral/</v>
      </c>
      <c r="G3541">
        <v>1</v>
      </c>
    </row>
    <row r="3542" spans="1:7" outlineLevel="1" x14ac:dyDescent="0.25">
      <c r="A3542" t="s">
        <v>1100</v>
      </c>
      <c r="B3542">
        <v>50</v>
      </c>
      <c r="C3542">
        <v>0.99</v>
      </c>
      <c r="D3542">
        <v>2.65</v>
      </c>
      <c r="E3542" s="1" t="s">
        <v>251</v>
      </c>
      <c r="F3542" s="4" t="str">
        <f>HYPERLINK("https://seguros.elcorteingles.es/salud/ayuda/")</f>
        <v>https://seguros.elcorteingles.es/salud/ayuda/</v>
      </c>
      <c r="G3542">
        <v>1</v>
      </c>
    </row>
    <row r="3543" spans="1:7" outlineLevel="1" x14ac:dyDescent="0.25">
      <c r="A3543" t="s">
        <v>1100</v>
      </c>
      <c r="B3543">
        <v>50</v>
      </c>
      <c r="C3543">
        <v>0.99</v>
      </c>
      <c r="D3543">
        <v>2.65</v>
      </c>
      <c r="E3543" s="1" t="s">
        <v>251</v>
      </c>
      <c r="F3543" s="4" t="str">
        <f>HYPERLINK("https://www.aegon.es/seguros/salud/coberturas/copago")</f>
        <v>https://www.aegon.es/seguros/salud/coberturas/copago</v>
      </c>
      <c r="G3543">
        <v>1</v>
      </c>
    </row>
    <row r="3544" spans="1:7" outlineLevel="1" x14ac:dyDescent="0.25">
      <c r="A3544" t="s">
        <v>1100</v>
      </c>
      <c r="B3544">
        <v>50</v>
      </c>
      <c r="C3544">
        <v>0.99</v>
      </c>
      <c r="D3544">
        <v>2.65</v>
      </c>
      <c r="E3544" s="1" t="s">
        <v>251</v>
      </c>
      <c r="F3544" s="4" t="str">
        <f>HYPERLINK("https://www.bancsabadell.com/cs/Satellite/SabAtl/Seguro-Proteccion-Salud/6000018128579/es/")</f>
        <v>https://www.bancsabadell.com/cs/Satellite/SabAtl/Seguro-Proteccion-Salud/6000018128579/es/</v>
      </c>
      <c r="G3544">
        <v>1</v>
      </c>
    </row>
    <row r="3545" spans="1:7" outlineLevel="1" x14ac:dyDescent="0.25">
      <c r="A3545" t="s">
        <v>1100</v>
      </c>
      <c r="B3545">
        <v>50</v>
      </c>
      <c r="C3545">
        <v>0.99</v>
      </c>
      <c r="D3545">
        <v>2.65</v>
      </c>
      <c r="E3545" s="1" t="s">
        <v>251</v>
      </c>
      <c r="F3545" s="4" t="str">
        <f>HYPERLINK("https://www.asertec.com.ec/blog/que-no-te-pase/12-preguntas-seguro-salud/")</f>
        <v>https://www.asertec.com.ec/blog/que-no-te-pase/12-preguntas-seguro-salud/</v>
      </c>
      <c r="G3545">
        <v>1</v>
      </c>
    </row>
    <row r="3546" spans="1:7" outlineLevel="1" x14ac:dyDescent="0.25">
      <c r="A3546" t="s">
        <v>1100</v>
      </c>
      <c r="B3546">
        <v>50</v>
      </c>
      <c r="C3546">
        <v>0.99</v>
      </c>
      <c r="D3546">
        <v>2.65</v>
      </c>
      <c r="E3546" s="1" t="s">
        <v>251</v>
      </c>
      <c r="F3546" s="4" t="str">
        <f>HYPERLINK("https://coverseguros.com/consejos-para-elegir-un-seguro-medico/")</f>
        <v>https://coverseguros.com/consejos-para-elegir-un-seguro-medico/</v>
      </c>
      <c r="G3546">
        <v>1</v>
      </c>
    </row>
    <row r="3547" spans="1:7" outlineLevel="1" x14ac:dyDescent="0.25">
      <c r="A3547" t="s">
        <v>1100</v>
      </c>
      <c r="B3547">
        <v>50</v>
      </c>
      <c r="C3547">
        <v>0.99</v>
      </c>
      <c r="D3547">
        <v>2.65</v>
      </c>
      <c r="E3547" s="1" t="s">
        <v>251</v>
      </c>
      <c r="F3547" s="4" t="str">
        <f>HYPERLINK("https://www.motopoliza.com/saludpilotos/")</f>
        <v>https://www.motopoliza.com/saludpilotos/</v>
      </c>
      <c r="G3547">
        <v>1</v>
      </c>
    </row>
    <row r="3548" spans="1:7" outlineLevel="1" x14ac:dyDescent="0.25">
      <c r="A3548" t="s">
        <v>1100</v>
      </c>
      <c r="B3548">
        <v>50</v>
      </c>
      <c r="C3548">
        <v>0.99</v>
      </c>
      <c r="D3548">
        <v>2.65</v>
      </c>
      <c r="E3548" s="1" t="s">
        <v>251</v>
      </c>
      <c r="F3548" s="4" t="str">
        <f>HYPERLINK("https://www.segurosdesalud-presupuestos.es/comparativas/perfiles/seguros-salud-mayores-50")</f>
        <v>https://www.segurosdesalud-presupuestos.es/comparativas/perfiles/seguros-salud-mayores-50</v>
      </c>
      <c r="G3548">
        <v>1</v>
      </c>
    </row>
    <row r="3549" spans="1:7" x14ac:dyDescent="0.25">
      <c r="G3549">
        <v>1</v>
      </c>
    </row>
    <row r="3550" spans="1:7" x14ac:dyDescent="0.25">
      <c r="A3550" t="s">
        <v>431</v>
      </c>
      <c r="B3550">
        <v>500</v>
      </c>
      <c r="C3550">
        <v>0.66</v>
      </c>
      <c r="D3550">
        <v>1.1599999999999999</v>
      </c>
      <c r="E3550" s="1" t="s">
        <v>404</v>
      </c>
      <c r="F3550" s="4" t="str">
        <f>HYPERLINK("https://www.elfinanciero.com.mx/opinion/jonathan-ruiz/salven-el-seguro-de-gastos-medicos")</f>
        <v>https://www.elfinanciero.com.mx/opinion/jonathan-ruiz/salven-el-seguro-de-gastos-medicos</v>
      </c>
      <c r="G3550">
        <v>1</v>
      </c>
    </row>
    <row r="3551" spans="1:7" outlineLevel="1" x14ac:dyDescent="0.25">
      <c r="A3551" t="s">
        <v>431</v>
      </c>
      <c r="B3551">
        <v>500</v>
      </c>
      <c r="C3551">
        <v>0.66</v>
      </c>
      <c r="D3551">
        <v>1.1599999999999999</v>
      </c>
      <c r="E3551" s="1" t="s">
        <v>404</v>
      </c>
      <c r="F3551" s="4" t="str">
        <f>HYPERLINK("https://www.dgcs.unam.mx/boletin/bdboletin/2021_100.html")</f>
        <v>https://www.dgcs.unam.mx/boletin/bdboletin/2021_100.html</v>
      </c>
      <c r="G3551">
        <v>1</v>
      </c>
    </row>
    <row r="3552" spans="1:7" outlineLevel="1" x14ac:dyDescent="0.25">
      <c r="A3552" t="s">
        <v>431</v>
      </c>
      <c r="B3552">
        <v>500</v>
      </c>
      <c r="C3552">
        <v>0.66</v>
      </c>
      <c r="D3552">
        <v>1.1599999999999999</v>
      </c>
      <c r="E3552" s="1" t="s">
        <v>404</v>
      </c>
      <c r="F3552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552">
        <v>1</v>
      </c>
    </row>
    <row r="3553" spans="1:7" outlineLevel="1" x14ac:dyDescent="0.25">
      <c r="A3553" t="s">
        <v>431</v>
      </c>
      <c r="B3553">
        <v>500</v>
      </c>
      <c r="C3553">
        <v>0.66</v>
      </c>
      <c r="D3553">
        <v>1.1599999999999999</v>
      </c>
      <c r="E3553" s="1" t="s">
        <v>404</v>
      </c>
      <c r="F3553" s="4" t="str">
        <f>HYPERLINK("https://www.reporteindigo.com/opinion/seguro-de-gastos-medicos-riesgos-enfermedades-prevencion/")</f>
        <v>https://www.reporteindigo.com/opinion/seguro-de-gastos-medicos-riesgos-enfermedades-prevencion/</v>
      </c>
      <c r="G3553">
        <v>1</v>
      </c>
    </row>
    <row r="3554" spans="1:7" outlineLevel="1" x14ac:dyDescent="0.25">
      <c r="A3554" t="s">
        <v>431</v>
      </c>
      <c r="B3554">
        <v>500</v>
      </c>
      <c r="C3554">
        <v>0.66</v>
      </c>
      <c r="D3554">
        <v>1.1599999999999999</v>
      </c>
      <c r="E3554" s="1" t="s">
        <v>404</v>
      </c>
      <c r="F3554" s="4" t="str">
        <f>HYPERLINK("https://expansion.mx/economia/2021/02/16/repunte-inflacion-medica-impactara-costos-seguros")</f>
        <v>https://expansion.mx/economia/2021/02/16/repunte-inflacion-medica-impactara-costos-seguros</v>
      </c>
      <c r="G3554">
        <v>1</v>
      </c>
    </row>
    <row r="3555" spans="1:7" outlineLevel="1" x14ac:dyDescent="0.25">
      <c r="A3555" t="s">
        <v>431</v>
      </c>
      <c r="B3555">
        <v>500</v>
      </c>
      <c r="C3555">
        <v>0.66</v>
      </c>
      <c r="D3555">
        <v>1.1599999999999999</v>
      </c>
      <c r="E3555" s="1" t="s">
        <v>404</v>
      </c>
      <c r="F3555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555">
        <v>1</v>
      </c>
    </row>
    <row r="3556" spans="1:7" outlineLevel="1" x14ac:dyDescent="0.25">
      <c r="A3556" t="s">
        <v>431</v>
      </c>
      <c r="B3556">
        <v>500</v>
      </c>
      <c r="C3556">
        <v>0.66</v>
      </c>
      <c r="D3556">
        <v>1.1599999999999999</v>
      </c>
      <c r="E3556" s="1" t="s">
        <v>404</v>
      </c>
      <c r="F3556" s="4" t="str">
        <f>HYPERLINK("https://www.eleconomista.com.mx/finanzaspersonales/La-importancia-de-contar-con-un-seguro-de-gastos-medicos-20210301-0081.html")</f>
        <v>https://www.eleconomista.com.mx/finanzaspersonales/La-importancia-de-contar-con-un-seguro-de-gastos-medicos-20210301-0081.html</v>
      </c>
      <c r="G3556">
        <v>1</v>
      </c>
    </row>
    <row r="3557" spans="1:7" outlineLevel="1" x14ac:dyDescent="0.25">
      <c r="A3557" t="s">
        <v>431</v>
      </c>
      <c r="B3557">
        <v>500</v>
      </c>
      <c r="C3557">
        <v>0.66</v>
      </c>
      <c r="D3557">
        <v>1.1599999999999999</v>
      </c>
      <c r="E3557" s="1" t="s">
        <v>404</v>
      </c>
      <c r="F3557" s="4" t="str">
        <f>HYPERLINK("https://www.bmicos.com/categoria-producto/salud/")</f>
        <v>https://www.bmicos.com/categoria-producto/salud/</v>
      </c>
      <c r="G3557">
        <v>1</v>
      </c>
    </row>
    <row r="3558" spans="1:7" outlineLevel="1" x14ac:dyDescent="0.25">
      <c r="A3558" t="s">
        <v>431</v>
      </c>
      <c r="B3558">
        <v>500</v>
      </c>
      <c r="C3558">
        <v>0.66</v>
      </c>
      <c r="D3558">
        <v>1.1599999999999999</v>
      </c>
      <c r="E3558" s="1" t="s">
        <v>404</v>
      </c>
      <c r="F3558" s="4" t="str">
        <f>HYPERLINK("https://selectra.es/seguros/seguros-salud")</f>
        <v>https://selectra.es/seguros/seguros-salud</v>
      </c>
      <c r="G3558">
        <v>1</v>
      </c>
    </row>
    <row r="3559" spans="1:7" outlineLevel="1" x14ac:dyDescent="0.25">
      <c r="A3559" t="s">
        <v>431</v>
      </c>
      <c r="B3559">
        <v>500</v>
      </c>
      <c r="C3559">
        <v>0.66</v>
      </c>
      <c r="D3559">
        <v>1.1599999999999999</v>
      </c>
      <c r="E3559" s="1" t="s">
        <v>404</v>
      </c>
      <c r="F3559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559">
        <v>1</v>
      </c>
    </row>
    <row r="3560" spans="1:7" x14ac:dyDescent="0.25">
      <c r="G3560">
        <v>1</v>
      </c>
    </row>
    <row r="3561" spans="1:7" x14ac:dyDescent="0.25">
      <c r="A3561" t="s">
        <v>1054</v>
      </c>
      <c r="B3561">
        <v>500</v>
      </c>
      <c r="C3561">
        <v>0.66</v>
      </c>
      <c r="D3561">
        <v>1.18</v>
      </c>
      <c r="E3561" s="1" t="s">
        <v>404</v>
      </c>
      <c r="F3561" s="4" t="str">
        <f>HYPERLINK("https://www.elfinanciero.com.mx/opinion/jonathan-ruiz/salven-el-seguro-de-gastos-medicos")</f>
        <v>https://www.elfinanciero.com.mx/opinion/jonathan-ruiz/salven-el-seguro-de-gastos-medicos</v>
      </c>
      <c r="G3561">
        <v>1</v>
      </c>
    </row>
    <row r="3562" spans="1:7" outlineLevel="1" x14ac:dyDescent="0.25">
      <c r="A3562" t="s">
        <v>1054</v>
      </c>
      <c r="B3562">
        <v>500</v>
      </c>
      <c r="C3562">
        <v>0.66</v>
      </c>
      <c r="D3562">
        <v>1.18</v>
      </c>
      <c r="E3562" s="1" t="s">
        <v>404</v>
      </c>
      <c r="F3562" s="4" t="str">
        <f>HYPERLINK("https://selectra.es/seguros/seguros-salud")</f>
        <v>https://selectra.es/seguros/seguros-salud</v>
      </c>
      <c r="G3562">
        <v>1</v>
      </c>
    </row>
    <row r="3563" spans="1:7" outlineLevel="1" x14ac:dyDescent="0.25">
      <c r="A3563" t="s">
        <v>1054</v>
      </c>
      <c r="B3563">
        <v>500</v>
      </c>
      <c r="C3563">
        <v>0.66</v>
      </c>
      <c r="D3563">
        <v>1.18</v>
      </c>
      <c r="E3563" s="1" t="s">
        <v>404</v>
      </c>
      <c r="F3563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563">
        <v>1</v>
      </c>
    </row>
    <row r="3564" spans="1:7" outlineLevel="1" x14ac:dyDescent="0.25">
      <c r="A3564" t="s">
        <v>1054</v>
      </c>
      <c r="B3564">
        <v>500</v>
      </c>
      <c r="C3564">
        <v>0.66</v>
      </c>
      <c r="D3564">
        <v>1.18</v>
      </c>
      <c r="E3564" s="1" t="s">
        <v>404</v>
      </c>
      <c r="F3564" s="4" t="str">
        <f>HYPERLINK("https://www.dgcs.unam.mx/boletin/bdboletin/2021_100.html")</f>
        <v>https://www.dgcs.unam.mx/boletin/bdboletin/2021_100.html</v>
      </c>
      <c r="G3564">
        <v>1</v>
      </c>
    </row>
    <row r="3565" spans="1:7" outlineLevel="1" x14ac:dyDescent="0.25">
      <c r="A3565" t="s">
        <v>1054</v>
      </c>
      <c r="B3565">
        <v>500</v>
      </c>
      <c r="C3565">
        <v>0.66</v>
      </c>
      <c r="D3565">
        <v>1.18</v>
      </c>
      <c r="E3565" s="1" t="s">
        <v>404</v>
      </c>
      <c r="F3565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565">
        <v>1</v>
      </c>
    </row>
    <row r="3566" spans="1:7" outlineLevel="1" x14ac:dyDescent="0.25">
      <c r="A3566" t="s">
        <v>1054</v>
      </c>
      <c r="B3566">
        <v>500</v>
      </c>
      <c r="C3566">
        <v>0.66</v>
      </c>
      <c r="D3566">
        <v>1.18</v>
      </c>
      <c r="E3566" s="1" t="s">
        <v>404</v>
      </c>
      <c r="F3566" s="4" t="str">
        <f>HYPERLINK("https://prevento.mx/guias-gastos-medicos-mayores/")</f>
        <v>https://prevento.mx/guias-gastos-medicos-mayores/</v>
      </c>
      <c r="G3566">
        <v>1</v>
      </c>
    </row>
    <row r="3567" spans="1:7" outlineLevel="1" x14ac:dyDescent="0.25">
      <c r="A3567" t="s">
        <v>1054</v>
      </c>
      <c r="B3567">
        <v>500</v>
      </c>
      <c r="C3567">
        <v>0.66</v>
      </c>
      <c r="D3567">
        <v>1.18</v>
      </c>
      <c r="E3567" s="1" t="s">
        <v>404</v>
      </c>
      <c r="F3567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567">
        <v>1</v>
      </c>
    </row>
    <row r="3568" spans="1:7" outlineLevel="1" x14ac:dyDescent="0.25">
      <c r="A3568" t="s">
        <v>1054</v>
      </c>
      <c r="B3568">
        <v>500</v>
      </c>
      <c r="C3568">
        <v>0.66</v>
      </c>
      <c r="D3568">
        <v>1.18</v>
      </c>
      <c r="E3568" s="1" t="s">
        <v>404</v>
      </c>
      <c r="F3568" s="4" t="str">
        <f>HYPERLINK("https://www.bmicos.com/categoria-producto/salud/")</f>
        <v>https://www.bmicos.com/categoria-producto/salud/</v>
      </c>
      <c r="G3568">
        <v>1</v>
      </c>
    </row>
    <row r="3569" spans="1:7" outlineLevel="1" x14ac:dyDescent="0.25">
      <c r="A3569" t="s">
        <v>1054</v>
      </c>
      <c r="B3569">
        <v>500</v>
      </c>
      <c r="C3569">
        <v>0.66</v>
      </c>
      <c r="D3569">
        <v>1.18</v>
      </c>
      <c r="E3569" s="1" t="s">
        <v>404</v>
      </c>
      <c r="F3569" s="4" t="str">
        <f>HYPERLINK("https://www.reporteindigo.com/opinion/seguro-de-gastos-medicos-riesgos-enfermedades-prevencion/")</f>
        <v>https://www.reporteindigo.com/opinion/seguro-de-gastos-medicos-riesgos-enfermedades-prevencion/</v>
      </c>
      <c r="G3569">
        <v>1</v>
      </c>
    </row>
    <row r="3570" spans="1:7" outlineLevel="1" x14ac:dyDescent="0.25">
      <c r="A3570" t="s">
        <v>1054</v>
      </c>
      <c r="B3570">
        <v>500</v>
      </c>
      <c r="C3570">
        <v>0.66</v>
      </c>
      <c r="D3570">
        <v>1.18</v>
      </c>
      <c r="E3570" s="1" t="s">
        <v>404</v>
      </c>
      <c r="F3570" s="4" t="str">
        <f>HYPERLINK("https://businessinsider.mx/vacuna-contra-covid-19-seguro-de-gastos-medicos-mayores-me-cubre/")</f>
        <v>https://businessinsider.mx/vacuna-contra-covid-19-seguro-de-gastos-medicos-mayores-me-cubre/</v>
      </c>
      <c r="G3570">
        <v>1</v>
      </c>
    </row>
    <row r="3571" spans="1:7" x14ac:dyDescent="0.25">
      <c r="G3571">
        <v>1</v>
      </c>
    </row>
    <row r="3572" spans="1:7" x14ac:dyDescent="0.25">
      <c r="A3572" t="s">
        <v>233</v>
      </c>
      <c r="B3572">
        <v>500</v>
      </c>
      <c r="C3572">
        <v>0.66</v>
      </c>
      <c r="D3572">
        <v>1.18</v>
      </c>
      <c r="E3572" s="1" t="s">
        <v>404</v>
      </c>
      <c r="F3572" s="4" t="str">
        <f>HYPERLINK("https://www.elfinanciero.com.mx/opinion/jonathan-ruiz/salven-el-seguro-de-gastos-medicos")</f>
        <v>https://www.elfinanciero.com.mx/opinion/jonathan-ruiz/salven-el-seguro-de-gastos-medicos</v>
      </c>
      <c r="G3572">
        <v>1</v>
      </c>
    </row>
    <row r="3573" spans="1:7" outlineLevel="1" x14ac:dyDescent="0.25">
      <c r="A3573" t="s">
        <v>233</v>
      </c>
      <c r="B3573">
        <v>500</v>
      </c>
      <c r="C3573">
        <v>0.66</v>
      </c>
      <c r="D3573">
        <v>1.18</v>
      </c>
      <c r="E3573" s="1" t="s">
        <v>404</v>
      </c>
      <c r="F3573" s="4" t="str">
        <f>HYPERLINK("https://www.dgcs.unam.mx/boletin/bdboletin/2021_100.html")</f>
        <v>https://www.dgcs.unam.mx/boletin/bdboletin/2021_100.html</v>
      </c>
      <c r="G3573">
        <v>1</v>
      </c>
    </row>
    <row r="3574" spans="1:7" outlineLevel="1" x14ac:dyDescent="0.25">
      <c r="A3574" t="s">
        <v>233</v>
      </c>
      <c r="B3574">
        <v>500</v>
      </c>
      <c r="C3574">
        <v>0.66</v>
      </c>
      <c r="D3574">
        <v>1.18</v>
      </c>
      <c r="E3574" s="1" t="s">
        <v>404</v>
      </c>
      <c r="F3574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574">
        <v>1</v>
      </c>
    </row>
    <row r="3575" spans="1:7" outlineLevel="1" x14ac:dyDescent="0.25">
      <c r="A3575" t="s">
        <v>233</v>
      </c>
      <c r="B3575">
        <v>500</v>
      </c>
      <c r="C3575">
        <v>0.66</v>
      </c>
      <c r="D3575">
        <v>1.18</v>
      </c>
      <c r="E3575" s="1" t="s">
        <v>404</v>
      </c>
      <c r="F3575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575">
        <v>1</v>
      </c>
    </row>
    <row r="3576" spans="1:7" outlineLevel="1" x14ac:dyDescent="0.25">
      <c r="A3576" t="s">
        <v>233</v>
      </c>
      <c r="B3576">
        <v>500</v>
      </c>
      <c r="C3576">
        <v>0.66</v>
      </c>
      <c r="D3576">
        <v>1.18</v>
      </c>
      <c r="E3576" s="1" t="s">
        <v>404</v>
      </c>
      <c r="F3576" s="4" t="str">
        <f>HYPERLINK("https://expansion.mx/economia/2021/02/16/repunte-inflacion-medica-impactara-costos-seguros")</f>
        <v>https://expansion.mx/economia/2021/02/16/repunte-inflacion-medica-impactara-costos-seguros</v>
      </c>
      <c r="G3576">
        <v>1</v>
      </c>
    </row>
    <row r="3577" spans="1:7" outlineLevel="1" x14ac:dyDescent="0.25">
      <c r="A3577" t="s">
        <v>233</v>
      </c>
      <c r="B3577">
        <v>500</v>
      </c>
      <c r="C3577">
        <v>0.66</v>
      </c>
      <c r="D3577">
        <v>1.18</v>
      </c>
      <c r="E3577" s="1" t="s">
        <v>404</v>
      </c>
      <c r="F3577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577">
        <v>1</v>
      </c>
    </row>
    <row r="3578" spans="1:7" outlineLevel="1" x14ac:dyDescent="0.25">
      <c r="A3578" t="s">
        <v>233</v>
      </c>
      <c r="B3578">
        <v>500</v>
      </c>
      <c r="C3578">
        <v>0.66</v>
      </c>
      <c r="D3578">
        <v>1.18</v>
      </c>
      <c r="E3578" s="1" t="s">
        <v>404</v>
      </c>
      <c r="F3578" s="4" t="str">
        <f>HYPERLINK("https://www.reporteindigo.com/opinion/seguro-de-gastos-medicos-riesgos-enfermedades-prevencion/")</f>
        <v>https://www.reporteindigo.com/opinion/seguro-de-gastos-medicos-riesgos-enfermedades-prevencion/</v>
      </c>
      <c r="G3578">
        <v>1</v>
      </c>
    </row>
    <row r="3579" spans="1:7" outlineLevel="1" x14ac:dyDescent="0.25">
      <c r="A3579" t="s">
        <v>233</v>
      </c>
      <c r="B3579">
        <v>500</v>
      </c>
      <c r="C3579">
        <v>0.66</v>
      </c>
      <c r="D3579">
        <v>1.18</v>
      </c>
      <c r="E3579" s="1" t="s">
        <v>404</v>
      </c>
      <c r="F3579" s="4" t="str">
        <f>HYPERLINK("https://prevento.mx/guias-gastos-medicos-mayores/")</f>
        <v>https://prevento.mx/guias-gastos-medicos-mayores/</v>
      </c>
      <c r="G3579">
        <v>1</v>
      </c>
    </row>
    <row r="3580" spans="1:7" outlineLevel="1" x14ac:dyDescent="0.25">
      <c r="A3580" t="s">
        <v>233</v>
      </c>
      <c r="B3580">
        <v>500</v>
      </c>
      <c r="C3580">
        <v>0.66</v>
      </c>
      <c r="D3580">
        <v>1.18</v>
      </c>
      <c r="E3580" s="1" t="s">
        <v>404</v>
      </c>
      <c r="F3580" s="4" t="str">
        <f>HYPERLINK("https://www.cimat.mx/es/Seguro_de_gastos_m%C3%A9dicos_mayores")</f>
        <v>https://www.cimat.mx/es/Seguro_de_gastos_m%C3%A9dicos_mayores</v>
      </c>
      <c r="G3580">
        <v>1</v>
      </c>
    </row>
    <row r="3581" spans="1:7" outlineLevel="1" x14ac:dyDescent="0.25">
      <c r="A3581" t="s">
        <v>233</v>
      </c>
      <c r="B3581">
        <v>500</v>
      </c>
      <c r="C3581">
        <v>0.66</v>
      </c>
      <c r="D3581">
        <v>1.18</v>
      </c>
      <c r="E3581" s="1" t="s">
        <v>404</v>
      </c>
      <c r="F3581" s="4" t="str">
        <f>HYPERLINK("https://businessinsider.mx/ingerir-dioxido-de-cloro-en-tu-seguro-de-gastos-medicos-mayores/")</f>
        <v>https://businessinsider.mx/ingerir-dioxido-de-cloro-en-tu-seguro-de-gastos-medicos-mayores/</v>
      </c>
      <c r="G3581">
        <v>1</v>
      </c>
    </row>
    <row r="3582" spans="1:7" x14ac:dyDescent="0.25">
      <c r="G3582">
        <v>1</v>
      </c>
    </row>
    <row r="3583" spans="1:7" x14ac:dyDescent="0.25">
      <c r="A3583" t="s">
        <v>474</v>
      </c>
      <c r="B3583">
        <v>500</v>
      </c>
      <c r="C3583">
        <v>0.66</v>
      </c>
      <c r="D3583">
        <v>1.18</v>
      </c>
      <c r="E3583" s="1" t="s">
        <v>404</v>
      </c>
      <c r="F3583" s="4" t="str">
        <f>HYPERLINK("https://www.elfinanciero.com.mx/opinion/jonathan-ruiz/salven-el-seguro-de-gastos-medicos")</f>
        <v>https://www.elfinanciero.com.mx/opinion/jonathan-ruiz/salven-el-seguro-de-gastos-medicos</v>
      </c>
      <c r="G3583">
        <v>1</v>
      </c>
    </row>
    <row r="3584" spans="1:7" outlineLevel="1" x14ac:dyDescent="0.25">
      <c r="A3584" t="s">
        <v>474</v>
      </c>
      <c r="B3584">
        <v>500</v>
      </c>
      <c r="C3584">
        <v>0.66</v>
      </c>
      <c r="D3584">
        <v>1.18</v>
      </c>
      <c r="E3584" s="1" t="s">
        <v>404</v>
      </c>
      <c r="F3584" s="4" t="str">
        <f>HYPERLINK("https://www.dgcs.unam.mx/boletin/bdboletin/2021_100.html")</f>
        <v>https://www.dgcs.unam.mx/boletin/bdboletin/2021_100.html</v>
      </c>
      <c r="G3584">
        <v>1</v>
      </c>
    </row>
    <row r="3585" spans="1:7" outlineLevel="1" x14ac:dyDescent="0.25">
      <c r="A3585" t="s">
        <v>474</v>
      </c>
      <c r="B3585">
        <v>500</v>
      </c>
      <c r="C3585">
        <v>0.66</v>
      </c>
      <c r="D3585">
        <v>1.18</v>
      </c>
      <c r="E3585" s="1" t="s">
        <v>404</v>
      </c>
      <c r="F3585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585">
        <v>1</v>
      </c>
    </row>
    <row r="3586" spans="1:7" outlineLevel="1" x14ac:dyDescent="0.25">
      <c r="A3586" t="s">
        <v>474</v>
      </c>
      <c r="B3586">
        <v>500</v>
      </c>
      <c r="C3586">
        <v>0.66</v>
      </c>
      <c r="D3586">
        <v>1.18</v>
      </c>
      <c r="E3586" s="1" t="s">
        <v>404</v>
      </c>
      <c r="F3586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586">
        <v>1</v>
      </c>
    </row>
    <row r="3587" spans="1:7" outlineLevel="1" x14ac:dyDescent="0.25">
      <c r="A3587" t="s">
        <v>474</v>
      </c>
      <c r="B3587">
        <v>500</v>
      </c>
      <c r="C3587">
        <v>0.66</v>
      </c>
      <c r="D3587">
        <v>1.18</v>
      </c>
      <c r="E3587" s="1" t="s">
        <v>404</v>
      </c>
      <c r="F3587" s="4" t="str">
        <f>HYPERLINK("https://prevento.mx/guias-gastos-medicos-mayores/")</f>
        <v>https://prevento.mx/guias-gastos-medicos-mayores/</v>
      </c>
      <c r="G3587">
        <v>1</v>
      </c>
    </row>
    <row r="3588" spans="1:7" outlineLevel="1" x14ac:dyDescent="0.25">
      <c r="A3588" t="s">
        <v>474</v>
      </c>
      <c r="B3588">
        <v>500</v>
      </c>
      <c r="C3588">
        <v>0.66</v>
      </c>
      <c r="D3588">
        <v>1.18</v>
      </c>
      <c r="E3588" s="1" t="s">
        <v>404</v>
      </c>
      <c r="F3588" s="4" t="str">
        <f>HYPERLINK("https://www.cimat.mx/es/Seguro_de_gastos_m%C3%A9dicos_mayores")</f>
        <v>https://www.cimat.mx/es/Seguro_de_gastos_m%C3%A9dicos_mayores</v>
      </c>
      <c r="G3588">
        <v>1</v>
      </c>
    </row>
    <row r="3589" spans="1:7" outlineLevel="1" x14ac:dyDescent="0.25">
      <c r="A3589" t="s">
        <v>474</v>
      </c>
      <c r="B3589">
        <v>500</v>
      </c>
      <c r="C3589">
        <v>0.66</v>
      </c>
      <c r="D3589">
        <v>1.18</v>
      </c>
      <c r="E3589" s="1" t="s">
        <v>404</v>
      </c>
      <c r="F3589" s="4" t="str">
        <f>HYPERLINK("https://www.reporteindigo.com/opinion/seguro-de-gastos-medicos-riesgos-enfermedades-prevencion/")</f>
        <v>https://www.reporteindigo.com/opinion/seguro-de-gastos-medicos-riesgos-enfermedades-prevencion/</v>
      </c>
      <c r="G3589">
        <v>1</v>
      </c>
    </row>
    <row r="3590" spans="1:7" outlineLevel="1" x14ac:dyDescent="0.25">
      <c r="A3590" t="s">
        <v>474</v>
      </c>
      <c r="B3590">
        <v>500</v>
      </c>
      <c r="C3590">
        <v>0.66</v>
      </c>
      <c r="D3590">
        <v>1.18</v>
      </c>
      <c r="E3590" s="1" t="s">
        <v>404</v>
      </c>
      <c r="F3590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590">
        <v>1</v>
      </c>
    </row>
    <row r="3591" spans="1:7" outlineLevel="1" x14ac:dyDescent="0.25">
      <c r="A3591" t="s">
        <v>474</v>
      </c>
      <c r="B3591">
        <v>500</v>
      </c>
      <c r="C3591">
        <v>0.66</v>
      </c>
      <c r="D3591">
        <v>1.18</v>
      </c>
      <c r="E3591" s="1" t="s">
        <v>404</v>
      </c>
      <c r="F3591" s="4" t="str">
        <f>HYPERLINK("https://www.conservation.org/docs/default-source/mexico-documents/respuestas---convocatoria-seguros-de-gastos-medicos-mayores.pdf?sfvrsn=b890ac03_2")</f>
        <v>https://www.conservation.org/docs/default-source/mexico-documents/respuestas---convocatoria-seguros-de-gastos-medicos-mayores.pdf?sfvrsn=b890ac03_2</v>
      </c>
      <c r="G3591">
        <v>1</v>
      </c>
    </row>
    <row r="3592" spans="1:7" outlineLevel="1" x14ac:dyDescent="0.25">
      <c r="A3592" t="s">
        <v>474</v>
      </c>
      <c r="B3592">
        <v>500</v>
      </c>
      <c r="C3592">
        <v>0.66</v>
      </c>
      <c r="D3592">
        <v>1.18</v>
      </c>
      <c r="E3592" s="1" t="s">
        <v>404</v>
      </c>
      <c r="F3592" s="4" t="str">
        <f>HYPERLINK("https://www.eleconomista.com.mx/finanzaspersonales/La-importancia-de-contar-con-un-seguro-de-gastos-medicos-20210301-0081.html")</f>
        <v>https://www.eleconomista.com.mx/finanzaspersonales/La-importancia-de-contar-con-un-seguro-de-gastos-medicos-20210301-0081.html</v>
      </c>
      <c r="G3592">
        <v>1</v>
      </c>
    </row>
    <row r="3593" spans="1:7" x14ac:dyDescent="0.25">
      <c r="G3593">
        <v>1</v>
      </c>
    </row>
    <row r="3594" spans="1:7" x14ac:dyDescent="0.25">
      <c r="A3594" t="s">
        <v>1113</v>
      </c>
      <c r="B3594">
        <v>500</v>
      </c>
      <c r="C3594">
        <v>0.66</v>
      </c>
      <c r="D3594">
        <v>1.18</v>
      </c>
      <c r="E3594" s="1" t="s">
        <v>404</v>
      </c>
      <c r="F3594" s="4" t="str">
        <f>HYPERLINK("https://www.elfinanciero.com.mx/opinion/jonathan-ruiz/salven-el-seguro-de-gastos-medicos")</f>
        <v>https://www.elfinanciero.com.mx/opinion/jonathan-ruiz/salven-el-seguro-de-gastos-medicos</v>
      </c>
      <c r="G3594">
        <v>1</v>
      </c>
    </row>
    <row r="3595" spans="1:7" outlineLevel="1" x14ac:dyDescent="0.25">
      <c r="A3595" t="s">
        <v>1113</v>
      </c>
      <c r="B3595">
        <v>500</v>
      </c>
      <c r="C3595">
        <v>0.66</v>
      </c>
      <c r="D3595">
        <v>1.18</v>
      </c>
      <c r="E3595" s="1" t="s">
        <v>404</v>
      </c>
      <c r="F3595" s="4" t="str">
        <f>HYPERLINK("https://www.dgcs.unam.mx/boletin/bdboletin/2021_100.html")</f>
        <v>https://www.dgcs.unam.mx/boletin/bdboletin/2021_100.html</v>
      </c>
      <c r="G3595">
        <v>1</v>
      </c>
    </row>
    <row r="3596" spans="1:7" outlineLevel="1" x14ac:dyDescent="0.25">
      <c r="A3596" t="s">
        <v>1113</v>
      </c>
      <c r="B3596">
        <v>500</v>
      </c>
      <c r="C3596">
        <v>0.66</v>
      </c>
      <c r="D3596">
        <v>1.18</v>
      </c>
      <c r="E3596" s="1" t="s">
        <v>404</v>
      </c>
      <c r="F3596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596">
        <v>1</v>
      </c>
    </row>
    <row r="3597" spans="1:7" outlineLevel="1" x14ac:dyDescent="0.25">
      <c r="A3597" t="s">
        <v>1113</v>
      </c>
      <c r="B3597">
        <v>500</v>
      </c>
      <c r="C3597">
        <v>0.66</v>
      </c>
      <c r="D3597">
        <v>1.18</v>
      </c>
      <c r="E3597" s="1" t="s">
        <v>404</v>
      </c>
      <c r="F3597" s="4" t="str">
        <f>HYPERLINK("https://prevento.mx/guias-gastos-medicos-mayores/")</f>
        <v>https://prevento.mx/guias-gastos-medicos-mayores/</v>
      </c>
      <c r="G3597">
        <v>1</v>
      </c>
    </row>
    <row r="3598" spans="1:7" outlineLevel="1" x14ac:dyDescent="0.25">
      <c r="A3598" t="s">
        <v>1113</v>
      </c>
      <c r="B3598">
        <v>500</v>
      </c>
      <c r="C3598">
        <v>0.66</v>
      </c>
      <c r="D3598">
        <v>1.18</v>
      </c>
      <c r="E3598" s="1" t="s">
        <v>404</v>
      </c>
      <c r="F3598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598">
        <v>1</v>
      </c>
    </row>
    <row r="3599" spans="1:7" outlineLevel="1" x14ac:dyDescent="0.25">
      <c r="A3599" t="s">
        <v>1113</v>
      </c>
      <c r="B3599">
        <v>500</v>
      </c>
      <c r="C3599">
        <v>0.66</v>
      </c>
      <c r="D3599">
        <v>1.18</v>
      </c>
      <c r="E3599" s="1" t="s">
        <v>404</v>
      </c>
      <c r="F3599" s="4" t="str">
        <f>HYPERLINK("https://www.conservation.org/docs/default-source/mexico-documents/respuestas---convocatoria-seguros-de-gastos-medicos-mayores.pdf?sfvrsn=b890ac03_2")</f>
        <v>https://www.conservation.org/docs/default-source/mexico-documents/respuestas---convocatoria-seguros-de-gastos-medicos-mayores.pdf?sfvrsn=b890ac03_2</v>
      </c>
      <c r="G3599">
        <v>1</v>
      </c>
    </row>
    <row r="3600" spans="1:7" outlineLevel="1" x14ac:dyDescent="0.25">
      <c r="A3600" t="s">
        <v>1113</v>
      </c>
      <c r="B3600">
        <v>500</v>
      </c>
      <c r="C3600">
        <v>0.66</v>
      </c>
      <c r="D3600">
        <v>1.18</v>
      </c>
      <c r="E3600" s="1" t="s">
        <v>404</v>
      </c>
      <c r="F3600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600">
        <v>1</v>
      </c>
    </row>
    <row r="3601" spans="1:7" outlineLevel="1" x14ac:dyDescent="0.25">
      <c r="A3601" t="s">
        <v>1113</v>
      </c>
      <c r="B3601">
        <v>500</v>
      </c>
      <c r="C3601">
        <v>0.66</v>
      </c>
      <c r="D3601">
        <v>1.18</v>
      </c>
      <c r="E3601" s="1" t="s">
        <v>404</v>
      </c>
      <c r="F3601" s="4" t="str">
        <f>HYPERLINK("https://www.reporteindigo.com/opinion/seguro-de-gastos-medicos-riesgos-enfermedades-prevencion/")</f>
        <v>https://www.reporteindigo.com/opinion/seguro-de-gastos-medicos-riesgos-enfermedades-prevencion/</v>
      </c>
      <c r="G3601">
        <v>1</v>
      </c>
    </row>
    <row r="3602" spans="1:7" outlineLevel="1" x14ac:dyDescent="0.25">
      <c r="A3602" t="s">
        <v>1113</v>
      </c>
      <c r="B3602">
        <v>500</v>
      </c>
      <c r="C3602">
        <v>0.66</v>
      </c>
      <c r="D3602">
        <v>1.18</v>
      </c>
      <c r="E3602" s="1" t="s">
        <v>404</v>
      </c>
      <c r="F3602" s="4" t="str">
        <f>HYPERLINK("https://www.eleconomista.com.mx/finanzaspersonales/La-importancia-de-contar-con-un-seguro-de-gastos-medicos-20210301-0081.html")</f>
        <v>https://www.eleconomista.com.mx/finanzaspersonales/La-importancia-de-contar-con-un-seguro-de-gastos-medicos-20210301-0081.html</v>
      </c>
      <c r="G3602">
        <v>1</v>
      </c>
    </row>
    <row r="3603" spans="1:7" outlineLevel="1" x14ac:dyDescent="0.25">
      <c r="A3603" t="s">
        <v>1113</v>
      </c>
      <c r="B3603">
        <v>500</v>
      </c>
      <c r="C3603">
        <v>0.66</v>
      </c>
      <c r="D3603">
        <v>1.18</v>
      </c>
      <c r="E3603" s="1" t="s">
        <v>404</v>
      </c>
      <c r="F3603" s="4" t="str">
        <f>HYPERLINK("https://businessinsider.mx/ingerir-dioxido-de-cloro-en-tu-seguro-de-gastos-medicos-mayores/")</f>
        <v>https://businessinsider.mx/ingerir-dioxido-de-cloro-en-tu-seguro-de-gastos-medicos-mayores/</v>
      </c>
      <c r="G3603">
        <v>1</v>
      </c>
    </row>
    <row r="3604" spans="1:7" x14ac:dyDescent="0.25">
      <c r="G3604">
        <v>1</v>
      </c>
    </row>
    <row r="3605" spans="1:7" x14ac:dyDescent="0.25">
      <c r="A3605" t="s">
        <v>288</v>
      </c>
      <c r="B3605">
        <v>50</v>
      </c>
      <c r="C3605">
        <v>0.66</v>
      </c>
      <c r="D3605">
        <v>1.59</v>
      </c>
      <c r="E3605" s="1" t="s">
        <v>404</v>
      </c>
      <c r="F3605" s="4" t="str">
        <f>HYPERLINK("https://www.elfinanciero.com.mx/opinion/jonathan-ruiz/salven-el-seguro-de-gastos-medicos")</f>
        <v>https://www.elfinanciero.com.mx/opinion/jonathan-ruiz/salven-el-seguro-de-gastos-medicos</v>
      </c>
      <c r="G3605">
        <v>1</v>
      </c>
    </row>
    <row r="3606" spans="1:7" outlineLevel="1" x14ac:dyDescent="0.25">
      <c r="A3606" t="s">
        <v>288</v>
      </c>
      <c r="B3606">
        <v>50</v>
      </c>
      <c r="C3606">
        <v>0.66</v>
      </c>
      <c r="D3606">
        <v>1.59</v>
      </c>
      <c r="E3606" s="1" t="s">
        <v>404</v>
      </c>
      <c r="F3606" s="4" t="str">
        <f>HYPERLINK("https://www.dgcs.unam.mx/boletin/bdboletin/2021_100.html")</f>
        <v>https://www.dgcs.unam.mx/boletin/bdboletin/2021_100.html</v>
      </c>
      <c r="G3606">
        <v>1</v>
      </c>
    </row>
    <row r="3607" spans="1:7" outlineLevel="1" x14ac:dyDescent="0.25">
      <c r="A3607" t="s">
        <v>288</v>
      </c>
      <c r="B3607">
        <v>50</v>
      </c>
      <c r="C3607">
        <v>0.66</v>
      </c>
      <c r="D3607">
        <v>1.59</v>
      </c>
      <c r="E3607" s="1" t="s">
        <v>404</v>
      </c>
      <c r="F3607" s="4" t="str">
        <f>HYPERLINK("https://www.mapfre.com.mx/seguros-mx/particulares/seguros-de-gastos-medicos/medicos/proteccion-medica-a-tu-medida/condiciones.jsp")</f>
        <v>https://www.mapfre.com.mx/seguros-mx/particulares/seguros-de-gastos-medicos/medicos/proteccion-medica-a-tu-medida/condiciones.jsp</v>
      </c>
      <c r="G3607">
        <v>1</v>
      </c>
    </row>
    <row r="3608" spans="1:7" outlineLevel="1" x14ac:dyDescent="0.25">
      <c r="A3608" t="s">
        <v>288</v>
      </c>
      <c r="B3608">
        <v>50</v>
      </c>
      <c r="C3608">
        <v>0.66</v>
      </c>
      <c r="D3608">
        <v>1.59</v>
      </c>
      <c r="E3608" s="1" t="s">
        <v>404</v>
      </c>
      <c r="F3608" s="4" t="str">
        <f>HYPERLINK("https://expansion.mx/finanzas-personales/2021/02/11/tuviste-covid-19-las-aseguradoras-tardaran-en-darte-un-seguro")</f>
        <v>https://expansion.mx/finanzas-personales/2021/02/11/tuviste-covid-19-las-aseguradoras-tardaran-en-darte-un-seguro</v>
      </c>
      <c r="G3608">
        <v>1</v>
      </c>
    </row>
    <row r="3609" spans="1:7" outlineLevel="1" x14ac:dyDescent="0.25">
      <c r="A3609" t="s">
        <v>288</v>
      </c>
      <c r="B3609">
        <v>50</v>
      </c>
      <c r="C3609">
        <v>0.66</v>
      </c>
      <c r="D3609">
        <v>1.59</v>
      </c>
      <c r="E3609" s="1" t="s">
        <v>404</v>
      </c>
      <c r="F3609" s="4" t="str">
        <f>HYPERLINK("https://www.reporteindigo.com/opinion/seguro-de-gastos-medicos-riesgos-enfermedades-prevencion/")</f>
        <v>https://www.reporteindigo.com/opinion/seguro-de-gastos-medicos-riesgos-enfermedades-prevencion/</v>
      </c>
      <c r="G3609">
        <v>1</v>
      </c>
    </row>
    <row r="3610" spans="1:7" outlineLevel="1" x14ac:dyDescent="0.25">
      <c r="A3610" t="s">
        <v>288</v>
      </c>
      <c r="B3610">
        <v>50</v>
      </c>
      <c r="C3610">
        <v>0.66</v>
      </c>
      <c r="D3610">
        <v>1.59</v>
      </c>
      <c r="E3610" s="1" t="s">
        <v>404</v>
      </c>
      <c r="F3610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3610">
        <v>1</v>
      </c>
    </row>
    <row r="3611" spans="1:7" outlineLevel="1" x14ac:dyDescent="0.25">
      <c r="A3611" t="s">
        <v>288</v>
      </c>
      <c r="B3611">
        <v>50</v>
      </c>
      <c r="C3611">
        <v>0.66</v>
      </c>
      <c r="D3611">
        <v>1.59</v>
      </c>
      <c r="E3611" s="1" t="s">
        <v>404</v>
      </c>
      <c r="F3611" s="4" t="str">
        <f>HYPERLINK("https://prevento.mx/guias-gastos-medicos-mayores/")</f>
        <v>https://prevento.mx/guias-gastos-medicos-mayores/</v>
      </c>
      <c r="G3611">
        <v>1</v>
      </c>
    </row>
    <row r="3612" spans="1:7" outlineLevel="1" x14ac:dyDescent="0.25">
      <c r="A3612" t="s">
        <v>288</v>
      </c>
      <c r="B3612">
        <v>50</v>
      </c>
      <c r="C3612">
        <v>0.66</v>
      </c>
      <c r="D3612">
        <v>1.59</v>
      </c>
      <c r="E3612" s="1" t="s">
        <v>404</v>
      </c>
      <c r="F3612" s="4" t="str">
        <f>HYPERLINK("https://juyseguros.com/magazine/")</f>
        <v>https://juyseguros.com/magazine/</v>
      </c>
      <c r="G3612">
        <v>1</v>
      </c>
    </row>
    <row r="3613" spans="1:7" outlineLevel="1" x14ac:dyDescent="0.25">
      <c r="A3613" t="s">
        <v>288</v>
      </c>
      <c r="B3613">
        <v>50</v>
      </c>
      <c r="C3613">
        <v>0.66</v>
      </c>
      <c r="D3613">
        <v>1.59</v>
      </c>
      <c r="E3613" s="1" t="s">
        <v>404</v>
      </c>
      <c r="F3613" s="4" t="str">
        <f>HYPERLINK("https://businessinsider.mx/vacuna-contra-covid-19-seguro-de-gastos-medicos-mayores-me-cubre/")</f>
        <v>https://businessinsider.mx/vacuna-contra-covid-19-seguro-de-gastos-medicos-mayores-me-cubre/</v>
      </c>
      <c r="G3613">
        <v>1</v>
      </c>
    </row>
    <row r="3614" spans="1:7" outlineLevel="1" x14ac:dyDescent="0.25">
      <c r="A3614" t="s">
        <v>288</v>
      </c>
      <c r="B3614">
        <v>50</v>
      </c>
      <c r="C3614">
        <v>0.66</v>
      </c>
      <c r="D3614">
        <v>1.59</v>
      </c>
      <c r="E3614" s="1" t="s">
        <v>404</v>
      </c>
      <c r="F3614" s="4" t="str">
        <f>HYPERLINK("https://businessinsider.mx/ingerir-dioxido-de-cloro-en-tu-seguro-de-gastos-medicos-mayores/")</f>
        <v>https://businessinsider.mx/ingerir-dioxido-de-cloro-en-tu-seguro-de-gastos-medicos-mayores/</v>
      </c>
      <c r="G3614">
        <v>1</v>
      </c>
    </row>
    <row r="3615" spans="1:7" x14ac:dyDescent="0.25">
      <c r="G3615">
        <v>1</v>
      </c>
    </row>
    <row r="3616" spans="1:7" x14ac:dyDescent="0.25">
      <c r="A3616" t="s">
        <v>318</v>
      </c>
      <c r="B3616">
        <v>50</v>
      </c>
      <c r="C3616">
        <v>0.99</v>
      </c>
      <c r="D3616">
        <v>2.85</v>
      </c>
      <c r="E3616" s="1" t="s">
        <v>830</v>
      </c>
      <c r="F3616" s="4" t="str">
        <f>HYPERLINK("https://selectra.es/seguros/seguros-salud")</f>
        <v>https://selectra.es/seguros/seguros-salud</v>
      </c>
      <c r="G3616">
        <v>1</v>
      </c>
    </row>
    <row r="3617" spans="1:7" outlineLevel="1" x14ac:dyDescent="0.25">
      <c r="A3617" t="s">
        <v>318</v>
      </c>
      <c r="B3617">
        <v>50</v>
      </c>
      <c r="C3617">
        <v>0.99</v>
      </c>
      <c r="D3617">
        <v>2.85</v>
      </c>
      <c r="E3617" s="1" t="s">
        <v>830</v>
      </c>
      <c r="F3617" s="4" t="str">
        <f>HYPERLINK("https://access.nyc.gov/es/programs/%E2%80%8Bhealth-insurance-assistance/")</f>
        <v>https://access.nyc.gov/es/programs/%E2%80%8Bhealth-insurance-assistance/</v>
      </c>
      <c r="G3617">
        <v>1</v>
      </c>
    </row>
    <row r="3618" spans="1:7" outlineLevel="1" x14ac:dyDescent="0.25">
      <c r="A3618" t="s">
        <v>318</v>
      </c>
      <c r="B3618">
        <v>50</v>
      </c>
      <c r="C3618">
        <v>0.99</v>
      </c>
      <c r="D3618">
        <v>2.85</v>
      </c>
      <c r="E3618" s="1" t="s">
        <v>830</v>
      </c>
      <c r="F3618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18">
        <v>1</v>
      </c>
    </row>
    <row r="3619" spans="1:7" outlineLevel="1" x14ac:dyDescent="0.25">
      <c r="A3619" t="s">
        <v>318</v>
      </c>
      <c r="B3619">
        <v>50</v>
      </c>
      <c r="C3619">
        <v>0.99</v>
      </c>
      <c r="D3619">
        <v>2.85</v>
      </c>
      <c r="E3619" s="1" t="s">
        <v>830</v>
      </c>
      <c r="F3619" s="4" t="str">
        <f>HYPERLINK("https://100seguro.com.ar/g3-una-poliza-para-adultos/")</f>
        <v>https://100seguro.com.ar/g3-una-poliza-para-adultos/</v>
      </c>
      <c r="G3619">
        <v>1</v>
      </c>
    </row>
    <row r="3620" spans="1:7" outlineLevel="1" x14ac:dyDescent="0.25">
      <c r="A3620" t="s">
        <v>318</v>
      </c>
      <c r="B3620">
        <v>50</v>
      </c>
      <c r="C3620">
        <v>0.99</v>
      </c>
      <c r="D3620">
        <v>2.85</v>
      </c>
      <c r="E3620" s="1" t="s">
        <v>830</v>
      </c>
      <c r="F3620" s="4" t="str">
        <f>HYPERLINK("https://www.segurosdesalud-presupuestos.es/comparativas/perfiles/dkv-mayores-65")</f>
        <v>https://www.segurosdesalud-presupuestos.es/comparativas/perfiles/dkv-mayores-65</v>
      </c>
      <c r="G3620">
        <v>1</v>
      </c>
    </row>
    <row r="3621" spans="1:7" outlineLevel="1" x14ac:dyDescent="0.25">
      <c r="A3621" t="s">
        <v>318</v>
      </c>
      <c r="B3621">
        <v>50</v>
      </c>
      <c r="C3621">
        <v>0.99</v>
      </c>
      <c r="D3621">
        <v>2.85</v>
      </c>
      <c r="E3621" s="1" t="s">
        <v>830</v>
      </c>
      <c r="F3621" s="4" t="str">
        <f>HYPERLINK("https://www.elfinanciero.com.mx/salud/alemania-pone-en-duda-efectividad-de-vacuna-covid-de-astrazeneca-en-adultos-y-adultas-mayores")</f>
        <v>https://www.elfinanciero.com.mx/salud/alemania-pone-en-duda-efectividad-de-vacuna-covid-de-astrazeneca-en-adultos-y-adultas-mayores</v>
      </c>
      <c r="G3621">
        <v>1</v>
      </c>
    </row>
    <row r="3622" spans="1:7" outlineLevel="1" x14ac:dyDescent="0.25">
      <c r="A3622" t="s">
        <v>318</v>
      </c>
      <c r="B3622">
        <v>50</v>
      </c>
      <c r="C3622">
        <v>0.99</v>
      </c>
      <c r="D3622">
        <v>2.85</v>
      </c>
      <c r="E3622" s="1" t="s">
        <v>830</v>
      </c>
      <c r="F3622" s="4" t="str">
        <f>HYPERLINK("https://espanol.medscape.com/verarticulo/5906638")</f>
        <v>https://espanol.medscape.com/verarticulo/5906638</v>
      </c>
      <c r="G3622">
        <v>1</v>
      </c>
    </row>
    <row r="3623" spans="1:7" outlineLevel="1" x14ac:dyDescent="0.25">
      <c r="A3623" t="s">
        <v>318</v>
      </c>
      <c r="B3623">
        <v>50</v>
      </c>
      <c r="C3623">
        <v>0.99</v>
      </c>
      <c r="D3623">
        <v>2.85</v>
      </c>
      <c r="E3623" s="1" t="s">
        <v>830</v>
      </c>
      <c r="F3623" s="4" t="str">
        <f>HYPERLINK("https://news.un.org/es/story/2021/02/1487832")</f>
        <v>https://news.un.org/es/story/2021/02/1487832</v>
      </c>
      <c r="G3623">
        <v>1</v>
      </c>
    </row>
    <row r="3624" spans="1:7" outlineLevel="1" x14ac:dyDescent="0.25">
      <c r="A3624" t="s">
        <v>318</v>
      </c>
      <c r="B3624">
        <v>50</v>
      </c>
      <c r="C3624">
        <v>0.99</v>
      </c>
      <c r="D3624">
        <v>2.85</v>
      </c>
      <c r="E3624" s="1" t="s">
        <v>830</v>
      </c>
      <c r="F3624" s="4" t="str">
        <f>HYPERLINK("https://elpais.com/mexico/2021-02-10/mexico-anuncia-que-iniciara-la-vacunacion-contra-el-coronavirus-para-adultos-mayores-el-14-de-febrero.html")</f>
        <v>https://elpais.com/mexico/2021-02-10/mexico-anuncia-que-iniciara-la-vacunacion-contra-el-coronavirus-para-adultos-mayores-el-14-de-febrero.html</v>
      </c>
      <c r="G3624">
        <v>1</v>
      </c>
    </row>
    <row r="3625" spans="1:7" outlineLevel="1" x14ac:dyDescent="0.25">
      <c r="A3625" t="s">
        <v>318</v>
      </c>
      <c r="B3625">
        <v>50</v>
      </c>
      <c r="C3625">
        <v>0.99</v>
      </c>
      <c r="D3625">
        <v>2.85</v>
      </c>
      <c r="E3625" s="1" t="s">
        <v>830</v>
      </c>
      <c r="F3625" s="4" t="str">
        <f>HYPERLINK("https://www.latercera.com/nacional/noticia/vacunas-covid-19-a-domicilio-seremi-de-salud-inicia-despliegue-para-mayores-de-65-anos-personas-trasplantadas-y-dializadas/HLSAUEQIERFBHCMITVZZFOZWEA/")</f>
        <v>https://www.latercera.com/nacional/noticia/vacunas-covid-19-a-domicilio-seremi-de-salud-inicia-despliegue-para-mayores-de-65-anos-personas-trasplantadas-y-dializadas/HLSAUEQIERFBHCMITVZZFOZWEA/</v>
      </c>
      <c r="G3625">
        <v>1</v>
      </c>
    </row>
    <row r="3626" spans="1:7" x14ac:dyDescent="0.25">
      <c r="G3626">
        <v>1</v>
      </c>
    </row>
    <row r="3627" spans="1:7" x14ac:dyDescent="0.25">
      <c r="A3627" t="s">
        <v>148</v>
      </c>
      <c r="B3627">
        <v>50</v>
      </c>
      <c r="C3627">
        <v>0.99</v>
      </c>
      <c r="D3627">
        <v>3.22</v>
      </c>
      <c r="E3627" s="1" t="s">
        <v>830</v>
      </c>
      <c r="F3627" s="4" t="str">
        <f>HYPERLINK("https://access.nyc.gov/es/programs/%E2%80%8Bhealth-insurance-assistance/")</f>
        <v>https://access.nyc.gov/es/programs/%E2%80%8Bhealth-insurance-assistance/</v>
      </c>
      <c r="G3627">
        <v>1</v>
      </c>
    </row>
    <row r="3628" spans="1:7" outlineLevel="1" x14ac:dyDescent="0.25">
      <c r="A3628" t="s">
        <v>148</v>
      </c>
      <c r="B3628">
        <v>50</v>
      </c>
      <c r="C3628">
        <v>0.99</v>
      </c>
      <c r="D3628">
        <v>3.22</v>
      </c>
      <c r="E3628" s="1" t="s">
        <v>830</v>
      </c>
      <c r="F3628" s="4" t="str">
        <f>HYPERLINK("https://news.un.org/es/story/2021/02/1487832")</f>
        <v>https://news.un.org/es/story/2021/02/1487832</v>
      </c>
      <c r="G3628">
        <v>1</v>
      </c>
    </row>
    <row r="3629" spans="1:7" outlineLevel="1" x14ac:dyDescent="0.25">
      <c r="A3629" t="s">
        <v>148</v>
      </c>
      <c r="B3629">
        <v>50</v>
      </c>
      <c r="C3629">
        <v>0.99</v>
      </c>
      <c r="D3629">
        <v>3.22</v>
      </c>
      <c r="E3629" s="1" t="s">
        <v>830</v>
      </c>
      <c r="F3629" s="4" t="str">
        <f>HYPERLINK("https://selectra.es/seguros/seguros-salud")</f>
        <v>https://selectra.es/seguros/seguros-salud</v>
      </c>
      <c r="G3629">
        <v>1</v>
      </c>
    </row>
    <row r="3630" spans="1:7" outlineLevel="1" x14ac:dyDescent="0.25">
      <c r="A3630" t="s">
        <v>148</v>
      </c>
      <c r="B3630">
        <v>50</v>
      </c>
      <c r="C3630">
        <v>0.99</v>
      </c>
      <c r="D3630">
        <v>3.22</v>
      </c>
      <c r="E3630" s="1" t="s">
        <v>830</v>
      </c>
      <c r="F3630" s="4" t="str">
        <f>HYPERLINK("https://100seguro.com.ar/g3-una-poliza-para-adultos/")</f>
        <v>https://100seguro.com.ar/g3-una-poliza-para-adultos/</v>
      </c>
      <c r="G3630">
        <v>1</v>
      </c>
    </row>
    <row r="3631" spans="1:7" outlineLevel="1" x14ac:dyDescent="0.25">
      <c r="A3631" t="s">
        <v>148</v>
      </c>
      <c r="B3631">
        <v>50</v>
      </c>
      <c r="C3631">
        <v>0.99</v>
      </c>
      <c r="D3631">
        <v>3.22</v>
      </c>
      <c r="E3631" s="1" t="s">
        <v>830</v>
      </c>
      <c r="F3631" s="4" t="str">
        <f>HYPERLINK("https://www.elfinanciero.com.mx/salud/alemania-pone-en-duda-efectividad-de-vacuna-covid-de-astrazeneca-en-adultos-y-adultas-mayores")</f>
        <v>https://www.elfinanciero.com.mx/salud/alemania-pone-en-duda-efectividad-de-vacuna-covid-de-astrazeneca-en-adultos-y-adultas-mayores</v>
      </c>
      <c r="G3631">
        <v>1</v>
      </c>
    </row>
    <row r="3632" spans="1:7" outlineLevel="1" x14ac:dyDescent="0.25">
      <c r="A3632" t="s">
        <v>148</v>
      </c>
      <c r="B3632">
        <v>50</v>
      </c>
      <c r="C3632">
        <v>0.99</v>
      </c>
      <c r="D3632">
        <v>3.22</v>
      </c>
      <c r="E3632" s="1" t="s">
        <v>830</v>
      </c>
      <c r="F3632" s="4" t="str">
        <f>HYPERLINK("https://www.segurosdesalud-presupuestos.es/comparativas/perfiles/dkv-mayores-65")</f>
        <v>https://www.segurosdesalud-presupuestos.es/comparativas/perfiles/dkv-mayores-65</v>
      </c>
      <c r="G3632">
        <v>1</v>
      </c>
    </row>
    <row r="3633" spans="1:7" outlineLevel="1" x14ac:dyDescent="0.25">
      <c r="A3633" t="s">
        <v>148</v>
      </c>
      <c r="B3633">
        <v>50</v>
      </c>
      <c r="C3633">
        <v>0.99</v>
      </c>
      <c r="D3633">
        <v>3.22</v>
      </c>
      <c r="E3633" s="1" t="s">
        <v>830</v>
      </c>
      <c r="F3633" s="4" t="str">
        <f>HYPERLINK("https://states.aarp.org/florida/distribucion-de-la-vacuna-covid-19")</f>
        <v>https://states.aarp.org/florida/distribucion-de-la-vacuna-covid-19</v>
      </c>
      <c r="G3633">
        <v>1</v>
      </c>
    </row>
    <row r="3634" spans="1:7" outlineLevel="1" x14ac:dyDescent="0.25">
      <c r="A3634" t="s">
        <v>148</v>
      </c>
      <c r="B3634">
        <v>50</v>
      </c>
      <c r="C3634">
        <v>0.99</v>
      </c>
      <c r="D3634">
        <v>3.22</v>
      </c>
      <c r="E3634" s="1" t="s">
        <v>830</v>
      </c>
      <c r="F3634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34">
        <v>1</v>
      </c>
    </row>
    <row r="3635" spans="1:7" outlineLevel="1" x14ac:dyDescent="0.25">
      <c r="A3635" t="s">
        <v>148</v>
      </c>
      <c r="B3635">
        <v>50</v>
      </c>
      <c r="C3635">
        <v>0.99</v>
      </c>
      <c r="D3635">
        <v>3.22</v>
      </c>
      <c r="E3635" s="1" t="s">
        <v>830</v>
      </c>
      <c r="F3635" s="4" t="str">
        <f>HYPERLINK("https://espanol.medscape.com/verarticulo/5906638")</f>
        <v>https://espanol.medscape.com/verarticulo/5906638</v>
      </c>
      <c r="G3635">
        <v>1</v>
      </c>
    </row>
    <row r="3636" spans="1:7" outlineLevel="1" x14ac:dyDescent="0.25">
      <c r="A3636" t="s">
        <v>148</v>
      </c>
      <c r="B3636">
        <v>50</v>
      </c>
      <c r="C3636">
        <v>0.99</v>
      </c>
      <c r="D3636">
        <v>3.22</v>
      </c>
      <c r="E3636" s="1" t="s">
        <v>830</v>
      </c>
      <c r="F3636" s="4" t="str">
        <f>HYPERLINK("https://elpais.com/mexico/2021-02-10/mexico-anuncia-que-iniciara-la-vacunacion-contra-el-coronavirus-para-adultos-mayores-el-14-de-febrero.html")</f>
        <v>https://elpais.com/mexico/2021-02-10/mexico-anuncia-que-iniciara-la-vacunacion-contra-el-coronavirus-para-adultos-mayores-el-14-de-febrero.html</v>
      </c>
      <c r="G3636">
        <v>1</v>
      </c>
    </row>
    <row r="3637" spans="1:7" x14ac:dyDescent="0.25">
      <c r="G3637">
        <v>1</v>
      </c>
    </row>
    <row r="3638" spans="1:7" x14ac:dyDescent="0.25">
      <c r="A3638" t="s">
        <v>313</v>
      </c>
      <c r="B3638">
        <v>50</v>
      </c>
      <c r="C3638">
        <v>0.99</v>
      </c>
      <c r="D3638">
        <v>3.57</v>
      </c>
      <c r="E3638" s="1" t="s">
        <v>830</v>
      </c>
      <c r="F3638" s="4" t="str">
        <f>HYPERLINK("https://selectra.es/seguros/seguros-salud")</f>
        <v>https://selectra.es/seguros/seguros-salud</v>
      </c>
      <c r="G3638">
        <v>1</v>
      </c>
    </row>
    <row r="3639" spans="1:7" outlineLevel="1" x14ac:dyDescent="0.25">
      <c r="A3639" t="s">
        <v>313</v>
      </c>
      <c r="B3639">
        <v>50</v>
      </c>
      <c r="C3639">
        <v>0.99</v>
      </c>
      <c r="D3639">
        <v>3.57</v>
      </c>
      <c r="E3639" s="1" t="s">
        <v>830</v>
      </c>
      <c r="F3639" s="4" t="str">
        <f>HYPERLINK("https://access.nyc.gov/es/programs/%E2%80%8Bhealth-insurance-assistance/")</f>
        <v>https://access.nyc.gov/es/programs/%E2%80%8Bhealth-insurance-assistance/</v>
      </c>
      <c r="G3639">
        <v>1</v>
      </c>
    </row>
    <row r="3640" spans="1:7" outlineLevel="1" x14ac:dyDescent="0.25">
      <c r="A3640" t="s">
        <v>313</v>
      </c>
      <c r="B3640">
        <v>50</v>
      </c>
      <c r="C3640">
        <v>0.99</v>
      </c>
      <c r="D3640">
        <v>3.57</v>
      </c>
      <c r="E3640" s="1" t="s">
        <v>830</v>
      </c>
      <c r="F3640" s="4" t="str">
        <f>HYPERLINK("https://www.segurosdesalud-presupuestos.es/comparativas/perfiles/dkv-mayores-65")</f>
        <v>https://www.segurosdesalud-presupuestos.es/comparativas/perfiles/dkv-mayores-65</v>
      </c>
      <c r="G3640">
        <v>1</v>
      </c>
    </row>
    <row r="3641" spans="1:7" outlineLevel="1" x14ac:dyDescent="0.25">
      <c r="A3641" t="s">
        <v>313</v>
      </c>
      <c r="B3641">
        <v>50</v>
      </c>
      <c r="C3641">
        <v>0.99</v>
      </c>
      <c r="D3641">
        <v>3.57</v>
      </c>
      <c r="E3641" s="1" t="s">
        <v>830</v>
      </c>
      <c r="F3641" s="4" t="str">
        <f>HYPERLINK("https://100seguro.com.ar/g3-una-poliza-para-adultos/")</f>
        <v>https://100seguro.com.ar/g3-una-poliza-para-adultos/</v>
      </c>
      <c r="G3641">
        <v>1</v>
      </c>
    </row>
    <row r="3642" spans="1:7" outlineLevel="1" x14ac:dyDescent="0.25">
      <c r="A3642" t="s">
        <v>313</v>
      </c>
      <c r="B3642">
        <v>50</v>
      </c>
      <c r="C3642">
        <v>0.99</v>
      </c>
      <c r="D3642">
        <v>3.57</v>
      </c>
      <c r="E3642" s="1" t="s">
        <v>830</v>
      </c>
      <c r="F3642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42">
        <v>1</v>
      </c>
    </row>
    <row r="3643" spans="1:7" outlineLevel="1" x14ac:dyDescent="0.25">
      <c r="A3643" t="s">
        <v>313</v>
      </c>
      <c r="B3643">
        <v>50</v>
      </c>
      <c r="C3643">
        <v>0.99</v>
      </c>
      <c r="D3643">
        <v>3.57</v>
      </c>
      <c r="E3643" s="1" t="s">
        <v>830</v>
      </c>
      <c r="F3643" s="4" t="str">
        <f>HYPERLINK("https://states.aarp.org/florida/distribucion-de-la-vacuna-covid-19")</f>
        <v>https://states.aarp.org/florida/distribucion-de-la-vacuna-covid-19</v>
      </c>
      <c r="G3643">
        <v>1</v>
      </c>
    </row>
    <row r="3644" spans="1:7" outlineLevel="1" x14ac:dyDescent="0.25">
      <c r="A3644" t="s">
        <v>313</v>
      </c>
      <c r="B3644">
        <v>50</v>
      </c>
      <c r="C3644">
        <v>0.99</v>
      </c>
      <c r="D3644">
        <v>3.57</v>
      </c>
      <c r="E3644" s="1" t="s">
        <v>830</v>
      </c>
      <c r="F3644" s="4" t="str">
        <f>HYPERLINK("https://www.elfinanciero.com.mx/salud/alemania-pone-en-duda-efectividad-de-vacuna-covid-de-astrazeneca-en-adultos-y-adultas-mayores")</f>
        <v>https://www.elfinanciero.com.mx/salud/alemania-pone-en-duda-efectividad-de-vacuna-covid-de-astrazeneca-en-adultos-y-adultas-mayores</v>
      </c>
      <c r="G3644">
        <v>1</v>
      </c>
    </row>
    <row r="3645" spans="1:7" outlineLevel="1" x14ac:dyDescent="0.25">
      <c r="A3645" t="s">
        <v>313</v>
      </c>
      <c r="B3645">
        <v>50</v>
      </c>
      <c r="C3645">
        <v>0.99</v>
      </c>
      <c r="D3645">
        <v>3.57</v>
      </c>
      <c r="E3645" s="1" t="s">
        <v>830</v>
      </c>
      <c r="F3645" s="4" t="str">
        <f>HYPERLINK("https://news.un.org/es/story/2021/02/1487832")</f>
        <v>https://news.un.org/es/story/2021/02/1487832</v>
      </c>
      <c r="G3645">
        <v>1</v>
      </c>
    </row>
    <row r="3646" spans="1:7" outlineLevel="1" x14ac:dyDescent="0.25">
      <c r="A3646" t="s">
        <v>313</v>
      </c>
      <c r="B3646">
        <v>50</v>
      </c>
      <c r="C3646">
        <v>0.99</v>
      </c>
      <c r="D3646">
        <v>3.57</v>
      </c>
      <c r="E3646" s="1" t="s">
        <v>830</v>
      </c>
      <c r="F3646" s="4" t="str">
        <f>HYPERLINK("https://espanol.medscape.com/verarticulo/5906638")</f>
        <v>https://espanol.medscape.com/verarticulo/5906638</v>
      </c>
      <c r="G3646">
        <v>1</v>
      </c>
    </row>
    <row r="3647" spans="1:7" outlineLevel="1" x14ac:dyDescent="0.25">
      <c r="A3647" t="s">
        <v>313</v>
      </c>
      <c r="B3647">
        <v>50</v>
      </c>
      <c r="C3647">
        <v>0.99</v>
      </c>
      <c r="D3647">
        <v>3.57</v>
      </c>
      <c r="E3647" s="1" t="s">
        <v>830</v>
      </c>
      <c r="F3647" s="4" t="str">
        <f>HYPERLINK("https://elpais.com/mexico/2021-02-10/mexico-anuncia-que-iniciara-la-vacunacion-contra-el-coronavirus-para-adultos-mayores-el-14-de-febrero.html")</f>
        <v>https://elpais.com/mexico/2021-02-10/mexico-anuncia-que-iniciara-la-vacunacion-contra-el-coronavirus-para-adultos-mayores-el-14-de-febrero.html</v>
      </c>
      <c r="G3647">
        <v>1</v>
      </c>
    </row>
    <row r="3648" spans="1:7" x14ac:dyDescent="0.25">
      <c r="G3648">
        <v>1</v>
      </c>
    </row>
    <row r="3649" spans="1:7" x14ac:dyDescent="0.25">
      <c r="A3649" t="s">
        <v>696</v>
      </c>
      <c r="B3649">
        <v>50</v>
      </c>
      <c r="C3649">
        <v>0.99</v>
      </c>
      <c r="D3649">
        <v>2.86</v>
      </c>
      <c r="E3649" s="1" t="s">
        <v>830</v>
      </c>
      <c r="F3649" s="4" t="str">
        <f>HYPERLINK("https://access.nyc.gov/es/programs/%E2%80%8Bhealth-insurance-assistance/")</f>
        <v>https://access.nyc.gov/es/programs/%E2%80%8Bhealth-insurance-assistance/</v>
      </c>
      <c r="G3649">
        <v>1</v>
      </c>
    </row>
    <row r="3650" spans="1:7" outlineLevel="1" x14ac:dyDescent="0.25">
      <c r="A3650" t="s">
        <v>696</v>
      </c>
      <c r="B3650">
        <v>50</v>
      </c>
      <c r="C3650">
        <v>0.99</v>
      </c>
      <c r="D3650">
        <v>2.86</v>
      </c>
      <c r="E3650" s="1" t="s">
        <v>830</v>
      </c>
      <c r="F3650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50">
        <v>1</v>
      </c>
    </row>
    <row r="3651" spans="1:7" outlineLevel="1" x14ac:dyDescent="0.25">
      <c r="A3651" t="s">
        <v>696</v>
      </c>
      <c r="B3651">
        <v>50</v>
      </c>
      <c r="C3651">
        <v>0.99</v>
      </c>
      <c r="D3651">
        <v>2.86</v>
      </c>
      <c r="E3651" s="1" t="s">
        <v>830</v>
      </c>
      <c r="F3651" s="4" t="str">
        <f>HYPERLINK("https://espanol.medscape.com/verarticulo/5906638")</f>
        <v>https://espanol.medscape.com/verarticulo/5906638</v>
      </c>
      <c r="G3651">
        <v>1</v>
      </c>
    </row>
    <row r="3652" spans="1:7" outlineLevel="1" x14ac:dyDescent="0.25">
      <c r="A3652" t="s">
        <v>696</v>
      </c>
      <c r="B3652">
        <v>50</v>
      </c>
      <c r="C3652">
        <v>0.99</v>
      </c>
      <c r="D3652">
        <v>2.86</v>
      </c>
      <c r="E3652" s="1" t="s">
        <v>830</v>
      </c>
      <c r="F3652" s="4" t="str">
        <f>HYPERLINK("https://selectra.es/seguros/seguros-salud")</f>
        <v>https://selectra.es/seguros/seguros-salud</v>
      </c>
      <c r="G3652">
        <v>1</v>
      </c>
    </row>
    <row r="3653" spans="1:7" outlineLevel="1" x14ac:dyDescent="0.25">
      <c r="A3653" t="s">
        <v>696</v>
      </c>
      <c r="B3653">
        <v>50</v>
      </c>
      <c r="C3653">
        <v>0.99</v>
      </c>
      <c r="D3653">
        <v>2.86</v>
      </c>
      <c r="E3653" s="1" t="s">
        <v>830</v>
      </c>
      <c r="F3653" s="4" t="str">
        <f>HYPERLINK("https://www.elfinanciero.com.mx/salud/alemania-pone-en-duda-efectividad-de-vacuna-covid-de-astrazeneca-en-adultos-y-adultas-mayores")</f>
        <v>https://www.elfinanciero.com.mx/salud/alemania-pone-en-duda-efectividad-de-vacuna-covid-de-astrazeneca-en-adultos-y-adultas-mayores</v>
      </c>
      <c r="G3653">
        <v>1</v>
      </c>
    </row>
    <row r="3654" spans="1:7" outlineLevel="1" x14ac:dyDescent="0.25">
      <c r="A3654" t="s">
        <v>696</v>
      </c>
      <c r="B3654">
        <v>50</v>
      </c>
      <c r="C3654">
        <v>0.99</v>
      </c>
      <c r="D3654">
        <v>2.86</v>
      </c>
      <c r="E3654" s="1" t="s">
        <v>830</v>
      </c>
      <c r="F3654" s="4" t="str">
        <f>HYPERLINK("https://100seguro.com.ar/g3-una-poliza-para-adultos/")</f>
        <v>https://100seguro.com.ar/g3-una-poliza-para-adultos/</v>
      </c>
      <c r="G3654">
        <v>1</v>
      </c>
    </row>
    <row r="3655" spans="1:7" outlineLevel="1" x14ac:dyDescent="0.25">
      <c r="A3655" t="s">
        <v>696</v>
      </c>
      <c r="B3655">
        <v>50</v>
      </c>
      <c r="C3655">
        <v>0.99</v>
      </c>
      <c r="D3655">
        <v>2.86</v>
      </c>
      <c r="E3655" s="1" t="s">
        <v>830</v>
      </c>
      <c r="F3655" s="4" t="str">
        <f>HYPERLINK("https://elpais.com/mexico/2021-02-10/mexico-anuncia-que-iniciara-la-vacunacion-contra-el-coronavirus-para-adultos-mayores-el-14-de-febrero.html")</f>
        <v>https://elpais.com/mexico/2021-02-10/mexico-anuncia-que-iniciara-la-vacunacion-contra-el-coronavirus-para-adultos-mayores-el-14-de-febrero.html</v>
      </c>
      <c r="G3655">
        <v>1</v>
      </c>
    </row>
    <row r="3656" spans="1:7" outlineLevel="1" x14ac:dyDescent="0.25">
      <c r="A3656" t="s">
        <v>696</v>
      </c>
      <c r="B3656">
        <v>50</v>
      </c>
      <c r="C3656">
        <v>0.99</v>
      </c>
      <c r="D3656">
        <v>2.86</v>
      </c>
      <c r="E3656" s="1" t="s">
        <v>830</v>
      </c>
      <c r="F3656" s="4" t="str">
        <f>HYPERLINK("https://news.un.org/es/story/2021/02/1487832")</f>
        <v>https://news.un.org/es/story/2021/02/1487832</v>
      </c>
      <c r="G3656">
        <v>1</v>
      </c>
    </row>
    <row r="3657" spans="1:7" outlineLevel="1" x14ac:dyDescent="0.25">
      <c r="A3657" t="s">
        <v>696</v>
      </c>
      <c r="B3657">
        <v>50</v>
      </c>
      <c r="C3657">
        <v>0.99</v>
      </c>
      <c r="D3657">
        <v>2.86</v>
      </c>
      <c r="E3657" s="1" t="s">
        <v>830</v>
      </c>
      <c r="F3657" s="4" t="str">
        <f>HYPERLINK("https://www.mass.gov/doc/vacuna-contra-covid-19-para-personas-mayores-de-65-anos-en-massachusetts/download")</f>
        <v>https://www.mass.gov/doc/vacuna-contra-covid-19-para-personas-mayores-de-65-anos-en-massachusetts/download</v>
      </c>
      <c r="G3657">
        <v>1</v>
      </c>
    </row>
    <row r="3658" spans="1:7" outlineLevel="1" x14ac:dyDescent="0.25">
      <c r="A3658" t="s">
        <v>696</v>
      </c>
      <c r="B3658">
        <v>50</v>
      </c>
      <c r="C3658">
        <v>0.99</v>
      </c>
      <c r="D3658">
        <v>2.86</v>
      </c>
      <c r="E3658" s="1" t="s">
        <v>830</v>
      </c>
      <c r="F3658" s="4" t="str">
        <f>HYPERLINK("https://www.latercera.com/nacional/noticia/vacunas-covid-19-a-domicilio-seremi-de-salud-inicia-despliegue-para-mayores-de-65-anos-personas-trasplantadas-y-dializadas/HLSAUEQIERFBHCMITVZZFOZWEA/")</f>
        <v>https://www.latercera.com/nacional/noticia/vacunas-covid-19-a-domicilio-seremi-de-salud-inicia-despliegue-para-mayores-de-65-anos-personas-trasplantadas-y-dializadas/HLSAUEQIERFBHCMITVZZFOZWEA/</v>
      </c>
      <c r="G3658">
        <v>1</v>
      </c>
    </row>
    <row r="3659" spans="1:7" x14ac:dyDescent="0.25">
      <c r="G3659">
        <v>1</v>
      </c>
    </row>
    <row r="3660" spans="1:7" x14ac:dyDescent="0.25">
      <c r="A3660" t="s">
        <v>562</v>
      </c>
      <c r="B3660">
        <v>50</v>
      </c>
      <c r="C3660">
        <v>0.99</v>
      </c>
      <c r="D3660" t="s">
        <v>529</v>
      </c>
      <c r="E3660" s="1" t="s">
        <v>830</v>
      </c>
      <c r="F3660" s="4" t="str">
        <f>HYPERLINK("https://100seguro.com.ar/g3-una-poliza-para-adultos/")</f>
        <v>https://100seguro.com.ar/g3-una-poliza-para-adultos/</v>
      </c>
      <c r="G3660">
        <v>1</v>
      </c>
    </row>
    <row r="3661" spans="1:7" outlineLevel="1" x14ac:dyDescent="0.25">
      <c r="A3661" t="s">
        <v>562</v>
      </c>
      <c r="B3661">
        <v>50</v>
      </c>
      <c r="C3661">
        <v>0.99</v>
      </c>
      <c r="D3661" t="s">
        <v>529</v>
      </c>
      <c r="E3661" s="1" t="s">
        <v>830</v>
      </c>
      <c r="F3661" s="4" t="str">
        <f>HYPERLINK("https://news.un.org/es/story/2021/02/1487832")</f>
        <v>https://news.un.org/es/story/2021/02/1487832</v>
      </c>
      <c r="G3661">
        <v>1</v>
      </c>
    </row>
    <row r="3662" spans="1:7" outlineLevel="1" x14ac:dyDescent="0.25">
      <c r="A3662" t="s">
        <v>562</v>
      </c>
      <c r="B3662">
        <v>50</v>
      </c>
      <c r="C3662">
        <v>0.99</v>
      </c>
      <c r="D3662" t="s">
        <v>529</v>
      </c>
      <c r="E3662" s="1" t="s">
        <v>830</v>
      </c>
      <c r="F3662" s="4" t="str">
        <f>HYPERLINK("https://elpais.com/mexico/2021-02-10/mexico-anuncia-que-iniciara-la-vacunacion-contra-el-coronavirus-para-adultos-mayores-el-14-de-febrero.html")</f>
        <v>https://elpais.com/mexico/2021-02-10/mexico-anuncia-que-iniciara-la-vacunacion-contra-el-coronavirus-para-adultos-mayores-el-14-de-febrero.html</v>
      </c>
      <c r="G3662">
        <v>1</v>
      </c>
    </row>
    <row r="3663" spans="1:7" outlineLevel="1" x14ac:dyDescent="0.25">
      <c r="A3663" t="s">
        <v>562</v>
      </c>
      <c r="B3663">
        <v>50</v>
      </c>
      <c r="C3663">
        <v>0.99</v>
      </c>
      <c r="D3663" t="s">
        <v>529</v>
      </c>
      <c r="E3663" s="1" t="s">
        <v>830</v>
      </c>
      <c r="F3663" s="4" t="str">
        <f>HYPERLINK("https://espanol.medscape.com/verarticulo/5906638")</f>
        <v>https://espanol.medscape.com/verarticulo/5906638</v>
      </c>
      <c r="G3663">
        <v>1</v>
      </c>
    </row>
    <row r="3664" spans="1:7" outlineLevel="1" x14ac:dyDescent="0.25">
      <c r="A3664" t="s">
        <v>562</v>
      </c>
      <c r="B3664">
        <v>50</v>
      </c>
      <c r="C3664">
        <v>0.99</v>
      </c>
      <c r="D3664" t="s">
        <v>529</v>
      </c>
      <c r="E3664" s="1" t="s">
        <v>830</v>
      </c>
      <c r="F3664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64">
        <v>1</v>
      </c>
    </row>
    <row r="3665" spans="1:7" outlineLevel="1" x14ac:dyDescent="0.25">
      <c r="A3665" t="s">
        <v>562</v>
      </c>
      <c r="B3665">
        <v>50</v>
      </c>
      <c r="C3665">
        <v>0.99</v>
      </c>
      <c r="D3665" t="s">
        <v>529</v>
      </c>
      <c r="E3665" s="1" t="s">
        <v>830</v>
      </c>
      <c r="F3665" s="4" t="str">
        <f>HYPERLINK("https://www.elfinanciero.com.mx/salud/alemania-pone-en-duda-efectividad-de-vacuna-covid-de-astrazeneca-en-adultos-y-adultas-mayores")</f>
        <v>https://www.elfinanciero.com.mx/salud/alemania-pone-en-duda-efectividad-de-vacuna-covid-de-astrazeneca-en-adultos-y-adultas-mayores</v>
      </c>
      <c r="G3665">
        <v>1</v>
      </c>
    </row>
    <row r="3666" spans="1:7" outlineLevel="1" x14ac:dyDescent="0.25">
      <c r="A3666" t="s">
        <v>562</v>
      </c>
      <c r="B3666">
        <v>50</v>
      </c>
      <c r="C3666">
        <v>0.99</v>
      </c>
      <c r="D3666" t="s">
        <v>529</v>
      </c>
      <c r="E3666" s="1" t="s">
        <v>830</v>
      </c>
      <c r="F3666" s="4" t="str">
        <f>HYPERLINK("https://www.mass.gov/doc/vacuna-contra-covid-19-para-personas-mayores-de-65-anos-en-massachusetts/download")</f>
        <v>https://www.mass.gov/doc/vacuna-contra-covid-19-para-personas-mayores-de-65-anos-en-massachusetts/download</v>
      </c>
      <c r="G3666">
        <v>1</v>
      </c>
    </row>
    <row r="3667" spans="1:7" outlineLevel="1" x14ac:dyDescent="0.25">
      <c r="A3667" t="s">
        <v>562</v>
      </c>
      <c r="B3667">
        <v>50</v>
      </c>
      <c r="C3667">
        <v>0.99</v>
      </c>
      <c r="D3667" t="s">
        <v>529</v>
      </c>
      <c r="E3667" s="1" t="s">
        <v>830</v>
      </c>
      <c r="F3667" s="4" t="str">
        <f>HYPERLINK("https://access.nyc.gov/es/programs/%E2%80%8Bhealth-insurance-assistance/")</f>
        <v>https://access.nyc.gov/es/programs/%E2%80%8Bhealth-insurance-assistance/</v>
      </c>
      <c r="G3667">
        <v>1</v>
      </c>
    </row>
    <row r="3668" spans="1:7" outlineLevel="1" x14ac:dyDescent="0.25">
      <c r="A3668" t="s">
        <v>562</v>
      </c>
      <c r="B3668">
        <v>50</v>
      </c>
      <c r="C3668">
        <v>0.99</v>
      </c>
      <c r="D3668" t="s">
        <v>529</v>
      </c>
      <c r="E3668" s="1" t="s">
        <v>830</v>
      </c>
      <c r="F3668" s="4" t="str">
        <f>HYPERLINK("https://www.laprovincia.es/vida-y-estilo/salud/2021/02/10/oms-avala-vacuna-astrazeneca-mayores-34399916.html")</f>
        <v>https://www.laprovincia.es/vida-y-estilo/salud/2021/02/10/oms-avala-vacuna-astrazeneca-mayores-34399916.html</v>
      </c>
      <c r="G3668">
        <v>1</v>
      </c>
    </row>
    <row r="3669" spans="1:7" outlineLevel="1" x14ac:dyDescent="0.25">
      <c r="A3669" t="s">
        <v>562</v>
      </c>
      <c r="B3669">
        <v>50</v>
      </c>
      <c r="C3669">
        <v>0.99</v>
      </c>
      <c r="D3669" t="s">
        <v>529</v>
      </c>
      <c r="E3669" s="1" t="s">
        <v>830</v>
      </c>
      <c r="F3669" s="4" t="str">
        <f>HYPERLINK("https://www.latercera.com/nacional/noticia/vacunas-covid-19-a-domicilio-seremi-de-salud-inicia-despliegue-para-mayores-de-65-anos-personas-trasplantadas-y-dializadas/HLSAUEQIERFBHCMITVZZFOZWEA/")</f>
        <v>https://www.latercera.com/nacional/noticia/vacunas-covid-19-a-domicilio-seremi-de-salud-inicia-despliegue-para-mayores-de-65-anos-personas-trasplantadas-y-dializadas/HLSAUEQIERFBHCMITVZZFOZWEA/</v>
      </c>
      <c r="G3669">
        <v>1</v>
      </c>
    </row>
    <row r="3670" spans="1:7" x14ac:dyDescent="0.25">
      <c r="G3670">
        <v>1</v>
      </c>
    </row>
    <row r="3671" spans="1:7" x14ac:dyDescent="0.25">
      <c r="A3671" t="s">
        <v>767</v>
      </c>
      <c r="B3671">
        <v>500</v>
      </c>
      <c r="C3671">
        <v>0.99</v>
      </c>
      <c r="D3671">
        <v>3.24</v>
      </c>
      <c r="E3671" s="1" t="s">
        <v>830</v>
      </c>
      <c r="F3671" s="4" t="str">
        <f>HYPERLINK("https://selectra.es/seguros/seguros-salud")</f>
        <v>https://selectra.es/seguros/seguros-salud</v>
      </c>
      <c r="G3671">
        <v>1</v>
      </c>
    </row>
    <row r="3672" spans="1:7" outlineLevel="1" x14ac:dyDescent="0.25">
      <c r="A3672" t="s">
        <v>767</v>
      </c>
      <c r="B3672">
        <v>500</v>
      </c>
      <c r="C3672">
        <v>0.99</v>
      </c>
      <c r="D3672">
        <v>3.24</v>
      </c>
      <c r="E3672" s="1" t="s">
        <v>830</v>
      </c>
      <c r="F3672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72">
        <v>1</v>
      </c>
    </row>
    <row r="3673" spans="1:7" outlineLevel="1" x14ac:dyDescent="0.25">
      <c r="A3673" t="s">
        <v>767</v>
      </c>
      <c r="B3673">
        <v>500</v>
      </c>
      <c r="C3673">
        <v>0.99</v>
      </c>
      <c r="D3673">
        <v>3.24</v>
      </c>
      <c r="E3673" s="1" t="s">
        <v>830</v>
      </c>
      <c r="F3673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673">
        <v>1</v>
      </c>
    </row>
    <row r="3674" spans="1:7" outlineLevel="1" x14ac:dyDescent="0.25">
      <c r="A3674" t="s">
        <v>767</v>
      </c>
      <c r="B3674">
        <v>500</v>
      </c>
      <c r="C3674">
        <v>0.99</v>
      </c>
      <c r="D3674">
        <v>3.24</v>
      </c>
      <c r="E3674" s="1" t="s">
        <v>830</v>
      </c>
      <c r="F3674" s="4" t="str">
        <f>HYPERLINK("https://www.elmundo.es/madrid/2021/03/05/60420cb021efa0d3508b45d3.html")</f>
        <v>https://www.elmundo.es/madrid/2021/03/05/60420cb021efa0d3508b45d3.html</v>
      </c>
      <c r="G3674">
        <v>1</v>
      </c>
    </row>
    <row r="3675" spans="1:7" outlineLevel="1" x14ac:dyDescent="0.25">
      <c r="A3675" t="s">
        <v>767</v>
      </c>
      <c r="B3675">
        <v>500</v>
      </c>
      <c r="C3675">
        <v>0.99</v>
      </c>
      <c r="D3675">
        <v>3.24</v>
      </c>
      <c r="E3675" s="1" t="s">
        <v>830</v>
      </c>
      <c r="F3675" s="4" t="str">
        <f>HYPERLINK("https://news.un.org/es/story/2021/02/1487832")</f>
        <v>https://news.un.org/es/story/2021/02/1487832</v>
      </c>
      <c r="G3675">
        <v>1</v>
      </c>
    </row>
    <row r="3676" spans="1:7" outlineLevel="1" x14ac:dyDescent="0.25">
      <c r="A3676" t="s">
        <v>767</v>
      </c>
      <c r="B3676">
        <v>500</v>
      </c>
      <c r="C3676">
        <v>0.99</v>
      </c>
      <c r="D3676">
        <v>3.24</v>
      </c>
      <c r="E3676" s="1" t="s">
        <v>830</v>
      </c>
      <c r="F3676" s="4" t="str">
        <f>HYPERLINK("https://www.aseguratuviaje.cl/seguro-para-mayores-de-70/seguro-medico-mayores-de-70-anos-planes-para-adultos-mayores")</f>
        <v>https://www.aseguratuviaje.cl/seguro-para-mayores-de-70/seguro-medico-mayores-de-70-anos-planes-para-adultos-mayores</v>
      </c>
      <c r="G3676">
        <v>1</v>
      </c>
    </row>
    <row r="3677" spans="1:7" outlineLevel="1" x14ac:dyDescent="0.25">
      <c r="A3677" t="s">
        <v>767</v>
      </c>
      <c r="B3677">
        <v>500</v>
      </c>
      <c r="C3677">
        <v>0.99</v>
      </c>
      <c r="D3677">
        <v>3.24</v>
      </c>
      <c r="E3677" s="1" t="s">
        <v>830</v>
      </c>
      <c r="F3677" s="4" t="str">
        <f>HYPERLINK("https://www.gba.gob.ar/saludprovincia/noticias/la_provincia_comienza_vacunar_de_manera_masiva_mayores_de_70_a%C3%B1os_y_docentes")</f>
        <v>https://www.gba.gob.ar/saludprovincia/noticias/la_provincia_comienza_vacunar_de_manera_masiva_mayores_de_70_a%C3%B1os_y_docentes</v>
      </c>
      <c r="G3677">
        <v>1</v>
      </c>
    </row>
    <row r="3678" spans="1:7" outlineLevel="1" x14ac:dyDescent="0.25">
      <c r="A3678" t="s">
        <v>767</v>
      </c>
      <c r="B3678">
        <v>500</v>
      </c>
      <c r="C3678">
        <v>0.99</v>
      </c>
      <c r="D3678">
        <v>3.24</v>
      </c>
      <c r="E3678" s="1" t="s">
        <v>830</v>
      </c>
      <c r="F3678" s="4" t="str">
        <f>HYPERLINK("https://andina.pe/agencia/noticia-essalud-conoce-cronograma-actualizacion-datos-para-adultos-mayores-836184.aspx")</f>
        <v>https://andina.pe/agencia/noticia-essalud-conoce-cronograma-actualizacion-datos-para-adultos-mayores-836184.aspx</v>
      </c>
      <c r="G3678">
        <v>1</v>
      </c>
    </row>
    <row r="3679" spans="1:7" outlineLevel="1" x14ac:dyDescent="0.25">
      <c r="A3679" t="s">
        <v>767</v>
      </c>
      <c r="B3679">
        <v>500</v>
      </c>
      <c r="C3679">
        <v>0.99</v>
      </c>
      <c r="D3679">
        <v>3.24</v>
      </c>
      <c r="E3679" s="1" t="s">
        <v>830</v>
      </c>
      <c r="F3679" s="4" t="str">
        <f>HYPERLINK("https://insurancelatino.com/las-mejores-opciones-de-seguro-de-vida-para-mayores/")</f>
        <v>https://insurancelatino.com/las-mejores-opciones-de-seguro-de-vida-para-mayores/</v>
      </c>
      <c r="G3679">
        <v>1</v>
      </c>
    </row>
    <row r="3680" spans="1:7" outlineLevel="1" x14ac:dyDescent="0.25">
      <c r="A3680" t="s">
        <v>767</v>
      </c>
      <c r="B3680">
        <v>500</v>
      </c>
      <c r="C3680">
        <v>0.99</v>
      </c>
      <c r="D3680">
        <v>3.24</v>
      </c>
      <c r="E3680" s="1" t="s">
        <v>830</v>
      </c>
      <c r="F3680" s="4" t="str">
        <f>HYPERLINK("http://portal.essalud.gob.pe/index.php/etapa-adulto-mayor/")</f>
        <v>http://portal.essalud.gob.pe/index.php/etapa-adulto-mayor/</v>
      </c>
      <c r="G3680">
        <v>1</v>
      </c>
    </row>
    <row r="3681" spans="1:7" x14ac:dyDescent="0.25">
      <c r="G3681">
        <v>1</v>
      </c>
    </row>
    <row r="3682" spans="1:7" x14ac:dyDescent="0.25">
      <c r="A3682" t="s">
        <v>978</v>
      </c>
      <c r="B3682">
        <v>50</v>
      </c>
      <c r="C3682">
        <v>0.99</v>
      </c>
      <c r="D3682">
        <v>2.59</v>
      </c>
      <c r="E3682" s="1" t="s">
        <v>830</v>
      </c>
      <c r="F3682" s="4" t="str">
        <f>HYPERLINK("https://selectra.es/seguros/seguros-salud")</f>
        <v>https://selectra.es/seguros/seguros-salud</v>
      </c>
      <c r="G3682">
        <v>1</v>
      </c>
    </row>
    <row r="3683" spans="1:7" outlineLevel="1" x14ac:dyDescent="0.25">
      <c r="A3683" t="s">
        <v>978</v>
      </c>
      <c r="B3683">
        <v>50</v>
      </c>
      <c r="C3683">
        <v>0.99</v>
      </c>
      <c r="D3683">
        <v>2.59</v>
      </c>
      <c r="E3683" s="1" t="s">
        <v>830</v>
      </c>
      <c r="F3683" s="4" t="str">
        <f>HYPERLINK("https://www.aseguratuviaje.cl/seguro-para-mayores-de-70/seguro-medico-mayores-de-70-anos-planes-para-adultos-mayores")</f>
        <v>https://www.aseguratuviaje.cl/seguro-para-mayores-de-70/seguro-medico-mayores-de-70-anos-planes-para-adultos-mayores</v>
      </c>
      <c r="G3683">
        <v>1</v>
      </c>
    </row>
    <row r="3684" spans="1:7" outlineLevel="1" x14ac:dyDescent="0.25">
      <c r="A3684" t="s">
        <v>978</v>
      </c>
      <c r="B3684">
        <v>50</v>
      </c>
      <c r="C3684">
        <v>0.99</v>
      </c>
      <c r="D3684">
        <v>2.59</v>
      </c>
      <c r="E3684" s="1" t="s">
        <v>830</v>
      </c>
      <c r="F3684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684">
        <v>1</v>
      </c>
    </row>
    <row r="3685" spans="1:7" outlineLevel="1" x14ac:dyDescent="0.25">
      <c r="A3685" t="s">
        <v>978</v>
      </c>
      <c r="B3685">
        <v>50</v>
      </c>
      <c r="C3685">
        <v>0.99</v>
      </c>
      <c r="D3685">
        <v>2.59</v>
      </c>
      <c r="E3685" s="1" t="s">
        <v>830</v>
      </c>
      <c r="F3685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85">
        <v>1</v>
      </c>
    </row>
    <row r="3686" spans="1:7" outlineLevel="1" x14ac:dyDescent="0.25">
      <c r="A3686" t="s">
        <v>978</v>
      </c>
      <c r="B3686">
        <v>50</v>
      </c>
      <c r="C3686">
        <v>0.99</v>
      </c>
      <c r="D3686">
        <v>2.59</v>
      </c>
      <c r="E3686" s="1" t="s">
        <v>830</v>
      </c>
      <c r="F3686" s="4" t="str">
        <f>HYPERLINK("https://www.elmundo.es/madrid/2021/03/05/60420cb021efa0d3508b45d3.html")</f>
        <v>https://www.elmundo.es/madrid/2021/03/05/60420cb021efa0d3508b45d3.html</v>
      </c>
      <c r="G3686">
        <v>1</v>
      </c>
    </row>
    <row r="3687" spans="1:7" outlineLevel="1" x14ac:dyDescent="0.25">
      <c r="A3687" t="s">
        <v>978</v>
      </c>
      <c r="B3687">
        <v>50</v>
      </c>
      <c r="C3687">
        <v>0.99</v>
      </c>
      <c r="D3687">
        <v>2.59</v>
      </c>
      <c r="E3687" s="1" t="s">
        <v>830</v>
      </c>
      <c r="F3687" s="4" t="str">
        <f>HYPERLINK("https://insurancelatino.com/las-mejores-opciones-de-seguro-de-vida-para-mayores/")</f>
        <v>https://insurancelatino.com/las-mejores-opciones-de-seguro-de-vida-para-mayores/</v>
      </c>
      <c r="G3687">
        <v>1</v>
      </c>
    </row>
    <row r="3688" spans="1:7" outlineLevel="1" x14ac:dyDescent="0.25">
      <c r="A3688" t="s">
        <v>978</v>
      </c>
      <c r="B3688">
        <v>50</v>
      </c>
      <c r="C3688">
        <v>0.99</v>
      </c>
      <c r="D3688">
        <v>2.59</v>
      </c>
      <c r="E3688" s="1" t="s">
        <v>830</v>
      </c>
      <c r="F3688" s="4" t="str">
        <f>HYPERLINK("https://www.intermundial.es/blog/5-mitos-seguro-de-viaje/")</f>
        <v>https://www.intermundial.es/blog/5-mitos-seguro-de-viaje/</v>
      </c>
      <c r="G3688">
        <v>1</v>
      </c>
    </row>
    <row r="3689" spans="1:7" outlineLevel="1" x14ac:dyDescent="0.25">
      <c r="A3689" t="s">
        <v>978</v>
      </c>
      <c r="B3689">
        <v>50</v>
      </c>
      <c r="C3689">
        <v>0.99</v>
      </c>
      <c r="D3689">
        <v>2.59</v>
      </c>
      <c r="E3689" s="1" t="s">
        <v>830</v>
      </c>
      <c r="F3689" s="4" t="str">
        <f>HYPERLINK("https://www.assistcard.com/sv")</f>
        <v>https://www.assistcard.com/sv</v>
      </c>
      <c r="G3689">
        <v>1</v>
      </c>
    </row>
    <row r="3690" spans="1:7" outlineLevel="1" x14ac:dyDescent="0.25">
      <c r="A3690" t="s">
        <v>978</v>
      </c>
      <c r="B3690">
        <v>50</v>
      </c>
      <c r="C3690">
        <v>0.99</v>
      </c>
      <c r="D3690">
        <v>2.59</v>
      </c>
      <c r="E3690" s="1" t="s">
        <v>830</v>
      </c>
      <c r="F3690" s="4" t="str">
        <f>HYPERLINK("https://andina.pe/agencia/noticia-essalud-conoce-cronograma-actualizacion-datos-para-adultos-mayores-836184.aspx")</f>
        <v>https://andina.pe/agencia/noticia-essalud-conoce-cronograma-actualizacion-datos-para-adultos-mayores-836184.aspx</v>
      </c>
      <c r="G3690">
        <v>1</v>
      </c>
    </row>
    <row r="3691" spans="1:7" outlineLevel="1" x14ac:dyDescent="0.25">
      <c r="A3691" t="s">
        <v>978</v>
      </c>
      <c r="B3691">
        <v>50</v>
      </c>
      <c r="C3691">
        <v>0.99</v>
      </c>
      <c r="D3691">
        <v>2.59</v>
      </c>
      <c r="E3691" s="1" t="s">
        <v>830</v>
      </c>
      <c r="F3691" s="4" t="str">
        <f>HYPERLINK("https://www.gba.gob.ar/saludprovincia/noticias/la_provincia_comienza_vacunar_de_manera_masiva_mayores_de_70_a%C3%B1os_y_docentes")</f>
        <v>https://www.gba.gob.ar/saludprovincia/noticias/la_provincia_comienza_vacunar_de_manera_masiva_mayores_de_70_a%C3%B1os_y_docentes</v>
      </c>
      <c r="G3691">
        <v>1</v>
      </c>
    </row>
    <row r="3692" spans="1:7" x14ac:dyDescent="0.25">
      <c r="G3692">
        <v>1</v>
      </c>
    </row>
    <row r="3693" spans="1:7" x14ac:dyDescent="0.25">
      <c r="A3693" t="s">
        <v>1053</v>
      </c>
      <c r="B3693" t="s">
        <v>529</v>
      </c>
      <c r="C3693" t="s">
        <v>529</v>
      </c>
      <c r="D3693" t="s">
        <v>529</v>
      </c>
      <c r="E3693" s="1" t="s">
        <v>830</v>
      </c>
      <c r="F3693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693">
        <v>1</v>
      </c>
    </row>
    <row r="3694" spans="1:7" outlineLevel="1" x14ac:dyDescent="0.25">
      <c r="A3694" t="s">
        <v>1053</v>
      </c>
      <c r="B3694" t="s">
        <v>529</v>
      </c>
      <c r="C3694" t="s">
        <v>529</v>
      </c>
      <c r="D3694" t="s">
        <v>529</v>
      </c>
      <c r="E3694" s="1" t="s">
        <v>830</v>
      </c>
      <c r="F3694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694">
        <v>1</v>
      </c>
    </row>
    <row r="3695" spans="1:7" outlineLevel="1" x14ac:dyDescent="0.25">
      <c r="A3695" t="s">
        <v>1053</v>
      </c>
      <c r="B3695" t="s">
        <v>529</v>
      </c>
      <c r="C3695" t="s">
        <v>529</v>
      </c>
      <c r="D3695" t="s">
        <v>529</v>
      </c>
      <c r="E3695" s="1" t="s">
        <v>830</v>
      </c>
      <c r="F3695" s="4" t="str">
        <f>HYPERLINK("https://andina.pe/agencia/noticia-essalud-conoce-cronograma-actualizacion-datos-para-adultos-mayores-836184.aspx")</f>
        <v>https://andina.pe/agencia/noticia-essalud-conoce-cronograma-actualizacion-datos-para-adultos-mayores-836184.aspx</v>
      </c>
      <c r="G3695">
        <v>1</v>
      </c>
    </row>
    <row r="3696" spans="1:7" outlineLevel="1" x14ac:dyDescent="0.25">
      <c r="A3696" t="s">
        <v>1053</v>
      </c>
      <c r="B3696" t="s">
        <v>529</v>
      </c>
      <c r="C3696" t="s">
        <v>529</v>
      </c>
      <c r="D3696" t="s">
        <v>529</v>
      </c>
      <c r="E3696" s="1" t="s">
        <v>830</v>
      </c>
      <c r="F3696" s="4" t="str">
        <f>HYPERLINK("https://elcomercio.pe/lima/sucesos/essalud-cronograma-oficial-para-actualizacion-de-datos-de-adultos-mayores-en-pagina-web-coronavirus-fiorella-molinelli-nndc-noticia/")</f>
        <v>https://elcomercio.pe/lima/sucesos/essalud-cronograma-oficial-para-actualizacion-de-datos-de-adultos-mayores-en-pagina-web-coronavirus-fiorella-molinelli-nndc-noticia/</v>
      </c>
      <c r="G3696">
        <v>1</v>
      </c>
    </row>
    <row r="3697" spans="1:7" outlineLevel="1" x14ac:dyDescent="0.25">
      <c r="A3697" t="s">
        <v>1053</v>
      </c>
      <c r="B3697" t="s">
        <v>529</v>
      </c>
      <c r="C3697" t="s">
        <v>529</v>
      </c>
      <c r="D3697" t="s">
        <v>529</v>
      </c>
      <c r="E3697" s="1" t="s">
        <v>830</v>
      </c>
      <c r="F3697" s="4" t="str">
        <f>HYPERLINK("https://insurancelatino.com/las-mejores-opciones-de-seguro-de-vida-para-mayores/")</f>
        <v>https://insurancelatino.com/las-mejores-opciones-de-seguro-de-vida-para-mayores/</v>
      </c>
      <c r="G3697">
        <v>1</v>
      </c>
    </row>
    <row r="3698" spans="1:7" outlineLevel="1" x14ac:dyDescent="0.25">
      <c r="A3698" t="s">
        <v>1053</v>
      </c>
      <c r="B3698" t="s">
        <v>529</v>
      </c>
      <c r="C3698" t="s">
        <v>529</v>
      </c>
      <c r="D3698" t="s">
        <v>529</v>
      </c>
      <c r="E3698" s="1" t="s">
        <v>830</v>
      </c>
      <c r="F3698" s="4" t="str">
        <f>HYPERLINK("https://www.assistcard.com/bo")</f>
        <v>https://www.assistcard.com/bo</v>
      </c>
      <c r="G3698">
        <v>1</v>
      </c>
    </row>
    <row r="3699" spans="1:7" outlineLevel="1" x14ac:dyDescent="0.25">
      <c r="A3699" t="s">
        <v>1053</v>
      </c>
      <c r="B3699" t="s">
        <v>529</v>
      </c>
      <c r="C3699" t="s">
        <v>529</v>
      </c>
      <c r="D3699" t="s">
        <v>529</v>
      </c>
      <c r="E3699" s="1" t="s">
        <v>830</v>
      </c>
      <c r="F3699" s="4" t="str">
        <f>HYPERLINK("https://espanol.medscape.com/verarticulo/5906591")</f>
        <v>https://espanol.medscape.com/verarticulo/5906591</v>
      </c>
      <c r="G3699">
        <v>1</v>
      </c>
    </row>
    <row r="3700" spans="1:7" outlineLevel="1" x14ac:dyDescent="0.25">
      <c r="A3700" t="s">
        <v>1053</v>
      </c>
      <c r="B3700" t="s">
        <v>529</v>
      </c>
      <c r="C3700" t="s">
        <v>529</v>
      </c>
      <c r="D3700" t="s">
        <v>529</v>
      </c>
      <c r="E3700" s="1" t="s">
        <v>830</v>
      </c>
      <c r="F3700" s="4" t="str">
        <f>HYPERLINK("https://www.mass.gov/doc/instrucciones-para-recibir-la-vacuna-contra-el-covid-19-para-residentes-de-75-anos-o-mas/download")</f>
        <v>https://www.mass.gov/doc/instrucciones-para-recibir-la-vacuna-contra-el-covid-19-para-residentes-de-75-anos-o-mas/download</v>
      </c>
      <c r="G3700">
        <v>1</v>
      </c>
    </row>
    <row r="3701" spans="1:7" outlineLevel="1" x14ac:dyDescent="0.25">
      <c r="A3701" t="s">
        <v>1053</v>
      </c>
      <c r="B3701" t="s">
        <v>529</v>
      </c>
      <c r="C3701" t="s">
        <v>529</v>
      </c>
      <c r="D3701" t="s">
        <v>529</v>
      </c>
      <c r="E3701" s="1" t="s">
        <v>830</v>
      </c>
      <c r="F3701" s="4" t="str">
        <f>HYPERLINK("https://www.elmundo.es/ciencia-y-salud/salud/2021/03/02/603e119021efa094218b462f.html")</f>
        <v>https://www.elmundo.es/ciencia-y-salud/salud/2021/03/02/603e119021efa094218b462f.html</v>
      </c>
      <c r="G3701">
        <v>1</v>
      </c>
    </row>
    <row r="3702" spans="1:7" outlineLevel="1" x14ac:dyDescent="0.25">
      <c r="A3702" t="s">
        <v>1053</v>
      </c>
      <c r="B3702" t="s">
        <v>529</v>
      </c>
      <c r="C3702" t="s">
        <v>529</v>
      </c>
      <c r="D3702" t="s">
        <v>529</v>
      </c>
      <c r="E3702" s="1" t="s">
        <v>830</v>
      </c>
      <c r="F3702" s="4" t="str">
        <f>HYPERLINK("https://www.inforesidencias.com/contenidos/mayores-y-familia/nacional/vivienda-para-mayores")</f>
        <v>https://www.inforesidencias.com/contenidos/mayores-y-familia/nacional/vivienda-para-mayores</v>
      </c>
      <c r="G3702">
        <v>1</v>
      </c>
    </row>
    <row r="3703" spans="1:7" x14ac:dyDescent="0.25">
      <c r="G3703">
        <v>1</v>
      </c>
    </row>
    <row r="3704" spans="1:7" x14ac:dyDescent="0.25">
      <c r="A3704" t="s">
        <v>115</v>
      </c>
      <c r="B3704">
        <v>50</v>
      </c>
      <c r="C3704">
        <v>0.99</v>
      </c>
      <c r="D3704">
        <v>3.42</v>
      </c>
      <c r="E3704" s="1" t="s">
        <v>830</v>
      </c>
      <c r="F3704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704">
        <v>1</v>
      </c>
    </row>
    <row r="3705" spans="1:7" outlineLevel="1" x14ac:dyDescent="0.25">
      <c r="A3705" t="s">
        <v>115</v>
      </c>
      <c r="B3705">
        <v>50</v>
      </c>
      <c r="C3705">
        <v>0.99</v>
      </c>
      <c r="D3705">
        <v>3.42</v>
      </c>
      <c r="E3705" s="1" t="s">
        <v>830</v>
      </c>
      <c r="F3705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705">
        <v>1</v>
      </c>
    </row>
    <row r="3706" spans="1:7" outlineLevel="1" x14ac:dyDescent="0.25">
      <c r="A3706" t="s">
        <v>115</v>
      </c>
      <c r="B3706">
        <v>50</v>
      </c>
      <c r="C3706">
        <v>0.99</v>
      </c>
      <c r="D3706">
        <v>3.42</v>
      </c>
      <c r="E3706" s="1" t="s">
        <v>830</v>
      </c>
      <c r="F3706" s="4" t="str">
        <f>HYPERLINK("https://espanol.medscape.com/verarticulo/5906591")</f>
        <v>https://espanol.medscape.com/verarticulo/5906591</v>
      </c>
      <c r="G3706">
        <v>1</v>
      </c>
    </row>
    <row r="3707" spans="1:7" outlineLevel="1" x14ac:dyDescent="0.25">
      <c r="A3707" t="s">
        <v>115</v>
      </c>
      <c r="B3707">
        <v>50</v>
      </c>
      <c r="C3707">
        <v>0.99</v>
      </c>
      <c r="D3707">
        <v>3.42</v>
      </c>
      <c r="E3707" s="1" t="s">
        <v>830</v>
      </c>
      <c r="F3707" s="4" t="str">
        <f>HYPERLINK("https://www.assistcard.com/sv")</f>
        <v>https://www.assistcard.com/sv</v>
      </c>
      <c r="G3707">
        <v>1</v>
      </c>
    </row>
    <row r="3708" spans="1:7" outlineLevel="1" x14ac:dyDescent="0.25">
      <c r="A3708" t="s">
        <v>115</v>
      </c>
      <c r="B3708">
        <v>50</v>
      </c>
      <c r="C3708">
        <v>0.99</v>
      </c>
      <c r="D3708">
        <v>3.42</v>
      </c>
      <c r="E3708" s="1" t="s">
        <v>830</v>
      </c>
      <c r="F3708" s="4" t="str">
        <f>HYPERLINK("https://insurancelatino.com/las-mejores-opciones-de-seguro-de-vida-para-mayores/")</f>
        <v>https://insurancelatino.com/las-mejores-opciones-de-seguro-de-vida-para-mayores/</v>
      </c>
      <c r="G3708">
        <v>1</v>
      </c>
    </row>
    <row r="3709" spans="1:7" outlineLevel="1" x14ac:dyDescent="0.25">
      <c r="A3709" t="s">
        <v>115</v>
      </c>
      <c r="B3709">
        <v>50</v>
      </c>
      <c r="C3709">
        <v>0.99</v>
      </c>
      <c r="D3709">
        <v>3.42</v>
      </c>
      <c r="E3709" s="1" t="s">
        <v>830</v>
      </c>
      <c r="F3709" s="4" t="str">
        <f>HYPERLINK("https://andina.pe/agencia/noticia-essalud-conoce-cronograma-actualizacion-datos-para-adultos-mayores-836184.aspx")</f>
        <v>https://andina.pe/agencia/noticia-essalud-conoce-cronograma-actualizacion-datos-para-adultos-mayores-836184.aspx</v>
      </c>
      <c r="G3709">
        <v>1</v>
      </c>
    </row>
    <row r="3710" spans="1:7" outlineLevel="1" x14ac:dyDescent="0.25">
      <c r="A3710" t="s">
        <v>115</v>
      </c>
      <c r="B3710">
        <v>50</v>
      </c>
      <c r="C3710">
        <v>0.99</v>
      </c>
      <c r="D3710">
        <v>3.42</v>
      </c>
      <c r="E3710" s="1" t="s">
        <v>830</v>
      </c>
      <c r="F3710" s="4" t="str">
        <f>HYPERLINK("https://www.latimes.com/espanol/articulo/2021-02-14/reino-unido-ha-vacunado-al-22-de-su-poblacion-contra-covid")</f>
        <v>https://www.latimes.com/espanol/articulo/2021-02-14/reino-unido-ha-vacunado-al-22-de-su-poblacion-contra-covid</v>
      </c>
      <c r="G3710">
        <v>1</v>
      </c>
    </row>
    <row r="3711" spans="1:7" outlineLevel="1" x14ac:dyDescent="0.25">
      <c r="A3711" t="s">
        <v>115</v>
      </c>
      <c r="B3711">
        <v>50</v>
      </c>
      <c r="C3711">
        <v>0.99</v>
      </c>
      <c r="D3711">
        <v>3.42</v>
      </c>
      <c r="E3711" s="1" t="s">
        <v>830</v>
      </c>
      <c r="F3711" s="4" t="str">
        <f>HYPERLINK("https://www.inforesidencias.com/contenidos/mayores-y-familia/nacional/vivienda-para-mayores")</f>
        <v>https://www.inforesidencias.com/contenidos/mayores-y-familia/nacional/vivienda-para-mayores</v>
      </c>
      <c r="G3711">
        <v>1</v>
      </c>
    </row>
    <row r="3712" spans="1:7" outlineLevel="1" x14ac:dyDescent="0.25">
      <c r="A3712" t="s">
        <v>115</v>
      </c>
      <c r="B3712">
        <v>50</v>
      </c>
      <c r="C3712">
        <v>0.99</v>
      </c>
      <c r="D3712">
        <v>3.42</v>
      </c>
      <c r="E3712" s="1" t="s">
        <v>830</v>
      </c>
      <c r="F3712" s="4" t="str">
        <f>HYPERLINK("https://elcomercio.pe/lima/sucesos/essalud-cronograma-oficial-para-actualizacion-de-datos-de-adultos-mayores-en-pagina-web-coronavirus-fiorella-molinelli-nndc-noticia/")</f>
        <v>https://elcomercio.pe/lima/sucesos/essalud-cronograma-oficial-para-actualizacion-de-datos-de-adultos-mayores-en-pagina-web-coronavirus-fiorella-molinelli-nndc-noticia/</v>
      </c>
      <c r="G3712">
        <v>1</v>
      </c>
    </row>
    <row r="3713" spans="1:7" outlineLevel="1" x14ac:dyDescent="0.25">
      <c r="A3713" t="s">
        <v>115</v>
      </c>
      <c r="B3713">
        <v>50</v>
      </c>
      <c r="C3713">
        <v>0.99</v>
      </c>
      <c r="D3713">
        <v>3.42</v>
      </c>
      <c r="E3713" s="1" t="s">
        <v>830</v>
      </c>
      <c r="F3713" s="4" t="str">
        <f>HYPERLINK("https://www.elmundo.es/ciencia-y-salud/salud/2021/03/02/603e119021efa094218b462f.html")</f>
        <v>https://www.elmundo.es/ciencia-y-salud/salud/2021/03/02/603e119021efa094218b462f.html</v>
      </c>
      <c r="G3713">
        <v>1</v>
      </c>
    </row>
    <row r="3714" spans="1:7" x14ac:dyDescent="0.25">
      <c r="G3714">
        <v>1</v>
      </c>
    </row>
    <row r="3715" spans="1:7" x14ac:dyDescent="0.25">
      <c r="A3715" t="s">
        <v>728</v>
      </c>
      <c r="B3715">
        <v>500</v>
      </c>
      <c r="C3715">
        <v>0.99</v>
      </c>
      <c r="D3715">
        <v>2.64</v>
      </c>
      <c r="E3715" s="1" t="s">
        <v>830</v>
      </c>
      <c r="F3715" s="4" t="str">
        <f>HYPERLINK("https://selectra.es/seguros/seguros-salud")</f>
        <v>https://selectra.es/seguros/seguros-salud</v>
      </c>
      <c r="G3715">
        <v>1</v>
      </c>
    </row>
    <row r="3716" spans="1:7" outlineLevel="1" x14ac:dyDescent="0.25">
      <c r="A3716" t="s">
        <v>728</v>
      </c>
      <c r="B3716">
        <v>500</v>
      </c>
      <c r="C3716">
        <v>0.99</v>
      </c>
      <c r="D3716">
        <v>2.64</v>
      </c>
      <c r="E3716" s="1" t="s">
        <v>830</v>
      </c>
      <c r="F3716" s="4" t="str">
        <f>HYPERLINK("https://www.aseguratuviaje.cl/seguro-para-mayores-de-70/seguro-medico-mayores-de-70-anos-planes-para-adultos-mayores")</f>
        <v>https://www.aseguratuviaje.cl/seguro-para-mayores-de-70/seguro-medico-mayores-de-70-anos-planes-para-adultos-mayores</v>
      </c>
      <c r="G3716">
        <v>1</v>
      </c>
    </row>
    <row r="3717" spans="1:7" outlineLevel="1" x14ac:dyDescent="0.25">
      <c r="A3717" t="s">
        <v>728</v>
      </c>
      <c r="B3717">
        <v>500</v>
      </c>
      <c r="C3717">
        <v>0.99</v>
      </c>
      <c r="D3717">
        <v>2.64</v>
      </c>
      <c r="E3717" s="1" t="s">
        <v>830</v>
      </c>
      <c r="F3717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717">
        <v>1</v>
      </c>
    </row>
    <row r="3718" spans="1:7" outlineLevel="1" x14ac:dyDescent="0.25">
      <c r="A3718" t="s">
        <v>728</v>
      </c>
      <c r="B3718">
        <v>500</v>
      </c>
      <c r="C3718">
        <v>0.99</v>
      </c>
      <c r="D3718">
        <v>2.64</v>
      </c>
      <c r="E3718" s="1" t="s">
        <v>830</v>
      </c>
      <c r="F3718" s="4" t="str">
        <f>HYPERLINK("https://insurancelatino.com/las-mejores-opciones-de-seguro-de-vida-para-mayores/")</f>
        <v>https://insurancelatino.com/las-mejores-opciones-de-seguro-de-vida-para-mayores/</v>
      </c>
      <c r="G3718">
        <v>1</v>
      </c>
    </row>
    <row r="3719" spans="1:7" outlineLevel="1" x14ac:dyDescent="0.25">
      <c r="A3719" t="s">
        <v>728</v>
      </c>
      <c r="B3719">
        <v>500</v>
      </c>
      <c r="C3719">
        <v>0.99</v>
      </c>
      <c r="D3719">
        <v>2.64</v>
      </c>
      <c r="E3719" s="1" t="s">
        <v>830</v>
      </c>
      <c r="F3719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719">
        <v>1</v>
      </c>
    </row>
    <row r="3720" spans="1:7" outlineLevel="1" x14ac:dyDescent="0.25">
      <c r="A3720" t="s">
        <v>728</v>
      </c>
      <c r="B3720">
        <v>500</v>
      </c>
      <c r="C3720">
        <v>0.99</v>
      </c>
      <c r="D3720">
        <v>2.64</v>
      </c>
      <c r="E3720" s="1" t="s">
        <v>830</v>
      </c>
      <c r="F3720" s="4" t="str">
        <f>HYPERLINK("https://states.aarp.org/florida/distribucion-de-la-vacuna-covid-19")</f>
        <v>https://states.aarp.org/florida/distribucion-de-la-vacuna-covid-19</v>
      </c>
      <c r="G3720">
        <v>1</v>
      </c>
    </row>
    <row r="3721" spans="1:7" outlineLevel="1" x14ac:dyDescent="0.25">
      <c r="A3721" t="s">
        <v>728</v>
      </c>
      <c r="B3721">
        <v>500</v>
      </c>
      <c r="C3721">
        <v>0.99</v>
      </c>
      <c r="D3721">
        <v>2.64</v>
      </c>
      <c r="E3721" s="1" t="s">
        <v>830</v>
      </c>
      <c r="F3721" s="4" t="str">
        <f>HYPERLINK("https://www.webmd.com/healthy-aging/mayor-edad-20/planificacion-personas-mayores")</f>
        <v>https://www.webmd.com/healthy-aging/mayor-edad-20/planificacion-personas-mayores</v>
      </c>
      <c r="G3721">
        <v>1</v>
      </c>
    </row>
    <row r="3722" spans="1:7" outlineLevel="1" x14ac:dyDescent="0.25">
      <c r="A3722" t="s">
        <v>728</v>
      </c>
      <c r="B3722">
        <v>500</v>
      </c>
      <c r="C3722">
        <v>0.99</v>
      </c>
      <c r="D3722">
        <v>2.64</v>
      </c>
      <c r="E3722" s="1" t="s">
        <v>830</v>
      </c>
      <c r="F3722" s="4" t="str">
        <f>HYPERLINK("https://www.elmundo.es/madrid/2021/03/05/60420cb021efa0d3508b45d3.html")</f>
        <v>https://www.elmundo.es/madrid/2021/03/05/60420cb021efa0d3508b45d3.html</v>
      </c>
      <c r="G3722">
        <v>1</v>
      </c>
    </row>
    <row r="3723" spans="1:7" outlineLevel="1" x14ac:dyDescent="0.25">
      <c r="A3723" t="s">
        <v>728</v>
      </c>
      <c r="B3723">
        <v>500</v>
      </c>
      <c r="C3723">
        <v>0.99</v>
      </c>
      <c r="D3723">
        <v>2.64</v>
      </c>
      <c r="E3723" s="1" t="s">
        <v>830</v>
      </c>
      <c r="F3723" s="4" t="str">
        <f>HYPERLINK("https://andina.pe/agencia/noticia-essalud-conoce-cronograma-actualizacion-datos-para-adultos-mayores-836184.aspx")</f>
        <v>https://andina.pe/agencia/noticia-essalud-conoce-cronograma-actualizacion-datos-para-adultos-mayores-836184.aspx</v>
      </c>
      <c r="G3723">
        <v>1</v>
      </c>
    </row>
    <row r="3724" spans="1:7" outlineLevel="1" x14ac:dyDescent="0.25">
      <c r="A3724" t="s">
        <v>728</v>
      </c>
      <c r="B3724">
        <v>500</v>
      </c>
      <c r="C3724">
        <v>0.99</v>
      </c>
      <c r="D3724">
        <v>2.64</v>
      </c>
      <c r="E3724" s="1" t="s">
        <v>830</v>
      </c>
      <c r="F3724" s="4" t="str">
        <f>HYPERLINK("https://espanol.medscape.com/verarticulo/5906638")</f>
        <v>https://espanol.medscape.com/verarticulo/5906638</v>
      </c>
      <c r="G3724">
        <v>1</v>
      </c>
    </row>
    <row r="3725" spans="1:7" x14ac:dyDescent="0.25">
      <c r="G3725">
        <v>1</v>
      </c>
    </row>
    <row r="3726" spans="1:7" x14ac:dyDescent="0.25">
      <c r="A3726" t="s">
        <v>1048</v>
      </c>
      <c r="B3726">
        <v>500</v>
      </c>
      <c r="C3726">
        <v>0.99</v>
      </c>
      <c r="D3726">
        <v>2.96</v>
      </c>
      <c r="E3726" s="1" t="s">
        <v>830</v>
      </c>
      <c r="F3726" s="4" t="str">
        <f>HYPERLINK("https://selectra.es/seguros/seguros-salud")</f>
        <v>https://selectra.es/seguros/seguros-salud</v>
      </c>
      <c r="G3726">
        <v>1</v>
      </c>
    </row>
    <row r="3727" spans="1:7" outlineLevel="1" x14ac:dyDescent="0.25">
      <c r="A3727" t="s">
        <v>1048</v>
      </c>
      <c r="B3727">
        <v>500</v>
      </c>
      <c r="C3727">
        <v>0.99</v>
      </c>
      <c r="D3727">
        <v>2.96</v>
      </c>
      <c r="E3727" s="1" t="s">
        <v>830</v>
      </c>
      <c r="F3727" s="4" t="str">
        <f>HYPERLINK("https://www.aseguratuviaje.cl/seguro-para-mayores-de-70/seguro-medico-mayores-de-70-anos-planes-para-adultos-mayores")</f>
        <v>https://www.aseguratuviaje.cl/seguro-para-mayores-de-70/seguro-medico-mayores-de-70-anos-planes-para-adultos-mayores</v>
      </c>
      <c r="G3727">
        <v>1</v>
      </c>
    </row>
    <row r="3728" spans="1:7" outlineLevel="1" x14ac:dyDescent="0.25">
      <c r="A3728" t="s">
        <v>1048</v>
      </c>
      <c r="B3728">
        <v>500</v>
      </c>
      <c r="C3728">
        <v>0.99</v>
      </c>
      <c r="D3728">
        <v>2.96</v>
      </c>
      <c r="E3728" s="1" t="s">
        <v>830</v>
      </c>
      <c r="F3728" s="4" t="str">
        <f>HYPERLINK("https://elperuano.pe/noticia/116450-essalud-te-cuida-conoce-el-cronograma-de-actualizacion-de-datos-en-el-portal-web-para-adultos-mayores")</f>
        <v>https://elperuano.pe/noticia/116450-essalud-te-cuida-conoce-el-cronograma-de-actualizacion-de-datos-en-el-portal-web-para-adultos-mayores</v>
      </c>
      <c r="G3728">
        <v>1</v>
      </c>
    </row>
    <row r="3729" spans="1:7" outlineLevel="1" x14ac:dyDescent="0.25">
      <c r="A3729" t="s">
        <v>1048</v>
      </c>
      <c r="B3729">
        <v>500</v>
      </c>
      <c r="C3729">
        <v>0.99</v>
      </c>
      <c r="D3729">
        <v>2.96</v>
      </c>
      <c r="E3729" s="1" t="s">
        <v>830</v>
      </c>
      <c r="F3729" s="4" t="str">
        <f>HYPERLINK("https://www.elmundo.es/madrid/2021/03/05/60420cb021efa0d3508b45d3.html")</f>
        <v>https://www.elmundo.es/madrid/2021/03/05/60420cb021efa0d3508b45d3.html</v>
      </c>
      <c r="G3729">
        <v>1</v>
      </c>
    </row>
    <row r="3730" spans="1:7" outlineLevel="1" x14ac:dyDescent="0.25">
      <c r="A3730" t="s">
        <v>1048</v>
      </c>
      <c r="B3730">
        <v>500</v>
      </c>
      <c r="C3730">
        <v>0.99</v>
      </c>
      <c r="D3730">
        <v>2.96</v>
      </c>
      <c r="E3730" s="1" t="s">
        <v>830</v>
      </c>
      <c r="F3730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3730">
        <v>1</v>
      </c>
    </row>
    <row r="3731" spans="1:7" outlineLevel="1" x14ac:dyDescent="0.25">
      <c r="A3731" t="s">
        <v>1048</v>
      </c>
      <c r="B3731">
        <v>500</v>
      </c>
      <c r="C3731">
        <v>0.99</v>
      </c>
      <c r="D3731">
        <v>2.96</v>
      </c>
      <c r="E3731" s="1" t="s">
        <v>830</v>
      </c>
      <c r="F3731" s="4" t="str">
        <f>HYPERLINK("https://states.aarp.org/florida/distribucion-de-la-vacuna-covid-19")</f>
        <v>https://states.aarp.org/florida/distribucion-de-la-vacuna-covid-19</v>
      </c>
      <c r="G3731">
        <v>1</v>
      </c>
    </row>
    <row r="3732" spans="1:7" outlineLevel="1" x14ac:dyDescent="0.25">
      <c r="A3732" t="s">
        <v>1048</v>
      </c>
      <c r="B3732">
        <v>500</v>
      </c>
      <c r="C3732">
        <v>0.99</v>
      </c>
      <c r="D3732">
        <v>2.96</v>
      </c>
      <c r="E3732" s="1" t="s">
        <v>830</v>
      </c>
      <c r="F3732" s="4" t="str">
        <f>HYPERLINK("https://insurancelatino.com/las-mejores-opciones-de-seguro-de-vida-para-mayores/")</f>
        <v>https://insurancelatino.com/las-mejores-opciones-de-seguro-de-vida-para-mayores/</v>
      </c>
      <c r="G3732">
        <v>1</v>
      </c>
    </row>
    <row r="3733" spans="1:7" outlineLevel="1" x14ac:dyDescent="0.25">
      <c r="A3733" t="s">
        <v>1048</v>
      </c>
      <c r="B3733">
        <v>500</v>
      </c>
      <c r="C3733">
        <v>0.99</v>
      </c>
      <c r="D3733">
        <v>2.96</v>
      </c>
      <c r="E3733" s="1" t="s">
        <v>830</v>
      </c>
      <c r="F3733" s="4" t="str">
        <f>HYPERLINK("https://www.gba.gob.ar/saludprovincia/noticias/la_provincia_comienza_vacunar_de_manera_masiva_mayores_de_70_a%C3%B1os_y_docentes")</f>
        <v>https://www.gba.gob.ar/saludprovincia/noticias/la_provincia_comienza_vacunar_de_manera_masiva_mayores_de_70_a%C3%B1os_y_docentes</v>
      </c>
      <c r="G3733">
        <v>1</v>
      </c>
    </row>
    <row r="3734" spans="1:7" outlineLevel="1" x14ac:dyDescent="0.25">
      <c r="A3734" t="s">
        <v>1048</v>
      </c>
      <c r="B3734">
        <v>500</v>
      </c>
      <c r="C3734">
        <v>0.99</v>
      </c>
      <c r="D3734">
        <v>2.96</v>
      </c>
      <c r="E3734" s="1" t="s">
        <v>830</v>
      </c>
      <c r="F3734" s="4" t="str">
        <f>HYPERLINK("https://www.seguroenlinea.es/adeslas-precios/")</f>
        <v>https://www.seguroenlinea.es/adeslas-precios/</v>
      </c>
      <c r="G3734">
        <v>1</v>
      </c>
    </row>
    <row r="3735" spans="1:7" outlineLevel="1" x14ac:dyDescent="0.25">
      <c r="A3735" t="s">
        <v>1048</v>
      </c>
      <c r="B3735">
        <v>500</v>
      </c>
      <c r="C3735">
        <v>0.99</v>
      </c>
      <c r="D3735">
        <v>2.96</v>
      </c>
      <c r="E3735" s="1" t="s">
        <v>830</v>
      </c>
      <c r="F3735" s="4" t="str">
        <f>HYPERLINK("https://www.intermundial.es/blog/5-mitos-seguro-de-viaje/")</f>
        <v>https://www.intermundial.es/blog/5-mitos-seguro-de-viaje/</v>
      </c>
      <c r="G3735">
        <v>1</v>
      </c>
    </row>
    <row r="3736" spans="1:7" x14ac:dyDescent="0.25">
      <c r="G3736">
        <v>1</v>
      </c>
    </row>
    <row r="3737" spans="1:7" x14ac:dyDescent="0.25">
      <c r="A3737" t="s">
        <v>371</v>
      </c>
      <c r="B3737">
        <v>500</v>
      </c>
      <c r="C3737">
        <v>0.99</v>
      </c>
      <c r="D3737">
        <v>2.42</v>
      </c>
      <c r="E3737" s="1" t="s">
        <v>1042</v>
      </c>
      <c r="F3737" s="4" t="str">
        <f>HYPERLINK("https://access.nyc.gov/es/programs/medicaid-for-pregnant-women/")</f>
        <v>https://access.nyc.gov/es/programs/medicaid-for-pregnant-women/</v>
      </c>
      <c r="G3737">
        <v>1</v>
      </c>
    </row>
    <row r="3738" spans="1:7" outlineLevel="1" x14ac:dyDescent="0.25">
      <c r="A3738" t="s">
        <v>371</v>
      </c>
      <c r="B3738">
        <v>500</v>
      </c>
      <c r="C3738">
        <v>0.99</v>
      </c>
      <c r="D3738">
        <v>2.42</v>
      </c>
      <c r="E3738" s="1" t="s">
        <v>1042</v>
      </c>
      <c r="F3738" s="4" t="str">
        <f>HYPERLINK("https://www.bbc.com/mundo/noticias-55903249")</f>
        <v>https://www.bbc.com/mundo/noticias-55903249</v>
      </c>
      <c r="G3738">
        <v>1</v>
      </c>
    </row>
    <row r="3739" spans="1:7" outlineLevel="1" x14ac:dyDescent="0.25">
      <c r="A3739" t="s">
        <v>371</v>
      </c>
      <c r="B3739">
        <v>500</v>
      </c>
      <c r="C3739">
        <v>0.99</v>
      </c>
      <c r="D3739">
        <v>2.42</v>
      </c>
      <c r="E3739" s="1" t="s">
        <v>1042</v>
      </c>
      <c r="F3739" s="4" t="str">
        <f>HYPERLINK("https://www.asertec.com.ec/blog/que-no-te-pase/12-preguntas-seguro-salud/")</f>
        <v>https://www.asertec.com.ec/blog/que-no-te-pase/12-preguntas-seguro-salud/</v>
      </c>
      <c r="G3739">
        <v>1</v>
      </c>
    </row>
    <row r="3740" spans="1:7" outlineLevel="1" x14ac:dyDescent="0.25">
      <c r="A3740" t="s">
        <v>371</v>
      </c>
      <c r="B3740">
        <v>500</v>
      </c>
      <c r="C3740">
        <v>0.99</v>
      </c>
      <c r="D3740">
        <v>2.42</v>
      </c>
      <c r="E3740" s="1" t="s">
        <v>1042</v>
      </c>
      <c r="F3740" s="4" t="str">
        <f>HYPERLINK("https://seguros.elcorteingles.es/salud/ayuda/contratar-seguro-estando-embarazada/")</f>
        <v>https://seguros.elcorteingles.es/salud/ayuda/contratar-seguro-estando-embarazada/</v>
      </c>
      <c r="G3740">
        <v>1</v>
      </c>
    </row>
    <row r="3741" spans="1:7" outlineLevel="1" x14ac:dyDescent="0.25">
      <c r="A3741" t="s">
        <v>371</v>
      </c>
      <c r="B3741">
        <v>500</v>
      </c>
      <c r="C3741">
        <v>0.99</v>
      </c>
      <c r="D3741">
        <v>2.42</v>
      </c>
      <c r="E3741" s="1" t="s">
        <v>1042</v>
      </c>
      <c r="F3741" s="4" t="str">
        <f>HYPERLINK("https://www.dhcs.ca.gov/services/medi-cal/eligibility/MCAP/Pages/Medi-CalAccessProgram-sp.aspx")</f>
        <v>https://www.dhcs.ca.gov/services/medi-cal/eligibility/MCAP/Pages/Medi-CalAccessProgram-sp.aspx</v>
      </c>
      <c r="G3741">
        <v>1</v>
      </c>
    </row>
    <row r="3742" spans="1:7" outlineLevel="1" x14ac:dyDescent="0.25">
      <c r="A3742" t="s">
        <v>371</v>
      </c>
      <c r="B3742">
        <v>500</v>
      </c>
      <c r="C3742">
        <v>0.99</v>
      </c>
      <c r="D3742">
        <v>2.42</v>
      </c>
      <c r="E3742" s="1" t="s">
        <v>1042</v>
      </c>
      <c r="F3742" s="4" t="str">
        <f>HYPERLINK("https://selectra.es/seguros/seguros-salud")</f>
        <v>https://selectra.es/seguros/seguros-salud</v>
      </c>
      <c r="G3742">
        <v>1</v>
      </c>
    </row>
    <row r="3743" spans="1:7" outlineLevel="1" x14ac:dyDescent="0.25">
      <c r="A3743" t="s">
        <v>371</v>
      </c>
      <c r="B3743">
        <v>500</v>
      </c>
      <c r="C3743">
        <v>0.99</v>
      </c>
      <c r="D3743">
        <v>2.42</v>
      </c>
      <c r="E3743" s="1" t="s">
        <v>1042</v>
      </c>
      <c r="F3743" s="4" t="str">
        <f>HYPERLINK("https://www.who.int/topics/pregnancy/es/")</f>
        <v>https://www.who.int/topics/pregnancy/es/</v>
      </c>
      <c r="G3743">
        <v>1</v>
      </c>
    </row>
    <row r="3744" spans="1:7" outlineLevel="1" x14ac:dyDescent="0.25">
      <c r="A3744" t="s">
        <v>371</v>
      </c>
      <c r="B3744">
        <v>500</v>
      </c>
      <c r="C3744">
        <v>0.99</v>
      </c>
      <c r="D3744">
        <v>2.42</v>
      </c>
      <c r="E3744" s="1" t="s">
        <v>1042</v>
      </c>
      <c r="F3744" s="4" t="str">
        <f>HYPERLINK("http://portal.essalud.gob.pe/index.php/etapa-gestante/")</f>
        <v>http://portal.essalud.gob.pe/index.php/etapa-gestante/</v>
      </c>
      <c r="G3744">
        <v>1</v>
      </c>
    </row>
    <row r="3745" spans="1:7" outlineLevel="1" x14ac:dyDescent="0.25">
      <c r="A3745" t="s">
        <v>371</v>
      </c>
      <c r="B3745">
        <v>500</v>
      </c>
      <c r="C3745">
        <v>0.99</v>
      </c>
      <c r="D3745">
        <v>2.42</v>
      </c>
      <c r="E3745" s="1" t="s">
        <v>1042</v>
      </c>
      <c r="F3745" s="4" t="str">
        <f>HYPERLINK("https://www.benefits.gov/es/benefit/1286")</f>
        <v>https://www.benefits.gov/es/benefit/1286</v>
      </c>
      <c r="G3745">
        <v>1</v>
      </c>
    </row>
    <row r="3746" spans="1:7" outlineLevel="1" x14ac:dyDescent="0.25">
      <c r="A3746" t="s">
        <v>371</v>
      </c>
      <c r="B3746">
        <v>500</v>
      </c>
      <c r="C3746">
        <v>0.99</v>
      </c>
      <c r="D3746">
        <v>2.42</v>
      </c>
      <c r="E3746" s="1" t="s">
        <v>1042</v>
      </c>
      <c r="F3746" s="4" t="str">
        <f>HYPERLINK("https://www.famisanar.com.co/maternas-plan-complementario/")</f>
        <v>https://www.famisanar.com.co/maternas-plan-complementario/</v>
      </c>
      <c r="G3746">
        <v>1</v>
      </c>
    </row>
    <row r="3747" spans="1:7" x14ac:dyDescent="0.25">
      <c r="G3747">
        <v>1</v>
      </c>
    </row>
    <row r="3748" spans="1:7" x14ac:dyDescent="0.25">
      <c r="A3748" t="s">
        <v>76</v>
      </c>
      <c r="B3748">
        <v>500</v>
      </c>
      <c r="C3748">
        <v>0.99</v>
      </c>
      <c r="D3748">
        <v>2.95</v>
      </c>
      <c r="E3748" s="1" t="s">
        <v>1042</v>
      </c>
      <c r="F3748" s="4" t="str">
        <f>HYPERLINK("https://access.nyc.gov/es/programs/medicaid-for-pregnant-women/")</f>
        <v>https://access.nyc.gov/es/programs/medicaid-for-pregnant-women/</v>
      </c>
      <c r="G3748">
        <v>1</v>
      </c>
    </row>
    <row r="3749" spans="1:7" outlineLevel="1" x14ac:dyDescent="0.25">
      <c r="A3749" t="s">
        <v>76</v>
      </c>
      <c r="B3749">
        <v>500</v>
      </c>
      <c r="C3749">
        <v>0.99</v>
      </c>
      <c r="D3749">
        <v>2.95</v>
      </c>
      <c r="E3749" s="1" t="s">
        <v>1042</v>
      </c>
      <c r="F3749" s="4" t="str">
        <f>HYPERLINK("https://www.bbc.com/mundo/noticias-55903249")</f>
        <v>https://www.bbc.com/mundo/noticias-55903249</v>
      </c>
      <c r="G3749">
        <v>1</v>
      </c>
    </row>
    <row r="3750" spans="1:7" outlineLevel="1" x14ac:dyDescent="0.25">
      <c r="A3750" t="s">
        <v>76</v>
      </c>
      <c r="B3750">
        <v>500</v>
      </c>
      <c r="C3750">
        <v>0.99</v>
      </c>
      <c r="D3750">
        <v>2.95</v>
      </c>
      <c r="E3750" s="1" t="s">
        <v>1042</v>
      </c>
      <c r="F3750" s="4" t="str">
        <f>HYPERLINK("https://www.dhcs.ca.gov/services/medi-cal/eligibility/MCAP/Pages/Medi-CalAccessProgram-sp.aspx")</f>
        <v>https://www.dhcs.ca.gov/services/medi-cal/eligibility/MCAP/Pages/Medi-CalAccessProgram-sp.aspx</v>
      </c>
      <c r="G3750">
        <v>1</v>
      </c>
    </row>
    <row r="3751" spans="1:7" outlineLevel="1" x14ac:dyDescent="0.25">
      <c r="A3751" t="s">
        <v>76</v>
      </c>
      <c r="B3751">
        <v>500</v>
      </c>
      <c r="C3751">
        <v>0.99</v>
      </c>
      <c r="D3751">
        <v>2.95</v>
      </c>
      <c r="E3751" s="1" t="s">
        <v>1042</v>
      </c>
      <c r="F3751" s="4" t="str">
        <f>HYPERLINK("https://www.asertec.com.ec/blog/que-no-te-pase/12-preguntas-seguro-salud/")</f>
        <v>https://www.asertec.com.ec/blog/que-no-te-pase/12-preguntas-seguro-salud/</v>
      </c>
      <c r="G3751">
        <v>1</v>
      </c>
    </row>
    <row r="3752" spans="1:7" outlineLevel="1" x14ac:dyDescent="0.25">
      <c r="A3752" t="s">
        <v>76</v>
      </c>
      <c r="B3752">
        <v>500</v>
      </c>
      <c r="C3752">
        <v>0.99</v>
      </c>
      <c r="D3752">
        <v>2.95</v>
      </c>
      <c r="E3752" s="1" t="s">
        <v>1042</v>
      </c>
      <c r="F3752" s="4" t="str">
        <f>HYPERLINK("https://www.benefits.gov/es/benefit/1286")</f>
        <v>https://www.benefits.gov/es/benefit/1286</v>
      </c>
      <c r="G3752">
        <v>1</v>
      </c>
    </row>
    <row r="3753" spans="1:7" outlineLevel="1" x14ac:dyDescent="0.25">
      <c r="A3753" t="s">
        <v>76</v>
      </c>
      <c r="B3753">
        <v>500</v>
      </c>
      <c r="C3753">
        <v>0.99</v>
      </c>
      <c r="D3753">
        <v>2.95</v>
      </c>
      <c r="E3753" s="1" t="s">
        <v>1042</v>
      </c>
      <c r="F3753" s="4" t="str">
        <f>HYPERLINK("https://selectra.es/seguros/seguros-salud")</f>
        <v>https://selectra.es/seguros/seguros-salud</v>
      </c>
      <c r="G3753">
        <v>1</v>
      </c>
    </row>
    <row r="3754" spans="1:7" outlineLevel="1" x14ac:dyDescent="0.25">
      <c r="A3754" t="s">
        <v>76</v>
      </c>
      <c r="B3754">
        <v>500</v>
      </c>
      <c r="C3754">
        <v>0.99</v>
      </c>
      <c r="D3754">
        <v>2.95</v>
      </c>
      <c r="E3754" s="1" t="s">
        <v>1042</v>
      </c>
      <c r="F3754" s="4" t="str">
        <f>HYPERLINK("https://seguros.elcorteingles.es/salud/ayuda/contratar-seguro-estando-embarazada/")</f>
        <v>https://seguros.elcorteingles.es/salud/ayuda/contratar-seguro-estando-embarazada/</v>
      </c>
      <c r="G3754">
        <v>1</v>
      </c>
    </row>
    <row r="3755" spans="1:7" outlineLevel="1" x14ac:dyDescent="0.25">
      <c r="A3755" t="s">
        <v>76</v>
      </c>
      <c r="B3755">
        <v>500</v>
      </c>
      <c r="C3755">
        <v>0.99</v>
      </c>
      <c r="D3755">
        <v>2.95</v>
      </c>
      <c r="E3755" s="1" t="s">
        <v>1042</v>
      </c>
      <c r="F3755" s="4" t="str">
        <f>HYPERLINK("http://portal.essalud.gob.pe/index.php/etapa-gestante/")</f>
        <v>http://portal.essalud.gob.pe/index.php/etapa-gestante/</v>
      </c>
      <c r="G3755">
        <v>1</v>
      </c>
    </row>
    <row r="3756" spans="1:7" outlineLevel="1" x14ac:dyDescent="0.25">
      <c r="A3756" t="s">
        <v>76</v>
      </c>
      <c r="B3756">
        <v>500</v>
      </c>
      <c r="C3756">
        <v>0.99</v>
      </c>
      <c r="D3756">
        <v>2.95</v>
      </c>
      <c r="E3756" s="1" t="s">
        <v>1042</v>
      </c>
      <c r="F3756" s="4" t="str">
        <f>HYPERLINK("https://espanol.cdc.gov/flu/highrisk/pregnant.htm")</f>
        <v>https://espanol.cdc.gov/flu/highrisk/pregnant.htm</v>
      </c>
      <c r="G3756">
        <v>1</v>
      </c>
    </row>
    <row r="3757" spans="1:7" outlineLevel="1" x14ac:dyDescent="0.25">
      <c r="A3757" t="s">
        <v>76</v>
      </c>
      <c r="B3757">
        <v>500</v>
      </c>
      <c r="C3757">
        <v>0.99</v>
      </c>
      <c r="D3757">
        <v>2.95</v>
      </c>
      <c r="E3757" s="1" t="s">
        <v>1042</v>
      </c>
      <c r="F3757" s="4" t="str">
        <f>HYPERLINK("https://www.who.int/topics/pregnancy/es/")</f>
        <v>https://www.who.int/topics/pregnancy/es/</v>
      </c>
      <c r="G3757">
        <v>1</v>
      </c>
    </row>
    <row r="3758" spans="1:7" x14ac:dyDescent="0.25">
      <c r="G3758">
        <v>1</v>
      </c>
    </row>
    <row r="3759" spans="1:7" x14ac:dyDescent="0.25">
      <c r="A3759" t="s">
        <v>690</v>
      </c>
      <c r="B3759">
        <v>50</v>
      </c>
      <c r="C3759">
        <v>0.99</v>
      </c>
      <c r="D3759">
        <v>2.12</v>
      </c>
      <c r="E3759" s="1" t="s">
        <v>1042</v>
      </c>
      <c r="F3759" s="4" t="str">
        <f>HYPERLINK("https://access.nyc.gov/es/programs/medicaid-for-pregnant-women/")</f>
        <v>https://access.nyc.gov/es/programs/medicaid-for-pregnant-women/</v>
      </c>
      <c r="G3759">
        <v>1</v>
      </c>
    </row>
    <row r="3760" spans="1:7" outlineLevel="1" x14ac:dyDescent="0.25">
      <c r="A3760" t="s">
        <v>690</v>
      </c>
      <c r="B3760">
        <v>50</v>
      </c>
      <c r="C3760">
        <v>0.99</v>
      </c>
      <c r="D3760">
        <v>2.12</v>
      </c>
      <c r="E3760" s="1" t="s">
        <v>1042</v>
      </c>
      <c r="F3760" s="4" t="str">
        <f>HYPERLINK("https://www.bbc.com/mundo/noticias-55903249")</f>
        <v>https://www.bbc.com/mundo/noticias-55903249</v>
      </c>
      <c r="G3760">
        <v>1</v>
      </c>
    </row>
    <row r="3761" spans="1:7" outlineLevel="1" x14ac:dyDescent="0.25">
      <c r="A3761" t="s">
        <v>690</v>
      </c>
      <c r="B3761">
        <v>50</v>
      </c>
      <c r="C3761">
        <v>0.99</v>
      </c>
      <c r="D3761">
        <v>2.12</v>
      </c>
      <c r="E3761" s="1" t="s">
        <v>1042</v>
      </c>
      <c r="F3761" s="4" t="str">
        <f>HYPERLINK("https://www.asertec.com.ec/blog/que-no-te-pase/12-preguntas-seguro-salud/")</f>
        <v>https://www.asertec.com.ec/blog/que-no-te-pase/12-preguntas-seguro-salud/</v>
      </c>
      <c r="G3761">
        <v>1</v>
      </c>
    </row>
    <row r="3762" spans="1:7" outlineLevel="1" x14ac:dyDescent="0.25">
      <c r="A3762" t="s">
        <v>690</v>
      </c>
      <c r="B3762">
        <v>50</v>
      </c>
      <c r="C3762">
        <v>0.99</v>
      </c>
      <c r="D3762">
        <v>2.12</v>
      </c>
      <c r="E3762" s="1" t="s">
        <v>1042</v>
      </c>
      <c r="F3762" s="4" t="str">
        <f>HYPERLINK("https://seguros.elcorteingles.es/salud/ayuda/contratar-seguro-estando-embarazada/")</f>
        <v>https://seguros.elcorteingles.es/salud/ayuda/contratar-seguro-estando-embarazada/</v>
      </c>
      <c r="G3762">
        <v>1</v>
      </c>
    </row>
    <row r="3763" spans="1:7" outlineLevel="1" x14ac:dyDescent="0.25">
      <c r="A3763" t="s">
        <v>690</v>
      </c>
      <c r="B3763">
        <v>50</v>
      </c>
      <c r="C3763">
        <v>0.99</v>
      </c>
      <c r="D3763">
        <v>2.12</v>
      </c>
      <c r="E3763" s="1" t="s">
        <v>1042</v>
      </c>
      <c r="F3763" s="4" t="str">
        <f>HYPERLINK("https://selectra.es/seguros/seguros-salud")</f>
        <v>https://selectra.es/seguros/seguros-salud</v>
      </c>
      <c r="G3763">
        <v>1</v>
      </c>
    </row>
    <row r="3764" spans="1:7" outlineLevel="1" x14ac:dyDescent="0.25">
      <c r="A3764" t="s">
        <v>690</v>
      </c>
      <c r="B3764">
        <v>50</v>
      </c>
      <c r="C3764">
        <v>0.99</v>
      </c>
      <c r="D3764">
        <v>2.12</v>
      </c>
      <c r="E3764" s="1" t="s">
        <v>1042</v>
      </c>
      <c r="F3764" s="4" t="str">
        <f>HYPERLINK("https://www.dhcs.ca.gov/services/medi-cal/eligibility/MCAP/Pages/Medi-CalAccessProgram-sp.aspx")</f>
        <v>https://www.dhcs.ca.gov/services/medi-cal/eligibility/MCAP/Pages/Medi-CalAccessProgram-sp.aspx</v>
      </c>
      <c r="G3764">
        <v>1</v>
      </c>
    </row>
    <row r="3765" spans="1:7" outlineLevel="1" x14ac:dyDescent="0.25">
      <c r="A3765" t="s">
        <v>690</v>
      </c>
      <c r="B3765">
        <v>50</v>
      </c>
      <c r="C3765">
        <v>0.99</v>
      </c>
      <c r="D3765">
        <v>2.12</v>
      </c>
      <c r="E3765" s="1" t="s">
        <v>1042</v>
      </c>
      <c r="F3765" s="4" t="str">
        <f>HYPERLINK("https://www.who.int/topics/pregnancy/es/")</f>
        <v>https://www.who.int/topics/pregnancy/es/</v>
      </c>
      <c r="G3765">
        <v>1</v>
      </c>
    </row>
    <row r="3766" spans="1:7" outlineLevel="1" x14ac:dyDescent="0.25">
      <c r="A3766" t="s">
        <v>690</v>
      </c>
      <c r="B3766">
        <v>50</v>
      </c>
      <c r="C3766">
        <v>0.99</v>
      </c>
      <c r="D3766">
        <v>2.12</v>
      </c>
      <c r="E3766" s="1" t="s">
        <v>1042</v>
      </c>
      <c r="F3766" s="4" t="str">
        <f>HYPERLINK("http://portal.essalud.gob.pe/index.php/etapa-gestante/")</f>
        <v>http://portal.essalud.gob.pe/index.php/etapa-gestante/</v>
      </c>
      <c r="G3766">
        <v>1</v>
      </c>
    </row>
    <row r="3767" spans="1:7" outlineLevel="1" x14ac:dyDescent="0.25">
      <c r="A3767" t="s">
        <v>690</v>
      </c>
      <c r="B3767">
        <v>50</v>
      </c>
      <c r="C3767">
        <v>0.99</v>
      </c>
      <c r="D3767">
        <v>2.12</v>
      </c>
      <c r="E3767" s="1" t="s">
        <v>1042</v>
      </c>
      <c r="F3767" s="4" t="str">
        <f>HYPERLINK("https://www.benefits.gov/es/benefit/1286")</f>
        <v>https://www.benefits.gov/es/benefit/1286</v>
      </c>
      <c r="G3767">
        <v>1</v>
      </c>
    </row>
    <row r="3768" spans="1:7" outlineLevel="1" x14ac:dyDescent="0.25">
      <c r="A3768" t="s">
        <v>690</v>
      </c>
      <c r="B3768">
        <v>50</v>
      </c>
      <c r="C3768">
        <v>0.99</v>
      </c>
      <c r="D3768">
        <v>2.12</v>
      </c>
      <c r="E3768" s="1" t="s">
        <v>1042</v>
      </c>
      <c r="F3768" s="4" t="str">
        <f>HYPERLINK("http://ipsst.gov.ar/departamento-de-beneficiarios/requisitos-accion-social/seguro-obligatorio-por-maternidad/")</f>
        <v>http://ipsst.gov.ar/departamento-de-beneficiarios/requisitos-accion-social/seguro-obligatorio-por-maternidad/</v>
      </c>
      <c r="G3768">
        <v>1</v>
      </c>
    </row>
    <row r="3769" spans="1:7" x14ac:dyDescent="0.25">
      <c r="G3769">
        <v>1</v>
      </c>
    </row>
    <row r="3770" spans="1:7" x14ac:dyDescent="0.25">
      <c r="A3770" t="s">
        <v>1121</v>
      </c>
      <c r="B3770">
        <v>50</v>
      </c>
      <c r="C3770">
        <v>0.99</v>
      </c>
      <c r="D3770">
        <v>2.86</v>
      </c>
      <c r="E3770" s="1" t="s">
        <v>1042</v>
      </c>
      <c r="F3770" s="4" t="str">
        <f>HYPERLINK("https://seguros.elcorteingles.es/salud/ayuda/contratar-seguro-estando-embarazada/")</f>
        <v>https://seguros.elcorteingles.es/salud/ayuda/contratar-seguro-estando-embarazada/</v>
      </c>
      <c r="G3770">
        <v>1</v>
      </c>
    </row>
    <row r="3771" spans="1:7" outlineLevel="1" x14ac:dyDescent="0.25">
      <c r="A3771" t="s">
        <v>1121</v>
      </c>
      <c r="B3771">
        <v>50</v>
      </c>
      <c r="C3771">
        <v>0.99</v>
      </c>
      <c r="D3771">
        <v>2.86</v>
      </c>
      <c r="E3771" s="1" t="s">
        <v>1042</v>
      </c>
      <c r="F3771" s="4" t="str">
        <f>HYPERLINK("https://access.nyc.gov/es/programs/medicaid-for-pregnant-women/")</f>
        <v>https://access.nyc.gov/es/programs/medicaid-for-pregnant-women/</v>
      </c>
      <c r="G3771">
        <v>1</v>
      </c>
    </row>
    <row r="3772" spans="1:7" outlineLevel="1" x14ac:dyDescent="0.25">
      <c r="A3772" t="s">
        <v>1121</v>
      </c>
      <c r="B3772">
        <v>50</v>
      </c>
      <c r="C3772">
        <v>0.99</v>
      </c>
      <c r="D3772">
        <v>2.86</v>
      </c>
      <c r="E3772" s="1" t="s">
        <v>1042</v>
      </c>
      <c r="F3772" s="4" t="str">
        <f>HYPERLINK("https://www.bbc.com/mundo/noticias-55903249")</f>
        <v>https://www.bbc.com/mundo/noticias-55903249</v>
      </c>
      <c r="G3772">
        <v>1</v>
      </c>
    </row>
    <row r="3773" spans="1:7" outlineLevel="1" x14ac:dyDescent="0.25">
      <c r="A3773" t="s">
        <v>1121</v>
      </c>
      <c r="B3773">
        <v>50</v>
      </c>
      <c r="C3773">
        <v>0.99</v>
      </c>
      <c r="D3773">
        <v>2.86</v>
      </c>
      <c r="E3773" s="1" t="s">
        <v>1042</v>
      </c>
      <c r="F3773" s="4" t="str">
        <f>HYPERLINK("https://selectra.es/seguros/seguros-salud")</f>
        <v>https://selectra.es/seguros/seguros-salud</v>
      </c>
      <c r="G3773">
        <v>1</v>
      </c>
    </row>
    <row r="3774" spans="1:7" outlineLevel="1" x14ac:dyDescent="0.25">
      <c r="A3774" t="s">
        <v>1121</v>
      </c>
      <c r="B3774">
        <v>50</v>
      </c>
      <c r="C3774">
        <v>0.99</v>
      </c>
      <c r="D3774">
        <v>2.86</v>
      </c>
      <c r="E3774" s="1" t="s">
        <v>1042</v>
      </c>
      <c r="F3774" s="4" t="str">
        <f>HYPERLINK("https://www.eldigitalcastillalamancha.es/cultura-y-sociedad/286235542/Embarazo-Por-que-deberias-tener-un-seguro-de-salud.html")</f>
        <v>https://www.eldigitalcastillalamancha.es/cultura-y-sociedad/286235542/Embarazo-Por-que-deberias-tener-un-seguro-de-salud.html</v>
      </c>
      <c r="G3774">
        <v>1</v>
      </c>
    </row>
    <row r="3775" spans="1:7" outlineLevel="1" x14ac:dyDescent="0.25">
      <c r="A3775" t="s">
        <v>1121</v>
      </c>
      <c r="B3775">
        <v>50</v>
      </c>
      <c r="C3775">
        <v>0.99</v>
      </c>
      <c r="D3775">
        <v>2.86</v>
      </c>
      <c r="E3775" s="1" t="s">
        <v>1042</v>
      </c>
      <c r="F3775" s="4" t="str">
        <f>HYPERLINK("https://www.who.int/topics/pregnancy/es/")</f>
        <v>https://www.who.int/topics/pregnancy/es/</v>
      </c>
      <c r="G3775">
        <v>1</v>
      </c>
    </row>
    <row r="3776" spans="1:7" outlineLevel="1" x14ac:dyDescent="0.25">
      <c r="A3776" t="s">
        <v>1121</v>
      </c>
      <c r="B3776">
        <v>50</v>
      </c>
      <c r="C3776">
        <v>0.99</v>
      </c>
      <c r="D3776">
        <v>2.86</v>
      </c>
      <c r="E3776" s="1" t="s">
        <v>1042</v>
      </c>
      <c r="F3776" s="4" t="str">
        <f>HYPERLINK("http://portal.essalud.gob.pe/index.php/etapa-gestante/")</f>
        <v>http://portal.essalud.gob.pe/index.php/etapa-gestante/</v>
      </c>
      <c r="G3776">
        <v>1</v>
      </c>
    </row>
    <row r="3777" spans="1:7" outlineLevel="1" x14ac:dyDescent="0.25">
      <c r="A3777" t="s">
        <v>1121</v>
      </c>
      <c r="B3777">
        <v>50</v>
      </c>
      <c r="C3777">
        <v>0.99</v>
      </c>
      <c r="D3777">
        <v>2.86</v>
      </c>
      <c r="E3777" s="1" t="s">
        <v>1042</v>
      </c>
      <c r="F3777" s="4" t="str">
        <f>HYPERLINK("http://ipsst.gov.ar/departamento-de-beneficiarios/requisitos-accion-social/seguro-obligatorio-por-maternidad/")</f>
        <v>http://ipsst.gov.ar/departamento-de-beneficiarios/requisitos-accion-social/seguro-obligatorio-por-maternidad/</v>
      </c>
      <c r="G3777">
        <v>1</v>
      </c>
    </row>
    <row r="3778" spans="1:7" outlineLevel="1" x14ac:dyDescent="0.25">
      <c r="A3778" t="s">
        <v>1121</v>
      </c>
      <c r="B3778">
        <v>50</v>
      </c>
      <c r="C3778">
        <v>0.99</v>
      </c>
      <c r="D3778">
        <v>2.86</v>
      </c>
      <c r="E3778" s="1" t="s">
        <v>1042</v>
      </c>
      <c r="F3778" s="4" t="str">
        <f>HYPERLINK("https://www.benefits.gov/es/benefit/1286")</f>
        <v>https://www.benefits.gov/es/benefit/1286</v>
      </c>
      <c r="G3778">
        <v>1</v>
      </c>
    </row>
    <row r="3779" spans="1:7" outlineLevel="1" x14ac:dyDescent="0.25">
      <c r="A3779" t="s">
        <v>1121</v>
      </c>
      <c r="B3779">
        <v>50</v>
      </c>
      <c r="C3779">
        <v>0.99</v>
      </c>
      <c r="D3779">
        <v>2.86</v>
      </c>
      <c r="E3779" s="1" t="s">
        <v>1042</v>
      </c>
      <c r="F3779" s="4" t="str">
        <f>HYPERLINK("https://www.dhcs.ca.gov/services/medi-cal/eligibility/MCAP/Pages/Medi-CalAccessProgram-sp.aspx")</f>
        <v>https://www.dhcs.ca.gov/services/medi-cal/eligibility/MCAP/Pages/Medi-CalAccessProgram-sp.aspx</v>
      </c>
      <c r="G3779">
        <v>1</v>
      </c>
    </row>
    <row r="3780" spans="1:7" x14ac:dyDescent="0.25">
      <c r="G3780">
        <v>1</v>
      </c>
    </row>
    <row r="3781" spans="1:7" x14ac:dyDescent="0.25">
      <c r="A3781" t="s">
        <v>1046</v>
      </c>
      <c r="B3781">
        <v>50</v>
      </c>
      <c r="C3781">
        <v>0.99</v>
      </c>
      <c r="D3781">
        <v>2.93</v>
      </c>
      <c r="E3781" s="1" t="s">
        <v>1042</v>
      </c>
      <c r="F3781" s="4" t="str">
        <f>HYPERLINK("https://access.nyc.gov/es/programs/medicaid-for-pregnant-women/")</f>
        <v>https://access.nyc.gov/es/programs/medicaid-for-pregnant-women/</v>
      </c>
      <c r="G3781">
        <v>1</v>
      </c>
    </row>
    <row r="3782" spans="1:7" outlineLevel="1" x14ac:dyDescent="0.25">
      <c r="A3782" t="s">
        <v>1046</v>
      </c>
      <c r="B3782">
        <v>50</v>
      </c>
      <c r="C3782">
        <v>0.99</v>
      </c>
      <c r="D3782">
        <v>2.93</v>
      </c>
      <c r="E3782" s="1" t="s">
        <v>1042</v>
      </c>
      <c r="F3782" s="4" t="str">
        <f>HYPERLINK("https://www.bbc.com/mundo/noticias-55903249")</f>
        <v>https://www.bbc.com/mundo/noticias-55903249</v>
      </c>
      <c r="G3782">
        <v>1</v>
      </c>
    </row>
    <row r="3783" spans="1:7" outlineLevel="1" x14ac:dyDescent="0.25">
      <c r="A3783" t="s">
        <v>1046</v>
      </c>
      <c r="B3783">
        <v>50</v>
      </c>
      <c r="C3783">
        <v>0.99</v>
      </c>
      <c r="D3783">
        <v>2.93</v>
      </c>
      <c r="E3783" s="1" t="s">
        <v>1042</v>
      </c>
      <c r="F3783" s="4" t="str">
        <f>HYPERLINK("https://www.asertec.com.ec/blog/que-no-te-pase/12-preguntas-seguro-salud/")</f>
        <v>https://www.asertec.com.ec/blog/que-no-te-pase/12-preguntas-seguro-salud/</v>
      </c>
      <c r="G3783">
        <v>1</v>
      </c>
    </row>
    <row r="3784" spans="1:7" outlineLevel="1" x14ac:dyDescent="0.25">
      <c r="A3784" t="s">
        <v>1046</v>
      </c>
      <c r="B3784">
        <v>50</v>
      </c>
      <c r="C3784">
        <v>0.99</v>
      </c>
      <c r="D3784">
        <v>2.93</v>
      </c>
      <c r="E3784" s="1" t="s">
        <v>1042</v>
      </c>
      <c r="F3784" s="4" t="str">
        <f>HYPERLINK("https://selectra.es/seguros/seguros-salud")</f>
        <v>https://selectra.es/seguros/seguros-salud</v>
      </c>
      <c r="G3784">
        <v>1</v>
      </c>
    </row>
    <row r="3785" spans="1:7" outlineLevel="1" x14ac:dyDescent="0.25">
      <c r="A3785" t="s">
        <v>1046</v>
      </c>
      <c r="B3785">
        <v>50</v>
      </c>
      <c r="C3785">
        <v>0.99</v>
      </c>
      <c r="D3785">
        <v>2.93</v>
      </c>
      <c r="E3785" s="1" t="s">
        <v>1042</v>
      </c>
      <c r="F3785" s="4" t="str">
        <f>HYPERLINK("https://seguros.elcorteingles.es/salud/ayuda/contratar-seguro-estando-embarazada/")</f>
        <v>https://seguros.elcorteingles.es/salud/ayuda/contratar-seguro-estando-embarazada/</v>
      </c>
      <c r="G3785">
        <v>1</v>
      </c>
    </row>
    <row r="3786" spans="1:7" outlineLevel="1" x14ac:dyDescent="0.25">
      <c r="A3786" t="s">
        <v>1046</v>
      </c>
      <c r="B3786">
        <v>50</v>
      </c>
      <c r="C3786">
        <v>0.99</v>
      </c>
      <c r="D3786">
        <v>2.93</v>
      </c>
      <c r="E3786" s="1" t="s">
        <v>1042</v>
      </c>
      <c r="F3786" s="4" t="str">
        <f>HYPERLINK("https://www.famisanar.com.co/maternas-plan-complementario/")</f>
        <v>https://www.famisanar.com.co/maternas-plan-complementario/</v>
      </c>
      <c r="G3786">
        <v>1</v>
      </c>
    </row>
    <row r="3787" spans="1:7" outlineLevel="1" x14ac:dyDescent="0.25">
      <c r="A3787" t="s">
        <v>1046</v>
      </c>
      <c r="B3787">
        <v>50</v>
      </c>
      <c r="C3787">
        <v>0.99</v>
      </c>
      <c r="D3787">
        <v>2.93</v>
      </c>
      <c r="E3787" s="1" t="s">
        <v>1042</v>
      </c>
      <c r="F3787" s="4" t="str">
        <f>HYPERLINK("http://portal.essalud.gob.pe/index.php/etapa-gestante/")</f>
        <v>http://portal.essalud.gob.pe/index.php/etapa-gestante/</v>
      </c>
      <c r="G3787">
        <v>1</v>
      </c>
    </row>
    <row r="3788" spans="1:7" outlineLevel="1" x14ac:dyDescent="0.25">
      <c r="A3788" t="s">
        <v>1046</v>
      </c>
      <c r="B3788">
        <v>50</v>
      </c>
      <c r="C3788">
        <v>0.99</v>
      </c>
      <c r="D3788">
        <v>2.93</v>
      </c>
      <c r="E3788" s="1" t="s">
        <v>1042</v>
      </c>
      <c r="F3788" s="4" t="str">
        <f>HYPERLINK("https://www.hospitaria.com/servicio-medico/maternidad.php")</f>
        <v>https://www.hospitaria.com/servicio-medico/maternidad.php</v>
      </c>
      <c r="G3788">
        <v>1</v>
      </c>
    </row>
    <row r="3789" spans="1:7" outlineLevel="1" x14ac:dyDescent="0.25">
      <c r="A3789" t="s">
        <v>1046</v>
      </c>
      <c r="B3789">
        <v>50</v>
      </c>
      <c r="C3789">
        <v>0.99</v>
      </c>
      <c r="D3789">
        <v>2.93</v>
      </c>
      <c r="E3789" s="1" t="s">
        <v>1042</v>
      </c>
      <c r="F3789" s="4" t="str">
        <f>HYPERLINK("https://www.who.int/topics/pregnancy/es/")</f>
        <v>https://www.who.int/topics/pregnancy/es/</v>
      </c>
      <c r="G3789">
        <v>1</v>
      </c>
    </row>
    <row r="3790" spans="1:7" outlineLevel="1" x14ac:dyDescent="0.25">
      <c r="A3790" t="s">
        <v>1046</v>
      </c>
      <c r="B3790">
        <v>50</v>
      </c>
      <c r="C3790">
        <v>0.99</v>
      </c>
      <c r="D3790">
        <v>2.93</v>
      </c>
      <c r="E3790" s="1" t="s">
        <v>1042</v>
      </c>
      <c r="F3790" s="4" t="str">
        <f>HYPERLINK("http://ipsst.gov.ar/departamento-de-beneficiarios/requisitos-accion-social/seguro-obligatorio-por-maternidad/")</f>
        <v>http://ipsst.gov.ar/departamento-de-beneficiarios/requisitos-accion-social/seguro-obligatorio-por-maternidad/</v>
      </c>
      <c r="G3790">
        <v>1</v>
      </c>
    </row>
    <row r="3791" spans="1:7" x14ac:dyDescent="0.25">
      <c r="G3791">
        <v>1</v>
      </c>
    </row>
    <row r="3792" spans="1:7" x14ac:dyDescent="0.25">
      <c r="A3792" t="s">
        <v>22</v>
      </c>
      <c r="B3792">
        <v>500</v>
      </c>
      <c r="C3792">
        <v>0.99</v>
      </c>
      <c r="D3792">
        <v>1.99</v>
      </c>
      <c r="E3792" s="1" t="s">
        <v>1042</v>
      </c>
      <c r="F3792" s="4" t="str">
        <f>HYPERLINK("https://www.bbc.com/mundo/noticias-55903249")</f>
        <v>https://www.bbc.com/mundo/noticias-55903249</v>
      </c>
      <c r="G3792">
        <v>1</v>
      </c>
    </row>
    <row r="3793" spans="1:7" outlineLevel="1" x14ac:dyDescent="0.25">
      <c r="A3793" t="s">
        <v>22</v>
      </c>
      <c r="B3793">
        <v>500</v>
      </c>
      <c r="C3793">
        <v>0.99</v>
      </c>
      <c r="D3793">
        <v>1.99</v>
      </c>
      <c r="E3793" s="1" t="s">
        <v>1042</v>
      </c>
      <c r="F3793" s="4" t="str">
        <f>HYPERLINK("https://access.nyc.gov/es/programs/medicaid-for-pregnant-women/")</f>
        <v>https://access.nyc.gov/es/programs/medicaid-for-pregnant-women/</v>
      </c>
      <c r="G3793">
        <v>1</v>
      </c>
    </row>
    <row r="3794" spans="1:7" outlineLevel="1" x14ac:dyDescent="0.25">
      <c r="A3794" t="s">
        <v>22</v>
      </c>
      <c r="B3794">
        <v>500</v>
      </c>
      <c r="C3794">
        <v>0.99</v>
      </c>
      <c r="D3794">
        <v>1.99</v>
      </c>
      <c r="E3794" s="1" t="s">
        <v>1042</v>
      </c>
      <c r="F3794" s="4" t="str">
        <f>HYPERLINK("https://www.plannedparenthood.org/es/temas-de-salud/anticonceptivos/dispositivo-intrauterino-diu/que-tan-seguro-es-el-dispositivo-intrauterino-diu")</f>
        <v>https://www.plannedparenthood.org/es/temas-de-salud/anticonceptivos/dispositivo-intrauterino-diu/que-tan-seguro-es-el-dispositivo-intrauterino-diu</v>
      </c>
      <c r="G3794">
        <v>1</v>
      </c>
    </row>
    <row r="3795" spans="1:7" outlineLevel="1" x14ac:dyDescent="0.25">
      <c r="A3795" t="s">
        <v>22</v>
      </c>
      <c r="B3795">
        <v>500</v>
      </c>
      <c r="C3795">
        <v>0.99</v>
      </c>
      <c r="D3795">
        <v>1.99</v>
      </c>
      <c r="E3795" s="1" t="s">
        <v>1042</v>
      </c>
      <c r="F3795" s="4" t="str">
        <f>HYPERLINK("https://espanol.cdc.gov/flu/highrisk/pregnant.htm")</f>
        <v>https://espanol.cdc.gov/flu/highrisk/pregnant.htm</v>
      </c>
      <c r="G3795">
        <v>1</v>
      </c>
    </row>
    <row r="3796" spans="1:7" outlineLevel="1" x14ac:dyDescent="0.25">
      <c r="A3796" t="s">
        <v>22</v>
      </c>
      <c r="B3796">
        <v>500</v>
      </c>
      <c r="C3796">
        <v>0.99</v>
      </c>
      <c r="D3796">
        <v>1.99</v>
      </c>
      <c r="E3796" s="1" t="s">
        <v>1042</v>
      </c>
      <c r="F3796" s="4" t="str">
        <f>HYPERLINK("https://www.who.int/topics/pregnancy/es/")</f>
        <v>https://www.who.int/topics/pregnancy/es/</v>
      </c>
      <c r="G3796">
        <v>1</v>
      </c>
    </row>
    <row r="3797" spans="1:7" outlineLevel="1" x14ac:dyDescent="0.25">
      <c r="A3797" t="s">
        <v>22</v>
      </c>
      <c r="B3797">
        <v>500</v>
      </c>
      <c r="C3797">
        <v>0.99</v>
      </c>
      <c r="D3797">
        <v>1.99</v>
      </c>
      <c r="E3797" s="1" t="s">
        <v>1042</v>
      </c>
      <c r="F3797" s="4" t="str">
        <f>HYPERLINK("https://m.elmostrador.cl/braga/2021/02/15/embarazo-y-coronavirus-cuan-seguro-es-para-las-mujeres-gestantes-vacunarse-contra-la-covid-19/")</f>
        <v>https://m.elmostrador.cl/braga/2021/02/15/embarazo-y-coronavirus-cuan-seguro-es-para-las-mujeres-gestantes-vacunarse-contra-la-covid-19/</v>
      </c>
      <c r="G3797">
        <v>1</v>
      </c>
    </row>
    <row r="3798" spans="1:7" outlineLevel="1" x14ac:dyDescent="0.25">
      <c r="A3798" t="s">
        <v>22</v>
      </c>
      <c r="B3798">
        <v>500</v>
      </c>
      <c r="C3798">
        <v>0.99</v>
      </c>
      <c r="D3798">
        <v>1.99</v>
      </c>
      <c r="E3798" s="1" t="s">
        <v>1042</v>
      </c>
      <c r="F3798" s="4" t="str">
        <f>HYPERLINK("https://www.nationalgeographic.es/ciencia/2021/02/la-vacuna-anti-covid-19-y-el-embarazo-esto-dicen-los-expertos")</f>
        <v>https://www.nationalgeographic.es/ciencia/2021/02/la-vacuna-anti-covid-19-y-el-embarazo-esto-dicen-los-expertos</v>
      </c>
      <c r="G3798">
        <v>1</v>
      </c>
    </row>
    <row r="3799" spans="1:7" outlineLevel="1" x14ac:dyDescent="0.25">
      <c r="A3799" t="s">
        <v>22</v>
      </c>
      <c r="B3799">
        <v>500</v>
      </c>
      <c r="C3799">
        <v>0.99</v>
      </c>
      <c r="D3799">
        <v>1.99</v>
      </c>
      <c r="E3799" s="1" t="s">
        <v>1042</v>
      </c>
      <c r="F3799" s="4" t="str">
        <f>HYPERLINK("https://www.famisanar.com.co/maternas-plan-complementario/")</f>
        <v>https://www.famisanar.com.co/maternas-plan-complementario/</v>
      </c>
      <c r="G3799">
        <v>1</v>
      </c>
    </row>
    <row r="3800" spans="1:7" outlineLevel="1" x14ac:dyDescent="0.25">
      <c r="A3800" t="s">
        <v>22</v>
      </c>
      <c r="B3800">
        <v>500</v>
      </c>
      <c r="C3800">
        <v>0.99</v>
      </c>
      <c r="D3800">
        <v>1.99</v>
      </c>
      <c r="E3800" s="1" t="s">
        <v>1042</v>
      </c>
      <c r="F3800" s="4" t="str">
        <f>HYPERLINK("https://www.dhcs.ca.gov/services/medi-cal/eligibility/MCAP/Pages/Medi-CalAccessProgram-sp.aspx")</f>
        <v>https://www.dhcs.ca.gov/services/medi-cal/eligibility/MCAP/Pages/Medi-CalAccessProgram-sp.aspx</v>
      </c>
      <c r="G3800">
        <v>1</v>
      </c>
    </row>
    <row r="3801" spans="1:7" outlineLevel="1" x14ac:dyDescent="0.25">
      <c r="A3801" t="s">
        <v>22</v>
      </c>
      <c r="B3801">
        <v>500</v>
      </c>
      <c r="C3801">
        <v>0.99</v>
      </c>
      <c r="D3801">
        <v>1.99</v>
      </c>
      <c r="E3801" s="1" t="s">
        <v>1042</v>
      </c>
      <c r="F3801" s="4" t="str">
        <f>HYPERLINK("https://elpais.com/mexico/2021-02-17/embarazada-y-positiva-por-covid-la-doble-lucha-por-la-vida-de-mas-de-10500-mujeres-en-mexico.html")</f>
        <v>https://elpais.com/mexico/2021-02-17/embarazada-y-positiva-por-covid-la-doble-lucha-por-la-vida-de-mas-de-10500-mujeres-en-mexico.html</v>
      </c>
      <c r="G3801">
        <v>1</v>
      </c>
    </row>
    <row r="3802" spans="1:7" x14ac:dyDescent="0.25">
      <c r="G3802">
        <v>1</v>
      </c>
    </row>
    <row r="3803" spans="1:7" x14ac:dyDescent="0.25">
      <c r="A3803" t="s">
        <v>64</v>
      </c>
      <c r="B3803">
        <v>500</v>
      </c>
      <c r="C3803">
        <v>0.33</v>
      </c>
      <c r="D3803">
        <v>1.68</v>
      </c>
      <c r="E3803" s="1" t="s">
        <v>1042</v>
      </c>
      <c r="F3803" s="4" t="str">
        <f>HYPERLINK("https://www.bbc.com/mundo/noticias-55903249")</f>
        <v>https://www.bbc.com/mundo/noticias-55903249</v>
      </c>
      <c r="G3803">
        <v>1</v>
      </c>
    </row>
    <row r="3804" spans="1:7" outlineLevel="1" x14ac:dyDescent="0.25">
      <c r="A3804" t="s">
        <v>64</v>
      </c>
      <c r="B3804">
        <v>500</v>
      </c>
      <c r="C3804">
        <v>0.33</v>
      </c>
      <c r="D3804">
        <v>1.68</v>
      </c>
      <c r="E3804" s="1" t="s">
        <v>1042</v>
      </c>
      <c r="F3804" s="4" t="str">
        <f>HYPERLINK("https://www.mayoclinic.org/es-es/diseases-conditions/coronavirus/in-depth/pregnancy-and-covid-19/art-20482639")</f>
        <v>https://www.mayoclinic.org/es-es/diseases-conditions/coronavirus/in-depth/pregnancy-and-covid-19/art-20482639</v>
      </c>
      <c r="G3804">
        <v>1</v>
      </c>
    </row>
    <row r="3805" spans="1:7" outlineLevel="1" x14ac:dyDescent="0.25">
      <c r="A3805" t="s">
        <v>64</v>
      </c>
      <c r="B3805">
        <v>500</v>
      </c>
      <c r="C3805">
        <v>0.33</v>
      </c>
      <c r="D3805">
        <v>1.68</v>
      </c>
      <c r="E3805" s="1" t="s">
        <v>1042</v>
      </c>
      <c r="F3805" s="4" t="str">
        <f>HYPERLINK("https://www.plannedparenthood.org/es/temas-de-salud/anticonceptivos/dispositivo-intrauterino-diu/que-tan-seguro-es-el-dispositivo-intrauterino-diu")</f>
        <v>https://www.plannedparenthood.org/es/temas-de-salud/anticonceptivos/dispositivo-intrauterino-diu/que-tan-seguro-es-el-dispositivo-intrauterino-diu</v>
      </c>
      <c r="G3805">
        <v>1</v>
      </c>
    </row>
    <row r="3806" spans="1:7" outlineLevel="1" x14ac:dyDescent="0.25">
      <c r="A3806" t="s">
        <v>64</v>
      </c>
      <c r="B3806">
        <v>500</v>
      </c>
      <c r="C3806">
        <v>0.33</v>
      </c>
      <c r="D3806">
        <v>1.68</v>
      </c>
      <c r="E3806" s="1" t="s">
        <v>1042</v>
      </c>
      <c r="F3806" s="4" t="str">
        <f>HYPERLINK("https://access.nyc.gov/es/programs/medicaid-for-pregnant-women/")</f>
        <v>https://access.nyc.gov/es/programs/medicaid-for-pregnant-women/</v>
      </c>
      <c r="G3806">
        <v>1</v>
      </c>
    </row>
    <row r="3807" spans="1:7" outlineLevel="1" x14ac:dyDescent="0.25">
      <c r="A3807" t="s">
        <v>64</v>
      </c>
      <c r="B3807">
        <v>500</v>
      </c>
      <c r="C3807">
        <v>0.33</v>
      </c>
      <c r="D3807">
        <v>1.68</v>
      </c>
      <c r="E3807" s="1" t="s">
        <v>1042</v>
      </c>
      <c r="F3807" s="4" t="str">
        <f>HYPERLINK("https://www.who.int/topics/pregnancy/es/")</f>
        <v>https://www.who.int/topics/pregnancy/es/</v>
      </c>
      <c r="G3807">
        <v>1</v>
      </c>
    </row>
    <row r="3808" spans="1:7" outlineLevel="1" x14ac:dyDescent="0.25">
      <c r="A3808" t="s">
        <v>64</v>
      </c>
      <c r="B3808">
        <v>500</v>
      </c>
      <c r="C3808">
        <v>0.33</v>
      </c>
      <c r="D3808">
        <v>1.68</v>
      </c>
      <c r="E3808" s="1" t="s">
        <v>1042</v>
      </c>
      <c r="F3808" s="4" t="str">
        <f>HYPERLINK("https://www.asertec.com.ec/blog/que-no-te-pase/12-preguntas-seguro-salud/")</f>
        <v>https://www.asertec.com.ec/blog/que-no-te-pase/12-preguntas-seguro-salud/</v>
      </c>
      <c r="G3808">
        <v>1</v>
      </c>
    </row>
    <row r="3809" spans="1:7" outlineLevel="1" x14ac:dyDescent="0.25">
      <c r="A3809" t="s">
        <v>64</v>
      </c>
      <c r="B3809">
        <v>500</v>
      </c>
      <c r="C3809">
        <v>0.33</v>
      </c>
      <c r="D3809">
        <v>1.68</v>
      </c>
      <c r="E3809" s="1" t="s">
        <v>1042</v>
      </c>
      <c r="F3809" s="4" t="str">
        <f>HYPERLINK("https://www.mskcc.org/es/cancer-care/patient-education/pregnancy-after-treatment-early-stage-breast")</f>
        <v>https://www.mskcc.org/es/cancer-care/patient-education/pregnancy-after-treatment-early-stage-breast</v>
      </c>
      <c r="G3809">
        <v>1</v>
      </c>
    </row>
    <row r="3810" spans="1:7" outlineLevel="1" x14ac:dyDescent="0.25">
      <c r="A3810" t="s">
        <v>64</v>
      </c>
      <c r="B3810">
        <v>500</v>
      </c>
      <c r="C3810">
        <v>0.33</v>
      </c>
      <c r="D3810">
        <v>1.68</v>
      </c>
      <c r="E3810" s="1" t="s">
        <v>1042</v>
      </c>
      <c r="F3810" s="4" t="str">
        <f>HYPERLINK("https://seguros.elcorteingles.es/salud/ayuda/contratar-seguro-estando-embarazada/")</f>
        <v>https://seguros.elcorteingles.es/salud/ayuda/contratar-seguro-estando-embarazada/</v>
      </c>
      <c r="G3810">
        <v>1</v>
      </c>
    </row>
    <row r="3811" spans="1:7" outlineLevel="1" x14ac:dyDescent="0.25">
      <c r="A3811" t="s">
        <v>64</v>
      </c>
      <c r="B3811">
        <v>500</v>
      </c>
      <c r="C3811">
        <v>0.33</v>
      </c>
      <c r="D3811">
        <v>1.68</v>
      </c>
      <c r="E3811" s="1" t="s">
        <v>1042</v>
      </c>
      <c r="F3811" s="4" t="str">
        <f>HYPERLINK("https://espanol.cdc.gov/flu/highrisk/pregnant.htm")</f>
        <v>https://espanol.cdc.gov/flu/highrisk/pregnant.htm</v>
      </c>
      <c r="G3811">
        <v>1</v>
      </c>
    </row>
    <row r="3812" spans="1:7" outlineLevel="1" x14ac:dyDescent="0.25">
      <c r="A3812" t="s">
        <v>64</v>
      </c>
      <c r="B3812">
        <v>500</v>
      </c>
      <c r="C3812">
        <v>0.33</v>
      </c>
      <c r="D3812">
        <v>1.68</v>
      </c>
      <c r="E3812" s="1" t="s">
        <v>1042</v>
      </c>
      <c r="F3812" s="4" t="str">
        <f>HYPERLINK("https://www.nationalgeographic.es/ciencia/2021/02/la-vacuna-anti-covid-19-y-el-embarazo-esto-dicen-los-expertos")</f>
        <v>https://www.nationalgeographic.es/ciencia/2021/02/la-vacuna-anti-covid-19-y-el-embarazo-esto-dicen-los-expertos</v>
      </c>
      <c r="G3812">
        <v>1</v>
      </c>
    </row>
    <row r="3813" spans="1:7" x14ac:dyDescent="0.25">
      <c r="G3813">
        <v>1</v>
      </c>
    </row>
    <row r="3814" spans="1:7" x14ac:dyDescent="0.25">
      <c r="A3814" t="s">
        <v>138</v>
      </c>
      <c r="B3814">
        <v>50</v>
      </c>
      <c r="C3814">
        <v>0.99</v>
      </c>
      <c r="D3814" t="s">
        <v>529</v>
      </c>
      <c r="E3814" s="1" t="s">
        <v>1042</v>
      </c>
      <c r="F3814" s="4" t="str">
        <f>HYPERLINK("https://www.bbc.com/mundo/noticias-55903249")</f>
        <v>https://www.bbc.com/mundo/noticias-55903249</v>
      </c>
      <c r="G3814">
        <v>1</v>
      </c>
    </row>
    <row r="3815" spans="1:7" outlineLevel="1" x14ac:dyDescent="0.25">
      <c r="A3815" t="s">
        <v>138</v>
      </c>
      <c r="B3815">
        <v>50</v>
      </c>
      <c r="C3815">
        <v>0.99</v>
      </c>
      <c r="D3815" t="s">
        <v>529</v>
      </c>
      <c r="E3815" s="1" t="s">
        <v>1042</v>
      </c>
      <c r="F3815" s="4" t="str">
        <f>HYPERLINK("https://www.plannedparenthood.org/es/temas-de-salud/anticonceptivos/dispositivo-intrauterino-diu/que-tan-seguro-es-el-dispositivo-intrauterino-diu")</f>
        <v>https://www.plannedparenthood.org/es/temas-de-salud/anticonceptivos/dispositivo-intrauterino-diu/que-tan-seguro-es-el-dispositivo-intrauterino-diu</v>
      </c>
      <c r="G3815">
        <v>1</v>
      </c>
    </row>
    <row r="3816" spans="1:7" outlineLevel="1" x14ac:dyDescent="0.25">
      <c r="A3816" t="s">
        <v>138</v>
      </c>
      <c r="B3816">
        <v>50</v>
      </c>
      <c r="C3816">
        <v>0.99</v>
      </c>
      <c r="D3816" t="s">
        <v>529</v>
      </c>
      <c r="E3816" s="1" t="s">
        <v>1042</v>
      </c>
      <c r="F3816" s="4" t="str">
        <f>HYPERLINK("https://access.nyc.gov/es/programs/medicaid-for-pregnant-women/")</f>
        <v>https://access.nyc.gov/es/programs/medicaid-for-pregnant-women/</v>
      </c>
      <c r="G3816">
        <v>1</v>
      </c>
    </row>
    <row r="3817" spans="1:7" outlineLevel="1" x14ac:dyDescent="0.25">
      <c r="A3817" t="s">
        <v>138</v>
      </c>
      <c r="B3817">
        <v>50</v>
      </c>
      <c r="C3817">
        <v>0.99</v>
      </c>
      <c r="D3817" t="s">
        <v>529</v>
      </c>
      <c r="E3817" s="1" t="s">
        <v>1042</v>
      </c>
      <c r="F3817" s="4" t="str">
        <f>HYPERLINK("https://es.clearblue.com/como-quedarse-embarazada/mitos-y-realidades-sobre-la-fertilidad")</f>
        <v>https://es.clearblue.com/como-quedarse-embarazada/mitos-y-realidades-sobre-la-fertilidad</v>
      </c>
      <c r="G3817">
        <v>1</v>
      </c>
    </row>
    <row r="3818" spans="1:7" outlineLevel="1" x14ac:dyDescent="0.25">
      <c r="A3818" t="s">
        <v>138</v>
      </c>
      <c r="B3818">
        <v>50</v>
      </c>
      <c r="C3818">
        <v>0.99</v>
      </c>
      <c r="D3818" t="s">
        <v>529</v>
      </c>
      <c r="E3818" s="1" t="s">
        <v>1042</v>
      </c>
      <c r="F3818" s="4" t="str">
        <f>HYPERLINK("https://www.who.int/topics/pregnancy/es/")</f>
        <v>https://www.who.int/topics/pregnancy/es/</v>
      </c>
      <c r="G3818">
        <v>1</v>
      </c>
    </row>
    <row r="3819" spans="1:7" outlineLevel="1" x14ac:dyDescent="0.25">
      <c r="A3819" t="s">
        <v>138</v>
      </c>
      <c r="B3819">
        <v>50</v>
      </c>
      <c r="C3819">
        <v>0.99</v>
      </c>
      <c r="D3819" t="s">
        <v>529</v>
      </c>
      <c r="E3819" s="1" t="s">
        <v>1042</v>
      </c>
      <c r="F3819" s="4" t="str">
        <f>HYPERLINK("https://www.mskcc.org/es/cancer-care/patient-education/pregnancy-after-treatment-early-stage-breast")</f>
        <v>https://www.mskcc.org/es/cancer-care/patient-education/pregnancy-after-treatment-early-stage-breast</v>
      </c>
      <c r="G3819">
        <v>1</v>
      </c>
    </row>
    <row r="3820" spans="1:7" outlineLevel="1" x14ac:dyDescent="0.25">
      <c r="A3820" t="s">
        <v>138</v>
      </c>
      <c r="B3820">
        <v>50</v>
      </c>
      <c r="C3820">
        <v>0.99</v>
      </c>
      <c r="D3820" t="s">
        <v>529</v>
      </c>
      <c r="E3820" s="1" t="s">
        <v>1042</v>
      </c>
      <c r="F3820" s="4" t="str">
        <f>HYPERLINK("https://www.mayoclinic.org/es-es/diseases-conditions/coronavirus/in-depth/pregnancy-and-covid-19/art-20482639")</f>
        <v>https://www.mayoclinic.org/es-es/diseases-conditions/coronavirus/in-depth/pregnancy-and-covid-19/art-20482639</v>
      </c>
      <c r="G3820">
        <v>1</v>
      </c>
    </row>
    <row r="3821" spans="1:7" outlineLevel="1" x14ac:dyDescent="0.25">
      <c r="A3821" t="s">
        <v>138</v>
      </c>
      <c r="B3821">
        <v>50</v>
      </c>
      <c r="C3821">
        <v>0.99</v>
      </c>
      <c r="D3821" t="s">
        <v>529</v>
      </c>
      <c r="E3821" s="1" t="s">
        <v>1042</v>
      </c>
      <c r="F3821" s="4" t="str">
        <f>HYPERLINK("https://www.asertec.com.ec/blog/que-no-te-pase/12-preguntas-seguro-salud/")</f>
        <v>https://www.asertec.com.ec/blog/que-no-te-pase/12-preguntas-seguro-salud/</v>
      </c>
      <c r="G3821">
        <v>1</v>
      </c>
    </row>
    <row r="3822" spans="1:7" outlineLevel="1" x14ac:dyDescent="0.25">
      <c r="A3822" t="s">
        <v>138</v>
      </c>
      <c r="B3822">
        <v>50</v>
      </c>
      <c r="C3822">
        <v>0.99</v>
      </c>
      <c r="D3822" t="s">
        <v>529</v>
      </c>
      <c r="E3822" s="1" t="s">
        <v>1042</v>
      </c>
      <c r="F3822" s="4" t="str">
        <f>HYPERLINK("https://espanol.cdc.gov/flu/highrisk/pregnant.htm")</f>
        <v>https://espanol.cdc.gov/flu/highrisk/pregnant.htm</v>
      </c>
      <c r="G3822">
        <v>1</v>
      </c>
    </row>
    <row r="3823" spans="1:7" outlineLevel="1" x14ac:dyDescent="0.25">
      <c r="A3823" t="s">
        <v>138</v>
      </c>
      <c r="B3823">
        <v>50</v>
      </c>
      <c r="C3823">
        <v>0.99</v>
      </c>
      <c r="D3823" t="s">
        <v>529</v>
      </c>
      <c r="E3823" s="1" t="s">
        <v>1042</v>
      </c>
      <c r="F3823" s="4" t="str">
        <f>HYPERLINK("https://espanol.cdc.gov/coronavirus/2019-ncov/need-extra-precautions/pregnancy-breastfeeding.html")</f>
        <v>https://espanol.cdc.gov/coronavirus/2019-ncov/need-extra-precautions/pregnancy-breastfeeding.html</v>
      </c>
      <c r="G3823">
        <v>1</v>
      </c>
    </row>
    <row r="3824" spans="1:7" x14ac:dyDescent="0.25">
      <c r="G3824">
        <v>1</v>
      </c>
    </row>
    <row r="3825" spans="1:7" x14ac:dyDescent="0.25">
      <c r="A3825" t="s">
        <v>619</v>
      </c>
      <c r="B3825">
        <v>50</v>
      </c>
      <c r="C3825">
        <v>0.33</v>
      </c>
      <c r="D3825" t="s">
        <v>529</v>
      </c>
      <c r="E3825" s="1" t="s">
        <v>1042</v>
      </c>
      <c r="F3825" s="4" t="str">
        <f>HYPERLINK("https://www.bbc.com/mundo/noticias-55903249")</f>
        <v>https://www.bbc.com/mundo/noticias-55903249</v>
      </c>
      <c r="G3825">
        <v>1</v>
      </c>
    </row>
    <row r="3826" spans="1:7" outlineLevel="1" x14ac:dyDescent="0.25">
      <c r="A3826" t="s">
        <v>619</v>
      </c>
      <c r="B3826">
        <v>50</v>
      </c>
      <c r="C3826">
        <v>0.33</v>
      </c>
      <c r="D3826" t="s">
        <v>529</v>
      </c>
      <c r="E3826" s="1" t="s">
        <v>1042</v>
      </c>
      <c r="F3826" s="4" t="str">
        <f>HYPERLINK("https://access.nyc.gov/es/programs/medicaid-for-pregnant-women/")</f>
        <v>https://access.nyc.gov/es/programs/medicaid-for-pregnant-women/</v>
      </c>
      <c r="G3826">
        <v>1</v>
      </c>
    </row>
    <row r="3827" spans="1:7" outlineLevel="1" x14ac:dyDescent="0.25">
      <c r="A3827" t="s">
        <v>619</v>
      </c>
      <c r="B3827">
        <v>50</v>
      </c>
      <c r="C3827">
        <v>0.33</v>
      </c>
      <c r="D3827" t="s">
        <v>529</v>
      </c>
      <c r="E3827" s="1" t="s">
        <v>1042</v>
      </c>
      <c r="F3827" s="4" t="str">
        <f>HYPERLINK("https://www.asertec.com.ec/blog/que-no-te-pase/12-preguntas-seguro-salud/")</f>
        <v>https://www.asertec.com.ec/blog/que-no-te-pase/12-preguntas-seguro-salud/</v>
      </c>
      <c r="G3827">
        <v>1</v>
      </c>
    </row>
    <row r="3828" spans="1:7" outlineLevel="1" x14ac:dyDescent="0.25">
      <c r="A3828" t="s">
        <v>619</v>
      </c>
      <c r="B3828">
        <v>50</v>
      </c>
      <c r="C3828">
        <v>0.33</v>
      </c>
      <c r="D3828" t="s">
        <v>529</v>
      </c>
      <c r="E3828" s="1" t="s">
        <v>1042</v>
      </c>
      <c r="F3828" s="4" t="str">
        <f>HYPERLINK("http://portal.essalud.gob.pe/index.php/etapa-gestante/")</f>
        <v>http://portal.essalud.gob.pe/index.php/etapa-gestante/</v>
      </c>
      <c r="G3828">
        <v>1</v>
      </c>
    </row>
    <row r="3829" spans="1:7" outlineLevel="1" x14ac:dyDescent="0.25">
      <c r="A3829" t="s">
        <v>619</v>
      </c>
      <c r="B3829">
        <v>50</v>
      </c>
      <c r="C3829">
        <v>0.33</v>
      </c>
      <c r="D3829" t="s">
        <v>529</v>
      </c>
      <c r="E3829" s="1" t="s">
        <v>1042</v>
      </c>
      <c r="F3829" s="4" t="str">
        <f>HYPERLINK("https://www.plannedparenthood.org/es/temas-de-salud/anticonceptivos/dispositivo-intrauterino-diu/que-tan-seguro-es-el-dispositivo-intrauterino-diu")</f>
        <v>https://www.plannedparenthood.org/es/temas-de-salud/anticonceptivos/dispositivo-intrauterino-diu/que-tan-seguro-es-el-dispositivo-intrauterino-diu</v>
      </c>
      <c r="G3829">
        <v>1</v>
      </c>
    </row>
    <row r="3830" spans="1:7" outlineLevel="1" x14ac:dyDescent="0.25">
      <c r="A3830" t="s">
        <v>619</v>
      </c>
      <c r="B3830">
        <v>50</v>
      </c>
      <c r="C3830">
        <v>0.33</v>
      </c>
      <c r="D3830" t="s">
        <v>529</v>
      </c>
      <c r="E3830" s="1" t="s">
        <v>1042</v>
      </c>
      <c r="F3830" s="4" t="str">
        <f>HYPERLINK("https://seguros.elcorteingles.es/salud/ayuda/contratar-seguro-estando-embarazada/")</f>
        <v>https://seguros.elcorteingles.es/salud/ayuda/contratar-seguro-estando-embarazada/</v>
      </c>
      <c r="G3830">
        <v>1</v>
      </c>
    </row>
    <row r="3831" spans="1:7" outlineLevel="1" x14ac:dyDescent="0.25">
      <c r="A3831" t="s">
        <v>619</v>
      </c>
      <c r="B3831">
        <v>50</v>
      </c>
      <c r="C3831">
        <v>0.33</v>
      </c>
      <c r="D3831" t="s">
        <v>529</v>
      </c>
      <c r="E3831" s="1" t="s">
        <v>1042</v>
      </c>
      <c r="F3831" s="4" t="str">
        <f>HYPERLINK("https://espanol.cdc.gov/flu/highrisk/pregnant.htm")</f>
        <v>https://espanol.cdc.gov/flu/highrisk/pregnant.htm</v>
      </c>
      <c r="G3831">
        <v>1</v>
      </c>
    </row>
    <row r="3832" spans="1:7" outlineLevel="1" x14ac:dyDescent="0.25">
      <c r="A3832" t="s">
        <v>619</v>
      </c>
      <c r="B3832">
        <v>50</v>
      </c>
      <c r="C3832">
        <v>0.33</v>
      </c>
      <c r="D3832" t="s">
        <v>529</v>
      </c>
      <c r="E3832" s="1" t="s">
        <v>1042</v>
      </c>
      <c r="F3832" s="4" t="str">
        <f>HYPERLINK("https://www.who.int/topics/pregnancy/es/")</f>
        <v>https://www.who.int/topics/pregnancy/es/</v>
      </c>
      <c r="G3832">
        <v>1</v>
      </c>
    </row>
    <row r="3833" spans="1:7" outlineLevel="1" x14ac:dyDescent="0.25">
      <c r="A3833" t="s">
        <v>619</v>
      </c>
      <c r="B3833">
        <v>50</v>
      </c>
      <c r="C3833">
        <v>0.33</v>
      </c>
      <c r="D3833" t="s">
        <v>529</v>
      </c>
      <c r="E3833" s="1" t="s">
        <v>1042</v>
      </c>
      <c r="F3833" s="4" t="str">
        <f>HYPERLINK("https://www.mayoclinic.org/es-es/diseases-conditions/coronavirus/in-depth/pregnancy-and-covid-19/art-20482639")</f>
        <v>https://www.mayoclinic.org/es-es/diseases-conditions/coronavirus/in-depth/pregnancy-and-covid-19/art-20482639</v>
      </c>
      <c r="G3833">
        <v>1</v>
      </c>
    </row>
    <row r="3834" spans="1:7" outlineLevel="1" x14ac:dyDescent="0.25">
      <c r="A3834" t="s">
        <v>619</v>
      </c>
      <c r="B3834">
        <v>50</v>
      </c>
      <c r="C3834">
        <v>0.33</v>
      </c>
      <c r="D3834" t="s">
        <v>529</v>
      </c>
      <c r="E3834" s="1" t="s">
        <v>1042</v>
      </c>
      <c r="F3834" s="4" t="str">
        <f>HYPERLINK("https://www.uptodate.com/contents/es-419/127758/print")</f>
        <v>https://www.uptodate.com/contents/es-419/127758/print</v>
      </c>
      <c r="G3834">
        <v>1</v>
      </c>
    </row>
    <row r="3835" spans="1:7" x14ac:dyDescent="0.25">
      <c r="G3835">
        <v>1</v>
      </c>
    </row>
    <row r="3836" spans="1:7" x14ac:dyDescent="0.25">
      <c r="A3836" t="s">
        <v>720</v>
      </c>
      <c r="B3836">
        <v>50</v>
      </c>
      <c r="C3836">
        <v>0.99</v>
      </c>
      <c r="D3836">
        <v>3.54</v>
      </c>
      <c r="E3836" s="1" t="s">
        <v>1042</v>
      </c>
      <c r="F3836" s="4" t="str">
        <f>HYPERLINK("https://www.asertec.com.ec/blog/que-no-te-pase/12-preguntas-seguro-salud/")</f>
        <v>https://www.asertec.com.ec/blog/que-no-te-pase/12-preguntas-seguro-salud/</v>
      </c>
      <c r="G3836">
        <v>1</v>
      </c>
    </row>
    <row r="3837" spans="1:7" outlineLevel="1" x14ac:dyDescent="0.25">
      <c r="A3837" t="s">
        <v>720</v>
      </c>
      <c r="B3837">
        <v>50</v>
      </c>
      <c r="C3837">
        <v>0.99</v>
      </c>
      <c r="D3837">
        <v>3.54</v>
      </c>
      <c r="E3837" s="1" t="s">
        <v>1042</v>
      </c>
      <c r="F3837" s="4" t="str">
        <f>HYPERLINK("https://www.dhcs.ca.gov/services/medi-cal/eligibility/MCAP/Pages/Medi-CalAccessProgram-sp.aspx")</f>
        <v>https://www.dhcs.ca.gov/services/medi-cal/eligibility/MCAP/Pages/Medi-CalAccessProgram-sp.aspx</v>
      </c>
      <c r="G3837">
        <v>1</v>
      </c>
    </row>
    <row r="3838" spans="1:7" outlineLevel="1" x14ac:dyDescent="0.25">
      <c r="A3838" t="s">
        <v>720</v>
      </c>
      <c r="B3838">
        <v>50</v>
      </c>
      <c r="C3838">
        <v>0.99</v>
      </c>
      <c r="D3838">
        <v>3.54</v>
      </c>
      <c r="E3838" s="1" t="s">
        <v>1042</v>
      </c>
      <c r="F3838" s="4" t="str">
        <f>HYPERLINK("https://access.nyc.gov/es/programs/medicaid-for-pregnant-women/")</f>
        <v>https://access.nyc.gov/es/programs/medicaid-for-pregnant-women/</v>
      </c>
      <c r="G3838">
        <v>1</v>
      </c>
    </row>
    <row r="3839" spans="1:7" outlineLevel="1" x14ac:dyDescent="0.25">
      <c r="A3839" t="s">
        <v>720</v>
      </c>
      <c r="B3839">
        <v>50</v>
      </c>
      <c r="C3839">
        <v>0.99</v>
      </c>
      <c r="D3839">
        <v>3.54</v>
      </c>
      <c r="E3839" s="1" t="s">
        <v>1042</v>
      </c>
      <c r="F3839" s="4" t="str">
        <f>HYPERLINK("https://www.bbc.com/mundo/noticias-55903249")</f>
        <v>https://www.bbc.com/mundo/noticias-55903249</v>
      </c>
      <c r="G3839">
        <v>1</v>
      </c>
    </row>
    <row r="3840" spans="1:7" outlineLevel="1" x14ac:dyDescent="0.25">
      <c r="A3840" t="s">
        <v>720</v>
      </c>
      <c r="B3840">
        <v>50</v>
      </c>
      <c r="C3840">
        <v>0.99</v>
      </c>
      <c r="D3840">
        <v>3.54</v>
      </c>
      <c r="E3840" s="1" t="s">
        <v>1042</v>
      </c>
      <c r="F3840" s="4" t="str">
        <f>HYPERLINK("https://www.gob.pe/133-afiliarte-al-sis-gratuito-afiliacion-al-sis-gratuito")</f>
        <v>https://www.gob.pe/133-afiliarte-al-sis-gratuito-afiliacion-al-sis-gratuito</v>
      </c>
      <c r="G3840">
        <v>1</v>
      </c>
    </row>
    <row r="3841" spans="1:7" outlineLevel="1" x14ac:dyDescent="0.25">
      <c r="A3841" t="s">
        <v>720</v>
      </c>
      <c r="B3841">
        <v>50</v>
      </c>
      <c r="C3841">
        <v>0.99</v>
      </c>
      <c r="D3841">
        <v>3.54</v>
      </c>
      <c r="E3841" s="1" t="s">
        <v>1042</v>
      </c>
      <c r="F3841" s="4" t="str">
        <f>HYPERLINK("https://espanol.cdc.gov/coronavirus/2019-ncov/need-extra-precautions/pregnancy-breastfeeding.html")</f>
        <v>https://espanol.cdc.gov/coronavirus/2019-ncov/need-extra-precautions/pregnancy-breastfeeding.html</v>
      </c>
      <c r="G3841">
        <v>1</v>
      </c>
    </row>
    <row r="3842" spans="1:7" outlineLevel="1" x14ac:dyDescent="0.25">
      <c r="A3842" t="s">
        <v>720</v>
      </c>
      <c r="B3842">
        <v>50</v>
      </c>
      <c r="C3842">
        <v>0.99</v>
      </c>
      <c r="D3842">
        <v>3.54</v>
      </c>
      <c r="E3842" s="1" t="s">
        <v>1042</v>
      </c>
      <c r="F3842" s="4" t="str">
        <f>HYPERLINK("https://www.cuidadodesalud.gov/es/get-answers/")</f>
        <v>https://www.cuidadodesalud.gov/es/get-answers/</v>
      </c>
      <c r="G3842">
        <v>1</v>
      </c>
    </row>
    <row r="3843" spans="1:7" outlineLevel="1" x14ac:dyDescent="0.25">
      <c r="A3843" t="s">
        <v>720</v>
      </c>
      <c r="B3843">
        <v>50</v>
      </c>
      <c r="C3843">
        <v>0.99</v>
      </c>
      <c r="D3843">
        <v>3.54</v>
      </c>
      <c r="E3843" s="1" t="s">
        <v>1042</v>
      </c>
      <c r="F3843" s="4" t="str">
        <f>HYPERLINK("https://www.healthychildren.org/Spanish/health-issues/conditions/COVID-19/Paginas/Breastfeeding-During-COVID-19.aspx")</f>
        <v>https://www.healthychildren.org/Spanish/health-issues/conditions/COVID-19/Paginas/Breastfeeding-During-COVID-19.aspx</v>
      </c>
      <c r="G3843">
        <v>1</v>
      </c>
    </row>
    <row r="3844" spans="1:7" outlineLevel="1" x14ac:dyDescent="0.25">
      <c r="A3844" t="s">
        <v>720</v>
      </c>
      <c r="B3844">
        <v>50</v>
      </c>
      <c r="C3844">
        <v>0.99</v>
      </c>
      <c r="D3844">
        <v>3.54</v>
      </c>
      <c r="E3844" s="1" t="s">
        <v>1042</v>
      </c>
      <c r="F3844" s="4" t="str">
        <f>HYPERLINK("https://www.clinicum.es/")</f>
        <v>https://www.clinicum.es/</v>
      </c>
      <c r="G3844">
        <v>1</v>
      </c>
    </row>
    <row r="3845" spans="1:7" outlineLevel="1" x14ac:dyDescent="0.25">
      <c r="A3845" t="s">
        <v>720</v>
      </c>
      <c r="B3845">
        <v>50</v>
      </c>
      <c r="C3845">
        <v>0.99</v>
      </c>
      <c r="D3845">
        <v>3.54</v>
      </c>
      <c r="E3845" s="1" t="s">
        <v>1042</v>
      </c>
      <c r="F3845" s="4" t="str">
        <f>HYPERLINK("https://www.generali.es/blog/tuasesorsalud/espasmos-infantiles/")</f>
        <v>https://www.generali.es/blog/tuasesorsalud/espasmos-infantiles/</v>
      </c>
      <c r="G3845">
        <v>1</v>
      </c>
    </row>
    <row r="3846" spans="1:7" x14ac:dyDescent="0.25">
      <c r="G3846">
        <v>1</v>
      </c>
    </row>
    <row r="3847" spans="1:7" x14ac:dyDescent="0.25">
      <c r="A3847" t="s">
        <v>646</v>
      </c>
      <c r="B3847">
        <v>50</v>
      </c>
      <c r="C3847">
        <v>0.99</v>
      </c>
      <c r="D3847">
        <v>3.02</v>
      </c>
      <c r="E3847" s="1" t="s">
        <v>1042</v>
      </c>
      <c r="F3847" s="4" t="str">
        <f>HYPERLINK("https://www.bbc.com/mundo/noticias-55903249")</f>
        <v>https://www.bbc.com/mundo/noticias-55903249</v>
      </c>
      <c r="G3847">
        <v>1</v>
      </c>
    </row>
    <row r="3848" spans="1:7" outlineLevel="1" x14ac:dyDescent="0.25">
      <c r="A3848" t="s">
        <v>646</v>
      </c>
      <c r="B3848">
        <v>50</v>
      </c>
      <c r="C3848">
        <v>0.99</v>
      </c>
      <c r="D3848">
        <v>3.02</v>
      </c>
      <c r="E3848" s="1" t="s">
        <v>1042</v>
      </c>
      <c r="F3848" s="4" t="str">
        <f>HYPERLINK("https://access.nyc.gov/es/programs/medicaid-for-pregnant-women/")</f>
        <v>https://access.nyc.gov/es/programs/medicaid-for-pregnant-women/</v>
      </c>
      <c r="G3848">
        <v>1</v>
      </c>
    </row>
    <row r="3849" spans="1:7" outlineLevel="1" x14ac:dyDescent="0.25">
      <c r="A3849" t="s">
        <v>646</v>
      </c>
      <c r="B3849">
        <v>50</v>
      </c>
      <c r="C3849">
        <v>0.99</v>
      </c>
      <c r="D3849">
        <v>3.02</v>
      </c>
      <c r="E3849" s="1" t="s">
        <v>1042</v>
      </c>
      <c r="F3849" s="4" t="str">
        <f>HYPERLINK("https://www.asertec.com.ec/blog/que-no-te-pase/12-preguntas-seguro-salud/")</f>
        <v>https://www.asertec.com.ec/blog/que-no-te-pase/12-preguntas-seguro-salud/</v>
      </c>
      <c r="G3849">
        <v>1</v>
      </c>
    </row>
    <row r="3850" spans="1:7" outlineLevel="1" x14ac:dyDescent="0.25">
      <c r="A3850" t="s">
        <v>646</v>
      </c>
      <c r="B3850">
        <v>50</v>
      </c>
      <c r="C3850">
        <v>0.99</v>
      </c>
      <c r="D3850">
        <v>3.02</v>
      </c>
      <c r="E3850" s="1" t="s">
        <v>1042</v>
      </c>
      <c r="F3850" s="4" t="str">
        <f>HYPERLINK("http://portal.essalud.gob.pe/index.php/etapa-gestante/")</f>
        <v>http://portal.essalud.gob.pe/index.php/etapa-gestante/</v>
      </c>
      <c r="G3850">
        <v>1</v>
      </c>
    </row>
    <row r="3851" spans="1:7" outlineLevel="1" x14ac:dyDescent="0.25">
      <c r="A3851" t="s">
        <v>646</v>
      </c>
      <c r="B3851">
        <v>50</v>
      </c>
      <c r="C3851">
        <v>0.99</v>
      </c>
      <c r="D3851">
        <v>3.02</v>
      </c>
      <c r="E3851" s="1" t="s">
        <v>1042</v>
      </c>
      <c r="F3851" s="4" t="str">
        <f>HYPERLINK("https://www.benefits.gov/es/benefit/1286")</f>
        <v>https://www.benefits.gov/es/benefit/1286</v>
      </c>
      <c r="G3851">
        <v>1</v>
      </c>
    </row>
    <row r="3852" spans="1:7" outlineLevel="1" x14ac:dyDescent="0.25">
      <c r="A3852" t="s">
        <v>646</v>
      </c>
      <c r="B3852">
        <v>50</v>
      </c>
      <c r="C3852">
        <v>0.99</v>
      </c>
      <c r="D3852">
        <v>3.02</v>
      </c>
      <c r="E3852" s="1" t="s">
        <v>1042</v>
      </c>
      <c r="F3852" s="4" t="str">
        <f>HYPERLINK("https://www.dhcs.ca.gov/services/medi-cal/eligibility/MCAP/Pages/Medi-CalAccessProgram-sp.aspx")</f>
        <v>https://www.dhcs.ca.gov/services/medi-cal/eligibility/MCAP/Pages/Medi-CalAccessProgram-sp.aspx</v>
      </c>
      <c r="G3852">
        <v>1</v>
      </c>
    </row>
    <row r="3853" spans="1:7" outlineLevel="1" x14ac:dyDescent="0.25">
      <c r="A3853" t="s">
        <v>646</v>
      </c>
      <c r="B3853">
        <v>50</v>
      </c>
      <c r="C3853">
        <v>0.99</v>
      </c>
      <c r="D3853">
        <v>3.02</v>
      </c>
      <c r="E3853" s="1" t="s">
        <v>1042</v>
      </c>
      <c r="F3853" s="4" t="str">
        <f>HYPERLINK("https://seguros.elcorteingles.es/salud/ayuda/contratar-seguro-estando-embarazada/")</f>
        <v>https://seguros.elcorteingles.es/salud/ayuda/contratar-seguro-estando-embarazada/</v>
      </c>
      <c r="G3853">
        <v>1</v>
      </c>
    </row>
    <row r="3854" spans="1:7" outlineLevel="1" x14ac:dyDescent="0.25">
      <c r="A3854" t="s">
        <v>646</v>
      </c>
      <c r="B3854">
        <v>50</v>
      </c>
      <c r="C3854">
        <v>0.99</v>
      </c>
      <c r="D3854">
        <v>3.02</v>
      </c>
      <c r="E3854" s="1" t="s">
        <v>1042</v>
      </c>
      <c r="F3854" s="4" t="str">
        <f>HYPERLINK("https://espanol.cdc.gov/flu/highrisk/pregnant.htm")</f>
        <v>https://espanol.cdc.gov/flu/highrisk/pregnant.htm</v>
      </c>
      <c r="G3854">
        <v>1</v>
      </c>
    </row>
    <row r="3855" spans="1:7" outlineLevel="1" x14ac:dyDescent="0.25">
      <c r="A3855" t="s">
        <v>646</v>
      </c>
      <c r="B3855">
        <v>50</v>
      </c>
      <c r="C3855">
        <v>0.99</v>
      </c>
      <c r="D3855">
        <v>3.02</v>
      </c>
      <c r="E3855" s="1" t="s">
        <v>1042</v>
      </c>
      <c r="F3855" s="4" t="str">
        <f>HYPERLINK("https://espanol.cdc.gov/coronavirus/2019-ncov/need-extra-precautions/pregnancy-breastfeeding.html")</f>
        <v>https://espanol.cdc.gov/coronavirus/2019-ncov/need-extra-precautions/pregnancy-breastfeeding.html</v>
      </c>
      <c r="G3855">
        <v>1</v>
      </c>
    </row>
    <row r="3856" spans="1:7" outlineLevel="1" x14ac:dyDescent="0.25">
      <c r="A3856" t="s">
        <v>646</v>
      </c>
      <c r="B3856">
        <v>50</v>
      </c>
      <c r="C3856">
        <v>0.99</v>
      </c>
      <c r="D3856">
        <v>3.02</v>
      </c>
      <c r="E3856" s="1" t="s">
        <v>1042</v>
      </c>
      <c r="F3856" s="4" t="str">
        <f>HYPERLINK("https://www.who.int/topics/pregnancy/es/")</f>
        <v>https://www.who.int/topics/pregnancy/es/</v>
      </c>
      <c r="G3856">
        <v>1</v>
      </c>
    </row>
    <row r="3857" spans="1:7" x14ac:dyDescent="0.25">
      <c r="G3857">
        <v>1</v>
      </c>
    </row>
    <row r="3858" spans="1:7" x14ac:dyDescent="0.25">
      <c r="A3858" t="s">
        <v>781</v>
      </c>
      <c r="B3858">
        <v>500</v>
      </c>
      <c r="C3858">
        <v>0.99</v>
      </c>
      <c r="D3858">
        <v>2.2200000000000002</v>
      </c>
      <c r="E3858" s="1" t="s">
        <v>296</v>
      </c>
      <c r="F3858" s="4" t="str">
        <f>HYPERLINK("https://selectra.es/seguros/seguros-salud")</f>
        <v>https://selectra.es/seguros/seguros-salud</v>
      </c>
      <c r="G3858">
        <v>1</v>
      </c>
    </row>
    <row r="3859" spans="1:7" outlineLevel="1" x14ac:dyDescent="0.25">
      <c r="A3859" t="s">
        <v>781</v>
      </c>
      <c r="B3859">
        <v>500</v>
      </c>
      <c r="C3859">
        <v>0.99</v>
      </c>
      <c r="D3859">
        <v>2.2200000000000002</v>
      </c>
      <c r="E3859" s="1" t="s">
        <v>296</v>
      </c>
      <c r="F3859" s="4" t="str">
        <f>HYPERLINK("https://www.kelisto.es/seguros-salud/mejor-compra/los-mejores-seguros-de-salud-sin-copago-6257")</f>
        <v>https://www.kelisto.es/seguros-salud/mejor-compra/los-mejores-seguros-de-salud-sin-copago-6257</v>
      </c>
      <c r="G3859">
        <v>1</v>
      </c>
    </row>
    <row r="3860" spans="1:7" outlineLevel="1" x14ac:dyDescent="0.25">
      <c r="A3860" t="s">
        <v>781</v>
      </c>
      <c r="B3860">
        <v>500</v>
      </c>
      <c r="C3860">
        <v>0.99</v>
      </c>
      <c r="D3860">
        <v>2.2200000000000002</v>
      </c>
      <c r="E3860" s="1" t="s">
        <v>296</v>
      </c>
      <c r="F3860" s="4" t="str">
        <f>HYPERLINK("https://seguros.elcorteingles.es/salud/ayuda/")</f>
        <v>https://seguros.elcorteingles.es/salud/ayuda/</v>
      </c>
      <c r="G3860">
        <v>1</v>
      </c>
    </row>
    <row r="3861" spans="1:7" outlineLevel="1" x14ac:dyDescent="0.25">
      <c r="A3861" t="s">
        <v>781</v>
      </c>
      <c r="B3861">
        <v>500</v>
      </c>
      <c r="C3861">
        <v>0.99</v>
      </c>
      <c r="D3861">
        <v>2.2200000000000002</v>
      </c>
      <c r="E3861" s="1" t="s">
        <v>296</v>
      </c>
      <c r="F3861" s="4" t="str">
        <f>HYPERLINK("https://www.clinicum.es/")</f>
        <v>https://www.clinicum.es/</v>
      </c>
      <c r="G3861">
        <v>1</v>
      </c>
    </row>
    <row r="3862" spans="1:7" outlineLevel="1" x14ac:dyDescent="0.25">
      <c r="A3862" t="s">
        <v>781</v>
      </c>
      <c r="B3862">
        <v>500</v>
      </c>
      <c r="C3862">
        <v>0.99</v>
      </c>
      <c r="D3862">
        <v>2.2200000000000002</v>
      </c>
      <c r="E3862" s="1" t="s">
        <v>296</v>
      </c>
      <c r="F3862" s="4" t="str">
        <f>HYPERLINK("https://www.asertec.com.ec/blog/que-no-te-pase/12-preguntas-seguro-salud/")</f>
        <v>https://www.asertec.com.ec/blog/que-no-te-pase/12-preguntas-seguro-salud/</v>
      </c>
      <c r="G3862">
        <v>1</v>
      </c>
    </row>
    <row r="3863" spans="1:7" outlineLevel="1" x14ac:dyDescent="0.25">
      <c r="A3863" t="s">
        <v>781</v>
      </c>
      <c r="B3863">
        <v>500</v>
      </c>
      <c r="C3863">
        <v>0.99</v>
      </c>
      <c r="D3863">
        <v>2.2200000000000002</v>
      </c>
      <c r="E3863" s="1" t="s">
        <v>296</v>
      </c>
      <c r="F3863" s="4" t="str">
        <f>HYPERLINK("https://blog.aegon.es/salud/seguro-salud-para-jovenes/")</f>
        <v>https://blog.aegon.es/salud/seguro-salud-para-jovenes/</v>
      </c>
      <c r="G3863">
        <v>1</v>
      </c>
    </row>
    <row r="3864" spans="1:7" outlineLevel="1" x14ac:dyDescent="0.25">
      <c r="A3864" t="s">
        <v>781</v>
      </c>
      <c r="B3864">
        <v>500</v>
      </c>
      <c r="C3864">
        <v>0.99</v>
      </c>
      <c r="D3864">
        <v>2.2200000000000002</v>
      </c>
      <c r="E3864" s="1" t="s">
        <v>296</v>
      </c>
      <c r="F3864" s="4" t="str">
        <f>HYPERLINK("https://coverseguros.com/consejos-para-elegir-un-seguro-medico/")</f>
        <v>https://coverseguros.com/consejos-para-elegir-un-seguro-medico/</v>
      </c>
      <c r="G3864">
        <v>1</v>
      </c>
    </row>
    <row r="3865" spans="1:7" outlineLevel="1" x14ac:dyDescent="0.25">
      <c r="A3865" t="s">
        <v>781</v>
      </c>
      <c r="B3865">
        <v>500</v>
      </c>
      <c r="C3865">
        <v>0.99</v>
      </c>
      <c r="D3865">
        <v>2.2200000000000002</v>
      </c>
      <c r="E3865" s="1" t="s">
        <v>296</v>
      </c>
      <c r="F3865" s="4" t="str">
        <f>HYPERLINK("https://www.puntoseguro.com/blog/que-son-como-funcionan-los-seguros-de-asistencia-sanitaria/")</f>
        <v>https://www.puntoseguro.com/blog/que-son-como-funcionan-los-seguros-de-asistencia-sanitaria/</v>
      </c>
      <c r="G3865">
        <v>1</v>
      </c>
    </row>
    <row r="3866" spans="1:7" outlineLevel="1" x14ac:dyDescent="0.25">
      <c r="A3866" t="s">
        <v>781</v>
      </c>
      <c r="B3866">
        <v>500</v>
      </c>
      <c r="C3866">
        <v>0.99</v>
      </c>
      <c r="D3866">
        <v>2.2200000000000002</v>
      </c>
      <c r="E3866" s="1" t="s">
        <v>296</v>
      </c>
      <c r="F3866" s="4" t="str">
        <f>HYPERLINK("https://www.quechollodesegurodesalud.com/foro-de-hna-comparte-tu-opinion-sobre-hna/")</f>
        <v>https://www.quechollodesegurodesalud.com/foro-de-hna-comparte-tu-opinion-sobre-hna/</v>
      </c>
      <c r="G3866">
        <v>1</v>
      </c>
    </row>
    <row r="3867" spans="1:7" outlineLevel="1" x14ac:dyDescent="0.25">
      <c r="A3867" t="s">
        <v>781</v>
      </c>
      <c r="B3867">
        <v>500</v>
      </c>
      <c r="C3867">
        <v>0.99</v>
      </c>
      <c r="D3867">
        <v>2.2200000000000002</v>
      </c>
      <c r="E3867" s="1" t="s">
        <v>296</v>
      </c>
      <c r="F3867" s="4" t="str">
        <f>HYPERLINK("https://www.bancsabadell.com/cs/Satellite/SabAtl/Seguro-Proteccion-Salud/6000018128579/es/")</f>
        <v>https://www.bancsabadell.com/cs/Satellite/SabAtl/Seguro-Proteccion-Salud/6000018128579/es/</v>
      </c>
      <c r="G3867">
        <v>1</v>
      </c>
    </row>
    <row r="3868" spans="1:7" x14ac:dyDescent="0.25">
      <c r="G3868">
        <v>1</v>
      </c>
    </row>
    <row r="3869" spans="1:7" x14ac:dyDescent="0.25">
      <c r="A3869" t="s">
        <v>296</v>
      </c>
      <c r="B3869">
        <v>500</v>
      </c>
      <c r="C3869">
        <v>0.99</v>
      </c>
      <c r="D3869">
        <v>2.38</v>
      </c>
      <c r="E3869" s="1" t="s">
        <v>296</v>
      </c>
      <c r="F3869" s="4" t="str">
        <f>HYPERLINK("https://selectra.es/seguros/seguros-salud")</f>
        <v>https://selectra.es/seguros/seguros-salud</v>
      </c>
      <c r="G3869">
        <v>1</v>
      </c>
    </row>
    <row r="3870" spans="1:7" outlineLevel="1" x14ac:dyDescent="0.25">
      <c r="A3870" t="s">
        <v>296</v>
      </c>
      <c r="B3870">
        <v>500</v>
      </c>
      <c r="C3870">
        <v>0.99</v>
      </c>
      <c r="D3870">
        <v>2.38</v>
      </c>
      <c r="E3870" s="1" t="s">
        <v>296</v>
      </c>
      <c r="F3870" s="4" t="str">
        <f>HYPERLINK("https://www.kelisto.es/seguros-salud/mejor-compra/los-mejores-seguros-de-salud-sin-copago-6257")</f>
        <v>https://www.kelisto.es/seguros-salud/mejor-compra/los-mejores-seguros-de-salud-sin-copago-6257</v>
      </c>
      <c r="G3870">
        <v>1</v>
      </c>
    </row>
    <row r="3871" spans="1:7" outlineLevel="1" x14ac:dyDescent="0.25">
      <c r="A3871" t="s">
        <v>296</v>
      </c>
      <c r="B3871">
        <v>500</v>
      </c>
      <c r="C3871">
        <v>0.99</v>
      </c>
      <c r="D3871">
        <v>2.38</v>
      </c>
      <c r="E3871" s="1" t="s">
        <v>296</v>
      </c>
      <c r="F3871" s="4" t="str">
        <f>HYPERLINK("https://seguros.elcorteingles.es/salud/ayuda/")</f>
        <v>https://seguros.elcorteingles.es/salud/ayuda/</v>
      </c>
      <c r="G3871">
        <v>1</v>
      </c>
    </row>
    <row r="3872" spans="1:7" outlineLevel="1" x14ac:dyDescent="0.25">
      <c r="A3872" t="s">
        <v>296</v>
      </c>
      <c r="B3872">
        <v>500</v>
      </c>
      <c r="C3872">
        <v>0.99</v>
      </c>
      <c r="D3872">
        <v>2.38</v>
      </c>
      <c r="E3872" s="1" t="s">
        <v>296</v>
      </c>
      <c r="F3872" s="4" t="str">
        <f>HYPERLINK("https://www.clinicum.es/")</f>
        <v>https://www.clinicum.es/</v>
      </c>
      <c r="G3872">
        <v>1</v>
      </c>
    </row>
    <row r="3873" spans="1:7" outlineLevel="1" x14ac:dyDescent="0.25">
      <c r="A3873" t="s">
        <v>296</v>
      </c>
      <c r="B3873">
        <v>500</v>
      </c>
      <c r="C3873">
        <v>0.99</v>
      </c>
      <c r="D3873">
        <v>2.38</v>
      </c>
      <c r="E3873" s="1" t="s">
        <v>296</v>
      </c>
      <c r="F3873" s="4" t="str">
        <f>HYPERLINK("https://www.asertec.com.ec/blog/que-no-te-pase/12-preguntas-seguro-salud/")</f>
        <v>https://www.asertec.com.ec/blog/que-no-te-pase/12-preguntas-seguro-salud/</v>
      </c>
      <c r="G3873">
        <v>1</v>
      </c>
    </row>
    <row r="3874" spans="1:7" outlineLevel="1" x14ac:dyDescent="0.25">
      <c r="A3874" t="s">
        <v>296</v>
      </c>
      <c r="B3874">
        <v>500</v>
      </c>
      <c r="C3874">
        <v>0.99</v>
      </c>
      <c r="D3874">
        <v>2.38</v>
      </c>
      <c r="E3874" s="1" t="s">
        <v>296</v>
      </c>
      <c r="F3874" s="4" t="str">
        <f>HYPERLINK("https://coverseguros.com/consejos-para-elegir-un-seguro-medico/")</f>
        <v>https://coverseguros.com/consejos-para-elegir-un-seguro-medico/</v>
      </c>
      <c r="G3874">
        <v>1</v>
      </c>
    </row>
    <row r="3875" spans="1:7" outlineLevel="1" x14ac:dyDescent="0.25">
      <c r="A3875" t="s">
        <v>296</v>
      </c>
      <c r="B3875">
        <v>500</v>
      </c>
      <c r="C3875">
        <v>0.99</v>
      </c>
      <c r="D3875">
        <v>2.38</v>
      </c>
      <c r="E3875" s="1" t="s">
        <v>296</v>
      </c>
      <c r="F3875" s="4" t="str">
        <f>HYPERLINK("https://blog.aegon.es/salud/seguro-salud-para-jovenes/")</f>
        <v>https://blog.aegon.es/salud/seguro-salud-para-jovenes/</v>
      </c>
      <c r="G3875">
        <v>1</v>
      </c>
    </row>
    <row r="3876" spans="1:7" outlineLevel="1" x14ac:dyDescent="0.25">
      <c r="A3876" t="s">
        <v>296</v>
      </c>
      <c r="B3876">
        <v>500</v>
      </c>
      <c r="C3876">
        <v>0.99</v>
      </c>
      <c r="D3876">
        <v>2.38</v>
      </c>
      <c r="E3876" s="1" t="s">
        <v>296</v>
      </c>
      <c r="F3876" s="4" t="str">
        <f>HYPERLINK("https://www.bancsabadell.com/cs/Satellite/SabAtl/Seguro-Proteccion-Salud/6000018128579/es/")</f>
        <v>https://www.bancsabadell.com/cs/Satellite/SabAtl/Seguro-Proteccion-Salud/6000018128579/es/</v>
      </c>
      <c r="G3876">
        <v>1</v>
      </c>
    </row>
    <row r="3877" spans="1:7" outlineLevel="1" x14ac:dyDescent="0.25">
      <c r="A3877" t="s">
        <v>296</v>
      </c>
      <c r="B3877">
        <v>500</v>
      </c>
      <c r="C3877">
        <v>0.99</v>
      </c>
      <c r="D3877">
        <v>2.38</v>
      </c>
      <c r="E3877" s="1" t="s">
        <v>296</v>
      </c>
      <c r="F3877" s="4" t="str">
        <f>HYPERLINK("https://www.segurosdesalud-presupuestos.es/comparativas/perfiles/seguros-salud-mayores-50")</f>
        <v>https://www.segurosdesalud-presupuestos.es/comparativas/perfiles/seguros-salud-mayores-50</v>
      </c>
      <c r="G3877">
        <v>1</v>
      </c>
    </row>
    <row r="3878" spans="1:7" outlineLevel="1" x14ac:dyDescent="0.25">
      <c r="A3878" t="s">
        <v>296</v>
      </c>
      <c r="B3878">
        <v>500</v>
      </c>
      <c r="C3878">
        <v>0.99</v>
      </c>
      <c r="D3878">
        <v>2.38</v>
      </c>
      <c r="E3878" s="1" t="s">
        <v>296</v>
      </c>
      <c r="F3878" s="4" t="str">
        <f>HYPERLINK("https://www.puntoseguro.com/blog/que-son-como-funcionan-los-seguros-de-asistencia-sanitaria/")</f>
        <v>https://www.puntoseguro.com/blog/que-son-como-funcionan-los-seguros-de-asistencia-sanitaria/</v>
      </c>
      <c r="G3878">
        <v>1</v>
      </c>
    </row>
    <row r="3879" spans="1:7" x14ac:dyDescent="0.25">
      <c r="G3879">
        <v>1</v>
      </c>
    </row>
    <row r="3880" spans="1:7" x14ac:dyDescent="0.25">
      <c r="A3880" t="s">
        <v>273</v>
      </c>
      <c r="B3880">
        <v>50</v>
      </c>
      <c r="C3880">
        <v>0.66</v>
      </c>
      <c r="D3880">
        <v>8.9</v>
      </c>
      <c r="E3880" s="1" t="s">
        <v>197</v>
      </c>
      <c r="F3880" s="4" t="str">
        <f>HYPERLINK("https://www.diariodeunmentiroso.com/contratar-seguro-viaje-estados-unidos/")</f>
        <v>https://www.diariodeunmentiroso.com/contratar-seguro-viaje-estados-unidos/</v>
      </c>
      <c r="G3880">
        <v>1</v>
      </c>
    </row>
    <row r="3881" spans="1:7" outlineLevel="1" x14ac:dyDescent="0.25">
      <c r="A3881" t="s">
        <v>273</v>
      </c>
      <c r="B3881">
        <v>50</v>
      </c>
      <c r="C3881">
        <v>0.66</v>
      </c>
      <c r="D3881">
        <v>8.9</v>
      </c>
      <c r="E3881" s="1" t="s">
        <v>197</v>
      </c>
      <c r="F3881" s="4" t="str">
        <f>HYPERLINK("https://espanol.cdc.gov/coronavirus/2019-ncov/travelers/travel-during-covid19.html")</f>
        <v>https://espanol.cdc.gov/coronavirus/2019-ncov/travelers/travel-during-covid19.html</v>
      </c>
      <c r="G3881">
        <v>1</v>
      </c>
    </row>
    <row r="3882" spans="1:7" outlineLevel="1" x14ac:dyDescent="0.25">
      <c r="A3882" t="s">
        <v>273</v>
      </c>
      <c r="B3882">
        <v>50</v>
      </c>
      <c r="C3882">
        <v>0.66</v>
      </c>
      <c r="D3882">
        <v>8.9</v>
      </c>
      <c r="E3882" s="1" t="s">
        <v>197</v>
      </c>
      <c r="F3882" s="4" t="str">
        <f>HYPERLINK("https://www.intermundial.es/blog/paises-seguro-obligatorio/")</f>
        <v>https://www.intermundial.es/blog/paises-seguro-obligatorio/</v>
      </c>
      <c r="G3882">
        <v>1</v>
      </c>
    </row>
    <row r="3883" spans="1:7" outlineLevel="1" x14ac:dyDescent="0.25">
      <c r="A3883" t="s">
        <v>273</v>
      </c>
      <c r="B3883">
        <v>50</v>
      </c>
      <c r="C3883">
        <v>0.66</v>
      </c>
      <c r="D3883">
        <v>8.9</v>
      </c>
      <c r="E3883" s="1" t="s">
        <v>197</v>
      </c>
      <c r="F3883" s="4" t="str">
        <f>HYPERLINK("https://www.allianztravel.com.mx/seguro-de-viaje.html")</f>
        <v>https://www.allianztravel.com.mx/seguro-de-viaje.html</v>
      </c>
      <c r="G3883">
        <v>1</v>
      </c>
    </row>
    <row r="3884" spans="1:7" outlineLevel="1" x14ac:dyDescent="0.25">
      <c r="A3884" t="s">
        <v>273</v>
      </c>
      <c r="B3884">
        <v>50</v>
      </c>
      <c r="C3884">
        <v>0.66</v>
      </c>
      <c r="D3884">
        <v>8.9</v>
      </c>
      <c r="E3884" s="1" t="s">
        <v>197</v>
      </c>
      <c r="F3884" s="4" t="str">
        <f>HYPERLINK("https://united-studies.com/seguro-medico-seguro-cancelacion-2/")</f>
        <v>https://united-studies.com/seguro-medico-seguro-cancelacion-2/</v>
      </c>
      <c r="G3884">
        <v>1</v>
      </c>
    </row>
    <row r="3885" spans="1:7" outlineLevel="1" x14ac:dyDescent="0.25">
      <c r="A3885" t="s">
        <v>273</v>
      </c>
      <c r="B3885">
        <v>50</v>
      </c>
      <c r="C3885">
        <v>0.66</v>
      </c>
      <c r="D3885">
        <v>8.9</v>
      </c>
      <c r="E3885" s="1" t="s">
        <v>197</v>
      </c>
      <c r="F3885" s="4" t="str">
        <f>HYPERLINK("https://blog.chapkadirect.es/seguro-de-viaje-es-obligatorio/")</f>
        <v>https://blog.chapkadirect.es/seguro-de-viaje-es-obligatorio/</v>
      </c>
      <c r="G3885">
        <v>1</v>
      </c>
    </row>
    <row r="3886" spans="1:7" outlineLevel="1" x14ac:dyDescent="0.25">
      <c r="A3886" t="s">
        <v>273</v>
      </c>
      <c r="B3886">
        <v>50</v>
      </c>
      <c r="C3886">
        <v>0.66</v>
      </c>
      <c r="D3886">
        <v>8.9</v>
      </c>
      <c r="E3886" s="1" t="s">
        <v>197</v>
      </c>
      <c r="F388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886">
        <v>1</v>
      </c>
    </row>
    <row r="3887" spans="1:7" outlineLevel="1" x14ac:dyDescent="0.25">
      <c r="A3887" t="s">
        <v>273</v>
      </c>
      <c r="B3887">
        <v>50</v>
      </c>
      <c r="C3887">
        <v>0.66</v>
      </c>
      <c r="D3887">
        <v>8.9</v>
      </c>
      <c r="E3887" s="1" t="s">
        <v>197</v>
      </c>
      <c r="F3887" s="4" t="str">
        <f>HYPERLINK("https://www.americanvisitorinsurance.com/espanol/seguro-de-viaje-internacional/Chile/")</f>
        <v>https://www.americanvisitorinsurance.com/espanol/seguro-de-viaje-internacional/Chile/</v>
      </c>
      <c r="G3887">
        <v>1</v>
      </c>
    </row>
    <row r="3888" spans="1:7" outlineLevel="1" x14ac:dyDescent="0.25">
      <c r="A3888" t="s">
        <v>273</v>
      </c>
      <c r="B3888">
        <v>50</v>
      </c>
      <c r="C3888">
        <v>0.66</v>
      </c>
      <c r="D3888">
        <v>8.9</v>
      </c>
      <c r="E3888" s="1" t="s">
        <v>197</v>
      </c>
      <c r="F3888" s="4" t="str">
        <f>HYPERLINK("https://www.aseguratuviaje.com.pe/estados-unidos-requisitos-para-ingresar-covid")</f>
        <v>https://www.aseguratuviaje.com.pe/estados-unidos-requisitos-para-ingresar-covid</v>
      </c>
      <c r="G3888">
        <v>1</v>
      </c>
    </row>
    <row r="3889" spans="1:7" outlineLevel="1" x14ac:dyDescent="0.25">
      <c r="A3889" t="s">
        <v>273</v>
      </c>
      <c r="B3889">
        <v>50</v>
      </c>
      <c r="C3889">
        <v>0.66</v>
      </c>
      <c r="D3889">
        <v>8.9</v>
      </c>
      <c r="E3889" s="1" t="s">
        <v>197</v>
      </c>
      <c r="F3889" s="4" t="str">
        <f>HYPERLINK("https://www.aseguratuviaje.com.ar/seguros-de-viaje.html")</f>
        <v>https://www.aseguratuviaje.com.ar/seguros-de-viaje.html</v>
      </c>
      <c r="G3889">
        <v>1</v>
      </c>
    </row>
    <row r="3890" spans="1:7" x14ac:dyDescent="0.25">
      <c r="G3890">
        <v>1</v>
      </c>
    </row>
    <row r="3891" spans="1:7" x14ac:dyDescent="0.25">
      <c r="A3891" t="s">
        <v>409</v>
      </c>
      <c r="B3891">
        <v>50</v>
      </c>
      <c r="C3891">
        <v>0.99</v>
      </c>
      <c r="D3891" t="s">
        <v>529</v>
      </c>
      <c r="E3891" s="1" t="s">
        <v>197</v>
      </c>
      <c r="F3891" s="4" t="str">
        <f>HYPERLINK("https://united-studies.com/seguro-medico-seguro-cancelacion-2/")</f>
        <v>https://united-studies.com/seguro-medico-seguro-cancelacion-2/</v>
      </c>
      <c r="G3891">
        <v>1</v>
      </c>
    </row>
    <row r="3892" spans="1:7" outlineLevel="1" x14ac:dyDescent="0.25">
      <c r="A3892" t="s">
        <v>409</v>
      </c>
      <c r="B3892">
        <v>50</v>
      </c>
      <c r="C3892">
        <v>0.99</v>
      </c>
      <c r="D3892" t="s">
        <v>529</v>
      </c>
      <c r="E3892" s="1" t="s">
        <v>197</v>
      </c>
      <c r="F3892" s="4" t="str">
        <f>HYPERLINK("https://www.allianztravel.com.mx/seguro-de-viaje.html")</f>
        <v>https://www.allianztravel.com.mx/seguro-de-viaje.html</v>
      </c>
      <c r="G3892">
        <v>1</v>
      </c>
    </row>
    <row r="3893" spans="1:7" outlineLevel="1" x14ac:dyDescent="0.25">
      <c r="A3893" t="s">
        <v>409</v>
      </c>
      <c r="B3893">
        <v>50</v>
      </c>
      <c r="C3893">
        <v>0.99</v>
      </c>
      <c r="D3893" t="s">
        <v>529</v>
      </c>
      <c r="E3893" s="1" t="s">
        <v>197</v>
      </c>
      <c r="F3893" s="4" t="str">
        <f>HYPERLINK("https://www.diariodeunmentiroso.com/contratar-seguro-viaje-estados-unidos/")</f>
        <v>https://www.diariodeunmentiroso.com/contratar-seguro-viaje-estados-unidos/</v>
      </c>
      <c r="G3893">
        <v>1</v>
      </c>
    </row>
    <row r="3894" spans="1:7" outlineLevel="1" x14ac:dyDescent="0.25">
      <c r="A3894" t="s">
        <v>409</v>
      </c>
      <c r="B3894">
        <v>50</v>
      </c>
      <c r="C3894">
        <v>0.99</v>
      </c>
      <c r="D3894" t="s">
        <v>529</v>
      </c>
      <c r="E3894" s="1" t="s">
        <v>197</v>
      </c>
      <c r="F3894" s="4" t="str">
        <f>HYPERLINK("https://blog.chapkadirect.es/seguro-de-viaje-es-obligatorio/")</f>
        <v>https://blog.chapkadirect.es/seguro-de-viaje-es-obligatorio/</v>
      </c>
      <c r="G3894">
        <v>1</v>
      </c>
    </row>
    <row r="3895" spans="1:7" outlineLevel="1" x14ac:dyDescent="0.25">
      <c r="A3895" t="s">
        <v>409</v>
      </c>
      <c r="B3895">
        <v>50</v>
      </c>
      <c r="C3895">
        <v>0.99</v>
      </c>
      <c r="D3895" t="s">
        <v>529</v>
      </c>
      <c r="E3895" s="1" t="s">
        <v>197</v>
      </c>
      <c r="F3895" s="4" t="str">
        <f>HYPERLINK("https://www.intermundial.es/blog/paises-seguro-obligatorio/")</f>
        <v>https://www.intermundial.es/blog/paises-seguro-obligatorio/</v>
      </c>
      <c r="G3895">
        <v>1</v>
      </c>
    </row>
    <row r="3896" spans="1:7" outlineLevel="1" x14ac:dyDescent="0.25">
      <c r="A3896" t="s">
        <v>409</v>
      </c>
      <c r="B3896">
        <v>50</v>
      </c>
      <c r="C3896">
        <v>0.99</v>
      </c>
      <c r="D3896" t="s">
        <v>529</v>
      </c>
      <c r="E3896" s="1" t="s">
        <v>197</v>
      </c>
      <c r="F389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896">
        <v>1</v>
      </c>
    </row>
    <row r="3897" spans="1:7" outlineLevel="1" x14ac:dyDescent="0.25">
      <c r="A3897" t="s">
        <v>409</v>
      </c>
      <c r="B3897">
        <v>50</v>
      </c>
      <c r="C3897">
        <v>0.99</v>
      </c>
      <c r="D3897" t="s">
        <v>529</v>
      </c>
      <c r="E3897" s="1" t="s">
        <v>197</v>
      </c>
      <c r="F3897" s="4" t="str">
        <f>HYPERLINK("https://lo.kyaaml.org/comprar-seguro-meacutedico-para-viajar-a-estados-unidos-1965352-9700")</f>
        <v>https://lo.kyaaml.org/comprar-seguro-meacutedico-para-viajar-a-estados-unidos-1965352-9700</v>
      </c>
      <c r="G3897">
        <v>1</v>
      </c>
    </row>
    <row r="3898" spans="1:7" outlineLevel="1" x14ac:dyDescent="0.25">
      <c r="A3898" t="s">
        <v>409</v>
      </c>
      <c r="B3898">
        <v>50</v>
      </c>
      <c r="C3898">
        <v>0.99</v>
      </c>
      <c r="D3898" t="s">
        <v>529</v>
      </c>
      <c r="E3898" s="1" t="s">
        <v>197</v>
      </c>
      <c r="F3898" s="4" t="str">
        <f>HYPERLINK("https://www.aseguratuviaje.com.ar/seguros-de-viaje.html")</f>
        <v>https://www.aseguratuviaje.com.ar/seguros-de-viaje.html</v>
      </c>
      <c r="G3898">
        <v>1</v>
      </c>
    </row>
    <row r="3899" spans="1:7" outlineLevel="1" x14ac:dyDescent="0.25">
      <c r="A3899" t="s">
        <v>409</v>
      </c>
      <c r="B3899">
        <v>50</v>
      </c>
      <c r="C3899">
        <v>0.99</v>
      </c>
      <c r="D3899" t="s">
        <v>529</v>
      </c>
      <c r="E3899" s="1" t="s">
        <v>197</v>
      </c>
      <c r="F3899" s="4" t="str">
        <f>HYPERLINK("https://espanol.cdc.gov/coronavirus/2019-ncov/travelers/travel-during-covid19.html")</f>
        <v>https://espanol.cdc.gov/coronavirus/2019-ncov/travelers/travel-during-covid19.html</v>
      </c>
      <c r="G3899">
        <v>1</v>
      </c>
    </row>
    <row r="3900" spans="1:7" outlineLevel="1" x14ac:dyDescent="0.25">
      <c r="A3900" t="s">
        <v>409</v>
      </c>
      <c r="B3900">
        <v>50</v>
      </c>
      <c r="C3900">
        <v>0.99</v>
      </c>
      <c r="D3900" t="s">
        <v>529</v>
      </c>
      <c r="E3900" s="1" t="s">
        <v>197</v>
      </c>
      <c r="F3900" s="4" t="str">
        <f>HYPERLINK("https://axa-asistenciaviaje.com.mx/")</f>
        <v>https://axa-asistenciaviaje.com.mx/</v>
      </c>
      <c r="G3900">
        <v>1</v>
      </c>
    </row>
    <row r="3901" spans="1:7" x14ac:dyDescent="0.25">
      <c r="G3901">
        <v>1</v>
      </c>
    </row>
    <row r="3902" spans="1:7" x14ac:dyDescent="0.25">
      <c r="A3902" t="s">
        <v>195</v>
      </c>
      <c r="B3902">
        <v>50</v>
      </c>
      <c r="C3902">
        <v>0.66</v>
      </c>
      <c r="D3902" t="s">
        <v>529</v>
      </c>
      <c r="E3902" s="1" t="s">
        <v>197</v>
      </c>
      <c r="F3902" s="4" t="str">
        <f>HYPERLINK("https://united-studies.com/seguro-medico-seguro-cancelacion-2/")</f>
        <v>https://united-studies.com/seguro-medico-seguro-cancelacion-2/</v>
      </c>
      <c r="G3902">
        <v>1</v>
      </c>
    </row>
    <row r="3903" spans="1:7" outlineLevel="1" x14ac:dyDescent="0.25">
      <c r="A3903" t="s">
        <v>195</v>
      </c>
      <c r="B3903">
        <v>50</v>
      </c>
      <c r="C3903">
        <v>0.66</v>
      </c>
      <c r="D3903" t="s">
        <v>529</v>
      </c>
      <c r="E3903" s="1" t="s">
        <v>197</v>
      </c>
      <c r="F3903" s="4" t="str">
        <f>HYPERLINK("https://www.diariodeunmentiroso.com/contratar-seguro-viaje-estados-unidos/")</f>
        <v>https://www.diariodeunmentiroso.com/contratar-seguro-viaje-estados-unidos/</v>
      </c>
      <c r="G3903">
        <v>1</v>
      </c>
    </row>
    <row r="3904" spans="1:7" outlineLevel="1" x14ac:dyDescent="0.25">
      <c r="A3904" t="s">
        <v>195</v>
      </c>
      <c r="B3904">
        <v>50</v>
      </c>
      <c r="C3904">
        <v>0.66</v>
      </c>
      <c r="D3904" t="s">
        <v>529</v>
      </c>
      <c r="E3904" s="1" t="s">
        <v>197</v>
      </c>
      <c r="F3904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04">
        <v>1</v>
      </c>
    </row>
    <row r="3905" spans="1:7" outlineLevel="1" x14ac:dyDescent="0.25">
      <c r="A3905" t="s">
        <v>195</v>
      </c>
      <c r="B3905">
        <v>50</v>
      </c>
      <c r="C3905">
        <v>0.66</v>
      </c>
      <c r="D3905" t="s">
        <v>529</v>
      </c>
      <c r="E3905" s="1" t="s">
        <v>197</v>
      </c>
      <c r="F3905" s="4" t="str">
        <f>HYPERLINK("https://www.americanvisitorinsurance.com/espanol/seguro-de-viaje-internacional/Chile/")</f>
        <v>https://www.americanvisitorinsurance.com/espanol/seguro-de-viaje-internacional/Chile/</v>
      </c>
      <c r="G3905">
        <v>1</v>
      </c>
    </row>
    <row r="3906" spans="1:7" outlineLevel="1" x14ac:dyDescent="0.25">
      <c r="A3906" t="s">
        <v>195</v>
      </c>
      <c r="B3906">
        <v>50</v>
      </c>
      <c r="C3906">
        <v>0.66</v>
      </c>
      <c r="D3906" t="s">
        <v>529</v>
      </c>
      <c r="E3906" s="1" t="s">
        <v>197</v>
      </c>
      <c r="F3906" s="4" t="str">
        <f>HYPERLINK("https://blog.chapkadirect.es/seguro-de-viaje-es-obligatorio/")</f>
        <v>https://blog.chapkadirect.es/seguro-de-viaje-es-obligatorio/</v>
      </c>
      <c r="G3906">
        <v>1</v>
      </c>
    </row>
    <row r="3907" spans="1:7" outlineLevel="1" x14ac:dyDescent="0.25">
      <c r="A3907" t="s">
        <v>195</v>
      </c>
      <c r="B3907">
        <v>50</v>
      </c>
      <c r="C3907">
        <v>0.66</v>
      </c>
      <c r="D3907" t="s">
        <v>529</v>
      </c>
      <c r="E3907" s="1" t="s">
        <v>197</v>
      </c>
      <c r="F3907" s="4" t="str">
        <f>HYPERLINK("https://www.allianztravel.com.mx/seguro-de-viaje.html")</f>
        <v>https://www.allianztravel.com.mx/seguro-de-viaje.html</v>
      </c>
      <c r="G3907">
        <v>1</v>
      </c>
    </row>
    <row r="3908" spans="1:7" outlineLevel="1" x14ac:dyDescent="0.25">
      <c r="A3908" t="s">
        <v>195</v>
      </c>
      <c r="B3908">
        <v>50</v>
      </c>
      <c r="C3908">
        <v>0.66</v>
      </c>
      <c r="D3908" t="s">
        <v>529</v>
      </c>
      <c r="E3908" s="1" t="s">
        <v>197</v>
      </c>
      <c r="F3908" s="4" t="str">
        <f>HYPERLINK("https://espanol.cdc.gov/coronavirus/2019-ncov/travelers/travel-during-covid19.html")</f>
        <v>https://espanol.cdc.gov/coronavirus/2019-ncov/travelers/travel-during-covid19.html</v>
      </c>
      <c r="G3908">
        <v>1</v>
      </c>
    </row>
    <row r="3909" spans="1:7" outlineLevel="1" x14ac:dyDescent="0.25">
      <c r="A3909" t="s">
        <v>195</v>
      </c>
      <c r="B3909">
        <v>50</v>
      </c>
      <c r="C3909">
        <v>0.66</v>
      </c>
      <c r="D3909" t="s">
        <v>529</v>
      </c>
      <c r="E3909" s="1" t="s">
        <v>197</v>
      </c>
      <c r="F3909" s="4" t="str">
        <f>HYPERLINK("https://www.intermundial.es/blog/paises-seguro-obligatorio/")</f>
        <v>https://www.intermundial.es/blog/paises-seguro-obligatorio/</v>
      </c>
      <c r="G3909">
        <v>1</v>
      </c>
    </row>
    <row r="3910" spans="1:7" outlineLevel="1" x14ac:dyDescent="0.25">
      <c r="A3910" t="s">
        <v>195</v>
      </c>
      <c r="B3910">
        <v>50</v>
      </c>
      <c r="C3910">
        <v>0.66</v>
      </c>
      <c r="D3910" t="s">
        <v>529</v>
      </c>
      <c r="E3910" s="1" t="s">
        <v>197</v>
      </c>
      <c r="F3910" s="4" t="str">
        <f>HYPERLINK("https://www.bbc.com/mundo/noticias-america-latina-56035746")</f>
        <v>https://www.bbc.com/mundo/noticias-america-latina-56035746</v>
      </c>
      <c r="G3910">
        <v>1</v>
      </c>
    </row>
    <row r="3911" spans="1:7" outlineLevel="1" x14ac:dyDescent="0.25">
      <c r="A3911" t="s">
        <v>195</v>
      </c>
      <c r="B3911">
        <v>50</v>
      </c>
      <c r="C3911">
        <v>0.66</v>
      </c>
      <c r="D3911" t="s">
        <v>529</v>
      </c>
      <c r="E3911" s="1" t="s">
        <v>197</v>
      </c>
      <c r="F3911" s="4" t="str">
        <f>HYPERLINK("https://www.protegetuviaje.com/blog/todo-lo-que-necesitas-saber-acerca-del-seguro-de-viajero-para-usa/")</f>
        <v>https://www.protegetuviaje.com/blog/todo-lo-que-necesitas-saber-acerca-del-seguro-de-viajero-para-usa/</v>
      </c>
      <c r="G3911">
        <v>1</v>
      </c>
    </row>
    <row r="3912" spans="1:7" x14ac:dyDescent="0.25">
      <c r="G3912">
        <v>1</v>
      </c>
    </row>
    <row r="3913" spans="1:7" x14ac:dyDescent="0.25">
      <c r="A3913" t="s">
        <v>551</v>
      </c>
      <c r="B3913">
        <v>50</v>
      </c>
      <c r="C3913">
        <v>0.99</v>
      </c>
      <c r="D3913">
        <v>13.94</v>
      </c>
      <c r="E3913" s="1" t="s">
        <v>197</v>
      </c>
      <c r="F3913" s="4" t="str">
        <f>HYPERLINK("https://www.diariodeunmentiroso.com/contratar-seguro-viaje-estados-unidos/")</f>
        <v>https://www.diariodeunmentiroso.com/contratar-seguro-viaje-estados-unidos/</v>
      </c>
      <c r="G3913">
        <v>1</v>
      </c>
    </row>
    <row r="3914" spans="1:7" outlineLevel="1" x14ac:dyDescent="0.25">
      <c r="A3914" t="s">
        <v>551</v>
      </c>
      <c r="B3914">
        <v>50</v>
      </c>
      <c r="C3914">
        <v>0.99</v>
      </c>
      <c r="D3914">
        <v>13.94</v>
      </c>
      <c r="E3914" s="1" t="s">
        <v>197</v>
      </c>
      <c r="F3914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14">
        <v>1</v>
      </c>
    </row>
    <row r="3915" spans="1:7" outlineLevel="1" x14ac:dyDescent="0.25">
      <c r="A3915" t="s">
        <v>551</v>
      </c>
      <c r="B3915">
        <v>50</v>
      </c>
      <c r="C3915">
        <v>0.99</v>
      </c>
      <c r="D3915">
        <v>13.94</v>
      </c>
      <c r="E3915" s="1" t="s">
        <v>197</v>
      </c>
      <c r="F3915" s="4" t="str">
        <f>HYPERLINK("https://www.americanvisitorinsurance.com/espanol/seguro-de-viaje-internacional/Chile/")</f>
        <v>https://www.americanvisitorinsurance.com/espanol/seguro-de-viaje-internacional/Chile/</v>
      </c>
      <c r="G3915">
        <v>1</v>
      </c>
    </row>
    <row r="3916" spans="1:7" outlineLevel="1" x14ac:dyDescent="0.25">
      <c r="A3916" t="s">
        <v>551</v>
      </c>
      <c r="B3916">
        <v>50</v>
      </c>
      <c r="C3916">
        <v>0.99</v>
      </c>
      <c r="D3916">
        <v>13.94</v>
      </c>
      <c r="E3916" s="1" t="s">
        <v>197</v>
      </c>
      <c r="F3916" s="4" t="str">
        <f>HYPERLINK("https://united-studies.com/seguro-medico-seguro-cancelacion-2/")</f>
        <v>https://united-studies.com/seguro-medico-seguro-cancelacion-2/</v>
      </c>
      <c r="G3916">
        <v>1</v>
      </c>
    </row>
    <row r="3917" spans="1:7" outlineLevel="1" x14ac:dyDescent="0.25">
      <c r="A3917" t="s">
        <v>551</v>
      </c>
      <c r="B3917">
        <v>50</v>
      </c>
      <c r="C3917">
        <v>0.99</v>
      </c>
      <c r="D3917">
        <v>13.94</v>
      </c>
      <c r="E3917" s="1" t="s">
        <v>197</v>
      </c>
      <c r="F3917" s="4" t="str">
        <f>HYPERLINK("https://espanol.cdc.gov/coronavirus/2019-ncov/travelers/travel-during-covid19.html")</f>
        <v>https://espanol.cdc.gov/coronavirus/2019-ncov/travelers/travel-during-covid19.html</v>
      </c>
      <c r="G3917">
        <v>1</v>
      </c>
    </row>
    <row r="3918" spans="1:7" outlineLevel="1" x14ac:dyDescent="0.25">
      <c r="A3918" t="s">
        <v>551</v>
      </c>
      <c r="B3918">
        <v>50</v>
      </c>
      <c r="C3918">
        <v>0.99</v>
      </c>
      <c r="D3918">
        <v>13.94</v>
      </c>
      <c r="E3918" s="1" t="s">
        <v>197</v>
      </c>
      <c r="F3918" s="4" t="str">
        <f>HYPERLINK("https://lo.kyaaml.org/comprar-seguro-meacutedico-para-viajar-a-estados-unidos-1965352-9700")</f>
        <v>https://lo.kyaaml.org/comprar-seguro-meacutedico-para-viajar-a-estados-unidos-1965352-9700</v>
      </c>
      <c r="G3918">
        <v>1</v>
      </c>
    </row>
    <row r="3919" spans="1:7" outlineLevel="1" x14ac:dyDescent="0.25">
      <c r="A3919" t="s">
        <v>551</v>
      </c>
      <c r="B3919">
        <v>50</v>
      </c>
      <c r="C3919">
        <v>0.99</v>
      </c>
      <c r="D3919">
        <v>13.94</v>
      </c>
      <c r="E3919" s="1" t="s">
        <v>197</v>
      </c>
      <c r="F3919" s="4" t="str">
        <f>HYPERLINK("https://blog.chapkadirect.es/seguro-de-viaje-es-obligatorio/")</f>
        <v>https://blog.chapkadirect.es/seguro-de-viaje-es-obligatorio/</v>
      </c>
      <c r="G3919">
        <v>1</v>
      </c>
    </row>
    <row r="3920" spans="1:7" outlineLevel="1" x14ac:dyDescent="0.25">
      <c r="A3920" t="s">
        <v>551</v>
      </c>
      <c r="B3920">
        <v>50</v>
      </c>
      <c r="C3920">
        <v>0.99</v>
      </c>
      <c r="D3920">
        <v>13.94</v>
      </c>
      <c r="E3920" s="1" t="s">
        <v>197</v>
      </c>
      <c r="F3920" s="4" t="str">
        <f>HYPERLINK("https://pe.usembassy.gov/es/covid-19-information/")</f>
        <v>https://pe.usembassy.gov/es/covid-19-information/</v>
      </c>
      <c r="G3920">
        <v>1</v>
      </c>
    </row>
    <row r="3921" spans="1:7" outlineLevel="1" x14ac:dyDescent="0.25">
      <c r="A3921" t="s">
        <v>551</v>
      </c>
      <c r="B3921">
        <v>50</v>
      </c>
      <c r="C3921">
        <v>0.99</v>
      </c>
      <c r="D3921">
        <v>13.94</v>
      </c>
      <c r="E3921" s="1" t="s">
        <v>197</v>
      </c>
      <c r="F3921" s="4" t="str">
        <f>HYPERLINK("https://www.united.com/ual/es/pe/fly/travel/notices.html")</f>
        <v>https://www.united.com/ual/es/pe/fly/travel/notices.html</v>
      </c>
      <c r="G3921">
        <v>1</v>
      </c>
    </row>
    <row r="3922" spans="1:7" outlineLevel="1" x14ac:dyDescent="0.25">
      <c r="A3922" t="s">
        <v>551</v>
      </c>
      <c r="B3922">
        <v>50</v>
      </c>
      <c r="C3922">
        <v>0.99</v>
      </c>
      <c r="D3922">
        <v>13.94</v>
      </c>
      <c r="E3922" s="1" t="s">
        <v>197</v>
      </c>
      <c r="F3922" s="4" t="str">
        <f>HYPERLINK("https://www.allianztravel.com.mx/seguro-de-viaje.html")</f>
        <v>https://www.allianztravel.com.mx/seguro-de-viaje.html</v>
      </c>
      <c r="G3922">
        <v>1</v>
      </c>
    </row>
    <row r="3923" spans="1:7" x14ac:dyDescent="0.25">
      <c r="G3923">
        <v>1</v>
      </c>
    </row>
    <row r="3924" spans="1:7" x14ac:dyDescent="0.25">
      <c r="A3924" t="s">
        <v>1127</v>
      </c>
      <c r="B3924">
        <v>50</v>
      </c>
      <c r="C3924">
        <v>0.66</v>
      </c>
      <c r="D3924">
        <v>1.72</v>
      </c>
      <c r="E3924" s="1" t="s">
        <v>197</v>
      </c>
      <c r="F3924" s="4" t="str">
        <f>HYPERLINK("https://united-studies.com/seguro-medico-seguro-cancelacion-2/")</f>
        <v>https://united-studies.com/seguro-medico-seguro-cancelacion-2/</v>
      </c>
      <c r="G3924">
        <v>1</v>
      </c>
    </row>
    <row r="3925" spans="1:7" outlineLevel="1" x14ac:dyDescent="0.25">
      <c r="A3925" t="s">
        <v>1127</v>
      </c>
      <c r="B3925">
        <v>50</v>
      </c>
      <c r="C3925">
        <v>0.66</v>
      </c>
      <c r="D3925">
        <v>1.72</v>
      </c>
      <c r="E3925" s="1" t="s">
        <v>197</v>
      </c>
      <c r="F3925" s="4" t="str">
        <f>HYPERLINK("https://www.diariodeunmentiroso.com/contratar-seguro-viaje-estados-unidos/")</f>
        <v>https://www.diariodeunmentiroso.com/contratar-seguro-viaje-estados-unidos/</v>
      </c>
      <c r="G3925">
        <v>1</v>
      </c>
    </row>
    <row r="3926" spans="1:7" outlineLevel="1" x14ac:dyDescent="0.25">
      <c r="A3926" t="s">
        <v>1127</v>
      </c>
      <c r="B3926">
        <v>50</v>
      </c>
      <c r="C3926">
        <v>0.66</v>
      </c>
      <c r="D3926">
        <v>1.72</v>
      </c>
      <c r="E3926" s="1" t="s">
        <v>197</v>
      </c>
      <c r="F3926" s="4" t="str">
        <f>HYPERLINK("https://es.aetna.com/individuals-families.html")</f>
        <v>https://es.aetna.com/individuals-families.html</v>
      </c>
      <c r="G3926">
        <v>1</v>
      </c>
    </row>
    <row r="3927" spans="1:7" outlineLevel="1" x14ac:dyDescent="0.25">
      <c r="A3927" t="s">
        <v>1127</v>
      </c>
      <c r="B3927">
        <v>50</v>
      </c>
      <c r="C3927">
        <v>0.66</v>
      </c>
      <c r="D3927">
        <v>1.72</v>
      </c>
      <c r="E3927" s="1" t="s">
        <v>197</v>
      </c>
      <c r="F3927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3927">
        <v>1</v>
      </c>
    </row>
    <row r="3928" spans="1:7" outlineLevel="1" x14ac:dyDescent="0.25">
      <c r="A3928" t="s">
        <v>1127</v>
      </c>
      <c r="B3928">
        <v>50</v>
      </c>
      <c r="C3928">
        <v>0.66</v>
      </c>
      <c r="D3928">
        <v>1.72</v>
      </c>
      <c r="E3928" s="1" t="s">
        <v>197</v>
      </c>
      <c r="F3928" s="4" t="str">
        <f>HYPERLINK("https://access.nyc.gov/es/programs/%E2%80%8Bhealth-insurance-assistance/")</f>
        <v>https://access.nyc.gov/es/programs/%E2%80%8Bhealth-insurance-assistance/</v>
      </c>
      <c r="G3928">
        <v>1</v>
      </c>
    </row>
    <row r="3929" spans="1:7" outlineLevel="1" x14ac:dyDescent="0.25">
      <c r="A3929" t="s">
        <v>1127</v>
      </c>
      <c r="B3929">
        <v>50</v>
      </c>
      <c r="C3929">
        <v>0.66</v>
      </c>
      <c r="D3929">
        <v>1.72</v>
      </c>
      <c r="E3929" s="1" t="s">
        <v>197</v>
      </c>
      <c r="F3929" s="4" t="str">
        <f>HYPERLINK("https://www.directoriocubano.info/panorama/reabren-inscripciones-para-seguros-medicos-subsidiados-en-estados-unidos/")</f>
        <v>https://www.directoriocubano.info/panorama/reabren-inscripciones-para-seguros-medicos-subsidiados-en-estados-unidos/</v>
      </c>
      <c r="G3929">
        <v>1</v>
      </c>
    </row>
    <row r="3930" spans="1:7" outlineLevel="1" x14ac:dyDescent="0.25">
      <c r="A3930" t="s">
        <v>1127</v>
      </c>
      <c r="B3930">
        <v>50</v>
      </c>
      <c r="C3930">
        <v>0.66</v>
      </c>
      <c r="D3930">
        <v>1.72</v>
      </c>
      <c r="E3930" s="1" t="s">
        <v>197</v>
      </c>
      <c r="F3930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3930">
        <v>1</v>
      </c>
    </row>
    <row r="3931" spans="1:7" outlineLevel="1" x14ac:dyDescent="0.25">
      <c r="A3931" t="s">
        <v>1127</v>
      </c>
      <c r="B3931">
        <v>50</v>
      </c>
      <c r="C3931">
        <v>0.66</v>
      </c>
      <c r="D3931">
        <v>1.72</v>
      </c>
      <c r="E3931" s="1" t="s">
        <v>197</v>
      </c>
      <c r="F3931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31">
        <v>1</v>
      </c>
    </row>
    <row r="3932" spans="1:7" outlineLevel="1" x14ac:dyDescent="0.25">
      <c r="A3932" t="s">
        <v>1127</v>
      </c>
      <c r="B3932">
        <v>50</v>
      </c>
      <c r="C3932">
        <v>0.66</v>
      </c>
      <c r="D3932">
        <v>1.72</v>
      </c>
      <c r="E3932" s="1" t="s">
        <v>197</v>
      </c>
      <c r="F3932" s="4" t="str">
        <f>HYPERLINK("https://www.losviajeros.com/foros.php?sm=Seguro-Medico-en-Estados-Unidos&amp;amp;sf=25")</f>
        <v>https://www.losviajeros.com/foros.php?sm=Seguro-Medico-en-Estados-Unidos&amp;amp;sf=25</v>
      </c>
      <c r="G3932">
        <v>1</v>
      </c>
    </row>
    <row r="3933" spans="1:7" outlineLevel="1" x14ac:dyDescent="0.25">
      <c r="A3933" t="s">
        <v>1127</v>
      </c>
      <c r="B3933">
        <v>50</v>
      </c>
      <c r="C3933">
        <v>0.66</v>
      </c>
      <c r="D3933">
        <v>1.72</v>
      </c>
      <c r="E3933" s="1" t="s">
        <v>197</v>
      </c>
      <c r="F3933" s="4" t="str">
        <f>HYPERLINK("https://www.benefits.gov/es/benefit/1286")</f>
        <v>https://www.benefits.gov/es/benefit/1286</v>
      </c>
      <c r="G3933">
        <v>1</v>
      </c>
    </row>
    <row r="3934" spans="1:7" x14ac:dyDescent="0.25">
      <c r="G3934">
        <v>1</v>
      </c>
    </row>
    <row r="3935" spans="1:7" x14ac:dyDescent="0.25">
      <c r="A3935" t="s">
        <v>418</v>
      </c>
      <c r="B3935">
        <v>50</v>
      </c>
      <c r="C3935">
        <v>0.99</v>
      </c>
      <c r="D3935">
        <v>1.7</v>
      </c>
      <c r="E3935" s="1" t="s">
        <v>197</v>
      </c>
      <c r="F3935" s="4" t="str">
        <f>HYPERLINK("https://es.aetna.com/individuals-families.html")</f>
        <v>https://es.aetna.com/individuals-families.html</v>
      </c>
      <c r="G3935">
        <v>1</v>
      </c>
    </row>
    <row r="3936" spans="1:7" outlineLevel="1" x14ac:dyDescent="0.25">
      <c r="A3936" t="s">
        <v>418</v>
      </c>
      <c r="B3936">
        <v>50</v>
      </c>
      <c r="C3936">
        <v>0.99</v>
      </c>
      <c r="D3936">
        <v>1.7</v>
      </c>
      <c r="E3936" s="1" t="s">
        <v>197</v>
      </c>
      <c r="F3936" s="4" t="str">
        <f>HYPERLINK("https://united-studies.com/seguro-medico-seguro-cancelacion-2/")</f>
        <v>https://united-studies.com/seguro-medico-seguro-cancelacion-2/</v>
      </c>
      <c r="G3936">
        <v>1</v>
      </c>
    </row>
    <row r="3937" spans="1:7" outlineLevel="1" x14ac:dyDescent="0.25">
      <c r="A3937" t="s">
        <v>418</v>
      </c>
      <c r="B3937">
        <v>50</v>
      </c>
      <c r="C3937">
        <v>0.99</v>
      </c>
      <c r="D3937">
        <v>1.7</v>
      </c>
      <c r="E3937" s="1" t="s">
        <v>197</v>
      </c>
      <c r="F3937" s="4" t="str">
        <f>HYPERLINK("https://access.nyc.gov/es/programs/%E2%80%8Bhealth-insurance-assistance/")</f>
        <v>https://access.nyc.gov/es/programs/%E2%80%8Bhealth-insurance-assistance/</v>
      </c>
      <c r="G3937">
        <v>1</v>
      </c>
    </row>
    <row r="3938" spans="1:7" outlineLevel="1" x14ac:dyDescent="0.25">
      <c r="A3938" t="s">
        <v>418</v>
      </c>
      <c r="B3938">
        <v>50</v>
      </c>
      <c r="C3938">
        <v>0.99</v>
      </c>
      <c r="D3938">
        <v>1.7</v>
      </c>
      <c r="E3938" s="1" t="s">
        <v>197</v>
      </c>
      <c r="F3938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3938">
        <v>1</v>
      </c>
    </row>
    <row r="3939" spans="1:7" outlineLevel="1" x14ac:dyDescent="0.25">
      <c r="A3939" t="s">
        <v>418</v>
      </c>
      <c r="B3939">
        <v>50</v>
      </c>
      <c r="C3939">
        <v>0.99</v>
      </c>
      <c r="D3939">
        <v>1.7</v>
      </c>
      <c r="E3939" s="1" t="s">
        <v>197</v>
      </c>
      <c r="F3939" s="4" t="str">
        <f>HYPERLINK("https://www.diariodeunmentiroso.com/contratar-seguro-viaje-estados-unidos/")</f>
        <v>https://www.diariodeunmentiroso.com/contratar-seguro-viaje-estados-unidos/</v>
      </c>
      <c r="G3939">
        <v>1</v>
      </c>
    </row>
    <row r="3940" spans="1:7" outlineLevel="1" x14ac:dyDescent="0.25">
      <c r="A3940" t="s">
        <v>418</v>
      </c>
      <c r="B3940">
        <v>50</v>
      </c>
      <c r="C3940">
        <v>0.99</v>
      </c>
      <c r="D3940">
        <v>1.7</v>
      </c>
      <c r="E3940" s="1" t="s">
        <v>197</v>
      </c>
      <c r="F3940" s="4" t="str">
        <f>HYPERLINK("https://www.benefits.gov/es/benefit/1286")</f>
        <v>https://www.benefits.gov/es/benefit/1286</v>
      </c>
      <c r="G3940">
        <v>1</v>
      </c>
    </row>
    <row r="3941" spans="1:7" outlineLevel="1" x14ac:dyDescent="0.25">
      <c r="A3941" t="s">
        <v>418</v>
      </c>
      <c r="B3941">
        <v>50</v>
      </c>
      <c r="C3941">
        <v>0.99</v>
      </c>
      <c r="D3941">
        <v>1.7</v>
      </c>
      <c r="E3941" s="1" t="s">
        <v>197</v>
      </c>
      <c r="F3941" s="4" t="str">
        <f>HYPERLINK("https://khn.org/news/los-mercados-de-seguros-de-salud-reabrieron-esto-es-lo-que-necesitas-saber/")</f>
        <v>https://khn.org/news/los-mercados-de-seguros-de-salud-reabrieron-esto-es-lo-que-necesitas-saber/</v>
      </c>
      <c r="G3941">
        <v>1</v>
      </c>
    </row>
    <row r="3942" spans="1:7" outlineLevel="1" x14ac:dyDescent="0.25">
      <c r="A3942" t="s">
        <v>418</v>
      </c>
      <c r="B3942">
        <v>50</v>
      </c>
      <c r="C3942">
        <v>0.99</v>
      </c>
      <c r="D3942">
        <v>1.7</v>
      </c>
      <c r="E3942" s="1" t="s">
        <v>197</v>
      </c>
      <c r="F3942" s="4" t="str">
        <f>HYPERLINK("https://www.directoriocubano.info/panorama/reabren-inscripciones-para-seguros-medicos-subsidiados-en-estados-unidos/")</f>
        <v>https://www.directoriocubano.info/panorama/reabren-inscripciones-para-seguros-medicos-subsidiados-en-estados-unidos/</v>
      </c>
      <c r="G3942">
        <v>1</v>
      </c>
    </row>
    <row r="3943" spans="1:7" outlineLevel="1" x14ac:dyDescent="0.25">
      <c r="A3943" t="s">
        <v>418</v>
      </c>
      <c r="B3943">
        <v>50</v>
      </c>
      <c r="C3943">
        <v>0.99</v>
      </c>
      <c r="D3943">
        <v>1.7</v>
      </c>
      <c r="E3943" s="1" t="s">
        <v>197</v>
      </c>
      <c r="F3943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43">
        <v>1</v>
      </c>
    </row>
    <row r="3944" spans="1:7" outlineLevel="1" x14ac:dyDescent="0.25">
      <c r="A3944" t="s">
        <v>418</v>
      </c>
      <c r="B3944">
        <v>50</v>
      </c>
      <c r="C3944">
        <v>0.99</v>
      </c>
      <c r="D3944">
        <v>1.7</v>
      </c>
      <c r="E3944" s="1" t="s">
        <v>197</v>
      </c>
      <c r="F3944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3944">
        <v>1</v>
      </c>
    </row>
    <row r="3945" spans="1:7" x14ac:dyDescent="0.25">
      <c r="G3945">
        <v>1</v>
      </c>
    </row>
    <row r="3946" spans="1:7" x14ac:dyDescent="0.25">
      <c r="A3946" t="s">
        <v>232</v>
      </c>
      <c r="B3946">
        <v>50</v>
      </c>
      <c r="C3946">
        <v>0.99</v>
      </c>
      <c r="D3946">
        <v>1.7</v>
      </c>
      <c r="E3946" s="1" t="s">
        <v>197</v>
      </c>
      <c r="F3946" s="4" t="str">
        <f>HYPERLINK("https://united-studies.com/seguro-medico-seguro-cancelacion-2/")</f>
        <v>https://united-studies.com/seguro-medico-seguro-cancelacion-2/</v>
      </c>
      <c r="G3946">
        <v>1</v>
      </c>
    </row>
    <row r="3947" spans="1:7" outlineLevel="1" x14ac:dyDescent="0.25">
      <c r="A3947" t="s">
        <v>232</v>
      </c>
      <c r="B3947">
        <v>50</v>
      </c>
      <c r="C3947">
        <v>0.99</v>
      </c>
      <c r="D3947">
        <v>1.7</v>
      </c>
      <c r="E3947" s="1" t="s">
        <v>197</v>
      </c>
      <c r="F3947" s="4" t="str">
        <f>HYPERLINK("https://es.aetna.com/individuals-families.html")</f>
        <v>https://es.aetna.com/individuals-families.html</v>
      </c>
      <c r="G3947">
        <v>1</v>
      </c>
    </row>
    <row r="3948" spans="1:7" outlineLevel="1" x14ac:dyDescent="0.25">
      <c r="A3948" t="s">
        <v>232</v>
      </c>
      <c r="B3948">
        <v>50</v>
      </c>
      <c r="C3948">
        <v>0.99</v>
      </c>
      <c r="D3948">
        <v>1.7</v>
      </c>
      <c r="E3948" s="1" t="s">
        <v>197</v>
      </c>
      <c r="F3948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3948">
        <v>1</v>
      </c>
    </row>
    <row r="3949" spans="1:7" outlineLevel="1" x14ac:dyDescent="0.25">
      <c r="A3949" t="s">
        <v>232</v>
      </c>
      <c r="B3949">
        <v>50</v>
      </c>
      <c r="C3949">
        <v>0.99</v>
      </c>
      <c r="D3949">
        <v>1.7</v>
      </c>
      <c r="E3949" s="1" t="s">
        <v>197</v>
      </c>
      <c r="F3949" s="4" t="str">
        <f>HYPERLINK("https://www.diariodeunmentiroso.com/contratar-seguro-viaje-estados-unidos/")</f>
        <v>https://www.diariodeunmentiroso.com/contratar-seguro-viaje-estados-unidos/</v>
      </c>
      <c r="G3949">
        <v>1</v>
      </c>
    </row>
    <row r="3950" spans="1:7" outlineLevel="1" x14ac:dyDescent="0.25">
      <c r="A3950" t="s">
        <v>232</v>
      </c>
      <c r="B3950">
        <v>50</v>
      </c>
      <c r="C3950">
        <v>0.99</v>
      </c>
      <c r="D3950">
        <v>1.7</v>
      </c>
      <c r="E3950" s="1" t="s">
        <v>197</v>
      </c>
      <c r="F3950" s="4" t="str">
        <f>HYPERLINK("https://access.nyc.gov/es/programs/%E2%80%8Bhealth-insurance-assistance/")</f>
        <v>https://access.nyc.gov/es/programs/%E2%80%8Bhealth-insurance-assistance/</v>
      </c>
      <c r="G3950">
        <v>1</v>
      </c>
    </row>
    <row r="3951" spans="1:7" outlineLevel="1" x14ac:dyDescent="0.25">
      <c r="A3951" t="s">
        <v>232</v>
      </c>
      <c r="B3951">
        <v>50</v>
      </c>
      <c r="C3951">
        <v>0.99</v>
      </c>
      <c r="D3951">
        <v>1.7</v>
      </c>
      <c r="E3951" s="1" t="s">
        <v>197</v>
      </c>
      <c r="F3951" s="4" t="str">
        <f>HYPERLINK("https://www.directoriocubano.info/panorama/reabren-inscripciones-para-seguros-medicos-subsidiados-en-estados-unidos/")</f>
        <v>https://www.directoriocubano.info/panorama/reabren-inscripciones-para-seguros-medicos-subsidiados-en-estados-unidos/</v>
      </c>
      <c r="G3951">
        <v>1</v>
      </c>
    </row>
    <row r="3952" spans="1:7" outlineLevel="1" x14ac:dyDescent="0.25">
      <c r="A3952" t="s">
        <v>232</v>
      </c>
      <c r="B3952">
        <v>50</v>
      </c>
      <c r="C3952">
        <v>0.99</v>
      </c>
      <c r="D3952">
        <v>1.7</v>
      </c>
      <c r="E3952" s="1" t="s">
        <v>197</v>
      </c>
      <c r="F3952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52">
        <v>1</v>
      </c>
    </row>
    <row r="3953" spans="1:7" outlineLevel="1" x14ac:dyDescent="0.25">
      <c r="A3953" t="s">
        <v>232</v>
      </c>
      <c r="B3953">
        <v>50</v>
      </c>
      <c r="C3953">
        <v>0.99</v>
      </c>
      <c r="D3953">
        <v>1.7</v>
      </c>
      <c r="E3953" s="1" t="s">
        <v>197</v>
      </c>
      <c r="F3953" s="4" t="str">
        <f>HYPERLINK("https://www.benefits.gov/es/benefit/1286")</f>
        <v>https://www.benefits.gov/es/benefit/1286</v>
      </c>
      <c r="G3953">
        <v>1</v>
      </c>
    </row>
    <row r="3954" spans="1:7" outlineLevel="1" x14ac:dyDescent="0.25">
      <c r="A3954" t="s">
        <v>232</v>
      </c>
      <c r="B3954">
        <v>50</v>
      </c>
      <c r="C3954">
        <v>0.99</v>
      </c>
      <c r="D3954">
        <v>1.7</v>
      </c>
      <c r="E3954" s="1" t="s">
        <v>197</v>
      </c>
      <c r="F3954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3954">
        <v>1</v>
      </c>
    </row>
    <row r="3955" spans="1:7" outlineLevel="1" x14ac:dyDescent="0.25">
      <c r="A3955" t="s">
        <v>232</v>
      </c>
      <c r="B3955">
        <v>50</v>
      </c>
      <c r="C3955">
        <v>0.99</v>
      </c>
      <c r="D3955">
        <v>1.7</v>
      </c>
      <c r="E3955" s="1" t="s">
        <v>197</v>
      </c>
      <c r="F3955" s="4" t="str">
        <f>HYPERLINK("https://www.revistasanitariadeinvestigacion.com/analisis-del-sistema-sanitario-de-estados-unidos-de-america-salud-y-negocio/")</f>
        <v>https://www.revistasanitariadeinvestigacion.com/analisis-del-sistema-sanitario-de-estados-unidos-de-america-salud-y-negocio/</v>
      </c>
      <c r="G3955">
        <v>1</v>
      </c>
    </row>
    <row r="3956" spans="1:7" x14ac:dyDescent="0.25">
      <c r="G3956">
        <v>1</v>
      </c>
    </row>
    <row r="3957" spans="1:7" x14ac:dyDescent="0.25">
      <c r="A3957" t="s">
        <v>333</v>
      </c>
      <c r="B3957">
        <v>50</v>
      </c>
      <c r="C3957">
        <v>0.66</v>
      </c>
      <c r="D3957">
        <v>1.76</v>
      </c>
      <c r="E3957" s="1" t="s">
        <v>197</v>
      </c>
      <c r="F3957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3957">
        <v>1</v>
      </c>
    </row>
    <row r="3958" spans="1:7" outlineLevel="1" x14ac:dyDescent="0.25">
      <c r="A3958" t="s">
        <v>333</v>
      </c>
      <c r="B3958">
        <v>50</v>
      </c>
      <c r="C3958">
        <v>0.66</v>
      </c>
      <c r="D3958">
        <v>1.76</v>
      </c>
      <c r="E3958" s="1" t="s">
        <v>197</v>
      </c>
      <c r="F3958" s="4" t="str">
        <f>HYPERLINK("https://united-studies.com/seguro-medico-seguro-cancelacion-2/")</f>
        <v>https://united-studies.com/seguro-medico-seguro-cancelacion-2/</v>
      </c>
      <c r="G3958">
        <v>1</v>
      </c>
    </row>
    <row r="3959" spans="1:7" outlineLevel="1" x14ac:dyDescent="0.25">
      <c r="A3959" t="s">
        <v>333</v>
      </c>
      <c r="B3959">
        <v>50</v>
      </c>
      <c r="C3959">
        <v>0.66</v>
      </c>
      <c r="D3959">
        <v>1.76</v>
      </c>
      <c r="E3959" s="1" t="s">
        <v>197</v>
      </c>
      <c r="F3959" s="4" t="str">
        <f>HYPERLINK("https://es.aetna.com/individuals-families.html")</f>
        <v>https://es.aetna.com/individuals-families.html</v>
      </c>
      <c r="G3959">
        <v>1</v>
      </c>
    </row>
    <row r="3960" spans="1:7" outlineLevel="1" x14ac:dyDescent="0.25">
      <c r="A3960" t="s">
        <v>333</v>
      </c>
      <c r="B3960">
        <v>50</v>
      </c>
      <c r="C3960">
        <v>0.66</v>
      </c>
      <c r="D3960">
        <v>1.76</v>
      </c>
      <c r="E3960" s="1" t="s">
        <v>197</v>
      </c>
      <c r="F3960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3960">
        <v>1</v>
      </c>
    </row>
    <row r="3961" spans="1:7" outlineLevel="1" x14ac:dyDescent="0.25">
      <c r="A3961" t="s">
        <v>333</v>
      </c>
      <c r="B3961">
        <v>50</v>
      </c>
      <c r="C3961">
        <v>0.66</v>
      </c>
      <c r="D3961">
        <v>1.76</v>
      </c>
      <c r="E3961" s="1" t="s">
        <v>197</v>
      </c>
      <c r="F3961" s="4" t="str">
        <f>HYPERLINK("https://familiesusa.org/resources/en-esta-crisis-del-covid-19-esta-sin-seguro-medico/")</f>
        <v>https://familiesusa.org/resources/en-esta-crisis-del-covid-19-esta-sin-seguro-medico/</v>
      </c>
      <c r="G3961">
        <v>1</v>
      </c>
    </row>
    <row r="3962" spans="1:7" outlineLevel="1" x14ac:dyDescent="0.25">
      <c r="A3962" t="s">
        <v>333</v>
      </c>
      <c r="B3962">
        <v>50</v>
      </c>
      <c r="C3962">
        <v>0.66</v>
      </c>
      <c r="D3962">
        <v>1.76</v>
      </c>
      <c r="E3962" s="1" t="s">
        <v>197</v>
      </c>
      <c r="F3962" s="4" t="str">
        <f>HYPERLINK("https://www.efe.com/efe/usa/sociedad/los-mercados-de-seguros-salud-reabrieron-esto-es-lo-que-necesitas-saber/50000101-4466753")</f>
        <v>https://www.efe.com/efe/usa/sociedad/los-mercados-de-seguros-salud-reabrieron-esto-es-lo-que-necesitas-saber/50000101-4466753</v>
      </c>
      <c r="G3962">
        <v>1</v>
      </c>
    </row>
    <row r="3963" spans="1:7" outlineLevel="1" x14ac:dyDescent="0.25">
      <c r="A3963" t="s">
        <v>333</v>
      </c>
      <c r="B3963">
        <v>50</v>
      </c>
      <c r="C3963">
        <v>0.66</v>
      </c>
      <c r="D3963">
        <v>1.76</v>
      </c>
      <c r="E3963" s="1" t="s">
        <v>197</v>
      </c>
      <c r="F3963" s="4" t="str">
        <f>HYPERLINK("https://www.benefits.gov/es/benefit/1286")</f>
        <v>https://www.benefits.gov/es/benefit/1286</v>
      </c>
      <c r="G3963">
        <v>1</v>
      </c>
    </row>
    <row r="3964" spans="1:7" outlineLevel="1" x14ac:dyDescent="0.25">
      <c r="A3964" t="s">
        <v>333</v>
      </c>
      <c r="B3964">
        <v>50</v>
      </c>
      <c r="C3964">
        <v>0.66</v>
      </c>
      <c r="D3964">
        <v>1.76</v>
      </c>
      <c r="E3964" s="1" t="s">
        <v>197</v>
      </c>
      <c r="F3964" s="4" t="str">
        <f>HYPERLINK("https://www.revistasanitariadeinvestigacion.com/analisis-del-sistema-sanitario-de-estados-unidos-de-america-salud-y-negocio/")</f>
        <v>https://www.revistasanitariadeinvestigacion.com/analisis-del-sistema-sanitario-de-estados-unidos-de-america-salud-y-negocio/</v>
      </c>
      <c r="G3964">
        <v>1</v>
      </c>
    </row>
    <row r="3965" spans="1:7" outlineLevel="1" x14ac:dyDescent="0.25">
      <c r="A3965" t="s">
        <v>333</v>
      </c>
      <c r="B3965">
        <v>50</v>
      </c>
      <c r="C3965">
        <v>0.66</v>
      </c>
      <c r="D3965">
        <v>1.76</v>
      </c>
      <c r="E3965" s="1" t="s">
        <v>197</v>
      </c>
      <c r="F3965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65">
        <v>1</v>
      </c>
    </row>
    <row r="3966" spans="1:7" outlineLevel="1" x14ac:dyDescent="0.25">
      <c r="A3966" t="s">
        <v>333</v>
      </c>
      <c r="B3966">
        <v>50</v>
      </c>
      <c r="C3966">
        <v>0.66</v>
      </c>
      <c r="D3966">
        <v>1.76</v>
      </c>
      <c r="E3966" s="1" t="s">
        <v>197</v>
      </c>
      <c r="F3966" s="4" t="str">
        <f>HYPERLINK("https://www.diariodeunmentiroso.com/contratar-seguro-viaje-estados-unidos/")</f>
        <v>https://www.diariodeunmentiroso.com/contratar-seguro-viaje-estados-unidos/</v>
      </c>
      <c r="G3966">
        <v>1</v>
      </c>
    </row>
    <row r="3967" spans="1:7" x14ac:dyDescent="0.25">
      <c r="G3967">
        <v>1</v>
      </c>
    </row>
    <row r="3968" spans="1:7" x14ac:dyDescent="0.25">
      <c r="A3968" t="s">
        <v>342</v>
      </c>
      <c r="B3968">
        <v>50</v>
      </c>
      <c r="C3968">
        <v>0.66</v>
      </c>
      <c r="D3968">
        <v>1.76</v>
      </c>
      <c r="E3968" s="1" t="s">
        <v>197</v>
      </c>
      <c r="F3968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3968">
        <v>1</v>
      </c>
    </row>
    <row r="3969" spans="1:7" outlineLevel="1" x14ac:dyDescent="0.25">
      <c r="A3969" t="s">
        <v>342</v>
      </c>
      <c r="B3969">
        <v>50</v>
      </c>
      <c r="C3969">
        <v>0.66</v>
      </c>
      <c r="D3969">
        <v>1.76</v>
      </c>
      <c r="E3969" s="1" t="s">
        <v>197</v>
      </c>
      <c r="F3969" s="4" t="str">
        <f>HYPERLINK("https://united-studies.com/seguro-medico-seguro-cancelacion-2/")</f>
        <v>https://united-studies.com/seguro-medico-seguro-cancelacion-2/</v>
      </c>
      <c r="G3969">
        <v>1</v>
      </c>
    </row>
    <row r="3970" spans="1:7" outlineLevel="1" x14ac:dyDescent="0.25">
      <c r="A3970" t="s">
        <v>342</v>
      </c>
      <c r="B3970">
        <v>50</v>
      </c>
      <c r="C3970">
        <v>0.66</v>
      </c>
      <c r="D3970">
        <v>1.76</v>
      </c>
      <c r="E3970" s="1" t="s">
        <v>197</v>
      </c>
      <c r="F3970" s="4" t="str">
        <f>HYPERLINK("https://es.aetna.com/individuals-families.html")</f>
        <v>https://es.aetna.com/individuals-families.html</v>
      </c>
      <c r="G3970">
        <v>1</v>
      </c>
    </row>
    <row r="3971" spans="1:7" outlineLevel="1" x14ac:dyDescent="0.25">
      <c r="A3971" t="s">
        <v>342</v>
      </c>
      <c r="B3971">
        <v>50</v>
      </c>
      <c r="C3971">
        <v>0.66</v>
      </c>
      <c r="D3971">
        <v>1.76</v>
      </c>
      <c r="E3971" s="1" t="s">
        <v>197</v>
      </c>
      <c r="F3971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3971">
        <v>1</v>
      </c>
    </row>
    <row r="3972" spans="1:7" outlineLevel="1" x14ac:dyDescent="0.25">
      <c r="A3972" t="s">
        <v>342</v>
      </c>
      <c r="B3972">
        <v>50</v>
      </c>
      <c r="C3972">
        <v>0.66</v>
      </c>
      <c r="D3972">
        <v>1.76</v>
      </c>
      <c r="E3972" s="1" t="s">
        <v>197</v>
      </c>
      <c r="F3972" s="4" t="str">
        <f>HYPERLINK("https://www.efe.com/efe/usa/sociedad/los-mercados-de-seguros-salud-reabrieron-esto-es-lo-que-necesitas-saber/50000101-4466753")</f>
        <v>https://www.efe.com/efe/usa/sociedad/los-mercados-de-seguros-salud-reabrieron-esto-es-lo-que-necesitas-saber/50000101-4466753</v>
      </c>
      <c r="G3972">
        <v>1</v>
      </c>
    </row>
    <row r="3973" spans="1:7" outlineLevel="1" x14ac:dyDescent="0.25">
      <c r="A3973" t="s">
        <v>342</v>
      </c>
      <c r="B3973">
        <v>50</v>
      </c>
      <c r="C3973">
        <v>0.66</v>
      </c>
      <c r="D3973">
        <v>1.76</v>
      </c>
      <c r="E3973" s="1" t="s">
        <v>197</v>
      </c>
      <c r="F3973" s="4" t="str">
        <f>HYPERLINK("https://www.benefits.gov/es/benefit/1286")</f>
        <v>https://www.benefits.gov/es/benefit/1286</v>
      </c>
      <c r="G3973">
        <v>1</v>
      </c>
    </row>
    <row r="3974" spans="1:7" outlineLevel="1" x14ac:dyDescent="0.25">
      <c r="A3974" t="s">
        <v>342</v>
      </c>
      <c r="B3974">
        <v>50</v>
      </c>
      <c r="C3974">
        <v>0.66</v>
      </c>
      <c r="D3974">
        <v>1.76</v>
      </c>
      <c r="E3974" s="1" t="s">
        <v>197</v>
      </c>
      <c r="F3974" s="4" t="str">
        <f>HYPERLINK("https://familiesusa.org/resources/en-esta-crisis-del-covid-19-esta-sin-seguro-medico/")</f>
        <v>https://familiesusa.org/resources/en-esta-crisis-del-covid-19-esta-sin-seguro-medico/</v>
      </c>
      <c r="G3974">
        <v>1</v>
      </c>
    </row>
    <row r="3975" spans="1:7" outlineLevel="1" x14ac:dyDescent="0.25">
      <c r="A3975" t="s">
        <v>342</v>
      </c>
      <c r="B3975">
        <v>50</v>
      </c>
      <c r="C3975">
        <v>0.66</v>
      </c>
      <c r="D3975">
        <v>1.76</v>
      </c>
      <c r="E3975" s="1" t="s">
        <v>197</v>
      </c>
      <c r="F3975" s="4" t="str">
        <f>HYPERLINK("https://www.diariodeunmentiroso.com/contratar-seguro-viaje-estados-unidos/")</f>
        <v>https://www.diariodeunmentiroso.com/contratar-seguro-viaje-estados-unidos/</v>
      </c>
      <c r="G3975">
        <v>1</v>
      </c>
    </row>
    <row r="3976" spans="1:7" outlineLevel="1" x14ac:dyDescent="0.25">
      <c r="A3976" t="s">
        <v>342</v>
      </c>
      <c r="B3976">
        <v>50</v>
      </c>
      <c r="C3976">
        <v>0.66</v>
      </c>
      <c r="D3976">
        <v>1.76</v>
      </c>
      <c r="E3976" s="1" t="s">
        <v>197</v>
      </c>
      <c r="F397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3976">
        <v>1</v>
      </c>
    </row>
    <row r="3977" spans="1:7" outlineLevel="1" x14ac:dyDescent="0.25">
      <c r="A3977" t="s">
        <v>342</v>
      </c>
      <c r="B3977">
        <v>50</v>
      </c>
      <c r="C3977">
        <v>0.66</v>
      </c>
      <c r="D3977">
        <v>1.76</v>
      </c>
      <c r="E3977" s="1" t="s">
        <v>197</v>
      </c>
      <c r="F3977" s="4" t="str">
        <f>HYPERLINK("https://access.nyc.gov/es/programs/%E2%80%8Bhealth-insurance-assistance/")</f>
        <v>https://access.nyc.gov/es/programs/%E2%80%8Bhealth-insurance-assistance/</v>
      </c>
      <c r="G3977">
        <v>1</v>
      </c>
    </row>
    <row r="3978" spans="1:7" x14ac:dyDescent="0.25">
      <c r="G3978">
        <v>1</v>
      </c>
    </row>
    <row r="3979" spans="1:7" x14ac:dyDescent="0.25">
      <c r="A3979" t="s">
        <v>1081</v>
      </c>
      <c r="B3979">
        <v>500</v>
      </c>
      <c r="C3979">
        <v>0.99</v>
      </c>
      <c r="D3979">
        <v>3.04</v>
      </c>
      <c r="E3979" s="1" t="s">
        <v>603</v>
      </c>
      <c r="F3979" s="4" t="str">
        <f>HYPERLINK("https://istudyspain.com/2021/03/01/seguro-medico-para-estudiar-en-espana/")</f>
        <v>https://istudyspain.com/2021/03/01/seguro-medico-para-estudiar-en-espana/</v>
      </c>
      <c r="G3979">
        <v>1</v>
      </c>
    </row>
    <row r="3980" spans="1:7" outlineLevel="1" x14ac:dyDescent="0.25">
      <c r="A3980" t="s">
        <v>1081</v>
      </c>
      <c r="B3980">
        <v>500</v>
      </c>
      <c r="C3980">
        <v>0.99</v>
      </c>
      <c r="D3980">
        <v>3.04</v>
      </c>
      <c r="E3980" s="1" t="s">
        <v>603</v>
      </c>
      <c r="F3980" s="4" t="str">
        <f>HYPERLINK("https://www.landingapp.es/qu%C3%A9-hacemos/seguro-medico-para-estudiantes-extranjeros-en-espana")</f>
        <v>https://www.landingapp.es/qu%C3%A9-hacemos/seguro-medico-para-estudiantes-extranjeros-en-espana</v>
      </c>
      <c r="G3980">
        <v>1</v>
      </c>
    </row>
    <row r="3981" spans="1:7" outlineLevel="1" x14ac:dyDescent="0.25">
      <c r="A3981" t="s">
        <v>1081</v>
      </c>
      <c r="B3981">
        <v>500</v>
      </c>
      <c r="C3981">
        <v>0.99</v>
      </c>
      <c r="D3981">
        <v>3.04</v>
      </c>
      <c r="E3981" s="1" t="s">
        <v>603</v>
      </c>
      <c r="F3981" s="4" t="str">
        <f>HYPERLINK("https://sanitasseguro.com/seguro-estudiantil-en-espana-sanitas/")</f>
        <v>https://sanitasseguro.com/seguro-estudiantil-en-espana-sanitas/</v>
      </c>
      <c r="G3981">
        <v>1</v>
      </c>
    </row>
    <row r="3982" spans="1:7" outlineLevel="1" x14ac:dyDescent="0.25">
      <c r="A3982" t="s">
        <v>1081</v>
      </c>
      <c r="B3982">
        <v>500</v>
      </c>
      <c r="C3982">
        <v>0.99</v>
      </c>
      <c r="D3982">
        <v>3.04</v>
      </c>
      <c r="E3982" s="1" t="s">
        <v>603</v>
      </c>
      <c r="F3982" s="4" t="str">
        <f>HYPERLINK("https://www.globalarcadia.com/blog/")</f>
        <v>https://www.globalarcadia.com/blog/</v>
      </c>
      <c r="G3982">
        <v>1</v>
      </c>
    </row>
    <row r="3983" spans="1:7" outlineLevel="1" x14ac:dyDescent="0.25">
      <c r="A3983" t="s">
        <v>1081</v>
      </c>
      <c r="B3983">
        <v>500</v>
      </c>
      <c r="C3983">
        <v>0.99</v>
      </c>
      <c r="D3983">
        <v>3.04</v>
      </c>
      <c r="E3983" s="1" t="s">
        <v>603</v>
      </c>
      <c r="F3983" s="4" t="str">
        <f>HYPERLINK("https://www.aseguralasalud.es/seguro-medico-para-el-nie")</f>
        <v>https://www.aseguralasalud.es/seguro-medico-para-el-nie</v>
      </c>
      <c r="G3983">
        <v>1</v>
      </c>
    </row>
    <row r="3984" spans="1:7" outlineLevel="1" x14ac:dyDescent="0.25">
      <c r="A3984" t="s">
        <v>1081</v>
      </c>
      <c r="B3984">
        <v>500</v>
      </c>
      <c r="C3984">
        <v>0.99</v>
      </c>
      <c r="D3984">
        <v>3.04</v>
      </c>
      <c r="E3984" s="1" t="s">
        <v>603</v>
      </c>
      <c r="F3984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3984">
        <v>1</v>
      </c>
    </row>
    <row r="3985" spans="1:7" outlineLevel="1" x14ac:dyDescent="0.25">
      <c r="A3985" t="s">
        <v>1081</v>
      </c>
      <c r="B3985">
        <v>500</v>
      </c>
      <c r="C3985">
        <v>0.99</v>
      </c>
      <c r="D3985">
        <v>3.04</v>
      </c>
      <c r="E3985" s="1" t="s">
        <v>603</v>
      </c>
      <c r="F3985" s="4" t="str">
        <f>HYPERLINK("https://sas.usal.es/apoyo-social-2/estudiantes-extranjeros/")</f>
        <v>https://sas.usal.es/apoyo-social-2/estudiantes-extranjeros/</v>
      </c>
      <c r="G3985">
        <v>1</v>
      </c>
    </row>
    <row r="3986" spans="1:7" outlineLevel="1" x14ac:dyDescent="0.25">
      <c r="A3986" t="s">
        <v>1081</v>
      </c>
      <c r="B3986">
        <v>500</v>
      </c>
      <c r="C3986">
        <v>0.99</v>
      </c>
      <c r="D3986">
        <v>3.04</v>
      </c>
      <c r="E3986" s="1" t="s">
        <v>603</v>
      </c>
      <c r="F3986" s="4" t="str">
        <f>HYPERLINK("https://selectra.es/seguros/aseguradoras/sanitas/seguro-salud-sanitas")</f>
        <v>https://selectra.es/seguros/aseguradoras/sanitas/seguro-salud-sanitas</v>
      </c>
      <c r="G3986">
        <v>1</v>
      </c>
    </row>
    <row r="3987" spans="1:7" outlineLevel="1" x14ac:dyDescent="0.25">
      <c r="A3987" t="s">
        <v>1081</v>
      </c>
      <c r="B3987">
        <v>500</v>
      </c>
      <c r="C3987">
        <v>0.99</v>
      </c>
      <c r="D3987">
        <v>3.04</v>
      </c>
      <c r="E3987" s="1" t="s">
        <v>603</v>
      </c>
      <c r="F3987" s="4" t="str">
        <f>HYPERLINK("https://united-studies.com/seguro-medico-seguro-cancelacion-2/")</f>
        <v>https://united-studies.com/seguro-medico-seguro-cancelacion-2/</v>
      </c>
      <c r="G3987">
        <v>1</v>
      </c>
    </row>
    <row r="3988" spans="1:7" outlineLevel="1" x14ac:dyDescent="0.25">
      <c r="A3988" t="s">
        <v>1081</v>
      </c>
      <c r="B3988">
        <v>500</v>
      </c>
      <c r="C3988">
        <v>0.99</v>
      </c>
      <c r="D3988">
        <v>3.04</v>
      </c>
      <c r="E3988" s="1" t="s">
        <v>603</v>
      </c>
      <c r="F3988" s="4" t="str">
        <f>HYPERLINK("https://www.mequieroir.com/paises/espana/estudiar/visa/")</f>
        <v>https://www.mequieroir.com/paises/espana/estudiar/visa/</v>
      </c>
      <c r="G3988">
        <v>1</v>
      </c>
    </row>
    <row r="3989" spans="1:7" x14ac:dyDescent="0.25">
      <c r="G3989">
        <v>1</v>
      </c>
    </row>
    <row r="3990" spans="1:7" x14ac:dyDescent="0.25">
      <c r="A3990" t="s">
        <v>49</v>
      </c>
      <c r="B3990">
        <v>500</v>
      </c>
      <c r="C3990">
        <v>0.99</v>
      </c>
      <c r="D3990">
        <v>3.04</v>
      </c>
      <c r="E3990" s="1" t="s">
        <v>603</v>
      </c>
      <c r="F3990" s="4" t="str">
        <f>HYPERLINK("https://istudyspain.com/2021/03/01/seguro-medico-para-estudiar-en-espana/")</f>
        <v>https://istudyspain.com/2021/03/01/seguro-medico-para-estudiar-en-espana/</v>
      </c>
      <c r="G3990">
        <v>1</v>
      </c>
    </row>
    <row r="3991" spans="1:7" outlineLevel="1" x14ac:dyDescent="0.25">
      <c r="A3991" t="s">
        <v>49</v>
      </c>
      <c r="B3991">
        <v>500</v>
      </c>
      <c r="C3991">
        <v>0.99</v>
      </c>
      <c r="D3991">
        <v>3.04</v>
      </c>
      <c r="E3991" s="1" t="s">
        <v>603</v>
      </c>
      <c r="F3991" s="4" t="str">
        <f>HYPERLINK("https://www.landingapp.es/qu%C3%A9-hacemos/seguro-medico-para-estudiantes-extranjeros-en-espana")</f>
        <v>https://www.landingapp.es/qu%C3%A9-hacemos/seguro-medico-para-estudiantes-extranjeros-en-espana</v>
      </c>
      <c r="G3991">
        <v>1</v>
      </c>
    </row>
    <row r="3992" spans="1:7" outlineLevel="1" x14ac:dyDescent="0.25">
      <c r="A3992" t="s">
        <v>49</v>
      </c>
      <c r="B3992">
        <v>500</v>
      </c>
      <c r="C3992">
        <v>0.99</v>
      </c>
      <c r="D3992">
        <v>3.04</v>
      </c>
      <c r="E3992" s="1" t="s">
        <v>603</v>
      </c>
      <c r="F3992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3992">
        <v>1</v>
      </c>
    </row>
    <row r="3993" spans="1:7" outlineLevel="1" x14ac:dyDescent="0.25">
      <c r="A3993" t="s">
        <v>49</v>
      </c>
      <c r="B3993">
        <v>500</v>
      </c>
      <c r="C3993">
        <v>0.99</v>
      </c>
      <c r="D3993">
        <v>3.04</v>
      </c>
      <c r="E3993" s="1" t="s">
        <v>603</v>
      </c>
      <c r="F3993" s="4" t="str">
        <f>HYPERLINK("https://sanitasseguro.com/seguro-estudiantil-en-espana-sanitas/")</f>
        <v>https://sanitasseguro.com/seguro-estudiantil-en-espana-sanitas/</v>
      </c>
      <c r="G3993">
        <v>1</v>
      </c>
    </row>
    <row r="3994" spans="1:7" outlineLevel="1" x14ac:dyDescent="0.25">
      <c r="A3994" t="s">
        <v>49</v>
      </c>
      <c r="B3994">
        <v>500</v>
      </c>
      <c r="C3994">
        <v>0.99</v>
      </c>
      <c r="D3994">
        <v>3.04</v>
      </c>
      <c r="E3994" s="1" t="s">
        <v>603</v>
      </c>
      <c r="F3994" s="4" t="str">
        <f>HYPERLINK("https://www.globalarcadia.com/blog/")</f>
        <v>https://www.globalarcadia.com/blog/</v>
      </c>
      <c r="G3994">
        <v>1</v>
      </c>
    </row>
    <row r="3995" spans="1:7" outlineLevel="1" x14ac:dyDescent="0.25">
      <c r="A3995" t="s">
        <v>49</v>
      </c>
      <c r="B3995">
        <v>500</v>
      </c>
      <c r="C3995">
        <v>0.99</v>
      </c>
      <c r="D3995">
        <v>3.04</v>
      </c>
      <c r="E3995" s="1" t="s">
        <v>603</v>
      </c>
      <c r="F3995" s="4" t="str">
        <f>HYPERLINK("https://sas.usal.es/apoyo-social-2/estudiantes-extranjeros/")</f>
        <v>https://sas.usal.es/apoyo-social-2/estudiantes-extranjeros/</v>
      </c>
      <c r="G3995">
        <v>1</v>
      </c>
    </row>
    <row r="3996" spans="1:7" outlineLevel="1" x14ac:dyDescent="0.25">
      <c r="A3996" t="s">
        <v>49</v>
      </c>
      <c r="B3996">
        <v>500</v>
      </c>
      <c r="C3996">
        <v>0.99</v>
      </c>
      <c r="D3996">
        <v>3.04</v>
      </c>
      <c r="E3996" s="1" t="s">
        <v>603</v>
      </c>
      <c r="F3996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3996">
        <v>1</v>
      </c>
    </row>
    <row r="3997" spans="1:7" outlineLevel="1" x14ac:dyDescent="0.25">
      <c r="A3997" t="s">
        <v>49</v>
      </c>
      <c r="B3997">
        <v>500</v>
      </c>
      <c r="C3997">
        <v>0.99</v>
      </c>
      <c r="D3997">
        <v>3.04</v>
      </c>
      <c r="E3997" s="1" t="s">
        <v>603</v>
      </c>
      <c r="F3997" s="4" t="str">
        <f>HYPERLINK("https://www.aseguralasalud.es/seguro-medico-para-el-nie")</f>
        <v>https://www.aseguralasalud.es/seguro-medico-para-el-nie</v>
      </c>
      <c r="G3997">
        <v>1</v>
      </c>
    </row>
    <row r="3998" spans="1:7" outlineLevel="1" x14ac:dyDescent="0.25">
      <c r="A3998" t="s">
        <v>49</v>
      </c>
      <c r="B3998">
        <v>500</v>
      </c>
      <c r="C3998">
        <v>0.99</v>
      </c>
      <c r="D3998">
        <v>3.04</v>
      </c>
      <c r="E3998" s="1" t="s">
        <v>603</v>
      </c>
      <c r="F3998" s="4" t="str">
        <f>HYPERLINK("https://selectra.es/seguros/aseguradoras/sanitas/seguro-salud-sanitas")</f>
        <v>https://selectra.es/seguros/aseguradoras/sanitas/seguro-salud-sanitas</v>
      </c>
      <c r="G3998">
        <v>1</v>
      </c>
    </row>
    <row r="3999" spans="1:7" outlineLevel="1" x14ac:dyDescent="0.25">
      <c r="A3999" t="s">
        <v>49</v>
      </c>
      <c r="B3999">
        <v>500</v>
      </c>
      <c r="C3999">
        <v>0.99</v>
      </c>
      <c r="D3999">
        <v>3.04</v>
      </c>
      <c r="E3999" s="1" t="s">
        <v>603</v>
      </c>
      <c r="F3999" s="4" t="str">
        <f>HYPERLINK("https://united-studies.com/seguro-medico-seguro-cancelacion-2/")</f>
        <v>https://united-studies.com/seguro-medico-seguro-cancelacion-2/</v>
      </c>
      <c r="G3999">
        <v>1</v>
      </c>
    </row>
    <row r="4000" spans="1:7" x14ac:dyDescent="0.25">
      <c r="G4000">
        <v>1</v>
      </c>
    </row>
    <row r="4001" spans="1:7" x14ac:dyDescent="0.25">
      <c r="A4001" t="s">
        <v>557</v>
      </c>
      <c r="B4001">
        <v>50</v>
      </c>
      <c r="C4001">
        <v>0.99</v>
      </c>
      <c r="D4001">
        <v>2.79</v>
      </c>
      <c r="E4001" s="1" t="s">
        <v>603</v>
      </c>
      <c r="F4001" s="4" t="str">
        <f>HYPERLINK("https://www.landingapp.es/qu%C3%A9-hacemos/seguro-medico-para-estudiantes-extranjeros-en-espana")</f>
        <v>https://www.landingapp.es/qu%C3%A9-hacemos/seguro-medico-para-estudiantes-extranjeros-en-espana</v>
      </c>
      <c r="G4001">
        <v>1</v>
      </c>
    </row>
    <row r="4002" spans="1:7" outlineLevel="1" x14ac:dyDescent="0.25">
      <c r="A4002" t="s">
        <v>557</v>
      </c>
      <c r="B4002">
        <v>50</v>
      </c>
      <c r="C4002">
        <v>0.99</v>
      </c>
      <c r="D4002">
        <v>2.79</v>
      </c>
      <c r="E4002" s="1" t="s">
        <v>603</v>
      </c>
      <c r="F4002" s="4" t="str">
        <f>HYPERLINK("https://istudyspain.com/2021/03/01/seguro-medico-para-estudiar-en-espana/")</f>
        <v>https://istudyspain.com/2021/03/01/seguro-medico-para-estudiar-en-espana/</v>
      </c>
      <c r="G4002">
        <v>1</v>
      </c>
    </row>
    <row r="4003" spans="1:7" outlineLevel="1" x14ac:dyDescent="0.25">
      <c r="A4003" t="s">
        <v>557</v>
      </c>
      <c r="B4003">
        <v>50</v>
      </c>
      <c r="C4003">
        <v>0.99</v>
      </c>
      <c r="D4003">
        <v>2.79</v>
      </c>
      <c r="E4003" s="1" t="s">
        <v>603</v>
      </c>
      <c r="F4003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4003">
        <v>1</v>
      </c>
    </row>
    <row r="4004" spans="1:7" outlineLevel="1" x14ac:dyDescent="0.25">
      <c r="A4004" t="s">
        <v>557</v>
      </c>
      <c r="B4004">
        <v>50</v>
      </c>
      <c r="C4004">
        <v>0.99</v>
      </c>
      <c r="D4004">
        <v>2.79</v>
      </c>
      <c r="E4004" s="1" t="s">
        <v>603</v>
      </c>
      <c r="F4004" s="4" t="str">
        <f>HYPERLINK("https://sanitasseguro.com/seguro-estudiantil-en-espana-sanitas/")</f>
        <v>https://sanitasseguro.com/seguro-estudiantil-en-espana-sanitas/</v>
      </c>
      <c r="G4004">
        <v>1</v>
      </c>
    </row>
    <row r="4005" spans="1:7" outlineLevel="1" x14ac:dyDescent="0.25">
      <c r="A4005" t="s">
        <v>557</v>
      </c>
      <c r="B4005">
        <v>50</v>
      </c>
      <c r="C4005">
        <v>0.99</v>
      </c>
      <c r="D4005">
        <v>2.79</v>
      </c>
      <c r="E4005" s="1" t="s">
        <v>603</v>
      </c>
      <c r="F4005" s="4" t="str">
        <f>HYPERLINK("https://www.globalarcadia.com/blog/")</f>
        <v>https://www.globalarcadia.com/blog/</v>
      </c>
      <c r="G4005">
        <v>1</v>
      </c>
    </row>
    <row r="4006" spans="1:7" outlineLevel="1" x14ac:dyDescent="0.25">
      <c r="A4006" t="s">
        <v>557</v>
      </c>
      <c r="B4006">
        <v>50</v>
      </c>
      <c r="C4006">
        <v>0.99</v>
      </c>
      <c r="D4006">
        <v>2.79</v>
      </c>
      <c r="E4006" s="1" t="s">
        <v>603</v>
      </c>
      <c r="F4006" s="4" t="str">
        <f>HYPERLINK("https://selectra.es/seguros/aseguradoras/sanitas/seguro-salud-sanitas")</f>
        <v>https://selectra.es/seguros/aseguradoras/sanitas/seguro-salud-sanitas</v>
      </c>
      <c r="G4006">
        <v>1</v>
      </c>
    </row>
    <row r="4007" spans="1:7" outlineLevel="1" x14ac:dyDescent="0.25">
      <c r="A4007" t="s">
        <v>557</v>
      </c>
      <c r="B4007">
        <v>50</v>
      </c>
      <c r="C4007">
        <v>0.99</v>
      </c>
      <c r="D4007">
        <v>2.79</v>
      </c>
      <c r="E4007" s="1" t="s">
        <v>603</v>
      </c>
      <c r="F4007" s="4" t="str">
        <f>HYPERLINK("https://www.aseguralasalud.es/seguro-medico-para-el-nie")</f>
        <v>https://www.aseguralasalud.es/seguro-medico-para-el-nie</v>
      </c>
      <c r="G4007">
        <v>1</v>
      </c>
    </row>
    <row r="4008" spans="1:7" outlineLevel="1" x14ac:dyDescent="0.25">
      <c r="A4008" t="s">
        <v>557</v>
      </c>
      <c r="B4008">
        <v>50</v>
      </c>
      <c r="C4008">
        <v>0.99</v>
      </c>
      <c r="D4008">
        <v>2.79</v>
      </c>
      <c r="E4008" s="1" t="s">
        <v>603</v>
      </c>
      <c r="F4008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4008">
        <v>1</v>
      </c>
    </row>
    <row r="4009" spans="1:7" outlineLevel="1" x14ac:dyDescent="0.25">
      <c r="A4009" t="s">
        <v>557</v>
      </c>
      <c r="B4009">
        <v>50</v>
      </c>
      <c r="C4009">
        <v>0.99</v>
      </c>
      <c r="D4009">
        <v>2.79</v>
      </c>
      <c r="E4009" s="1" t="s">
        <v>603</v>
      </c>
      <c r="F4009" s="4" t="str">
        <f>HYPERLINK("https://sas.usal.es/apoyo-social-2/estudiantes-extranjeros/")</f>
        <v>https://sas.usal.es/apoyo-social-2/estudiantes-extranjeros/</v>
      </c>
      <c r="G4009">
        <v>1</v>
      </c>
    </row>
    <row r="4010" spans="1:7" outlineLevel="1" x14ac:dyDescent="0.25">
      <c r="A4010" t="s">
        <v>557</v>
      </c>
      <c r="B4010">
        <v>50</v>
      </c>
      <c r="C4010">
        <v>0.99</v>
      </c>
      <c r="D4010">
        <v>2.79</v>
      </c>
      <c r="E4010" s="1" t="s">
        <v>603</v>
      </c>
      <c r="F4010" s="4" t="str">
        <f>HYPERLINK("https://united-studies.com/seguro-medico-seguro-cancelacion-2/")</f>
        <v>https://united-studies.com/seguro-medico-seguro-cancelacion-2/</v>
      </c>
      <c r="G4010">
        <v>1</v>
      </c>
    </row>
    <row r="4011" spans="1:7" x14ac:dyDescent="0.25">
      <c r="G4011">
        <v>1</v>
      </c>
    </row>
    <row r="4012" spans="1:7" x14ac:dyDescent="0.25">
      <c r="A4012" t="s">
        <v>729</v>
      </c>
      <c r="B4012">
        <v>50</v>
      </c>
      <c r="C4012">
        <v>0.99</v>
      </c>
      <c r="D4012">
        <v>3.36</v>
      </c>
      <c r="E4012" s="1" t="s">
        <v>603</v>
      </c>
      <c r="F4012" s="4" t="str">
        <f>HYPERLINK("https://istudyspain.com/2021/03/01/seguro-medico-para-estudiar-en-espana/")</f>
        <v>https://istudyspain.com/2021/03/01/seguro-medico-para-estudiar-en-espana/</v>
      </c>
      <c r="G4012">
        <v>1</v>
      </c>
    </row>
    <row r="4013" spans="1:7" outlineLevel="1" x14ac:dyDescent="0.25">
      <c r="A4013" t="s">
        <v>729</v>
      </c>
      <c r="B4013">
        <v>50</v>
      </c>
      <c r="C4013">
        <v>0.99</v>
      </c>
      <c r="D4013">
        <v>3.36</v>
      </c>
      <c r="E4013" s="1" t="s">
        <v>603</v>
      </c>
      <c r="F4013" s="4" t="str">
        <f>HYPERLINK("https://www.landingapp.es/qu%C3%A9-hacemos/seguro-medico-para-estudiantes-extranjeros-en-espana")</f>
        <v>https://www.landingapp.es/qu%C3%A9-hacemos/seguro-medico-para-estudiantes-extranjeros-en-espana</v>
      </c>
      <c r="G4013">
        <v>1</v>
      </c>
    </row>
    <row r="4014" spans="1:7" outlineLevel="1" x14ac:dyDescent="0.25">
      <c r="A4014" t="s">
        <v>729</v>
      </c>
      <c r="B4014">
        <v>50</v>
      </c>
      <c r="C4014">
        <v>0.99</v>
      </c>
      <c r="D4014">
        <v>3.36</v>
      </c>
      <c r="E4014" s="1" t="s">
        <v>603</v>
      </c>
      <c r="F4014" s="4" t="str">
        <f>HYPERLINK("https://sanitasseguro.com/seguro-estudiantil-en-espana-sanitas/")</f>
        <v>https://sanitasseguro.com/seguro-estudiantil-en-espana-sanitas/</v>
      </c>
      <c r="G4014">
        <v>1</v>
      </c>
    </row>
    <row r="4015" spans="1:7" outlineLevel="1" x14ac:dyDescent="0.25">
      <c r="A4015" t="s">
        <v>729</v>
      </c>
      <c r="B4015">
        <v>50</v>
      </c>
      <c r="C4015">
        <v>0.99</v>
      </c>
      <c r="D4015">
        <v>3.36</v>
      </c>
      <c r="E4015" s="1" t="s">
        <v>603</v>
      </c>
      <c r="F4015" s="4" t="str">
        <f>HYPERLINK("https://www.aseguralasalud.es/seguro-medico-para-el-nie")</f>
        <v>https://www.aseguralasalud.es/seguro-medico-para-el-nie</v>
      </c>
      <c r="G4015">
        <v>1</v>
      </c>
    </row>
    <row r="4016" spans="1:7" outlineLevel="1" x14ac:dyDescent="0.25">
      <c r="A4016" t="s">
        <v>729</v>
      </c>
      <c r="B4016">
        <v>50</v>
      </c>
      <c r="C4016">
        <v>0.99</v>
      </c>
      <c r="D4016">
        <v>3.36</v>
      </c>
      <c r="E4016" s="1" t="s">
        <v>603</v>
      </c>
      <c r="F4016" s="4" t="str">
        <f>HYPERLINK("https://sas.usal.es/apoyo-social-2/estudiantes-extranjeros/")</f>
        <v>https://sas.usal.es/apoyo-social-2/estudiantes-extranjeros/</v>
      </c>
      <c r="G4016">
        <v>1</v>
      </c>
    </row>
    <row r="4017" spans="1:7" outlineLevel="1" x14ac:dyDescent="0.25">
      <c r="A4017" t="s">
        <v>729</v>
      </c>
      <c r="B4017">
        <v>50</v>
      </c>
      <c r="C4017">
        <v>0.99</v>
      </c>
      <c r="D4017">
        <v>3.36</v>
      </c>
      <c r="E4017" s="1" t="s">
        <v>603</v>
      </c>
      <c r="F4017" s="4" t="str">
        <f>HYPERLINK("https://www.vivireneuropa.eu/seguro-salud-extranjero")</f>
        <v>https://www.vivireneuropa.eu/seguro-salud-extranjero</v>
      </c>
      <c r="G4017">
        <v>1</v>
      </c>
    </row>
    <row r="4018" spans="1:7" outlineLevel="1" x14ac:dyDescent="0.25">
      <c r="A4018" t="s">
        <v>729</v>
      </c>
      <c r="B4018">
        <v>50</v>
      </c>
      <c r="C4018">
        <v>0.99</v>
      </c>
      <c r="D4018">
        <v>3.36</v>
      </c>
      <c r="E4018" s="1" t="s">
        <v>603</v>
      </c>
      <c r="F4018" s="4" t="str">
        <f>HYPERLINK("https://selectra.es/seguros/aseguradoras/sanitas/seguro-salud-sanitas")</f>
        <v>https://selectra.es/seguros/aseguradoras/sanitas/seguro-salud-sanitas</v>
      </c>
      <c r="G4018">
        <v>1</v>
      </c>
    </row>
    <row r="4019" spans="1:7" outlineLevel="1" x14ac:dyDescent="0.25">
      <c r="A4019" t="s">
        <v>729</v>
      </c>
      <c r="B4019">
        <v>50</v>
      </c>
      <c r="C4019">
        <v>0.99</v>
      </c>
      <c r="D4019">
        <v>3.36</v>
      </c>
      <c r="E4019" s="1" t="s">
        <v>603</v>
      </c>
      <c r="F4019" s="4" t="str">
        <f>HYPERLINK("https://www.globalarcadia.com/blog/")</f>
        <v>https://www.globalarcadia.com/blog/</v>
      </c>
      <c r="G4019">
        <v>1</v>
      </c>
    </row>
    <row r="4020" spans="1:7" outlineLevel="1" x14ac:dyDescent="0.25">
      <c r="A4020" t="s">
        <v>729</v>
      </c>
      <c r="B4020">
        <v>50</v>
      </c>
      <c r="C4020">
        <v>0.99</v>
      </c>
      <c r="D4020">
        <v>3.36</v>
      </c>
      <c r="E4020" s="1" t="s">
        <v>603</v>
      </c>
      <c r="F4020" s="4" t="str">
        <f>HYPERLINK("https://segurodeviajecot.es/seguro-salud/")</f>
        <v>https://segurodeviajecot.es/seguro-salud/</v>
      </c>
      <c r="G4020">
        <v>1</v>
      </c>
    </row>
    <row r="4021" spans="1:7" outlineLevel="1" x14ac:dyDescent="0.25">
      <c r="A4021" t="s">
        <v>729</v>
      </c>
      <c r="B4021">
        <v>50</v>
      </c>
      <c r="C4021">
        <v>0.99</v>
      </c>
      <c r="D4021">
        <v>3.36</v>
      </c>
      <c r="E4021" s="1" t="s">
        <v>603</v>
      </c>
      <c r="F4021" s="4" t="str">
        <f>HYPERLINK("https://segurodeviajecot.es/coverontrip-crea-con-dkv-un-seguro-de-salud-sin-prescripciones-copagos-ni-limites-para-estudiantes-internacionales-en-espana/")</f>
        <v>https://segurodeviajecot.es/coverontrip-crea-con-dkv-un-seguro-de-salud-sin-prescripciones-copagos-ni-limites-para-estudiantes-internacionales-en-espana/</v>
      </c>
      <c r="G4021">
        <v>1</v>
      </c>
    </row>
    <row r="4022" spans="1:7" x14ac:dyDescent="0.25">
      <c r="G4022">
        <v>1</v>
      </c>
    </row>
    <row r="4023" spans="1:7" x14ac:dyDescent="0.25">
      <c r="A4023" t="s">
        <v>541</v>
      </c>
      <c r="B4023">
        <v>50</v>
      </c>
      <c r="C4023">
        <v>0.99</v>
      </c>
      <c r="D4023">
        <v>1.89</v>
      </c>
      <c r="E4023" s="1" t="s">
        <v>603</v>
      </c>
      <c r="F4023" s="4" t="str">
        <f>HYPERLINK("https://www.landingapp.es/qu%C3%A9-hacemos/seguro-medico-para-estudiantes-extranjeros-en-espana")</f>
        <v>https://www.landingapp.es/qu%C3%A9-hacemos/seguro-medico-para-estudiantes-extranjeros-en-espana</v>
      </c>
      <c r="G4023">
        <v>1</v>
      </c>
    </row>
    <row r="4024" spans="1:7" outlineLevel="1" x14ac:dyDescent="0.25">
      <c r="A4024" t="s">
        <v>541</v>
      </c>
      <c r="B4024">
        <v>50</v>
      </c>
      <c r="C4024">
        <v>0.99</v>
      </c>
      <c r="D4024">
        <v>1.89</v>
      </c>
      <c r="E4024" s="1" t="s">
        <v>603</v>
      </c>
      <c r="F4024" s="4" t="str">
        <f>HYPERLINK("https://istudyspain.com/2021/03/01/seguro-medico-para-estudiar-en-espana/")</f>
        <v>https://istudyspain.com/2021/03/01/seguro-medico-para-estudiar-en-espana/</v>
      </c>
      <c r="G4024">
        <v>1</v>
      </c>
    </row>
    <row r="4025" spans="1:7" outlineLevel="1" x14ac:dyDescent="0.25">
      <c r="A4025" t="s">
        <v>541</v>
      </c>
      <c r="B4025">
        <v>50</v>
      </c>
      <c r="C4025">
        <v>0.99</v>
      </c>
      <c r="D4025">
        <v>1.89</v>
      </c>
      <c r="E4025" s="1" t="s">
        <v>603</v>
      </c>
      <c r="F4025" s="4" t="str">
        <f>HYPERLINK("https://www.globalarcadia.com/blog/")</f>
        <v>https://www.globalarcadia.com/blog/</v>
      </c>
      <c r="G4025">
        <v>1</v>
      </c>
    </row>
    <row r="4026" spans="1:7" outlineLevel="1" x14ac:dyDescent="0.25">
      <c r="A4026" t="s">
        <v>541</v>
      </c>
      <c r="B4026">
        <v>50</v>
      </c>
      <c r="C4026">
        <v>0.99</v>
      </c>
      <c r="D4026">
        <v>1.89</v>
      </c>
      <c r="E4026" s="1" t="s">
        <v>603</v>
      </c>
      <c r="F4026" s="4" t="str">
        <f>HYPERLINK("https://sanitasseguro.com/seguro-estudiantil-en-espana-sanitas/")</f>
        <v>https://sanitasseguro.com/seguro-estudiantil-en-espana-sanitas/</v>
      </c>
      <c r="G4026">
        <v>1</v>
      </c>
    </row>
    <row r="4027" spans="1:7" outlineLevel="1" x14ac:dyDescent="0.25">
      <c r="A4027" t="s">
        <v>541</v>
      </c>
      <c r="B4027">
        <v>50</v>
      </c>
      <c r="C4027">
        <v>0.99</v>
      </c>
      <c r="D4027">
        <v>1.89</v>
      </c>
      <c r="E4027" s="1" t="s">
        <v>603</v>
      </c>
      <c r="F4027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4027">
        <v>1</v>
      </c>
    </row>
    <row r="4028" spans="1:7" outlineLevel="1" x14ac:dyDescent="0.25">
      <c r="A4028" t="s">
        <v>541</v>
      </c>
      <c r="B4028">
        <v>50</v>
      </c>
      <c r="C4028">
        <v>0.99</v>
      </c>
      <c r="D4028">
        <v>1.89</v>
      </c>
      <c r="E4028" s="1" t="s">
        <v>603</v>
      </c>
      <c r="F4028" s="4" t="str">
        <f>HYPERLINK("https://sas.usal.es/apoyo-social-2/estudiantes-extranjeros/")</f>
        <v>https://sas.usal.es/apoyo-social-2/estudiantes-extranjeros/</v>
      </c>
      <c r="G4028">
        <v>1</v>
      </c>
    </row>
    <row r="4029" spans="1:7" outlineLevel="1" x14ac:dyDescent="0.25">
      <c r="A4029" t="s">
        <v>541</v>
      </c>
      <c r="B4029">
        <v>50</v>
      </c>
      <c r="C4029">
        <v>0.99</v>
      </c>
      <c r="D4029">
        <v>1.89</v>
      </c>
      <c r="E4029" s="1" t="s">
        <v>603</v>
      </c>
      <c r="F4029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4029">
        <v>1</v>
      </c>
    </row>
    <row r="4030" spans="1:7" outlineLevel="1" x14ac:dyDescent="0.25">
      <c r="A4030" t="s">
        <v>541</v>
      </c>
      <c r="B4030">
        <v>50</v>
      </c>
      <c r="C4030">
        <v>0.99</v>
      </c>
      <c r="D4030">
        <v>1.89</v>
      </c>
      <c r="E4030" s="1" t="s">
        <v>603</v>
      </c>
      <c r="F4030" s="4" t="str">
        <f>HYPERLINK("https://www.aseguralasalud.es/seguro-medico-para-el-nie")</f>
        <v>https://www.aseguralasalud.es/seguro-medico-para-el-nie</v>
      </c>
      <c r="G4030">
        <v>1</v>
      </c>
    </row>
    <row r="4031" spans="1:7" outlineLevel="1" x14ac:dyDescent="0.25">
      <c r="A4031" t="s">
        <v>541</v>
      </c>
      <c r="B4031">
        <v>50</v>
      </c>
      <c r="C4031">
        <v>0.99</v>
      </c>
      <c r="D4031">
        <v>1.89</v>
      </c>
      <c r="E4031" s="1" t="s">
        <v>603</v>
      </c>
      <c r="F4031" s="4" t="str">
        <f>HYPERLINK("https://www.vivireneuropa.eu/seguro-salud-extranjero")</f>
        <v>https://www.vivireneuropa.eu/seguro-salud-extranjero</v>
      </c>
      <c r="G4031">
        <v>1</v>
      </c>
    </row>
    <row r="4032" spans="1:7" outlineLevel="1" x14ac:dyDescent="0.25">
      <c r="A4032" t="s">
        <v>541</v>
      </c>
      <c r="B4032">
        <v>50</v>
      </c>
      <c r="C4032">
        <v>0.99</v>
      </c>
      <c r="D4032">
        <v>1.89</v>
      </c>
      <c r="E4032" s="1" t="s">
        <v>603</v>
      </c>
      <c r="F4032" s="4" t="str">
        <f>HYPERLINK("https://segurodeviajecot.es/seguro-salud/")</f>
        <v>https://segurodeviajecot.es/seguro-salud/</v>
      </c>
      <c r="G4032">
        <v>1</v>
      </c>
    </row>
    <row r="4033" spans="1:7" x14ac:dyDescent="0.25">
      <c r="G4033">
        <v>1</v>
      </c>
    </row>
    <row r="4034" spans="1:7" x14ac:dyDescent="0.25">
      <c r="A4034" t="s">
        <v>804</v>
      </c>
      <c r="B4034">
        <v>50</v>
      </c>
      <c r="C4034">
        <v>0.99</v>
      </c>
      <c r="D4034">
        <v>2.79</v>
      </c>
      <c r="E4034" s="1" t="s">
        <v>603</v>
      </c>
      <c r="F4034" s="4" t="str">
        <f>HYPERLINK("https://www.landingapp.es/qu%C3%A9-hacemos/seguro-medico-para-estudiantes-extranjeros-en-espana")</f>
        <v>https://www.landingapp.es/qu%C3%A9-hacemos/seguro-medico-para-estudiantes-extranjeros-en-espana</v>
      </c>
      <c r="G4034">
        <v>1</v>
      </c>
    </row>
    <row r="4035" spans="1:7" outlineLevel="1" x14ac:dyDescent="0.25">
      <c r="A4035" t="s">
        <v>804</v>
      </c>
      <c r="B4035">
        <v>50</v>
      </c>
      <c r="C4035">
        <v>0.99</v>
      </c>
      <c r="D4035">
        <v>2.79</v>
      </c>
      <c r="E4035" s="1" t="s">
        <v>603</v>
      </c>
      <c r="F4035" s="4" t="str">
        <f>HYPERLINK("https://istudyspain.com/2021/03/01/seguro-medico-para-estudiar-en-espana/")</f>
        <v>https://istudyspain.com/2021/03/01/seguro-medico-para-estudiar-en-espana/</v>
      </c>
      <c r="G4035">
        <v>1</v>
      </c>
    </row>
    <row r="4036" spans="1:7" outlineLevel="1" x14ac:dyDescent="0.25">
      <c r="A4036" t="s">
        <v>804</v>
      </c>
      <c r="B4036">
        <v>50</v>
      </c>
      <c r="C4036">
        <v>0.99</v>
      </c>
      <c r="D4036">
        <v>2.79</v>
      </c>
      <c r="E4036" s="1" t="s">
        <v>603</v>
      </c>
      <c r="F4036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4036">
        <v>1</v>
      </c>
    </row>
    <row r="4037" spans="1:7" outlineLevel="1" x14ac:dyDescent="0.25">
      <c r="A4037" t="s">
        <v>804</v>
      </c>
      <c r="B4037">
        <v>50</v>
      </c>
      <c r="C4037">
        <v>0.99</v>
      </c>
      <c r="D4037">
        <v>2.79</v>
      </c>
      <c r="E4037" s="1" t="s">
        <v>603</v>
      </c>
      <c r="F4037" s="4" t="str">
        <f>HYPERLINK("https://sanitasseguro.com/seguro-estudiantil-en-espana-sanitas/")</f>
        <v>https://sanitasseguro.com/seguro-estudiantil-en-espana-sanitas/</v>
      </c>
      <c r="G4037">
        <v>1</v>
      </c>
    </row>
    <row r="4038" spans="1:7" outlineLevel="1" x14ac:dyDescent="0.25">
      <c r="A4038" t="s">
        <v>804</v>
      </c>
      <c r="B4038">
        <v>50</v>
      </c>
      <c r="C4038">
        <v>0.99</v>
      </c>
      <c r="D4038">
        <v>2.79</v>
      </c>
      <c r="E4038" s="1" t="s">
        <v>603</v>
      </c>
      <c r="F4038" s="4" t="str">
        <f>HYPERLINK("https://www.globalarcadia.com/blog/")</f>
        <v>https://www.globalarcadia.com/blog/</v>
      </c>
      <c r="G4038">
        <v>1</v>
      </c>
    </row>
    <row r="4039" spans="1:7" outlineLevel="1" x14ac:dyDescent="0.25">
      <c r="A4039" t="s">
        <v>804</v>
      </c>
      <c r="B4039">
        <v>50</v>
      </c>
      <c r="C4039">
        <v>0.99</v>
      </c>
      <c r="D4039">
        <v>2.79</v>
      </c>
      <c r="E4039" s="1" t="s">
        <v>603</v>
      </c>
      <c r="F4039" s="4" t="str">
        <f>HYPERLINK("https://www.aseguralasalud.es/seguro-medico-para-el-nie")</f>
        <v>https://www.aseguralasalud.es/seguro-medico-para-el-nie</v>
      </c>
      <c r="G4039">
        <v>1</v>
      </c>
    </row>
    <row r="4040" spans="1:7" outlineLevel="1" x14ac:dyDescent="0.25">
      <c r="A4040" t="s">
        <v>804</v>
      </c>
      <c r="B4040">
        <v>50</v>
      </c>
      <c r="C4040">
        <v>0.99</v>
      </c>
      <c r="D4040">
        <v>2.79</v>
      </c>
      <c r="E4040" s="1" t="s">
        <v>603</v>
      </c>
      <c r="F4040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4040">
        <v>1</v>
      </c>
    </row>
    <row r="4041" spans="1:7" outlineLevel="1" x14ac:dyDescent="0.25">
      <c r="A4041" t="s">
        <v>804</v>
      </c>
      <c r="B4041">
        <v>50</v>
      </c>
      <c r="C4041">
        <v>0.99</v>
      </c>
      <c r="D4041">
        <v>2.79</v>
      </c>
      <c r="E4041" s="1" t="s">
        <v>603</v>
      </c>
      <c r="F4041" s="4" t="str">
        <f>HYPERLINK("https://sas.usal.es/apoyo-social-2/estudiantes-extranjeros/")</f>
        <v>https://sas.usal.es/apoyo-social-2/estudiantes-extranjeros/</v>
      </c>
      <c r="G4041">
        <v>1</v>
      </c>
    </row>
    <row r="4042" spans="1:7" outlineLevel="1" x14ac:dyDescent="0.25">
      <c r="A4042" t="s">
        <v>804</v>
      </c>
      <c r="B4042">
        <v>50</v>
      </c>
      <c r="C4042">
        <v>0.99</v>
      </c>
      <c r="D4042">
        <v>2.79</v>
      </c>
      <c r="E4042" s="1" t="s">
        <v>603</v>
      </c>
      <c r="F4042" s="4" t="str">
        <f>HYPERLINK("https://selectra.es/seguros/aseguradoras/sanitas/seguro-salud-sanitas")</f>
        <v>https://selectra.es/seguros/aseguradoras/sanitas/seguro-salud-sanitas</v>
      </c>
      <c r="G4042">
        <v>1</v>
      </c>
    </row>
    <row r="4043" spans="1:7" outlineLevel="1" x14ac:dyDescent="0.25">
      <c r="A4043" t="s">
        <v>804</v>
      </c>
      <c r="B4043">
        <v>50</v>
      </c>
      <c r="C4043">
        <v>0.99</v>
      </c>
      <c r="D4043">
        <v>2.79</v>
      </c>
      <c r="E4043" s="1" t="s">
        <v>603</v>
      </c>
      <c r="F4043" s="4" t="str">
        <f>HYPERLINK("https://www.vivireneuropa.eu/seguro-salud-extranjero")</f>
        <v>https://www.vivireneuropa.eu/seguro-salud-extranjero</v>
      </c>
      <c r="G4043">
        <v>1</v>
      </c>
    </row>
    <row r="4044" spans="1:7" x14ac:dyDescent="0.25">
      <c r="G4044">
        <v>1</v>
      </c>
    </row>
    <row r="4045" spans="1:7" x14ac:dyDescent="0.25">
      <c r="A4045" t="s">
        <v>151</v>
      </c>
      <c r="B4045">
        <v>50</v>
      </c>
      <c r="C4045">
        <v>0.99</v>
      </c>
      <c r="D4045">
        <v>2.2799999999999998</v>
      </c>
      <c r="E4045" s="1" t="s">
        <v>603</v>
      </c>
      <c r="F4045" s="4" t="str">
        <f>HYPERLINK("https://www.landingapp.es/qu%C3%A9-hacemos/seguro-medico-para-estudiantes-extranjeros-en-espana")</f>
        <v>https://www.landingapp.es/qu%C3%A9-hacemos/seguro-medico-para-estudiantes-extranjeros-en-espana</v>
      </c>
      <c r="G4045">
        <v>1</v>
      </c>
    </row>
    <row r="4046" spans="1:7" outlineLevel="1" x14ac:dyDescent="0.25">
      <c r="A4046" t="s">
        <v>151</v>
      </c>
      <c r="B4046">
        <v>50</v>
      </c>
      <c r="C4046">
        <v>0.99</v>
      </c>
      <c r="D4046">
        <v>2.2799999999999998</v>
      </c>
      <c r="E4046" s="1" t="s">
        <v>603</v>
      </c>
      <c r="F4046" s="4" t="str">
        <f>HYPERLINK("https://istudyspain.com/2021/03/01/seguro-medico-para-estudiar-en-espana/")</f>
        <v>https://istudyspain.com/2021/03/01/seguro-medico-para-estudiar-en-espana/</v>
      </c>
      <c r="G4046">
        <v>1</v>
      </c>
    </row>
    <row r="4047" spans="1:7" outlineLevel="1" x14ac:dyDescent="0.25">
      <c r="A4047" t="s">
        <v>151</v>
      </c>
      <c r="B4047">
        <v>50</v>
      </c>
      <c r="C4047">
        <v>0.99</v>
      </c>
      <c r="D4047">
        <v>2.2799999999999998</v>
      </c>
      <c r="E4047" s="1" t="s">
        <v>603</v>
      </c>
      <c r="F4047" s="4" t="str">
        <f>HYPERLINK("https://www.globalarcadia.com/blog/")</f>
        <v>https://www.globalarcadia.com/blog/</v>
      </c>
      <c r="G4047">
        <v>1</v>
      </c>
    </row>
    <row r="4048" spans="1:7" outlineLevel="1" x14ac:dyDescent="0.25">
      <c r="A4048" t="s">
        <v>151</v>
      </c>
      <c r="B4048">
        <v>50</v>
      </c>
      <c r="C4048">
        <v>0.99</v>
      </c>
      <c r="D4048">
        <v>2.2799999999999998</v>
      </c>
      <c r="E4048" s="1" t="s">
        <v>603</v>
      </c>
      <c r="F4048" s="4" t="str">
        <f>HYPERLINK("https://sas.usal.es/apoyo-social-2/estudiantes-extranjeros/")</f>
        <v>https://sas.usal.es/apoyo-social-2/estudiantes-extranjeros/</v>
      </c>
      <c r="G4048">
        <v>1</v>
      </c>
    </row>
    <row r="4049" spans="1:7" outlineLevel="1" x14ac:dyDescent="0.25">
      <c r="A4049" t="s">
        <v>151</v>
      </c>
      <c r="B4049">
        <v>50</v>
      </c>
      <c r="C4049">
        <v>0.99</v>
      </c>
      <c r="D4049">
        <v>2.2799999999999998</v>
      </c>
      <c r="E4049" s="1" t="s">
        <v>603</v>
      </c>
      <c r="F4049" s="4" t="str">
        <f>HYPERLINK("https://sanitasseguro.com/seguro-estudiantil-en-espana-sanitas/")</f>
        <v>https://sanitasseguro.com/seguro-estudiantil-en-espana-sanitas/</v>
      </c>
      <c r="G4049">
        <v>1</v>
      </c>
    </row>
    <row r="4050" spans="1:7" outlineLevel="1" x14ac:dyDescent="0.25">
      <c r="A4050" t="s">
        <v>151</v>
      </c>
      <c r="B4050">
        <v>50</v>
      </c>
      <c r="C4050">
        <v>0.99</v>
      </c>
      <c r="D4050">
        <v>2.2799999999999998</v>
      </c>
      <c r="E4050" s="1" t="s">
        <v>603</v>
      </c>
      <c r="F4050" s="4" t="str">
        <f>HYPERLINK("https://segurosnews.com/mediacion/coverontrip-crea-un-seguro-de-salud-para-estudiantes-internacionales-en-espana")</f>
        <v>https://segurosnews.com/mediacion/coverontrip-crea-un-seguro-de-salud-para-estudiantes-internacionales-en-espana</v>
      </c>
      <c r="G4050">
        <v>1</v>
      </c>
    </row>
    <row r="4051" spans="1:7" outlineLevel="1" x14ac:dyDescent="0.25">
      <c r="A4051" t="s">
        <v>151</v>
      </c>
      <c r="B4051">
        <v>50</v>
      </c>
      <c r="C4051">
        <v>0.99</v>
      </c>
      <c r="D4051">
        <v>2.2799999999999998</v>
      </c>
      <c r="E4051" s="1" t="s">
        <v>603</v>
      </c>
      <c r="F4051" s="4" t="str">
        <f>HYPERLINK("http://www.exteriores.gob.es/Consulados/RIODEJANEIRO/es/InformacionParaExtranjeros/Paginas/IEX_Rio/Familiar-estudiante.aspx")</f>
        <v>http://www.exteriores.gob.es/Consulados/RIODEJANEIRO/es/InformacionParaExtranjeros/Paginas/IEX_Rio/Familiar-estudiante.aspx</v>
      </c>
      <c r="G4051">
        <v>1</v>
      </c>
    </row>
    <row r="4052" spans="1:7" outlineLevel="1" x14ac:dyDescent="0.25">
      <c r="A4052" t="s">
        <v>151</v>
      </c>
      <c r="B4052">
        <v>50</v>
      </c>
      <c r="C4052">
        <v>0.99</v>
      </c>
      <c r="D4052">
        <v>2.2799999999999998</v>
      </c>
      <c r="E4052" s="1" t="s">
        <v>603</v>
      </c>
      <c r="F4052" s="4" t="str">
        <f>HYPERLINK("https://www.aseguralasalud.es/seguro-medico-para-el-nie")</f>
        <v>https://www.aseguralasalud.es/seguro-medico-para-el-nie</v>
      </c>
      <c r="G4052">
        <v>1</v>
      </c>
    </row>
    <row r="4053" spans="1:7" outlineLevel="1" x14ac:dyDescent="0.25">
      <c r="A4053" t="s">
        <v>151</v>
      </c>
      <c r="B4053">
        <v>50</v>
      </c>
      <c r="C4053">
        <v>0.99</v>
      </c>
      <c r="D4053">
        <v>2.2799999999999998</v>
      </c>
      <c r="E4053" s="1" t="s">
        <v>603</v>
      </c>
      <c r="F4053" s="4" t="str">
        <f>HYPERLINK("https://segurodeviajecot.es/seguro-salud/")</f>
        <v>https://segurodeviajecot.es/seguro-salud/</v>
      </c>
      <c r="G4053">
        <v>1</v>
      </c>
    </row>
    <row r="4054" spans="1:7" outlineLevel="1" x14ac:dyDescent="0.25">
      <c r="A4054" t="s">
        <v>151</v>
      </c>
      <c r="B4054">
        <v>50</v>
      </c>
      <c r="C4054">
        <v>0.99</v>
      </c>
      <c r="D4054">
        <v>2.2799999999999998</v>
      </c>
      <c r="E4054" s="1" t="s">
        <v>603</v>
      </c>
      <c r="F4054" s="4" t="str">
        <f>HYPERLINK("https://selectra.es/seguros/aseguradoras/sanitas/seguro-salud-sanitas")</f>
        <v>https://selectra.es/seguros/aseguradoras/sanitas/seguro-salud-sanitas</v>
      </c>
      <c r="G4054">
        <v>1</v>
      </c>
    </row>
    <row r="4055" spans="1:7" x14ac:dyDescent="0.25">
      <c r="G4055">
        <v>1</v>
      </c>
    </row>
    <row r="4056" spans="1:7" x14ac:dyDescent="0.25">
      <c r="A4056" t="s">
        <v>58</v>
      </c>
      <c r="B4056">
        <v>500</v>
      </c>
      <c r="C4056">
        <v>0.99</v>
      </c>
      <c r="D4056">
        <v>4.7300000000000004</v>
      </c>
      <c r="E4056" s="1" t="s">
        <v>846</v>
      </c>
      <c r="F4056" s="4" t="str">
        <f>HYPERLINK("https://selectra.es/seguros/aseguradoras/sanitas/seguro-salud-sanitas")</f>
        <v>https://selectra.es/seguros/aseguradoras/sanitas/seguro-salud-sanitas</v>
      </c>
      <c r="G4056">
        <v>1</v>
      </c>
    </row>
    <row r="4057" spans="1:7" outlineLevel="1" x14ac:dyDescent="0.25">
      <c r="A4057" t="s">
        <v>58</v>
      </c>
      <c r="B4057">
        <v>500</v>
      </c>
      <c r="C4057">
        <v>0.99</v>
      </c>
      <c r="D4057">
        <v>4.7300000000000004</v>
      </c>
      <c r="E4057" s="1" t="s">
        <v>846</v>
      </c>
      <c r="F4057" s="4" t="str">
        <f>HYPERLINK("https://selectra.es/seguros/aseguradoras/fiatc/seguro-salud-fiatc")</f>
        <v>https://selectra.es/seguros/aseguradoras/fiatc/seguro-salud-fiatc</v>
      </c>
      <c r="G4057">
        <v>1</v>
      </c>
    </row>
    <row r="4058" spans="1:7" outlineLevel="1" x14ac:dyDescent="0.25">
      <c r="A4058" t="s">
        <v>58</v>
      </c>
      <c r="B4058">
        <v>500</v>
      </c>
      <c r="C4058">
        <v>0.99</v>
      </c>
      <c r="D4058">
        <v>4.7300000000000004</v>
      </c>
      <c r="E4058" s="1" t="s">
        <v>846</v>
      </c>
      <c r="F4058" s="4" t="str">
        <f>HYPERLINK("https://www.generali.es/")</f>
        <v>https://www.generali.es/</v>
      </c>
      <c r="G4058">
        <v>1</v>
      </c>
    </row>
    <row r="4059" spans="1:7" outlineLevel="1" x14ac:dyDescent="0.25">
      <c r="A4059" t="s">
        <v>58</v>
      </c>
      <c r="B4059">
        <v>500</v>
      </c>
      <c r="C4059">
        <v>0.99</v>
      </c>
      <c r="D4059">
        <v>4.7300000000000004</v>
      </c>
      <c r="E4059" s="1" t="s">
        <v>846</v>
      </c>
      <c r="F4059" s="4" t="str">
        <f>HYPERLINK("https://www.reale.es/")</f>
        <v>https://www.reale.es/</v>
      </c>
      <c r="G4059">
        <v>1</v>
      </c>
    </row>
    <row r="4060" spans="1:7" outlineLevel="1" x14ac:dyDescent="0.25">
      <c r="A4060" t="s">
        <v>58</v>
      </c>
      <c r="B4060">
        <v>500</v>
      </c>
      <c r="C4060">
        <v>0.99</v>
      </c>
      <c r="D4060">
        <v>4.7300000000000004</v>
      </c>
      <c r="E4060" s="1" t="s">
        <v>846</v>
      </c>
      <c r="F4060" s="4" t="str">
        <f>HYPERLINK("https://www.onyxseguros.es/")</f>
        <v>https://www.onyxseguros.es/</v>
      </c>
      <c r="G4060">
        <v>1</v>
      </c>
    </row>
    <row r="4061" spans="1:7" outlineLevel="1" x14ac:dyDescent="0.25">
      <c r="A4061" t="s">
        <v>58</v>
      </c>
      <c r="B4061">
        <v>500</v>
      </c>
      <c r="C4061">
        <v>0.99</v>
      </c>
      <c r="D4061">
        <v>4.7300000000000004</v>
      </c>
      <c r="E4061" s="1" t="s">
        <v>846</v>
      </c>
      <c r="F4061" s="4" t="str">
        <f>HYPERLINK("https://www.elsegurodetuvida.com/calculo-seguro-vida/")</f>
        <v>https://www.elsegurodetuvida.com/calculo-seguro-vida/</v>
      </c>
      <c r="G4061">
        <v>1</v>
      </c>
    </row>
    <row r="4062" spans="1:7" outlineLevel="1" x14ac:dyDescent="0.25">
      <c r="A4062" t="s">
        <v>58</v>
      </c>
      <c r="B4062">
        <v>500</v>
      </c>
      <c r="C4062">
        <v>0.99</v>
      </c>
      <c r="D4062">
        <v>4.7300000000000004</v>
      </c>
      <c r="E4062" s="1" t="s">
        <v>846</v>
      </c>
      <c r="F4062" s="4" t="str">
        <f>HYPERLINK("https://www.nacionalseguros.com.bo/")</f>
        <v>https://www.nacionalseguros.com.bo/</v>
      </c>
      <c r="G4062">
        <v>1</v>
      </c>
    </row>
    <row r="4063" spans="1:7" outlineLevel="1" x14ac:dyDescent="0.25">
      <c r="A4063" t="s">
        <v>58</v>
      </c>
      <c r="B4063">
        <v>500</v>
      </c>
      <c r="C4063">
        <v>0.99</v>
      </c>
      <c r="D4063">
        <v>4.7300000000000004</v>
      </c>
      <c r="E4063" s="1" t="s">
        <v>846</v>
      </c>
      <c r="F4063" s="4" t="str">
        <f>HYPERLINK("https://www.seguromedico.es/")</f>
        <v>https://www.seguromedico.es/</v>
      </c>
      <c r="G4063">
        <v>1</v>
      </c>
    </row>
    <row r="4064" spans="1:7" outlineLevel="1" x14ac:dyDescent="0.25">
      <c r="A4064" t="s">
        <v>58</v>
      </c>
      <c r="B4064">
        <v>500</v>
      </c>
      <c r="C4064">
        <v>0.99</v>
      </c>
      <c r="D4064">
        <v>4.7300000000000004</v>
      </c>
      <c r="E4064" s="1" t="s">
        <v>846</v>
      </c>
      <c r="F4064" s="4" t="str">
        <f>HYPERLINK("https://www.mapfreventas.com/")</f>
        <v>https://www.mapfreventas.com/</v>
      </c>
      <c r="G4064">
        <v>1</v>
      </c>
    </row>
    <row r="4065" spans="1:7" outlineLevel="1" x14ac:dyDescent="0.25">
      <c r="A4065" t="s">
        <v>58</v>
      </c>
      <c r="B4065">
        <v>500</v>
      </c>
      <c r="C4065">
        <v>0.99</v>
      </c>
      <c r="D4065">
        <v>4.7300000000000004</v>
      </c>
      <c r="E4065" s="1" t="s">
        <v>846</v>
      </c>
      <c r="F4065" s="4" t="str">
        <f>HYPERLINK("https://www.aegon.es/seguros/salud/coberturas/copago")</f>
        <v>https://www.aegon.es/seguros/salud/coberturas/copago</v>
      </c>
      <c r="G4065">
        <v>1</v>
      </c>
    </row>
    <row r="4066" spans="1:7" x14ac:dyDescent="0.25">
      <c r="G4066">
        <v>1</v>
      </c>
    </row>
    <row r="4067" spans="1:7" x14ac:dyDescent="0.25">
      <c r="A4067" t="s">
        <v>780</v>
      </c>
      <c r="B4067">
        <v>500</v>
      </c>
      <c r="C4067">
        <v>0.99</v>
      </c>
      <c r="D4067">
        <v>4.8600000000000003</v>
      </c>
      <c r="E4067" s="1" t="s">
        <v>846</v>
      </c>
      <c r="F4067" s="4" t="str">
        <f>HYPERLINK("https://selectra.es/seguros/aseguradoras/sanitas/seguro-salud-sanitas")</f>
        <v>https://selectra.es/seguros/aseguradoras/sanitas/seguro-salud-sanitas</v>
      </c>
      <c r="G4067">
        <v>1</v>
      </c>
    </row>
    <row r="4068" spans="1:7" outlineLevel="1" x14ac:dyDescent="0.25">
      <c r="A4068" t="s">
        <v>780</v>
      </c>
      <c r="B4068">
        <v>500</v>
      </c>
      <c r="C4068">
        <v>0.99</v>
      </c>
      <c r="D4068">
        <v>4.8600000000000003</v>
      </c>
      <c r="E4068" s="1" t="s">
        <v>846</v>
      </c>
      <c r="F4068" s="4" t="str">
        <f>HYPERLINK("https://selectra.es/seguros/aseguradoras/fiatc/seguro-salud-fiatc")</f>
        <v>https://selectra.es/seguros/aseguradoras/fiatc/seguro-salud-fiatc</v>
      </c>
      <c r="G4068">
        <v>1</v>
      </c>
    </row>
    <row r="4069" spans="1:7" outlineLevel="1" x14ac:dyDescent="0.25">
      <c r="A4069" t="s">
        <v>780</v>
      </c>
      <c r="B4069">
        <v>500</v>
      </c>
      <c r="C4069">
        <v>0.99</v>
      </c>
      <c r="D4069">
        <v>4.8600000000000003</v>
      </c>
      <c r="E4069" s="1" t="s">
        <v>846</v>
      </c>
      <c r="F4069" s="4" t="str">
        <f>HYPERLINK("https://www.generali.es/")</f>
        <v>https://www.generali.es/</v>
      </c>
      <c r="G4069">
        <v>1</v>
      </c>
    </row>
    <row r="4070" spans="1:7" outlineLevel="1" x14ac:dyDescent="0.25">
      <c r="A4070" t="s">
        <v>780</v>
      </c>
      <c r="B4070">
        <v>500</v>
      </c>
      <c r="C4070">
        <v>0.99</v>
      </c>
      <c r="D4070">
        <v>4.8600000000000003</v>
      </c>
      <c r="E4070" s="1" t="s">
        <v>846</v>
      </c>
      <c r="F4070" s="4" t="str">
        <f>HYPERLINK("https://www.elsegurodetuvida.com/calculo-seguro-vida/")</f>
        <v>https://www.elsegurodetuvida.com/calculo-seguro-vida/</v>
      </c>
      <c r="G4070">
        <v>1</v>
      </c>
    </row>
    <row r="4071" spans="1:7" outlineLevel="1" x14ac:dyDescent="0.25">
      <c r="A4071" t="s">
        <v>780</v>
      </c>
      <c r="B4071">
        <v>500</v>
      </c>
      <c r="C4071">
        <v>0.99</v>
      </c>
      <c r="D4071">
        <v>4.8600000000000003</v>
      </c>
      <c r="E4071" s="1" t="s">
        <v>846</v>
      </c>
      <c r="F4071" s="4" t="str">
        <f>HYPERLINK("https://www.reale.es/")</f>
        <v>https://www.reale.es/</v>
      </c>
      <c r="G4071">
        <v>1</v>
      </c>
    </row>
    <row r="4072" spans="1:7" outlineLevel="1" x14ac:dyDescent="0.25">
      <c r="A4072" t="s">
        <v>780</v>
      </c>
      <c r="B4072">
        <v>500</v>
      </c>
      <c r="C4072">
        <v>0.99</v>
      </c>
      <c r="D4072">
        <v>4.8600000000000003</v>
      </c>
      <c r="E4072" s="1" t="s">
        <v>846</v>
      </c>
      <c r="F4072" s="4" t="str">
        <f>HYPERLINK("https://www.onyxseguros.es/")</f>
        <v>https://www.onyxseguros.es/</v>
      </c>
      <c r="G4072">
        <v>1</v>
      </c>
    </row>
    <row r="4073" spans="1:7" outlineLevel="1" x14ac:dyDescent="0.25">
      <c r="A4073" t="s">
        <v>780</v>
      </c>
      <c r="B4073">
        <v>500</v>
      </c>
      <c r="C4073">
        <v>0.99</v>
      </c>
      <c r="D4073">
        <v>4.8600000000000003</v>
      </c>
      <c r="E4073" s="1" t="s">
        <v>846</v>
      </c>
      <c r="F4073" s="4" t="str">
        <f>HYPERLINK("https://www.aegon.es/seguros/salud/coberturas/copago")</f>
        <v>https://www.aegon.es/seguros/salud/coberturas/copago</v>
      </c>
      <c r="G4073">
        <v>1</v>
      </c>
    </row>
    <row r="4074" spans="1:7" outlineLevel="1" x14ac:dyDescent="0.25">
      <c r="A4074" t="s">
        <v>780</v>
      </c>
      <c r="B4074">
        <v>500</v>
      </c>
      <c r="C4074">
        <v>0.99</v>
      </c>
      <c r="D4074">
        <v>4.8600000000000003</v>
      </c>
      <c r="E4074" s="1" t="s">
        <v>846</v>
      </c>
      <c r="F4074" s="4" t="str">
        <f>HYPERLINK("https://www.mapfreventas.com/")</f>
        <v>https://www.mapfreventas.com/</v>
      </c>
      <c r="G4074">
        <v>1</v>
      </c>
    </row>
    <row r="4075" spans="1:7" outlineLevel="1" x14ac:dyDescent="0.25">
      <c r="A4075" t="s">
        <v>780</v>
      </c>
      <c r="B4075">
        <v>500</v>
      </c>
      <c r="C4075">
        <v>0.99</v>
      </c>
      <c r="D4075">
        <v>4.8600000000000003</v>
      </c>
      <c r="E4075" s="1" t="s">
        <v>846</v>
      </c>
      <c r="F4075" s="4" t="str">
        <f>HYPERLINK("https://www.seguromedico.es/")</f>
        <v>https://www.seguromedico.es/</v>
      </c>
      <c r="G4075">
        <v>1</v>
      </c>
    </row>
    <row r="4076" spans="1:7" outlineLevel="1" x14ac:dyDescent="0.25">
      <c r="A4076" t="s">
        <v>780</v>
      </c>
      <c r="B4076">
        <v>500</v>
      </c>
      <c r="C4076">
        <v>0.99</v>
      </c>
      <c r="D4076">
        <v>4.8600000000000003</v>
      </c>
      <c r="E4076" s="1" t="s">
        <v>846</v>
      </c>
      <c r="F4076" s="4" t="str">
        <f>HYPERLINK("https://www.lasseguradora.com/es")</f>
        <v>https://www.lasseguradora.com/es</v>
      </c>
      <c r="G4076">
        <v>1</v>
      </c>
    </row>
    <row r="4077" spans="1:7" x14ac:dyDescent="0.25">
      <c r="G4077">
        <v>1</v>
      </c>
    </row>
    <row r="4078" spans="1:7" x14ac:dyDescent="0.25">
      <c r="A4078" t="s">
        <v>284</v>
      </c>
      <c r="B4078">
        <v>500</v>
      </c>
      <c r="C4078">
        <v>0.99</v>
      </c>
      <c r="D4078">
        <v>4.7300000000000004</v>
      </c>
      <c r="E4078" s="1" t="s">
        <v>846</v>
      </c>
      <c r="F4078" s="4" t="str">
        <f>HYPERLINK("https://selectra.es/seguros/aseguradoras/sanitas/seguro-salud-sanitas")</f>
        <v>https://selectra.es/seguros/aseguradoras/sanitas/seguro-salud-sanitas</v>
      </c>
      <c r="G4078">
        <v>1</v>
      </c>
    </row>
    <row r="4079" spans="1:7" outlineLevel="1" x14ac:dyDescent="0.25">
      <c r="A4079" t="s">
        <v>284</v>
      </c>
      <c r="B4079">
        <v>500</v>
      </c>
      <c r="C4079">
        <v>0.99</v>
      </c>
      <c r="D4079">
        <v>4.7300000000000004</v>
      </c>
      <c r="E4079" s="1" t="s">
        <v>846</v>
      </c>
      <c r="F4079" s="4" t="str">
        <f>HYPERLINK("https://selectra.es/seguros/aseguradoras/fiatc/seguro-salud-fiatc")</f>
        <v>https://selectra.es/seguros/aseguradoras/fiatc/seguro-salud-fiatc</v>
      </c>
      <c r="G4079">
        <v>1</v>
      </c>
    </row>
    <row r="4080" spans="1:7" outlineLevel="1" x14ac:dyDescent="0.25">
      <c r="A4080" t="s">
        <v>284</v>
      </c>
      <c r="B4080">
        <v>500</v>
      </c>
      <c r="C4080">
        <v>0.99</v>
      </c>
      <c r="D4080">
        <v>4.7300000000000004</v>
      </c>
      <c r="E4080" s="1" t="s">
        <v>846</v>
      </c>
      <c r="F4080" s="4" t="str">
        <f>HYPERLINK("https://www.generali.es/")</f>
        <v>https://www.generali.es/</v>
      </c>
      <c r="G4080">
        <v>1</v>
      </c>
    </row>
    <row r="4081" spans="1:7" outlineLevel="1" x14ac:dyDescent="0.25">
      <c r="A4081" t="s">
        <v>284</v>
      </c>
      <c r="B4081">
        <v>500</v>
      </c>
      <c r="C4081">
        <v>0.99</v>
      </c>
      <c r="D4081">
        <v>4.7300000000000004</v>
      </c>
      <c r="E4081" s="1" t="s">
        <v>846</v>
      </c>
      <c r="F4081" s="4" t="str">
        <f>HYPERLINK("https://www.reale.es/")</f>
        <v>https://www.reale.es/</v>
      </c>
      <c r="G4081">
        <v>1</v>
      </c>
    </row>
    <row r="4082" spans="1:7" outlineLevel="1" x14ac:dyDescent="0.25">
      <c r="A4082" t="s">
        <v>284</v>
      </c>
      <c r="B4082">
        <v>500</v>
      </c>
      <c r="C4082">
        <v>0.99</v>
      </c>
      <c r="D4082">
        <v>4.7300000000000004</v>
      </c>
      <c r="E4082" s="1" t="s">
        <v>846</v>
      </c>
      <c r="F4082" s="4" t="str">
        <f>HYPERLINK("https://www.elsegurodetuvida.com/calculo-seguro-vida/")</f>
        <v>https://www.elsegurodetuvida.com/calculo-seguro-vida/</v>
      </c>
      <c r="G4082">
        <v>1</v>
      </c>
    </row>
    <row r="4083" spans="1:7" outlineLevel="1" x14ac:dyDescent="0.25">
      <c r="A4083" t="s">
        <v>284</v>
      </c>
      <c r="B4083">
        <v>500</v>
      </c>
      <c r="C4083">
        <v>0.99</v>
      </c>
      <c r="D4083">
        <v>4.7300000000000004</v>
      </c>
      <c r="E4083" s="1" t="s">
        <v>846</v>
      </c>
      <c r="F4083" s="4" t="str">
        <f>HYPERLINK("https://www.nacionalseguros.com.bo/")</f>
        <v>https://www.nacionalseguros.com.bo/</v>
      </c>
      <c r="G4083">
        <v>1</v>
      </c>
    </row>
    <row r="4084" spans="1:7" outlineLevel="1" x14ac:dyDescent="0.25">
      <c r="A4084" t="s">
        <v>284</v>
      </c>
      <c r="B4084">
        <v>500</v>
      </c>
      <c r="C4084">
        <v>0.99</v>
      </c>
      <c r="D4084">
        <v>4.7300000000000004</v>
      </c>
      <c r="E4084" s="1" t="s">
        <v>846</v>
      </c>
      <c r="F4084" s="4" t="str">
        <f>HYPERLINK("https://www.seguromedico.es/")</f>
        <v>https://www.seguromedico.es/</v>
      </c>
      <c r="G4084">
        <v>1</v>
      </c>
    </row>
    <row r="4085" spans="1:7" outlineLevel="1" x14ac:dyDescent="0.25">
      <c r="A4085" t="s">
        <v>284</v>
      </c>
      <c r="B4085">
        <v>500</v>
      </c>
      <c r="C4085">
        <v>0.99</v>
      </c>
      <c r="D4085">
        <v>4.7300000000000004</v>
      </c>
      <c r="E4085" s="1" t="s">
        <v>846</v>
      </c>
      <c r="F4085" s="4" t="str">
        <f>HYPERLINK("https://www.onyxseguros.es/")</f>
        <v>https://www.onyxseguros.es/</v>
      </c>
      <c r="G4085">
        <v>1</v>
      </c>
    </row>
    <row r="4086" spans="1:7" outlineLevel="1" x14ac:dyDescent="0.25">
      <c r="A4086" t="s">
        <v>284</v>
      </c>
      <c r="B4086">
        <v>500</v>
      </c>
      <c r="C4086">
        <v>0.99</v>
      </c>
      <c r="D4086">
        <v>4.7300000000000004</v>
      </c>
      <c r="E4086" s="1" t="s">
        <v>846</v>
      </c>
      <c r="F4086" s="4" t="str">
        <f>HYPERLINK("https://es.surveymonkey.com/mp/health-insurance-evaluation-survey-template/")</f>
        <v>https://es.surveymonkey.com/mp/health-insurance-evaluation-survey-template/</v>
      </c>
      <c r="G4086">
        <v>1</v>
      </c>
    </row>
    <row r="4087" spans="1:7" outlineLevel="1" x14ac:dyDescent="0.25">
      <c r="A4087" t="s">
        <v>284</v>
      </c>
      <c r="B4087">
        <v>500</v>
      </c>
      <c r="C4087">
        <v>0.99</v>
      </c>
      <c r="D4087">
        <v>4.7300000000000004</v>
      </c>
      <c r="E4087" s="1" t="s">
        <v>846</v>
      </c>
      <c r="F4087" s="4" t="str">
        <f>HYPERLINK("https://www.mapfreventas.com/")</f>
        <v>https://www.mapfreventas.com/</v>
      </c>
      <c r="G4087">
        <v>1</v>
      </c>
    </row>
    <row r="4088" spans="1:7" x14ac:dyDescent="0.25">
      <c r="G4088">
        <v>1</v>
      </c>
    </row>
    <row r="4089" spans="1:7" x14ac:dyDescent="0.25">
      <c r="A4089" t="s">
        <v>77</v>
      </c>
      <c r="B4089">
        <v>500</v>
      </c>
      <c r="C4089">
        <v>0.99</v>
      </c>
      <c r="D4089">
        <v>4.12</v>
      </c>
      <c r="E4089" s="1" t="s">
        <v>439</v>
      </c>
      <c r="F4089" s="4" t="str">
        <f>HYPERLINK("https://espanol.insurekidsnow.gov/coverage/ga/index.html")</f>
        <v>https://espanol.insurekidsnow.gov/coverage/ga/index.html</v>
      </c>
      <c r="G4089">
        <v>1</v>
      </c>
    </row>
    <row r="4090" spans="1:7" outlineLevel="1" x14ac:dyDescent="0.25">
      <c r="A4090" t="s">
        <v>77</v>
      </c>
      <c r="B4090">
        <v>500</v>
      </c>
      <c r="C4090">
        <v>0.99</v>
      </c>
      <c r="D4090">
        <v>4.12</v>
      </c>
      <c r="E4090" s="1" t="s">
        <v>439</v>
      </c>
      <c r="F4090" s="4" t="str">
        <f>HYPERLINK("https://es.aetna.com/individuals-families.html")</f>
        <v>https://es.aetna.com/individuals-families.html</v>
      </c>
      <c r="G4090">
        <v>1</v>
      </c>
    </row>
    <row r="4091" spans="1:7" outlineLevel="1" x14ac:dyDescent="0.25">
      <c r="A4091" t="s">
        <v>77</v>
      </c>
      <c r="B4091">
        <v>500</v>
      </c>
      <c r="C4091">
        <v>0.99</v>
      </c>
      <c r="D4091">
        <v>4.12</v>
      </c>
      <c r="E4091" s="1" t="s">
        <v>439</v>
      </c>
      <c r="F4091" s="4" t="str">
        <f>HYPERLINK("https://access.nyc.gov/es/programs/%E2%80%8Bhealth-insurance-assistance/")</f>
        <v>https://access.nyc.gov/es/programs/%E2%80%8Bhealth-insurance-assistance/</v>
      </c>
      <c r="G4091">
        <v>1</v>
      </c>
    </row>
    <row r="4092" spans="1:7" outlineLevel="1" x14ac:dyDescent="0.25">
      <c r="A4092" t="s">
        <v>77</v>
      </c>
      <c r="B4092">
        <v>500</v>
      </c>
      <c r="C4092">
        <v>0.99</v>
      </c>
      <c r="D4092">
        <v>4.12</v>
      </c>
      <c r="E4092" s="1" t="s">
        <v>439</v>
      </c>
      <c r="F4092" s="4" t="str">
        <f>HYPERLINK("https://www.directoriocubano.info/panorama/reabren-inscripciones-para-seguros-medicos-subsidiados-en-estados-unidos/")</f>
        <v>https://www.directoriocubano.info/panorama/reabren-inscripciones-para-seguros-medicos-subsidiados-en-estados-unidos/</v>
      </c>
      <c r="G4092">
        <v>1</v>
      </c>
    </row>
    <row r="4093" spans="1:7" outlineLevel="1" x14ac:dyDescent="0.25">
      <c r="A4093" t="s">
        <v>77</v>
      </c>
      <c r="B4093">
        <v>500</v>
      </c>
      <c r="C4093">
        <v>0.99</v>
      </c>
      <c r="D4093">
        <v>4.12</v>
      </c>
      <c r="E4093" s="1" t="s">
        <v>439</v>
      </c>
      <c r="F4093" s="4" t="str">
        <f>HYPERLINK("https://www.benefits.gov/es/benefit/1286")</f>
        <v>https://www.benefits.gov/es/benefit/1286</v>
      </c>
      <c r="G4093">
        <v>1</v>
      </c>
    </row>
    <row r="4094" spans="1:7" outlineLevel="1" x14ac:dyDescent="0.25">
      <c r="A4094" t="s">
        <v>77</v>
      </c>
      <c r="B4094">
        <v>500</v>
      </c>
      <c r="C4094">
        <v>0.99</v>
      </c>
      <c r="D4094">
        <v>4.12</v>
      </c>
      <c r="E4094" s="1" t="s">
        <v>439</v>
      </c>
      <c r="F4094" s="4" t="str">
        <f>HYPERLINK("https://lt.kyaaml.org/chip-de-bajo-costo-para-ninos-1965090-6001")</f>
        <v>https://lt.kyaaml.org/chip-de-bajo-costo-para-ninos-1965090-6001</v>
      </c>
      <c r="G4094">
        <v>1</v>
      </c>
    </row>
    <row r="4095" spans="1:7" outlineLevel="1" x14ac:dyDescent="0.25">
      <c r="A4095" t="s">
        <v>77</v>
      </c>
      <c r="B4095">
        <v>500</v>
      </c>
      <c r="C4095">
        <v>0.99</v>
      </c>
      <c r="D4095">
        <v>4.12</v>
      </c>
      <c r="E4095" s="1" t="s">
        <v>439</v>
      </c>
      <c r="F4095" s="4" t="str">
        <f>HYPERLINK("https://www.cuidadodesalud.gov/es/get-answers/")</f>
        <v>https://www.cuidadodesalud.gov/es/get-answers/</v>
      </c>
      <c r="G4095">
        <v>1</v>
      </c>
    </row>
    <row r="4096" spans="1:7" outlineLevel="1" x14ac:dyDescent="0.25">
      <c r="A4096" t="s">
        <v>77</v>
      </c>
      <c r="B4096">
        <v>500</v>
      </c>
      <c r="C4096">
        <v>0.99</v>
      </c>
      <c r="D4096">
        <v>4.12</v>
      </c>
      <c r="E4096" s="1" t="s">
        <v>439</v>
      </c>
      <c r="F4096" s="4" t="str">
        <f>HYPERLINK("https://www.mvphealthcare.com/los-essential-plans-de-mvp")</f>
        <v>https://www.mvphealthcare.com/los-essential-plans-de-mvp</v>
      </c>
      <c r="G4096">
        <v>1</v>
      </c>
    </row>
    <row r="4097" spans="1:7" outlineLevel="1" x14ac:dyDescent="0.25">
      <c r="A4097" t="s">
        <v>77</v>
      </c>
      <c r="B4097">
        <v>500</v>
      </c>
      <c r="C4097">
        <v>0.99</v>
      </c>
      <c r="D4097">
        <v>4.12</v>
      </c>
      <c r="E4097" s="1" t="s">
        <v>439</v>
      </c>
      <c r="F4097" s="4" t="str">
        <f>HYPERLINK("https://espanol.bcbstx.com/shop-plans-and-products/special-enrollment")</f>
        <v>https://espanol.bcbstx.com/shop-plans-and-products/special-enrollment</v>
      </c>
      <c r="G4097">
        <v>1</v>
      </c>
    </row>
    <row r="4098" spans="1:7" outlineLevel="1" x14ac:dyDescent="0.25">
      <c r="A4098" t="s">
        <v>77</v>
      </c>
      <c r="B4098">
        <v>500</v>
      </c>
      <c r="C4098">
        <v>0.99</v>
      </c>
      <c r="D4098">
        <v>4.12</v>
      </c>
      <c r="E4098" s="1" t="s">
        <v>439</v>
      </c>
      <c r="F4098" s="4" t="str">
        <f>HYPERLINK("https://www.nacionalseguros.com.bo/")</f>
        <v>https://www.nacionalseguros.com.bo/</v>
      </c>
      <c r="G4098">
        <v>1</v>
      </c>
    </row>
    <row r="4099" spans="1:7" x14ac:dyDescent="0.25">
      <c r="G4099">
        <v>1</v>
      </c>
    </row>
    <row r="4100" spans="1:7" x14ac:dyDescent="0.25">
      <c r="A4100" t="s">
        <v>639</v>
      </c>
      <c r="B4100">
        <v>50</v>
      </c>
      <c r="C4100">
        <v>0.99</v>
      </c>
      <c r="D4100">
        <v>7.17</v>
      </c>
      <c r="E4100" s="1" t="s">
        <v>439</v>
      </c>
      <c r="F4100" s="4" t="str">
        <f>HYPERLINK("https://www.kelisto.es/seguros-salud/mejor-compra/los-mejores-seguros-de-salud-sin-copago-6257")</f>
        <v>https://www.kelisto.es/seguros-salud/mejor-compra/los-mejores-seguros-de-salud-sin-copago-6257</v>
      </c>
      <c r="G4100">
        <v>1</v>
      </c>
    </row>
    <row r="4101" spans="1:7" outlineLevel="1" x14ac:dyDescent="0.25">
      <c r="A4101" t="s">
        <v>639</v>
      </c>
      <c r="B4101">
        <v>50</v>
      </c>
      <c r="C4101">
        <v>0.99</v>
      </c>
      <c r="D4101">
        <v>7.17</v>
      </c>
      <c r="E4101" s="1" t="s">
        <v>439</v>
      </c>
      <c r="F4101" s="4" t="str">
        <f>HYPERLINK("https://www.tupolizadesalud.com/")</f>
        <v>https://www.tupolizadesalud.com/</v>
      </c>
      <c r="G4101">
        <v>1</v>
      </c>
    </row>
    <row r="4102" spans="1:7" outlineLevel="1" x14ac:dyDescent="0.25">
      <c r="A4102" t="s">
        <v>639</v>
      </c>
      <c r="B4102">
        <v>50</v>
      </c>
      <c r="C4102">
        <v>0.99</v>
      </c>
      <c r="D4102">
        <v>7.17</v>
      </c>
      <c r="E4102" s="1" t="s">
        <v>439</v>
      </c>
      <c r="F4102" s="4" t="str">
        <f>HYPERLINK("https://es.aetna.com/individuals-families.html")</f>
        <v>https://es.aetna.com/individuals-families.html</v>
      </c>
      <c r="G4102">
        <v>1</v>
      </c>
    </row>
    <row r="4103" spans="1:7" outlineLevel="1" x14ac:dyDescent="0.25">
      <c r="A4103" t="s">
        <v>639</v>
      </c>
      <c r="B4103">
        <v>50</v>
      </c>
      <c r="C4103">
        <v>0.99</v>
      </c>
      <c r="D4103">
        <v>7.17</v>
      </c>
      <c r="E4103" s="1" t="s">
        <v>439</v>
      </c>
      <c r="F4103" s="4" t="str">
        <f>HYPERLINK("https://selectra.es/seguros/seguros-salud")</f>
        <v>https://selectra.es/seguros/seguros-salud</v>
      </c>
      <c r="G4103">
        <v>1</v>
      </c>
    </row>
    <row r="4104" spans="1:7" outlineLevel="1" x14ac:dyDescent="0.25">
      <c r="A4104" t="s">
        <v>639</v>
      </c>
      <c r="B4104">
        <v>50</v>
      </c>
      <c r="C4104">
        <v>0.99</v>
      </c>
      <c r="D4104">
        <v>7.17</v>
      </c>
      <c r="E4104" s="1" t="s">
        <v>439</v>
      </c>
      <c r="F4104" s="4" t="str">
        <f>HYPERLINK("https://access.nyc.gov/es/programs/%E2%80%8Bhealth-insurance-assistance/")</f>
        <v>https://access.nyc.gov/es/programs/%E2%80%8Bhealth-insurance-assistance/</v>
      </c>
      <c r="G4104">
        <v>1</v>
      </c>
    </row>
    <row r="4105" spans="1:7" outlineLevel="1" x14ac:dyDescent="0.25">
      <c r="A4105" t="s">
        <v>639</v>
      </c>
      <c r="B4105">
        <v>50</v>
      </c>
      <c r="C4105">
        <v>0.99</v>
      </c>
      <c r="D4105">
        <v>7.17</v>
      </c>
      <c r="E4105" s="1" t="s">
        <v>439</v>
      </c>
      <c r="F4105" s="4" t="str">
        <f>HYPERLINK("https://espanol.insurekidsnow.gov/coverage/ga/index.html")</f>
        <v>https://espanol.insurekidsnow.gov/coverage/ga/index.html</v>
      </c>
      <c r="G4105">
        <v>1</v>
      </c>
    </row>
    <row r="4106" spans="1:7" outlineLevel="1" x14ac:dyDescent="0.25">
      <c r="A4106" t="s">
        <v>639</v>
      </c>
      <c r="B4106">
        <v>50</v>
      </c>
      <c r="C4106">
        <v>0.99</v>
      </c>
      <c r="D4106">
        <v>7.17</v>
      </c>
      <c r="E4106" s="1" t="s">
        <v>439</v>
      </c>
      <c r="F4106" s="4" t="str">
        <f>HYPERLINK("https://www.nacionalseguros.com.bo/")</f>
        <v>https://www.nacionalseguros.com.bo/</v>
      </c>
      <c r="G4106">
        <v>1</v>
      </c>
    </row>
    <row r="4107" spans="1:7" outlineLevel="1" x14ac:dyDescent="0.25">
      <c r="A4107" t="s">
        <v>639</v>
      </c>
      <c r="B4107">
        <v>50</v>
      </c>
      <c r="C4107">
        <v>0.99</v>
      </c>
      <c r="D4107">
        <v>7.17</v>
      </c>
      <c r="E4107" s="1" t="s">
        <v>439</v>
      </c>
      <c r="F4107" s="4" t="str">
        <f>HYPERLINK("https://www.benefits.gov/es/benefit/1286")</f>
        <v>https://www.benefits.gov/es/benefit/1286</v>
      </c>
      <c r="G4107">
        <v>1</v>
      </c>
    </row>
    <row r="4108" spans="1:7" outlineLevel="1" x14ac:dyDescent="0.25">
      <c r="A4108" t="s">
        <v>639</v>
      </c>
      <c r="B4108">
        <v>50</v>
      </c>
      <c r="C4108">
        <v>0.99</v>
      </c>
      <c r="D4108">
        <v>7.17</v>
      </c>
      <c r="E4108" s="1" t="s">
        <v>439</v>
      </c>
      <c r="F4108" s="4" t="str">
        <f>HYPERLINK("https://www.mvphealthcare.com/los-essential-plans-de-mvp")</f>
        <v>https://www.mvphealthcare.com/los-essential-plans-de-mvp</v>
      </c>
      <c r="G4108">
        <v>1</v>
      </c>
    </row>
    <row r="4109" spans="1:7" outlineLevel="1" x14ac:dyDescent="0.25">
      <c r="A4109" t="s">
        <v>639</v>
      </c>
      <c r="B4109">
        <v>50</v>
      </c>
      <c r="C4109">
        <v>0.99</v>
      </c>
      <c r="D4109">
        <v>7.17</v>
      </c>
      <c r="E4109" s="1" t="s">
        <v>439</v>
      </c>
      <c r="F4109" s="4" t="str">
        <f>HYPERLINK("https://www.cuidadodesalud.gov/es/get-answers/")</f>
        <v>https://www.cuidadodesalud.gov/es/get-answers/</v>
      </c>
      <c r="G4109">
        <v>1</v>
      </c>
    </row>
    <row r="4110" spans="1:7" x14ac:dyDescent="0.25">
      <c r="G4110">
        <v>1</v>
      </c>
    </row>
    <row r="4111" spans="1:7" x14ac:dyDescent="0.25">
      <c r="A4111" t="s">
        <v>992</v>
      </c>
      <c r="B4111">
        <v>500</v>
      </c>
      <c r="C4111">
        <v>0.99</v>
      </c>
      <c r="D4111">
        <v>4</v>
      </c>
      <c r="E4111" s="1" t="s">
        <v>439</v>
      </c>
      <c r="F4111" s="4" t="str">
        <f>HYPERLINK("https://espanol.insurekidsnow.gov/coverage/ga/index.html")</f>
        <v>https://espanol.insurekidsnow.gov/coverage/ga/index.html</v>
      </c>
      <c r="G4111">
        <v>1</v>
      </c>
    </row>
    <row r="4112" spans="1:7" outlineLevel="1" x14ac:dyDescent="0.25">
      <c r="A4112" t="s">
        <v>992</v>
      </c>
      <c r="B4112">
        <v>500</v>
      </c>
      <c r="C4112">
        <v>0.99</v>
      </c>
      <c r="D4112">
        <v>4</v>
      </c>
      <c r="E4112" s="1" t="s">
        <v>439</v>
      </c>
      <c r="F4112" s="4" t="str">
        <f>HYPERLINK("https://es.aetna.com/individuals-families.html")</f>
        <v>https://es.aetna.com/individuals-families.html</v>
      </c>
      <c r="G4112">
        <v>1</v>
      </c>
    </row>
    <row r="4113" spans="1:7" outlineLevel="1" x14ac:dyDescent="0.25">
      <c r="A4113" t="s">
        <v>992</v>
      </c>
      <c r="B4113">
        <v>500</v>
      </c>
      <c r="C4113">
        <v>0.99</v>
      </c>
      <c r="D4113">
        <v>4</v>
      </c>
      <c r="E4113" s="1" t="s">
        <v>439</v>
      </c>
      <c r="F4113" s="4" t="str">
        <f>HYPERLINK("https://lt.kyaaml.org/chip-de-bajo-costo-para-ninos-1965090-6001")</f>
        <v>https://lt.kyaaml.org/chip-de-bajo-costo-para-ninos-1965090-6001</v>
      </c>
      <c r="G4113">
        <v>1</v>
      </c>
    </row>
    <row r="4114" spans="1:7" outlineLevel="1" x14ac:dyDescent="0.25">
      <c r="A4114" t="s">
        <v>992</v>
      </c>
      <c r="B4114">
        <v>500</v>
      </c>
      <c r="C4114">
        <v>0.99</v>
      </c>
      <c r="D4114">
        <v>4</v>
      </c>
      <c r="E4114" s="1" t="s">
        <v>439</v>
      </c>
      <c r="F4114" s="4" t="str">
        <f>HYPERLINK("https://www.directoriocubano.info/panorama/reabren-inscripciones-para-seguros-medicos-subsidiados-en-estados-unidos/")</f>
        <v>https://www.directoriocubano.info/panorama/reabren-inscripciones-para-seguros-medicos-subsidiados-en-estados-unidos/</v>
      </c>
      <c r="G4114">
        <v>1</v>
      </c>
    </row>
    <row r="4115" spans="1:7" outlineLevel="1" x14ac:dyDescent="0.25">
      <c r="A4115" t="s">
        <v>992</v>
      </c>
      <c r="B4115">
        <v>500</v>
      </c>
      <c r="C4115">
        <v>0.99</v>
      </c>
      <c r="D4115">
        <v>4</v>
      </c>
      <c r="E4115" s="1" t="s">
        <v>439</v>
      </c>
      <c r="F4115" s="4" t="str">
        <f>HYPERLINK("https://www.kelisto.es/seguros-salud/mejor-compra/los-mejores-seguros-de-salud-sin-copago-6257")</f>
        <v>https://www.kelisto.es/seguros-salud/mejor-compra/los-mejores-seguros-de-salud-sin-copago-6257</v>
      </c>
      <c r="G4115">
        <v>1</v>
      </c>
    </row>
    <row r="4116" spans="1:7" outlineLevel="1" x14ac:dyDescent="0.25">
      <c r="A4116" t="s">
        <v>992</v>
      </c>
      <c r="B4116">
        <v>500</v>
      </c>
      <c r="C4116">
        <v>0.99</v>
      </c>
      <c r="D4116">
        <v>4</v>
      </c>
      <c r="E4116" s="1" t="s">
        <v>439</v>
      </c>
      <c r="F4116" s="4" t="str">
        <f>HYPERLINK("https://www.benefits.gov/es/benefit/1286")</f>
        <v>https://www.benefits.gov/es/benefit/1286</v>
      </c>
      <c r="G4116">
        <v>1</v>
      </c>
    </row>
    <row r="4117" spans="1:7" outlineLevel="1" x14ac:dyDescent="0.25">
      <c r="A4117" t="s">
        <v>992</v>
      </c>
      <c r="B4117">
        <v>500</v>
      </c>
      <c r="C4117">
        <v>0.99</v>
      </c>
      <c r="D4117">
        <v>4</v>
      </c>
      <c r="E4117" s="1" t="s">
        <v>439</v>
      </c>
      <c r="F4117" s="4" t="str">
        <f>HYPERLINK("https://www.nacionalseguros.com.bo/")</f>
        <v>https://www.nacionalseguros.com.bo/</v>
      </c>
      <c r="G4117">
        <v>1</v>
      </c>
    </row>
    <row r="4118" spans="1:7" outlineLevel="1" x14ac:dyDescent="0.25">
      <c r="A4118" t="s">
        <v>992</v>
      </c>
      <c r="B4118">
        <v>500</v>
      </c>
      <c r="C4118">
        <v>0.99</v>
      </c>
      <c r="D4118">
        <v>4</v>
      </c>
      <c r="E4118" s="1" t="s">
        <v>439</v>
      </c>
      <c r="F4118" s="4" t="str">
        <f>HYPERLINK("https://access.nyc.gov/es/programs/%E2%80%8Bhealth-insurance-assistance/")</f>
        <v>https://access.nyc.gov/es/programs/%E2%80%8Bhealth-insurance-assistance/</v>
      </c>
      <c r="G4118">
        <v>1</v>
      </c>
    </row>
    <row r="4119" spans="1:7" outlineLevel="1" x14ac:dyDescent="0.25">
      <c r="A4119" t="s">
        <v>992</v>
      </c>
      <c r="B4119">
        <v>500</v>
      </c>
      <c r="C4119">
        <v>0.99</v>
      </c>
      <c r="D4119">
        <v>4</v>
      </c>
      <c r="E4119" s="1" t="s">
        <v>439</v>
      </c>
      <c r="F4119" s="4" t="str">
        <f>HYPERLINK("https://selectra.es/seguros/aseguradoras/fiatc/seguro-salud-fiatc")</f>
        <v>https://selectra.es/seguros/aseguradoras/fiatc/seguro-salud-fiatc</v>
      </c>
      <c r="G4119">
        <v>1</v>
      </c>
    </row>
    <row r="4120" spans="1:7" outlineLevel="1" x14ac:dyDescent="0.25">
      <c r="A4120" t="s">
        <v>992</v>
      </c>
      <c r="B4120">
        <v>500</v>
      </c>
      <c r="C4120">
        <v>0.99</v>
      </c>
      <c r="D4120">
        <v>4</v>
      </c>
      <c r="E4120" s="1" t="s">
        <v>439</v>
      </c>
      <c r="F4120" s="4" t="str">
        <f>HYPERLINK("https://www.tupolizadesalud.com/")</f>
        <v>https://www.tupolizadesalud.com/</v>
      </c>
      <c r="G4120">
        <v>1</v>
      </c>
    </row>
    <row r="4121" spans="1:7" x14ac:dyDescent="0.25">
      <c r="G4121">
        <v>1</v>
      </c>
    </row>
    <row r="4122" spans="1:7" x14ac:dyDescent="0.25">
      <c r="A4122" t="s">
        <v>968</v>
      </c>
      <c r="B4122">
        <v>500</v>
      </c>
      <c r="C4122">
        <v>0.99</v>
      </c>
      <c r="D4122">
        <v>7.22</v>
      </c>
      <c r="E4122" s="1" t="s">
        <v>415</v>
      </c>
      <c r="F4122" s="4" t="str">
        <f>HYPERLINK("https://www.kelisto.es/seguros-salud/mejor-compra/los-mejores-seguros-de-salud-sin-copago-6257")</f>
        <v>https://www.kelisto.es/seguros-salud/mejor-compra/los-mejores-seguros-de-salud-sin-copago-6257</v>
      </c>
      <c r="G4122">
        <v>1</v>
      </c>
    </row>
    <row r="4123" spans="1:7" outlineLevel="1" x14ac:dyDescent="0.25">
      <c r="A4123" t="s">
        <v>968</v>
      </c>
      <c r="B4123">
        <v>500</v>
      </c>
      <c r="C4123">
        <v>0.99</v>
      </c>
      <c r="D4123">
        <v>7.22</v>
      </c>
      <c r="E4123" s="1" t="s">
        <v>415</v>
      </c>
      <c r="F4123" s="4" t="str">
        <f>HYPERLINK("https://selectra.es/seguros/seguros-salud")</f>
        <v>https://selectra.es/seguros/seguros-salud</v>
      </c>
      <c r="G4123">
        <v>1</v>
      </c>
    </row>
    <row r="4124" spans="1:7" outlineLevel="1" x14ac:dyDescent="0.25">
      <c r="A4124" t="s">
        <v>968</v>
      </c>
      <c r="B4124">
        <v>500</v>
      </c>
      <c r="C4124">
        <v>0.99</v>
      </c>
      <c r="D4124">
        <v>7.22</v>
      </c>
      <c r="E4124" s="1" t="s">
        <v>415</v>
      </c>
      <c r="F4124" s="4" t="str">
        <f>HYPERLINK("https://www.aegon.es/seguros/salud/coberturas/copago")</f>
        <v>https://www.aegon.es/seguros/salud/coberturas/copago</v>
      </c>
      <c r="G4124">
        <v>1</v>
      </c>
    </row>
    <row r="4125" spans="1:7" outlineLevel="1" x14ac:dyDescent="0.25">
      <c r="A4125" t="s">
        <v>968</v>
      </c>
      <c r="B4125">
        <v>500</v>
      </c>
      <c r="C4125">
        <v>0.99</v>
      </c>
      <c r="D4125">
        <v>7.22</v>
      </c>
      <c r="E4125" s="1" t="s">
        <v>415</v>
      </c>
      <c r="F4125" s="4" t="str">
        <f>HYPERLINK("https://www.tupolizadesalud.com/")</f>
        <v>https://www.tupolizadesalud.com/</v>
      </c>
      <c r="G4125">
        <v>1</v>
      </c>
    </row>
    <row r="4126" spans="1:7" outlineLevel="1" x14ac:dyDescent="0.25">
      <c r="A4126" t="s">
        <v>968</v>
      </c>
      <c r="B4126">
        <v>500</v>
      </c>
      <c r="C4126">
        <v>0.99</v>
      </c>
      <c r="D4126">
        <v>7.22</v>
      </c>
      <c r="E4126" s="1" t="s">
        <v>415</v>
      </c>
      <c r="F4126" s="4" t="str">
        <f>HYPERLINK("https://www.asssa.es/noticia/seguro-de-salud-asssa-sin-copagos/")</f>
        <v>https://www.asssa.es/noticia/seguro-de-salud-asssa-sin-copagos/</v>
      </c>
      <c r="G4126">
        <v>1</v>
      </c>
    </row>
    <row r="4127" spans="1:7" outlineLevel="1" x14ac:dyDescent="0.25">
      <c r="A4127" t="s">
        <v>968</v>
      </c>
      <c r="B4127">
        <v>500</v>
      </c>
      <c r="C4127">
        <v>0.99</v>
      </c>
      <c r="D4127">
        <v>7.22</v>
      </c>
      <c r="E4127" s="1" t="s">
        <v>415</v>
      </c>
      <c r="F4127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127">
        <v>1</v>
      </c>
    </row>
    <row r="4128" spans="1:7" outlineLevel="1" x14ac:dyDescent="0.25">
      <c r="A4128" t="s">
        <v>968</v>
      </c>
      <c r="B4128">
        <v>500</v>
      </c>
      <c r="C4128">
        <v>0.99</v>
      </c>
      <c r="D4128">
        <v>7.22</v>
      </c>
      <c r="E4128" s="1" t="s">
        <v>415</v>
      </c>
      <c r="F4128" s="4" t="str">
        <f>HYPERLINK("https://www.bancsabadell.com/cs/Satellite/SabAtl/Seguro-Proteccion-Salud/6000018128579/es/")</f>
        <v>https://www.bancsabadell.com/cs/Satellite/SabAtl/Seguro-Proteccion-Salud/6000018128579/es/</v>
      </c>
      <c r="G4128">
        <v>1</v>
      </c>
    </row>
    <row r="4129" spans="1:7" outlineLevel="1" x14ac:dyDescent="0.25">
      <c r="A4129" t="s">
        <v>968</v>
      </c>
      <c r="B4129">
        <v>500</v>
      </c>
      <c r="C4129">
        <v>0.99</v>
      </c>
      <c r="D4129">
        <v>7.22</v>
      </c>
      <c r="E4129" s="1" t="s">
        <v>415</v>
      </c>
      <c r="F4129" s="4" t="str">
        <f>HYPERLINK("https://seguros.elcorteingles.es/salud/ayuda/existe-algun-seguro-carencias/")</f>
        <v>https://seguros.elcorteingles.es/salud/ayuda/existe-algun-seguro-carencias/</v>
      </c>
      <c r="G4129">
        <v>1</v>
      </c>
    </row>
    <row r="4130" spans="1:7" outlineLevel="1" x14ac:dyDescent="0.25">
      <c r="A4130" t="s">
        <v>968</v>
      </c>
      <c r="B4130">
        <v>500</v>
      </c>
      <c r="C4130">
        <v>0.99</v>
      </c>
      <c r="D4130">
        <v>7.22</v>
      </c>
      <c r="E4130" s="1" t="s">
        <v>415</v>
      </c>
      <c r="F4130" s="4" t="str">
        <f>HYPERLINK("https://www.nb21.es/particulares/seguros-de-salud")</f>
        <v>https://www.nb21.es/particulares/seguros-de-salud</v>
      </c>
      <c r="G4130">
        <v>1</v>
      </c>
    </row>
    <row r="4131" spans="1:7" outlineLevel="1" x14ac:dyDescent="0.25">
      <c r="A4131" t="s">
        <v>968</v>
      </c>
      <c r="B4131">
        <v>500</v>
      </c>
      <c r="C4131">
        <v>0.99</v>
      </c>
      <c r="D4131">
        <v>7.22</v>
      </c>
      <c r="E4131" s="1" t="s">
        <v>415</v>
      </c>
      <c r="F4131" s="4" t="str">
        <f>HYPERLINK("https://www.ibercaja.es/particulares/seguros/seguros-salud/caser-salud-integral/")</f>
        <v>https://www.ibercaja.es/particulares/seguros/seguros-salud/caser-salud-integral/</v>
      </c>
      <c r="G4131">
        <v>1</v>
      </c>
    </row>
    <row r="4132" spans="1:7" x14ac:dyDescent="0.25">
      <c r="G4132">
        <v>1</v>
      </c>
    </row>
    <row r="4133" spans="1:7" x14ac:dyDescent="0.25">
      <c r="A4133" t="s">
        <v>735</v>
      </c>
      <c r="B4133">
        <v>5000</v>
      </c>
      <c r="C4133">
        <v>0.99</v>
      </c>
      <c r="D4133">
        <v>6.36</v>
      </c>
      <c r="E4133" s="1" t="s">
        <v>415</v>
      </c>
      <c r="F4133" s="4" t="str">
        <f>HYPERLINK("https://www.kelisto.es/seguros-salud/mejor-compra/los-mejores-seguros-de-salud-sin-copago-6257")</f>
        <v>https://www.kelisto.es/seguros-salud/mejor-compra/los-mejores-seguros-de-salud-sin-copago-6257</v>
      </c>
      <c r="G4133">
        <v>1</v>
      </c>
    </row>
    <row r="4134" spans="1:7" outlineLevel="1" x14ac:dyDescent="0.25">
      <c r="A4134" t="s">
        <v>735</v>
      </c>
      <c r="B4134">
        <v>5000</v>
      </c>
      <c r="C4134">
        <v>0.99</v>
      </c>
      <c r="D4134">
        <v>6.36</v>
      </c>
      <c r="E4134" s="1" t="s">
        <v>415</v>
      </c>
      <c r="F4134" s="4" t="str">
        <f>HYPERLINK("https://selectra.es/seguros/seguros-salud")</f>
        <v>https://selectra.es/seguros/seguros-salud</v>
      </c>
      <c r="G4134">
        <v>1</v>
      </c>
    </row>
    <row r="4135" spans="1:7" outlineLevel="1" x14ac:dyDescent="0.25">
      <c r="A4135" t="s">
        <v>735</v>
      </c>
      <c r="B4135">
        <v>5000</v>
      </c>
      <c r="C4135">
        <v>0.99</v>
      </c>
      <c r="D4135">
        <v>6.36</v>
      </c>
      <c r="E4135" s="1" t="s">
        <v>415</v>
      </c>
      <c r="F4135" s="4" t="str">
        <f>HYPERLINK("https://www.aegon.es/seguros/salud/coberturas/copago")</f>
        <v>https://www.aegon.es/seguros/salud/coberturas/copago</v>
      </c>
      <c r="G4135">
        <v>1</v>
      </c>
    </row>
    <row r="4136" spans="1:7" outlineLevel="1" x14ac:dyDescent="0.25">
      <c r="A4136" t="s">
        <v>735</v>
      </c>
      <c r="B4136">
        <v>5000</v>
      </c>
      <c r="C4136">
        <v>0.99</v>
      </c>
      <c r="D4136">
        <v>6.36</v>
      </c>
      <c r="E4136" s="1" t="s">
        <v>415</v>
      </c>
      <c r="F4136" s="4" t="str">
        <f>HYPERLINK("https://www.asssa.es/noticia/seguro-de-salud-asssa-sin-copagos/")</f>
        <v>https://www.asssa.es/noticia/seguro-de-salud-asssa-sin-copagos/</v>
      </c>
      <c r="G4136">
        <v>1</v>
      </c>
    </row>
    <row r="4137" spans="1:7" outlineLevel="1" x14ac:dyDescent="0.25">
      <c r="A4137" t="s">
        <v>735</v>
      </c>
      <c r="B4137">
        <v>5000</v>
      </c>
      <c r="C4137">
        <v>0.99</v>
      </c>
      <c r="D4137">
        <v>6.36</v>
      </c>
      <c r="E4137" s="1" t="s">
        <v>415</v>
      </c>
      <c r="F4137" s="4" t="str">
        <f>HYPERLINK("https://www.tupolizadesalud.com/")</f>
        <v>https://www.tupolizadesalud.com/</v>
      </c>
      <c r="G4137">
        <v>1</v>
      </c>
    </row>
    <row r="4138" spans="1:7" outlineLevel="1" x14ac:dyDescent="0.25">
      <c r="A4138" t="s">
        <v>735</v>
      </c>
      <c r="B4138">
        <v>5000</v>
      </c>
      <c r="C4138">
        <v>0.99</v>
      </c>
      <c r="D4138">
        <v>6.36</v>
      </c>
      <c r="E4138" s="1" t="s">
        <v>415</v>
      </c>
      <c r="F4138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138">
        <v>1</v>
      </c>
    </row>
    <row r="4139" spans="1:7" outlineLevel="1" x14ac:dyDescent="0.25">
      <c r="A4139" t="s">
        <v>735</v>
      </c>
      <c r="B4139">
        <v>5000</v>
      </c>
      <c r="C4139">
        <v>0.99</v>
      </c>
      <c r="D4139">
        <v>6.36</v>
      </c>
      <c r="E4139" s="1" t="s">
        <v>415</v>
      </c>
      <c r="F4139" s="4" t="str">
        <f>HYPERLINK("https://www.bancsabadell.com/cs/Satellite/SabAtl/Seguro-Proteccion-Salud/6000018128579/es/")</f>
        <v>https://www.bancsabadell.com/cs/Satellite/SabAtl/Seguro-Proteccion-Salud/6000018128579/es/</v>
      </c>
      <c r="G4139">
        <v>1</v>
      </c>
    </row>
    <row r="4140" spans="1:7" outlineLevel="1" x14ac:dyDescent="0.25">
      <c r="A4140" t="s">
        <v>735</v>
      </c>
      <c r="B4140">
        <v>5000</v>
      </c>
      <c r="C4140">
        <v>0.99</v>
      </c>
      <c r="D4140">
        <v>6.36</v>
      </c>
      <c r="E4140" s="1" t="s">
        <v>415</v>
      </c>
      <c r="F4140" s="4" t="str">
        <f>HYPERLINK("https://seguros.elcorteingles.es/salud/ayuda/existe-algun-seguro-carencias/")</f>
        <v>https://seguros.elcorteingles.es/salud/ayuda/existe-algun-seguro-carencias/</v>
      </c>
      <c r="G4140">
        <v>1</v>
      </c>
    </row>
    <row r="4141" spans="1:7" outlineLevel="1" x14ac:dyDescent="0.25">
      <c r="A4141" t="s">
        <v>735</v>
      </c>
      <c r="B4141">
        <v>5000</v>
      </c>
      <c r="C4141">
        <v>0.99</v>
      </c>
      <c r="D4141">
        <v>6.36</v>
      </c>
      <c r="E4141" s="1" t="s">
        <v>415</v>
      </c>
      <c r="F4141" s="4" t="str">
        <f>HYPERLINK("https://www.nb21.es/particulares/seguros-de-salud")</f>
        <v>https://www.nb21.es/particulares/seguros-de-salud</v>
      </c>
      <c r="G4141">
        <v>1</v>
      </c>
    </row>
    <row r="4142" spans="1:7" outlineLevel="1" x14ac:dyDescent="0.25">
      <c r="A4142" t="s">
        <v>735</v>
      </c>
      <c r="B4142">
        <v>5000</v>
      </c>
      <c r="C4142">
        <v>0.99</v>
      </c>
      <c r="D4142">
        <v>6.36</v>
      </c>
      <c r="E4142" s="1" t="s">
        <v>415</v>
      </c>
      <c r="F4142" s="4" t="str">
        <f>HYPERLINK("https://www.ibercaja.es/particulares/seguros/seguros-salud/caser-salud-integral/")</f>
        <v>https://www.ibercaja.es/particulares/seguros/seguros-salud/caser-salud-integral/</v>
      </c>
      <c r="G4142">
        <v>1</v>
      </c>
    </row>
    <row r="4143" spans="1:7" x14ac:dyDescent="0.25">
      <c r="G4143">
        <v>1</v>
      </c>
    </row>
    <row r="4144" spans="1:7" x14ac:dyDescent="0.25">
      <c r="A4144" t="s">
        <v>592</v>
      </c>
      <c r="B4144">
        <v>5000</v>
      </c>
      <c r="C4144">
        <v>0.99</v>
      </c>
      <c r="D4144">
        <v>6.36</v>
      </c>
      <c r="E4144" s="1" t="s">
        <v>415</v>
      </c>
      <c r="F4144" s="4" t="str">
        <f>HYPERLINK("https://selectra.es/seguros/seguros-salud")</f>
        <v>https://selectra.es/seguros/seguros-salud</v>
      </c>
      <c r="G4144">
        <v>1</v>
      </c>
    </row>
    <row r="4145" spans="1:7" outlineLevel="1" x14ac:dyDescent="0.25">
      <c r="A4145" t="s">
        <v>592</v>
      </c>
      <c r="B4145">
        <v>5000</v>
      </c>
      <c r="C4145">
        <v>0.99</v>
      </c>
      <c r="D4145">
        <v>6.36</v>
      </c>
      <c r="E4145" s="1" t="s">
        <v>415</v>
      </c>
      <c r="F4145" s="4" t="str">
        <f>HYPERLINK("https://www.aegon.es/seguros/salud/coberturas/copago")</f>
        <v>https://www.aegon.es/seguros/salud/coberturas/copago</v>
      </c>
      <c r="G4145">
        <v>1</v>
      </c>
    </row>
    <row r="4146" spans="1:7" outlineLevel="1" x14ac:dyDescent="0.25">
      <c r="A4146" t="s">
        <v>592</v>
      </c>
      <c r="B4146">
        <v>5000</v>
      </c>
      <c r="C4146">
        <v>0.99</v>
      </c>
      <c r="D4146">
        <v>6.36</v>
      </c>
      <c r="E4146" s="1" t="s">
        <v>415</v>
      </c>
      <c r="F4146" s="4" t="str">
        <f>HYPERLINK("https://www.tupolizadesalud.com/")</f>
        <v>https://www.tupolizadesalud.com/</v>
      </c>
      <c r="G4146">
        <v>1</v>
      </c>
    </row>
    <row r="4147" spans="1:7" outlineLevel="1" x14ac:dyDescent="0.25">
      <c r="A4147" t="s">
        <v>592</v>
      </c>
      <c r="B4147">
        <v>5000</v>
      </c>
      <c r="C4147">
        <v>0.99</v>
      </c>
      <c r="D4147">
        <v>6.36</v>
      </c>
      <c r="E4147" s="1" t="s">
        <v>415</v>
      </c>
      <c r="F4147" s="4" t="str">
        <f>HYPERLINK("https://www.bancsabadell.com/cs/Satellite/SabAtl/Seguro-Proteccion-Salud/6000018128579/es/")</f>
        <v>https://www.bancsabadell.com/cs/Satellite/SabAtl/Seguro-Proteccion-Salud/6000018128579/es/</v>
      </c>
      <c r="G4147">
        <v>1</v>
      </c>
    </row>
    <row r="4148" spans="1:7" outlineLevel="1" x14ac:dyDescent="0.25">
      <c r="A4148" t="s">
        <v>592</v>
      </c>
      <c r="B4148">
        <v>5000</v>
      </c>
      <c r="C4148">
        <v>0.99</v>
      </c>
      <c r="D4148">
        <v>6.36</v>
      </c>
      <c r="E4148" s="1" t="s">
        <v>415</v>
      </c>
      <c r="F4148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148">
        <v>1</v>
      </c>
    </row>
    <row r="4149" spans="1:7" outlineLevel="1" x14ac:dyDescent="0.25">
      <c r="A4149" t="s">
        <v>592</v>
      </c>
      <c r="B4149">
        <v>5000</v>
      </c>
      <c r="C4149">
        <v>0.99</v>
      </c>
      <c r="D4149">
        <v>6.36</v>
      </c>
      <c r="E4149" s="1" t="s">
        <v>415</v>
      </c>
      <c r="F4149" s="4" t="str">
        <f>HYPERLINK("https://www.asssa.es/noticia/seguro-de-salud-asssa-sin-copagos/")</f>
        <v>https://www.asssa.es/noticia/seguro-de-salud-asssa-sin-copagos/</v>
      </c>
      <c r="G4149">
        <v>1</v>
      </c>
    </row>
    <row r="4150" spans="1:7" outlineLevel="1" x14ac:dyDescent="0.25">
      <c r="A4150" t="s">
        <v>592</v>
      </c>
      <c r="B4150">
        <v>5000</v>
      </c>
      <c r="C4150">
        <v>0.99</v>
      </c>
      <c r="D4150">
        <v>6.36</v>
      </c>
      <c r="E4150" s="1" t="s">
        <v>415</v>
      </c>
      <c r="F4150" s="4" t="str">
        <f>HYPERLINK("https://seguros.elcorteingles.es/salud/ayuda/existe-algun-seguro-carencias/")</f>
        <v>https://seguros.elcorteingles.es/salud/ayuda/existe-algun-seguro-carencias/</v>
      </c>
      <c r="G4150">
        <v>1</v>
      </c>
    </row>
    <row r="4151" spans="1:7" outlineLevel="1" x14ac:dyDescent="0.25">
      <c r="A4151" t="s">
        <v>592</v>
      </c>
      <c r="B4151">
        <v>5000</v>
      </c>
      <c r="C4151">
        <v>0.99</v>
      </c>
      <c r="D4151">
        <v>6.36</v>
      </c>
      <c r="E4151" s="1" t="s">
        <v>415</v>
      </c>
      <c r="F4151" s="4" t="str">
        <f>HYPERLINK("https://www.nb21.es/particulares/seguros-de-salud")</f>
        <v>https://www.nb21.es/particulares/seguros-de-salud</v>
      </c>
      <c r="G4151">
        <v>1</v>
      </c>
    </row>
    <row r="4152" spans="1:7" outlineLevel="1" x14ac:dyDescent="0.25">
      <c r="A4152" t="s">
        <v>592</v>
      </c>
      <c r="B4152">
        <v>5000</v>
      </c>
      <c r="C4152">
        <v>0.99</v>
      </c>
      <c r="D4152">
        <v>6.36</v>
      </c>
      <c r="E4152" s="1" t="s">
        <v>415</v>
      </c>
      <c r="F4152" s="4" t="str">
        <f>HYPERLINK("https://www.ibercaja.es/particulares/seguros/seguros-salud/caser-salud-integral/")</f>
        <v>https://www.ibercaja.es/particulares/seguros/seguros-salud/caser-salud-integral/</v>
      </c>
      <c r="G4152">
        <v>1</v>
      </c>
    </row>
    <row r="4153" spans="1:7" outlineLevel="1" x14ac:dyDescent="0.25">
      <c r="A4153" t="s">
        <v>592</v>
      </c>
      <c r="B4153">
        <v>5000</v>
      </c>
      <c r="C4153">
        <v>0.99</v>
      </c>
      <c r="D4153">
        <v>6.36</v>
      </c>
      <c r="E4153" s="1" t="s">
        <v>415</v>
      </c>
      <c r="F4153" s="4" t="str">
        <f>HYPERLINK("https://www.clinicum.es/")</f>
        <v>https://www.clinicum.es/</v>
      </c>
      <c r="G4153">
        <v>1</v>
      </c>
    </row>
    <row r="4154" spans="1:7" x14ac:dyDescent="0.25">
      <c r="G4154">
        <v>1</v>
      </c>
    </row>
    <row r="4155" spans="1:7" x14ac:dyDescent="0.25">
      <c r="A4155" t="s">
        <v>441</v>
      </c>
      <c r="B4155">
        <v>500</v>
      </c>
      <c r="C4155">
        <v>0.99</v>
      </c>
      <c r="D4155">
        <v>6.68</v>
      </c>
      <c r="E4155" s="1" t="s">
        <v>415</v>
      </c>
      <c r="F4155" s="4" t="str">
        <f>HYPERLINK("https://www.kelisto.es/seguros-salud/mejor-compra/los-mejores-seguros-de-salud-sin-copago-6257")</f>
        <v>https://www.kelisto.es/seguros-salud/mejor-compra/los-mejores-seguros-de-salud-sin-copago-6257</v>
      </c>
      <c r="G4155">
        <v>1</v>
      </c>
    </row>
    <row r="4156" spans="1:7" outlineLevel="1" x14ac:dyDescent="0.25">
      <c r="A4156" t="s">
        <v>441</v>
      </c>
      <c r="B4156">
        <v>500</v>
      </c>
      <c r="C4156">
        <v>0.99</v>
      </c>
      <c r="D4156">
        <v>6.68</v>
      </c>
      <c r="E4156" s="1" t="s">
        <v>415</v>
      </c>
      <c r="F4156" s="4" t="str">
        <f>HYPERLINK("https://selectra.es/seguros/seguros-salud")</f>
        <v>https://selectra.es/seguros/seguros-salud</v>
      </c>
      <c r="G4156">
        <v>1</v>
      </c>
    </row>
    <row r="4157" spans="1:7" outlineLevel="1" x14ac:dyDescent="0.25">
      <c r="A4157" t="s">
        <v>441</v>
      </c>
      <c r="B4157">
        <v>500</v>
      </c>
      <c r="C4157">
        <v>0.99</v>
      </c>
      <c r="D4157">
        <v>6.68</v>
      </c>
      <c r="E4157" s="1" t="s">
        <v>415</v>
      </c>
      <c r="F4157" s="4" t="str">
        <f>HYPERLINK("https://selectra.es/seguros/aseguradoras/fiatc/seguro-salud-fiatc")</f>
        <v>https://selectra.es/seguros/aseguradoras/fiatc/seguro-salud-fiatc</v>
      </c>
      <c r="G4157">
        <v>1</v>
      </c>
    </row>
    <row r="4158" spans="1:7" outlineLevel="1" x14ac:dyDescent="0.25">
      <c r="A4158" t="s">
        <v>441</v>
      </c>
      <c r="B4158">
        <v>500</v>
      </c>
      <c r="C4158">
        <v>0.99</v>
      </c>
      <c r="D4158">
        <v>6.68</v>
      </c>
      <c r="E4158" s="1" t="s">
        <v>415</v>
      </c>
      <c r="F4158" s="4" t="str">
        <f>HYPERLINK("https://www.tupolizadesalud.com/")</f>
        <v>https://www.tupolizadesalud.com/</v>
      </c>
      <c r="G4158">
        <v>1</v>
      </c>
    </row>
    <row r="4159" spans="1:7" outlineLevel="1" x14ac:dyDescent="0.25">
      <c r="A4159" t="s">
        <v>441</v>
      </c>
      <c r="B4159">
        <v>500</v>
      </c>
      <c r="C4159">
        <v>0.99</v>
      </c>
      <c r="D4159">
        <v>6.68</v>
      </c>
      <c r="E4159" s="1" t="s">
        <v>415</v>
      </c>
      <c r="F4159" s="4" t="str">
        <f>HYPERLINK("https://www.nb21.es/particulares/seguros-de-salud")</f>
        <v>https://www.nb21.es/particulares/seguros-de-salud</v>
      </c>
      <c r="G4159">
        <v>1</v>
      </c>
    </row>
    <row r="4160" spans="1:7" outlineLevel="1" x14ac:dyDescent="0.25">
      <c r="A4160" t="s">
        <v>441</v>
      </c>
      <c r="B4160">
        <v>500</v>
      </c>
      <c r="C4160">
        <v>0.99</v>
      </c>
      <c r="D4160">
        <v>6.68</v>
      </c>
      <c r="E4160" s="1" t="s">
        <v>415</v>
      </c>
      <c r="F4160" s="4" t="str">
        <f>HYPERLINK("https://www.segurosdesalud-presupuestos.es/comparativas/perfiles/seguros-salud-mayores-50")</f>
        <v>https://www.segurosdesalud-presupuestos.es/comparativas/perfiles/seguros-salud-mayores-50</v>
      </c>
      <c r="G4160">
        <v>1</v>
      </c>
    </row>
    <row r="4161" spans="1:7" outlineLevel="1" x14ac:dyDescent="0.25">
      <c r="A4161" t="s">
        <v>441</v>
      </c>
      <c r="B4161">
        <v>500</v>
      </c>
      <c r="C4161">
        <v>0.99</v>
      </c>
      <c r="D4161">
        <v>6.68</v>
      </c>
      <c r="E4161" s="1" t="s">
        <v>415</v>
      </c>
      <c r="F4161" s="4" t="str">
        <f>HYPERLINK("https://coverseguros.com/consejos-para-elegir-un-seguro-medico/")</f>
        <v>https://coverseguros.com/consejos-para-elegir-un-seguro-medico/</v>
      </c>
      <c r="G4161">
        <v>1</v>
      </c>
    </row>
    <row r="4162" spans="1:7" outlineLevel="1" x14ac:dyDescent="0.25">
      <c r="A4162" t="s">
        <v>441</v>
      </c>
      <c r="B4162">
        <v>500</v>
      </c>
      <c r="C4162">
        <v>0.99</v>
      </c>
      <c r="D4162">
        <v>6.68</v>
      </c>
      <c r="E4162" s="1" t="s">
        <v>415</v>
      </c>
      <c r="F4162" s="4" t="str">
        <f>HYPERLINK("https://www.motopoliza.com/saludpilotos/")</f>
        <v>https://www.motopoliza.com/saludpilotos/</v>
      </c>
      <c r="G4162">
        <v>1</v>
      </c>
    </row>
    <row r="4163" spans="1:7" outlineLevel="1" x14ac:dyDescent="0.25">
      <c r="A4163" t="s">
        <v>441</v>
      </c>
      <c r="B4163">
        <v>500</v>
      </c>
      <c r="C4163">
        <v>0.99</v>
      </c>
      <c r="D4163">
        <v>6.68</v>
      </c>
      <c r="E4163" s="1" t="s">
        <v>415</v>
      </c>
      <c r="F4163" s="4" t="str">
        <f>HYPERLINK("https://seguros.elcorteingles.es/salud/ayuda/existe-algun-seguro-carencias/")</f>
        <v>https://seguros.elcorteingles.es/salud/ayuda/existe-algun-seguro-carencias/</v>
      </c>
      <c r="G4163">
        <v>1</v>
      </c>
    </row>
    <row r="4164" spans="1:7" outlineLevel="1" x14ac:dyDescent="0.25">
      <c r="A4164" t="s">
        <v>441</v>
      </c>
      <c r="B4164">
        <v>500</v>
      </c>
      <c r="C4164">
        <v>0.99</v>
      </c>
      <c r="D4164">
        <v>6.68</v>
      </c>
      <c r="E4164" s="1" t="s">
        <v>415</v>
      </c>
      <c r="F4164" s="4" t="str">
        <f>HYPERLINK("https://www.sibledy.ru/thread-143276-1-1.html")</f>
        <v>https://www.sibledy.ru/thread-143276-1-1.html</v>
      </c>
      <c r="G4164">
        <v>1</v>
      </c>
    </row>
    <row r="4165" spans="1:7" x14ac:dyDescent="0.25">
      <c r="G4165">
        <v>1</v>
      </c>
    </row>
    <row r="4166" spans="1:7" x14ac:dyDescent="0.25">
      <c r="A4166" t="s">
        <v>325</v>
      </c>
      <c r="B4166">
        <v>50</v>
      </c>
      <c r="C4166">
        <v>0.99</v>
      </c>
      <c r="D4166">
        <v>7.32</v>
      </c>
      <c r="E4166" s="1" t="s">
        <v>415</v>
      </c>
      <c r="F4166" s="4" t="str">
        <f>HYPERLINK("https://www.kelisto.es/seguros-salud/mejor-compra/los-mejores-seguros-de-salud-sin-copago-6257")</f>
        <v>https://www.kelisto.es/seguros-salud/mejor-compra/los-mejores-seguros-de-salud-sin-copago-6257</v>
      </c>
      <c r="G4166">
        <v>1</v>
      </c>
    </row>
    <row r="4167" spans="1:7" outlineLevel="1" x14ac:dyDescent="0.25">
      <c r="A4167" t="s">
        <v>325</v>
      </c>
      <c r="B4167">
        <v>50</v>
      </c>
      <c r="C4167">
        <v>0.99</v>
      </c>
      <c r="D4167">
        <v>7.32</v>
      </c>
      <c r="E4167" s="1" t="s">
        <v>415</v>
      </c>
      <c r="F4167" s="4" t="str">
        <f>HYPERLINK("https://selectra.es/seguros/seguros-salud")</f>
        <v>https://selectra.es/seguros/seguros-salud</v>
      </c>
      <c r="G4167">
        <v>1</v>
      </c>
    </row>
    <row r="4168" spans="1:7" outlineLevel="1" x14ac:dyDescent="0.25">
      <c r="A4168" t="s">
        <v>325</v>
      </c>
      <c r="B4168">
        <v>50</v>
      </c>
      <c r="C4168">
        <v>0.99</v>
      </c>
      <c r="D4168">
        <v>7.32</v>
      </c>
      <c r="E4168" s="1" t="s">
        <v>415</v>
      </c>
      <c r="F4168" s="4" t="str">
        <f>HYPERLINK("https://selectra.es/seguros/aseguradoras/fiatc/seguro-salud-fiatc")</f>
        <v>https://selectra.es/seguros/aseguradoras/fiatc/seguro-salud-fiatc</v>
      </c>
      <c r="G4168">
        <v>1</v>
      </c>
    </row>
    <row r="4169" spans="1:7" outlineLevel="1" x14ac:dyDescent="0.25">
      <c r="A4169" t="s">
        <v>325</v>
      </c>
      <c r="B4169">
        <v>50</v>
      </c>
      <c r="C4169">
        <v>0.99</v>
      </c>
      <c r="D4169">
        <v>7.32</v>
      </c>
      <c r="E4169" s="1" t="s">
        <v>415</v>
      </c>
      <c r="F4169" s="4" t="str">
        <f>HYPERLINK("https://www.tupolizadesalud.com/")</f>
        <v>https://www.tupolizadesalud.com/</v>
      </c>
      <c r="G4169">
        <v>1</v>
      </c>
    </row>
    <row r="4170" spans="1:7" outlineLevel="1" x14ac:dyDescent="0.25">
      <c r="A4170" t="s">
        <v>325</v>
      </c>
      <c r="B4170">
        <v>50</v>
      </c>
      <c r="C4170">
        <v>0.99</v>
      </c>
      <c r="D4170">
        <v>7.32</v>
      </c>
      <c r="E4170" s="1" t="s">
        <v>415</v>
      </c>
      <c r="F4170" s="4" t="str">
        <f>HYPERLINK("https://www.nb21.es/particulares/seguros-de-salud")</f>
        <v>https://www.nb21.es/particulares/seguros-de-salud</v>
      </c>
      <c r="G4170">
        <v>1</v>
      </c>
    </row>
    <row r="4171" spans="1:7" outlineLevel="1" x14ac:dyDescent="0.25">
      <c r="A4171" t="s">
        <v>325</v>
      </c>
      <c r="B4171">
        <v>50</v>
      </c>
      <c r="C4171">
        <v>0.99</v>
      </c>
      <c r="D4171">
        <v>7.32</v>
      </c>
      <c r="E4171" s="1" t="s">
        <v>415</v>
      </c>
      <c r="F4171" s="4" t="str">
        <f>HYPERLINK("https://www.segurosdesalud-presupuestos.es/comparativas/perfiles/seguros-salud-mayores-50")</f>
        <v>https://www.segurosdesalud-presupuestos.es/comparativas/perfiles/seguros-salud-mayores-50</v>
      </c>
      <c r="G4171">
        <v>1</v>
      </c>
    </row>
    <row r="4172" spans="1:7" outlineLevel="1" x14ac:dyDescent="0.25">
      <c r="A4172" t="s">
        <v>325</v>
      </c>
      <c r="B4172">
        <v>50</v>
      </c>
      <c r="C4172">
        <v>0.99</v>
      </c>
      <c r="D4172">
        <v>7.32</v>
      </c>
      <c r="E4172" s="1" t="s">
        <v>415</v>
      </c>
      <c r="F4172" s="4" t="str">
        <f>HYPERLINK("https://coverseguros.com/consejos-para-elegir-un-seguro-medico/")</f>
        <v>https://coverseguros.com/consejos-para-elegir-un-seguro-medico/</v>
      </c>
      <c r="G4172">
        <v>1</v>
      </c>
    </row>
    <row r="4173" spans="1:7" outlineLevel="1" x14ac:dyDescent="0.25">
      <c r="A4173" t="s">
        <v>325</v>
      </c>
      <c r="B4173">
        <v>50</v>
      </c>
      <c r="C4173">
        <v>0.99</v>
      </c>
      <c r="D4173">
        <v>7.32</v>
      </c>
      <c r="E4173" s="1" t="s">
        <v>415</v>
      </c>
      <c r="F4173" s="4" t="str">
        <f>HYPERLINK("https://seguros.elcorteingles.es/salud/ayuda/existe-algun-seguro-carencias/")</f>
        <v>https://seguros.elcorteingles.es/salud/ayuda/existe-algun-seguro-carencias/</v>
      </c>
      <c r="G4173">
        <v>1</v>
      </c>
    </row>
    <row r="4174" spans="1:7" outlineLevel="1" x14ac:dyDescent="0.25">
      <c r="A4174" t="s">
        <v>325</v>
      </c>
      <c r="B4174">
        <v>50</v>
      </c>
      <c r="C4174">
        <v>0.99</v>
      </c>
      <c r="D4174">
        <v>7.32</v>
      </c>
      <c r="E4174" s="1" t="s">
        <v>415</v>
      </c>
      <c r="F4174" s="4" t="str">
        <f>HYPERLINK("https://www.motopoliza.com/saludpilotos/")</f>
        <v>https://www.motopoliza.com/saludpilotos/</v>
      </c>
      <c r="G4174">
        <v>1</v>
      </c>
    </row>
    <row r="4175" spans="1:7" outlineLevel="1" x14ac:dyDescent="0.25">
      <c r="A4175" t="s">
        <v>325</v>
      </c>
      <c r="B4175">
        <v>50</v>
      </c>
      <c r="C4175">
        <v>0.99</v>
      </c>
      <c r="D4175">
        <v>7.32</v>
      </c>
      <c r="E4175" s="1" t="s">
        <v>415</v>
      </c>
      <c r="F4175" s="4" t="str">
        <f>HYPERLINK("https://www.sibledy.ru/thread-143276-1-1.html")</f>
        <v>https://www.sibledy.ru/thread-143276-1-1.html</v>
      </c>
      <c r="G4175">
        <v>1</v>
      </c>
    </row>
    <row r="4176" spans="1:7" x14ac:dyDescent="0.25">
      <c r="G4176">
        <v>1</v>
      </c>
    </row>
    <row r="4177" spans="1:7" x14ac:dyDescent="0.25">
      <c r="A4177" t="s">
        <v>176</v>
      </c>
      <c r="B4177">
        <v>50</v>
      </c>
      <c r="C4177">
        <v>0.99</v>
      </c>
      <c r="D4177">
        <v>5.16</v>
      </c>
      <c r="E4177" s="1" t="s">
        <v>415</v>
      </c>
      <c r="F4177" s="4" t="str">
        <f>HYPERLINK("https://selectra.es/seguros/seguros-salud")</f>
        <v>https://selectra.es/seguros/seguros-salud</v>
      </c>
      <c r="G4177">
        <v>1</v>
      </c>
    </row>
    <row r="4178" spans="1:7" outlineLevel="1" x14ac:dyDescent="0.25">
      <c r="A4178" t="s">
        <v>176</v>
      </c>
      <c r="B4178">
        <v>50</v>
      </c>
      <c r="C4178">
        <v>0.99</v>
      </c>
      <c r="D4178">
        <v>5.16</v>
      </c>
      <c r="E4178" s="1" t="s">
        <v>415</v>
      </c>
      <c r="F4178" s="4" t="str">
        <f>HYPERLINK("https://selectra.es/seguros/aseguradoras/fiatc/seguro-salud-fiatc")</f>
        <v>https://selectra.es/seguros/aseguradoras/fiatc/seguro-salud-fiatc</v>
      </c>
      <c r="G4178">
        <v>1</v>
      </c>
    </row>
    <row r="4179" spans="1:7" outlineLevel="1" x14ac:dyDescent="0.25">
      <c r="A4179" t="s">
        <v>176</v>
      </c>
      <c r="B4179">
        <v>50</v>
      </c>
      <c r="C4179">
        <v>0.99</v>
      </c>
      <c r="D4179">
        <v>5.16</v>
      </c>
      <c r="E4179" s="1" t="s">
        <v>415</v>
      </c>
      <c r="F4179" s="4" t="str">
        <f>HYPERLINK("https://www.tupolizadesalud.com/")</f>
        <v>https://www.tupolizadesalud.com/</v>
      </c>
      <c r="G4179">
        <v>1</v>
      </c>
    </row>
    <row r="4180" spans="1:7" outlineLevel="1" x14ac:dyDescent="0.25">
      <c r="A4180" t="s">
        <v>176</v>
      </c>
      <c r="B4180">
        <v>50</v>
      </c>
      <c r="C4180">
        <v>0.99</v>
      </c>
      <c r="D4180">
        <v>5.16</v>
      </c>
      <c r="E4180" s="1" t="s">
        <v>415</v>
      </c>
      <c r="F4180" s="4" t="str">
        <f>HYPERLINK("https://www.nb21.es/particulares/seguros-de-salud")</f>
        <v>https://www.nb21.es/particulares/seguros-de-salud</v>
      </c>
      <c r="G4180">
        <v>1</v>
      </c>
    </row>
    <row r="4181" spans="1:7" outlineLevel="1" x14ac:dyDescent="0.25">
      <c r="A4181" t="s">
        <v>176</v>
      </c>
      <c r="B4181">
        <v>50</v>
      </c>
      <c r="C4181">
        <v>0.99</v>
      </c>
      <c r="D4181">
        <v>5.16</v>
      </c>
      <c r="E4181" s="1" t="s">
        <v>415</v>
      </c>
      <c r="F4181" s="4" t="str">
        <f>HYPERLINK("https://seguros.elcorteingles.es/salud/ayuda/existe-algun-seguro-carencias/")</f>
        <v>https://seguros.elcorteingles.es/salud/ayuda/existe-algun-seguro-carencias/</v>
      </c>
      <c r="G4181">
        <v>1</v>
      </c>
    </row>
    <row r="4182" spans="1:7" outlineLevel="1" x14ac:dyDescent="0.25">
      <c r="A4182" t="s">
        <v>176</v>
      </c>
      <c r="B4182">
        <v>50</v>
      </c>
      <c r="C4182">
        <v>0.99</v>
      </c>
      <c r="D4182">
        <v>5.16</v>
      </c>
      <c r="E4182" s="1" t="s">
        <v>415</v>
      </c>
      <c r="F4182" s="4" t="str">
        <f>HYPERLINK("https://coverseguros.com/consejos-para-elegir-un-seguro-medico/")</f>
        <v>https://coverseguros.com/consejos-para-elegir-un-seguro-medico/</v>
      </c>
      <c r="G4182">
        <v>1</v>
      </c>
    </row>
    <row r="4183" spans="1:7" outlineLevel="1" x14ac:dyDescent="0.25">
      <c r="A4183" t="s">
        <v>176</v>
      </c>
      <c r="B4183">
        <v>50</v>
      </c>
      <c r="C4183">
        <v>0.99</v>
      </c>
      <c r="D4183">
        <v>5.16</v>
      </c>
      <c r="E4183" s="1" t="s">
        <v>415</v>
      </c>
      <c r="F4183" s="4" t="str">
        <f>HYPERLINK("https://www.segurosdesalud-presupuestos.es/comparativas/perfiles/seguros-salud-mayores-50")</f>
        <v>https://www.segurosdesalud-presupuestos.es/comparativas/perfiles/seguros-salud-mayores-50</v>
      </c>
      <c r="G4183">
        <v>1</v>
      </c>
    </row>
    <row r="4184" spans="1:7" outlineLevel="1" x14ac:dyDescent="0.25">
      <c r="A4184" t="s">
        <v>176</v>
      </c>
      <c r="B4184">
        <v>50</v>
      </c>
      <c r="C4184">
        <v>0.99</v>
      </c>
      <c r="D4184">
        <v>5.16</v>
      </c>
      <c r="E4184" s="1" t="s">
        <v>415</v>
      </c>
      <c r="F4184" s="4" t="str">
        <f>HYPERLINK("https://www.bancsabadell.com/cs/Satellite/SabAtl/Seguro-Proteccion-Salud/6000018128579/es/")</f>
        <v>https://www.bancsabadell.com/cs/Satellite/SabAtl/Seguro-Proteccion-Salud/6000018128579/es/</v>
      </c>
      <c r="G4184">
        <v>1</v>
      </c>
    </row>
    <row r="4185" spans="1:7" outlineLevel="1" x14ac:dyDescent="0.25">
      <c r="A4185" t="s">
        <v>176</v>
      </c>
      <c r="B4185">
        <v>50</v>
      </c>
      <c r="C4185">
        <v>0.99</v>
      </c>
      <c r="D4185">
        <v>5.16</v>
      </c>
      <c r="E4185" s="1" t="s">
        <v>415</v>
      </c>
      <c r="F4185" s="4" t="str">
        <f>HYPERLINK("https://segurosyvida.es/seguros-salud-cataluna/")</f>
        <v>https://segurosyvida.es/seguros-salud-cataluna/</v>
      </c>
      <c r="G4185">
        <v>1</v>
      </c>
    </row>
    <row r="4186" spans="1:7" outlineLevel="1" x14ac:dyDescent="0.25">
      <c r="A4186" t="s">
        <v>176</v>
      </c>
      <c r="B4186">
        <v>50</v>
      </c>
      <c r="C4186">
        <v>0.99</v>
      </c>
      <c r="D4186">
        <v>5.16</v>
      </c>
      <c r="E4186" s="1" t="s">
        <v>415</v>
      </c>
      <c r="F4186" s="4" t="str">
        <f>HYPERLINK("https://blog.aegon.es/salud/seguro-salud-para-jovenes/")</f>
        <v>https://blog.aegon.es/salud/seguro-salud-para-jovenes/</v>
      </c>
      <c r="G4186">
        <v>1</v>
      </c>
    </row>
    <row r="4187" spans="1:7" x14ac:dyDescent="0.25">
      <c r="G4187">
        <v>1</v>
      </c>
    </row>
    <row r="4188" spans="1:7" x14ac:dyDescent="0.25">
      <c r="A4188" t="s">
        <v>997</v>
      </c>
      <c r="B4188">
        <v>500</v>
      </c>
      <c r="C4188">
        <v>0.99</v>
      </c>
      <c r="D4188">
        <v>6.64</v>
      </c>
      <c r="E4188" s="1" t="s">
        <v>415</v>
      </c>
      <c r="F4188" s="4" t="str">
        <f>HYPERLINK("https://selectra.es/seguros/seguros-salud")</f>
        <v>https://selectra.es/seguros/seguros-salud</v>
      </c>
      <c r="G4188">
        <v>1</v>
      </c>
    </row>
    <row r="4189" spans="1:7" outlineLevel="1" x14ac:dyDescent="0.25">
      <c r="A4189" t="s">
        <v>997</v>
      </c>
      <c r="B4189">
        <v>500</v>
      </c>
      <c r="C4189">
        <v>0.99</v>
      </c>
      <c r="D4189">
        <v>6.64</v>
      </c>
      <c r="E4189" s="1" t="s">
        <v>415</v>
      </c>
      <c r="F4189" s="4" t="str">
        <f>HYPERLINK("https://selectra.es/seguros/aseguradoras/fiatc/seguro-salud-fiatc")</f>
        <v>https://selectra.es/seguros/aseguradoras/fiatc/seguro-salud-fiatc</v>
      </c>
      <c r="G4189">
        <v>1</v>
      </c>
    </row>
    <row r="4190" spans="1:7" outlineLevel="1" x14ac:dyDescent="0.25">
      <c r="A4190" t="s">
        <v>997</v>
      </c>
      <c r="B4190">
        <v>500</v>
      </c>
      <c r="C4190">
        <v>0.99</v>
      </c>
      <c r="D4190">
        <v>6.64</v>
      </c>
      <c r="E4190" s="1" t="s">
        <v>415</v>
      </c>
      <c r="F4190" s="4" t="str">
        <f>HYPERLINK("https://www.tupolizadesalud.com/")</f>
        <v>https://www.tupolizadesalud.com/</v>
      </c>
      <c r="G4190">
        <v>1</v>
      </c>
    </row>
    <row r="4191" spans="1:7" outlineLevel="1" x14ac:dyDescent="0.25">
      <c r="A4191" t="s">
        <v>997</v>
      </c>
      <c r="B4191">
        <v>500</v>
      </c>
      <c r="C4191">
        <v>0.99</v>
      </c>
      <c r="D4191">
        <v>6.64</v>
      </c>
      <c r="E4191" s="1" t="s">
        <v>415</v>
      </c>
      <c r="F4191" s="4" t="str">
        <f>HYPERLINK("https://seguros.elcorteingles.es/salud/ayuda/existe-algun-seguro-carencias/")</f>
        <v>https://seguros.elcorteingles.es/salud/ayuda/existe-algun-seguro-carencias/</v>
      </c>
      <c r="G4191">
        <v>1</v>
      </c>
    </row>
    <row r="4192" spans="1:7" outlineLevel="1" x14ac:dyDescent="0.25">
      <c r="A4192" t="s">
        <v>997</v>
      </c>
      <c r="B4192">
        <v>500</v>
      </c>
      <c r="C4192">
        <v>0.99</v>
      </c>
      <c r="D4192">
        <v>6.64</v>
      </c>
      <c r="E4192" s="1" t="s">
        <v>415</v>
      </c>
      <c r="F4192" s="4" t="str">
        <f>HYPERLINK("https://www.nb21.es/particulares/seguros-de-salud")</f>
        <v>https://www.nb21.es/particulares/seguros-de-salud</v>
      </c>
      <c r="G4192">
        <v>1</v>
      </c>
    </row>
    <row r="4193" spans="1:7" outlineLevel="1" x14ac:dyDescent="0.25">
      <c r="A4193" t="s">
        <v>997</v>
      </c>
      <c r="B4193">
        <v>500</v>
      </c>
      <c r="C4193">
        <v>0.99</v>
      </c>
      <c r="D4193">
        <v>6.64</v>
      </c>
      <c r="E4193" s="1" t="s">
        <v>415</v>
      </c>
      <c r="F4193" s="4" t="str">
        <f>HYPERLINK("https://www.segurosdesalud-presupuestos.es/comparativas/perfiles/seguros-salud-mayores-50")</f>
        <v>https://www.segurosdesalud-presupuestos.es/comparativas/perfiles/seguros-salud-mayores-50</v>
      </c>
      <c r="G4193">
        <v>1</v>
      </c>
    </row>
    <row r="4194" spans="1:7" outlineLevel="1" x14ac:dyDescent="0.25">
      <c r="A4194" t="s">
        <v>997</v>
      </c>
      <c r="B4194">
        <v>500</v>
      </c>
      <c r="C4194">
        <v>0.99</v>
      </c>
      <c r="D4194">
        <v>6.64</v>
      </c>
      <c r="E4194" s="1" t="s">
        <v>415</v>
      </c>
      <c r="F4194" s="4" t="str">
        <f>HYPERLINK("https://coverseguros.com/consejos-para-elegir-un-seguro-medico/")</f>
        <v>https://coverseguros.com/consejos-para-elegir-un-seguro-medico/</v>
      </c>
      <c r="G4194">
        <v>1</v>
      </c>
    </row>
    <row r="4195" spans="1:7" outlineLevel="1" x14ac:dyDescent="0.25">
      <c r="A4195" t="s">
        <v>997</v>
      </c>
      <c r="B4195">
        <v>500</v>
      </c>
      <c r="C4195">
        <v>0.99</v>
      </c>
      <c r="D4195">
        <v>6.64</v>
      </c>
      <c r="E4195" s="1" t="s">
        <v>415</v>
      </c>
      <c r="F4195" s="4" t="str">
        <f>HYPERLINK("https://segurosyvida.es/seguros-salud-cataluna/")</f>
        <v>https://segurosyvida.es/seguros-salud-cataluna/</v>
      </c>
      <c r="G4195">
        <v>1</v>
      </c>
    </row>
    <row r="4196" spans="1:7" outlineLevel="1" x14ac:dyDescent="0.25">
      <c r="A4196" t="s">
        <v>997</v>
      </c>
      <c r="B4196">
        <v>500</v>
      </c>
      <c r="C4196">
        <v>0.99</v>
      </c>
      <c r="D4196">
        <v>6.64</v>
      </c>
      <c r="E4196" s="1" t="s">
        <v>415</v>
      </c>
      <c r="F4196" s="4" t="str">
        <f>HYPERLINK("https://www.motopoliza.com/saludpilotos/")</f>
        <v>https://www.motopoliza.com/saludpilotos/</v>
      </c>
      <c r="G4196">
        <v>1</v>
      </c>
    </row>
    <row r="4197" spans="1:7" outlineLevel="1" x14ac:dyDescent="0.25">
      <c r="A4197" t="s">
        <v>997</v>
      </c>
      <c r="B4197">
        <v>500</v>
      </c>
      <c r="C4197">
        <v>0.99</v>
      </c>
      <c r="D4197">
        <v>6.64</v>
      </c>
      <c r="E4197" s="1" t="s">
        <v>415</v>
      </c>
      <c r="F4197" s="4" t="str">
        <f>HYPERLINK("https://blog.aegon.es/salud/seguro-salud-para-jovenes/")</f>
        <v>https://blog.aegon.es/salud/seguro-salud-para-jovenes/</v>
      </c>
      <c r="G4197">
        <v>1</v>
      </c>
    </row>
    <row r="4198" spans="1:7" x14ac:dyDescent="0.25">
      <c r="G4198">
        <v>1</v>
      </c>
    </row>
    <row r="4199" spans="1:7" x14ac:dyDescent="0.25">
      <c r="A4199" t="s">
        <v>125</v>
      </c>
      <c r="B4199">
        <v>50</v>
      </c>
      <c r="C4199">
        <v>0.99</v>
      </c>
      <c r="D4199">
        <v>3.83</v>
      </c>
      <c r="E4199" s="1" t="s">
        <v>415</v>
      </c>
      <c r="F4199" s="4" t="str">
        <f>HYPERLINK("https://www.kelisto.es/seguros-salud/mejor-compra/los-mejores-seguros-de-salud-sin-copago-6257")</f>
        <v>https://www.kelisto.es/seguros-salud/mejor-compra/los-mejores-seguros-de-salud-sin-copago-6257</v>
      </c>
      <c r="G4199">
        <v>1</v>
      </c>
    </row>
    <row r="4200" spans="1:7" outlineLevel="1" x14ac:dyDescent="0.25">
      <c r="A4200" t="s">
        <v>125</v>
      </c>
      <c r="B4200">
        <v>50</v>
      </c>
      <c r="C4200">
        <v>0.99</v>
      </c>
      <c r="D4200">
        <v>3.83</v>
      </c>
      <c r="E4200" s="1" t="s">
        <v>415</v>
      </c>
      <c r="F4200" s="4" t="str">
        <f>HYPERLINK("https://selectra.es/seguros/seguros-salud")</f>
        <v>https://selectra.es/seguros/seguros-salud</v>
      </c>
      <c r="G4200">
        <v>1</v>
      </c>
    </row>
    <row r="4201" spans="1:7" outlineLevel="1" x14ac:dyDescent="0.25">
      <c r="A4201" t="s">
        <v>125</v>
      </c>
      <c r="B4201">
        <v>50</v>
      </c>
      <c r="C4201">
        <v>0.99</v>
      </c>
      <c r="D4201">
        <v>3.83</v>
      </c>
      <c r="E4201" s="1" t="s">
        <v>415</v>
      </c>
      <c r="F4201" s="4" t="str">
        <f>HYPERLINK("https://www.aegon.es/seguros/salud/coberturas/copago")</f>
        <v>https://www.aegon.es/seguros/salud/coberturas/copago</v>
      </c>
      <c r="G4201">
        <v>1</v>
      </c>
    </row>
    <row r="4202" spans="1:7" outlineLevel="1" x14ac:dyDescent="0.25">
      <c r="A4202" t="s">
        <v>125</v>
      </c>
      <c r="B4202">
        <v>50</v>
      </c>
      <c r="C4202">
        <v>0.99</v>
      </c>
      <c r="D4202">
        <v>3.83</v>
      </c>
      <c r="E4202" s="1" t="s">
        <v>415</v>
      </c>
      <c r="F4202" s="4" t="str">
        <f>HYPERLINK("https://www.tupolizadesalud.com/")</f>
        <v>https://www.tupolizadesalud.com/</v>
      </c>
      <c r="G4202">
        <v>1</v>
      </c>
    </row>
    <row r="4203" spans="1:7" outlineLevel="1" x14ac:dyDescent="0.25">
      <c r="A4203" t="s">
        <v>125</v>
      </c>
      <c r="B4203">
        <v>50</v>
      </c>
      <c r="C4203">
        <v>0.99</v>
      </c>
      <c r="D4203">
        <v>3.83</v>
      </c>
      <c r="E4203" s="1" t="s">
        <v>415</v>
      </c>
      <c r="F4203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03">
        <v>1</v>
      </c>
    </row>
    <row r="4204" spans="1:7" outlineLevel="1" x14ac:dyDescent="0.25">
      <c r="A4204" t="s">
        <v>125</v>
      </c>
      <c r="B4204">
        <v>50</v>
      </c>
      <c r="C4204">
        <v>0.99</v>
      </c>
      <c r="D4204">
        <v>3.83</v>
      </c>
      <c r="E4204" s="1" t="s">
        <v>415</v>
      </c>
      <c r="F4204" s="4" t="str">
        <f>HYPERLINK("https://coverseguros.com/consejos-para-elegir-un-seguro-medico/")</f>
        <v>https://coverseguros.com/consejos-para-elegir-un-seguro-medico/</v>
      </c>
      <c r="G4204">
        <v>1</v>
      </c>
    </row>
    <row r="4205" spans="1:7" outlineLevel="1" x14ac:dyDescent="0.25">
      <c r="A4205" t="s">
        <v>125</v>
      </c>
      <c r="B4205">
        <v>50</v>
      </c>
      <c r="C4205">
        <v>0.99</v>
      </c>
      <c r="D4205">
        <v>3.83</v>
      </c>
      <c r="E4205" s="1" t="s">
        <v>415</v>
      </c>
      <c r="F4205" s="4" t="str">
        <f>HYPERLINK("https://www.bancsabadell.com/cs/Satellite/SabAtl/Seguro-Proteccion-Salud/6000018128579/es/")</f>
        <v>https://www.bancsabadell.com/cs/Satellite/SabAtl/Seguro-Proteccion-Salud/6000018128579/es/</v>
      </c>
      <c r="G4205">
        <v>1</v>
      </c>
    </row>
    <row r="4206" spans="1:7" outlineLevel="1" x14ac:dyDescent="0.25">
      <c r="A4206" t="s">
        <v>125</v>
      </c>
      <c r="B4206">
        <v>50</v>
      </c>
      <c r="C4206">
        <v>0.99</v>
      </c>
      <c r="D4206">
        <v>3.83</v>
      </c>
      <c r="E4206" s="1" t="s">
        <v>415</v>
      </c>
      <c r="F4206" s="4" t="str">
        <f>HYPERLINK("https://seguros.elcorteingles.es/salud/ayuda/existe-algun-seguro-carencias/")</f>
        <v>https://seguros.elcorteingles.es/salud/ayuda/existe-algun-seguro-carencias/</v>
      </c>
      <c r="G4206">
        <v>1</v>
      </c>
    </row>
    <row r="4207" spans="1:7" outlineLevel="1" x14ac:dyDescent="0.25">
      <c r="A4207" t="s">
        <v>125</v>
      </c>
      <c r="B4207">
        <v>50</v>
      </c>
      <c r="C4207">
        <v>0.99</v>
      </c>
      <c r="D4207">
        <v>3.83</v>
      </c>
      <c r="E4207" s="1" t="s">
        <v>415</v>
      </c>
      <c r="F4207" s="4" t="str">
        <f>HYPERLINK("https://www.nb21.es/particulares/seguros-de-salud")</f>
        <v>https://www.nb21.es/particulares/seguros-de-salud</v>
      </c>
      <c r="G4207">
        <v>1</v>
      </c>
    </row>
    <row r="4208" spans="1:7" outlineLevel="1" x14ac:dyDescent="0.25">
      <c r="A4208" t="s">
        <v>125</v>
      </c>
      <c r="B4208">
        <v>50</v>
      </c>
      <c r="C4208">
        <v>0.99</v>
      </c>
      <c r="D4208">
        <v>3.83</v>
      </c>
      <c r="E4208" s="1" t="s">
        <v>415</v>
      </c>
      <c r="F4208" s="4" t="str">
        <f>HYPERLINK("https://www.aseguratuviaje.com.ar/que-es-un-seguro-de-viaje-con-copago")</f>
        <v>https://www.aseguratuviaje.com.ar/que-es-un-seguro-de-viaje-con-copago</v>
      </c>
      <c r="G4208">
        <v>1</v>
      </c>
    </row>
    <row r="4209" spans="1:7" x14ac:dyDescent="0.25">
      <c r="G4209">
        <v>1</v>
      </c>
    </row>
    <row r="4210" spans="1:7" x14ac:dyDescent="0.25">
      <c r="A4210" t="s">
        <v>896</v>
      </c>
      <c r="B4210">
        <v>50</v>
      </c>
      <c r="C4210">
        <v>0.99</v>
      </c>
      <c r="D4210">
        <v>2.59</v>
      </c>
      <c r="E4210" s="1" t="s">
        <v>415</v>
      </c>
      <c r="F4210" s="4" t="str">
        <f>HYPERLINK("https://www.kelisto.es/seguros-salud/mejor-compra/los-mejores-seguros-de-salud-sin-copago-6257")</f>
        <v>https://www.kelisto.es/seguros-salud/mejor-compra/los-mejores-seguros-de-salud-sin-copago-6257</v>
      </c>
      <c r="G4210">
        <v>1</v>
      </c>
    </row>
    <row r="4211" spans="1:7" outlineLevel="1" x14ac:dyDescent="0.25">
      <c r="A4211" t="s">
        <v>896</v>
      </c>
      <c r="B4211">
        <v>50</v>
      </c>
      <c r="C4211">
        <v>0.99</v>
      </c>
      <c r="D4211">
        <v>2.59</v>
      </c>
      <c r="E4211" s="1" t="s">
        <v>415</v>
      </c>
      <c r="F4211" s="4" t="str">
        <f>HYPERLINK("https://selectra.es/seguros/seguros-salud")</f>
        <v>https://selectra.es/seguros/seguros-salud</v>
      </c>
      <c r="G4211">
        <v>1</v>
      </c>
    </row>
    <row r="4212" spans="1:7" outlineLevel="1" x14ac:dyDescent="0.25">
      <c r="A4212" t="s">
        <v>896</v>
      </c>
      <c r="B4212">
        <v>50</v>
      </c>
      <c r="C4212">
        <v>0.99</v>
      </c>
      <c r="D4212">
        <v>2.59</v>
      </c>
      <c r="E4212" s="1" t="s">
        <v>415</v>
      </c>
      <c r="F4212" s="4" t="str">
        <f>HYPERLINK("https://www.aegon.es/seguros/salud/coberturas/copago")</f>
        <v>https://www.aegon.es/seguros/salud/coberturas/copago</v>
      </c>
      <c r="G4212">
        <v>1</v>
      </c>
    </row>
    <row r="4213" spans="1:7" outlineLevel="1" x14ac:dyDescent="0.25">
      <c r="A4213" t="s">
        <v>896</v>
      </c>
      <c r="B4213">
        <v>50</v>
      </c>
      <c r="C4213">
        <v>0.99</v>
      </c>
      <c r="D4213">
        <v>2.59</v>
      </c>
      <c r="E4213" s="1" t="s">
        <v>415</v>
      </c>
      <c r="F4213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13">
        <v>1</v>
      </c>
    </row>
    <row r="4214" spans="1:7" outlineLevel="1" x14ac:dyDescent="0.25">
      <c r="A4214" t="s">
        <v>896</v>
      </c>
      <c r="B4214">
        <v>50</v>
      </c>
      <c r="C4214">
        <v>0.99</v>
      </c>
      <c r="D4214">
        <v>2.59</v>
      </c>
      <c r="E4214" s="1" t="s">
        <v>415</v>
      </c>
      <c r="F4214" s="4" t="str">
        <f>HYPERLINK("https://www.tupolizadesalud.com/")</f>
        <v>https://www.tupolizadesalud.com/</v>
      </c>
      <c r="G4214">
        <v>1</v>
      </c>
    </row>
    <row r="4215" spans="1:7" outlineLevel="1" x14ac:dyDescent="0.25">
      <c r="A4215" t="s">
        <v>896</v>
      </c>
      <c r="B4215">
        <v>50</v>
      </c>
      <c r="C4215">
        <v>0.99</v>
      </c>
      <c r="D4215">
        <v>2.59</v>
      </c>
      <c r="E4215" s="1" t="s">
        <v>415</v>
      </c>
      <c r="F4215" s="4" t="str">
        <f>HYPERLINK("https://www.aseguratuviaje.com.ar/que-es-un-seguro-de-viaje-con-copago")</f>
        <v>https://www.aseguratuviaje.com.ar/que-es-un-seguro-de-viaje-con-copago</v>
      </c>
      <c r="G4215">
        <v>1</v>
      </c>
    </row>
    <row r="4216" spans="1:7" outlineLevel="1" x14ac:dyDescent="0.25">
      <c r="A4216" t="s">
        <v>896</v>
      </c>
      <c r="B4216">
        <v>50</v>
      </c>
      <c r="C4216">
        <v>0.99</v>
      </c>
      <c r="D4216">
        <v>2.59</v>
      </c>
      <c r="E4216" s="1" t="s">
        <v>415</v>
      </c>
      <c r="F4216" s="4" t="str">
        <f>HYPERLINK("https://www.bancsabadell.com/cs/Satellite/SabAtl/Seguro-Proteccion-Salud/6000018128579/es/")</f>
        <v>https://www.bancsabadell.com/cs/Satellite/SabAtl/Seguro-Proteccion-Salud/6000018128579/es/</v>
      </c>
      <c r="G4216">
        <v>1</v>
      </c>
    </row>
    <row r="4217" spans="1:7" outlineLevel="1" x14ac:dyDescent="0.25">
      <c r="A4217" t="s">
        <v>896</v>
      </c>
      <c r="B4217">
        <v>50</v>
      </c>
      <c r="C4217">
        <v>0.99</v>
      </c>
      <c r="D4217">
        <v>2.59</v>
      </c>
      <c r="E4217" s="1" t="s">
        <v>415</v>
      </c>
      <c r="F4217" s="4" t="str">
        <f>HYPERLINK("https://coverseguros.com/consejos-para-elegir-un-seguro-medico/")</f>
        <v>https://coverseguros.com/consejos-para-elegir-un-seguro-medico/</v>
      </c>
      <c r="G4217">
        <v>1</v>
      </c>
    </row>
    <row r="4218" spans="1:7" outlineLevel="1" x14ac:dyDescent="0.25">
      <c r="A4218" t="s">
        <v>896</v>
      </c>
      <c r="B4218">
        <v>50</v>
      </c>
      <c r="C4218">
        <v>0.99</v>
      </c>
      <c r="D4218">
        <v>2.59</v>
      </c>
      <c r="E4218" s="1" t="s">
        <v>415</v>
      </c>
      <c r="F4218" s="4" t="str">
        <f>HYPERLINK("https://seguros.elcorteingles.es/salud/ayuda/existe-algun-seguro-carencias/")</f>
        <v>https://seguros.elcorteingles.es/salud/ayuda/existe-algun-seguro-carencias/</v>
      </c>
      <c r="G4218">
        <v>1</v>
      </c>
    </row>
    <row r="4219" spans="1:7" outlineLevel="1" x14ac:dyDescent="0.25">
      <c r="A4219" t="s">
        <v>896</v>
      </c>
      <c r="B4219">
        <v>50</v>
      </c>
      <c r="C4219">
        <v>0.99</v>
      </c>
      <c r="D4219">
        <v>2.59</v>
      </c>
      <c r="E4219" s="1" t="s">
        <v>415</v>
      </c>
      <c r="F4219" s="4" t="str">
        <f>HYPERLINK("https://www.nb21.es/particulares/seguros-de-salud")</f>
        <v>https://www.nb21.es/particulares/seguros-de-salud</v>
      </c>
      <c r="G4219">
        <v>1</v>
      </c>
    </row>
    <row r="4220" spans="1:7" x14ac:dyDescent="0.25">
      <c r="G4220">
        <v>1</v>
      </c>
    </row>
    <row r="4221" spans="1:7" x14ac:dyDescent="0.25">
      <c r="A4221" t="s">
        <v>1136</v>
      </c>
      <c r="B4221">
        <v>5000</v>
      </c>
      <c r="C4221">
        <v>0.99</v>
      </c>
      <c r="D4221">
        <v>6.49</v>
      </c>
      <c r="E4221" s="1" t="s">
        <v>415</v>
      </c>
      <c r="F4221" s="4" t="str">
        <f>HYPERLINK("https://www.kelisto.es/seguros-salud/mejor-compra/los-mejores-seguros-de-salud-sin-copago-6257")</f>
        <v>https://www.kelisto.es/seguros-salud/mejor-compra/los-mejores-seguros-de-salud-sin-copago-6257</v>
      </c>
      <c r="G4221">
        <v>1</v>
      </c>
    </row>
    <row r="4222" spans="1:7" outlineLevel="1" x14ac:dyDescent="0.25">
      <c r="A4222" t="s">
        <v>1136</v>
      </c>
      <c r="B4222">
        <v>5000</v>
      </c>
      <c r="C4222">
        <v>0.99</v>
      </c>
      <c r="D4222">
        <v>6.49</v>
      </c>
      <c r="E4222" s="1" t="s">
        <v>415</v>
      </c>
      <c r="F4222" s="4" t="str">
        <f>HYPERLINK("https://selectra.es/seguros/seguros-salud")</f>
        <v>https://selectra.es/seguros/seguros-salud</v>
      </c>
      <c r="G4222">
        <v>1</v>
      </c>
    </row>
    <row r="4223" spans="1:7" outlineLevel="1" x14ac:dyDescent="0.25">
      <c r="A4223" t="s">
        <v>1136</v>
      </c>
      <c r="B4223">
        <v>5000</v>
      </c>
      <c r="C4223">
        <v>0.99</v>
      </c>
      <c r="D4223">
        <v>6.49</v>
      </c>
      <c r="E4223" s="1" t="s">
        <v>415</v>
      </c>
      <c r="F4223" s="4" t="str">
        <f>HYPERLINK("https://www.aegon.es/seguros/salud/coberturas/copago")</f>
        <v>https://www.aegon.es/seguros/salud/coberturas/copago</v>
      </c>
      <c r="G4223">
        <v>1</v>
      </c>
    </row>
    <row r="4224" spans="1:7" outlineLevel="1" x14ac:dyDescent="0.25">
      <c r="A4224" t="s">
        <v>1136</v>
      </c>
      <c r="B4224">
        <v>5000</v>
      </c>
      <c r="C4224">
        <v>0.99</v>
      </c>
      <c r="D4224">
        <v>6.49</v>
      </c>
      <c r="E4224" s="1" t="s">
        <v>415</v>
      </c>
      <c r="F4224" s="4" t="str">
        <f>HYPERLINK("https://www.tupolizadesalud.com/")</f>
        <v>https://www.tupolizadesalud.com/</v>
      </c>
      <c r="G4224">
        <v>1</v>
      </c>
    </row>
    <row r="4225" spans="1:7" outlineLevel="1" x14ac:dyDescent="0.25">
      <c r="A4225" t="s">
        <v>1136</v>
      </c>
      <c r="B4225">
        <v>5000</v>
      </c>
      <c r="C4225">
        <v>0.99</v>
      </c>
      <c r="D4225">
        <v>6.49</v>
      </c>
      <c r="E4225" s="1" t="s">
        <v>415</v>
      </c>
      <c r="F4225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25">
        <v>1</v>
      </c>
    </row>
    <row r="4226" spans="1:7" outlineLevel="1" x14ac:dyDescent="0.25">
      <c r="A4226" t="s">
        <v>1136</v>
      </c>
      <c r="B4226">
        <v>5000</v>
      </c>
      <c r="C4226">
        <v>0.99</v>
      </c>
      <c r="D4226">
        <v>6.49</v>
      </c>
      <c r="E4226" s="1" t="s">
        <v>415</v>
      </c>
      <c r="F4226" s="4" t="str">
        <f>HYPERLINK("https://seguros.elcorteingles.es/salud/ayuda/existe-algun-seguro-carencias/")</f>
        <v>https://seguros.elcorteingles.es/salud/ayuda/existe-algun-seguro-carencias/</v>
      </c>
      <c r="G4226">
        <v>1</v>
      </c>
    </row>
    <row r="4227" spans="1:7" outlineLevel="1" x14ac:dyDescent="0.25">
      <c r="A4227" t="s">
        <v>1136</v>
      </c>
      <c r="B4227">
        <v>5000</v>
      </c>
      <c r="C4227">
        <v>0.99</v>
      </c>
      <c r="D4227">
        <v>6.49</v>
      </c>
      <c r="E4227" s="1" t="s">
        <v>415</v>
      </c>
      <c r="F4227" s="4" t="str">
        <f>HYPERLINK("https://www.asssa.es/noticia/seguro-de-salud-asssa-sin-copagos/")</f>
        <v>https://www.asssa.es/noticia/seguro-de-salud-asssa-sin-copagos/</v>
      </c>
      <c r="G4227">
        <v>1</v>
      </c>
    </row>
    <row r="4228" spans="1:7" outlineLevel="1" x14ac:dyDescent="0.25">
      <c r="A4228" t="s">
        <v>1136</v>
      </c>
      <c r="B4228">
        <v>5000</v>
      </c>
      <c r="C4228">
        <v>0.99</v>
      </c>
      <c r="D4228">
        <v>6.49</v>
      </c>
      <c r="E4228" s="1" t="s">
        <v>415</v>
      </c>
      <c r="F4228" s="4" t="str">
        <f>HYPERLINK("https://www.bancsabadell.com/cs/Satellite/SabAtl/Seguro-Proteccion-Salud/6000018128579/es/")</f>
        <v>https://www.bancsabadell.com/cs/Satellite/SabAtl/Seguro-Proteccion-Salud/6000018128579/es/</v>
      </c>
      <c r="G4228">
        <v>1</v>
      </c>
    </row>
    <row r="4229" spans="1:7" outlineLevel="1" x14ac:dyDescent="0.25">
      <c r="A4229" t="s">
        <v>1136</v>
      </c>
      <c r="B4229">
        <v>5000</v>
      </c>
      <c r="C4229">
        <v>0.99</v>
      </c>
      <c r="D4229">
        <v>6.49</v>
      </c>
      <c r="E4229" s="1" t="s">
        <v>415</v>
      </c>
      <c r="F4229" s="4" t="str">
        <f>HYPERLINK("https://coverseguros.com/consejos-para-elegir-un-seguro-medico/")</f>
        <v>https://coverseguros.com/consejos-para-elegir-un-seguro-medico/</v>
      </c>
      <c r="G4229">
        <v>1</v>
      </c>
    </row>
    <row r="4230" spans="1:7" outlineLevel="1" x14ac:dyDescent="0.25">
      <c r="A4230" t="s">
        <v>1136</v>
      </c>
      <c r="B4230">
        <v>5000</v>
      </c>
      <c r="C4230">
        <v>0.99</v>
      </c>
      <c r="D4230">
        <v>6.49</v>
      </c>
      <c r="E4230" s="1" t="s">
        <v>415</v>
      </c>
      <c r="F4230" s="4" t="str">
        <f>HYPERLINK("https://www.ibercaja.es/particulares/seguros/seguros-salud/caser-salud-integral/")</f>
        <v>https://www.ibercaja.es/particulares/seguros/seguros-salud/caser-salud-integral/</v>
      </c>
      <c r="G4230">
        <v>1</v>
      </c>
    </row>
    <row r="4231" spans="1:7" x14ac:dyDescent="0.25">
      <c r="G4231">
        <v>1</v>
      </c>
    </row>
    <row r="4232" spans="1:7" x14ac:dyDescent="0.25">
      <c r="A4232" t="s">
        <v>854</v>
      </c>
      <c r="B4232">
        <v>5000</v>
      </c>
      <c r="C4232">
        <v>0.99</v>
      </c>
      <c r="D4232">
        <v>6.49</v>
      </c>
      <c r="E4232" s="1" t="s">
        <v>415</v>
      </c>
      <c r="F4232" s="4" t="str">
        <f>HYPERLINK("https://selectra.es/seguros/seguros-salud")</f>
        <v>https://selectra.es/seguros/seguros-salud</v>
      </c>
      <c r="G4232">
        <v>1</v>
      </c>
    </row>
    <row r="4233" spans="1:7" outlineLevel="1" x14ac:dyDescent="0.25">
      <c r="A4233" t="s">
        <v>854</v>
      </c>
      <c r="B4233">
        <v>5000</v>
      </c>
      <c r="C4233">
        <v>0.99</v>
      </c>
      <c r="D4233">
        <v>6.49</v>
      </c>
      <c r="E4233" s="1" t="s">
        <v>415</v>
      </c>
      <c r="F4233" s="4" t="str">
        <f>HYPERLINK("https://www.aegon.es/seguros/salud/coberturas/copago")</f>
        <v>https://www.aegon.es/seguros/salud/coberturas/copago</v>
      </c>
      <c r="G4233">
        <v>1</v>
      </c>
    </row>
    <row r="4234" spans="1:7" outlineLevel="1" x14ac:dyDescent="0.25">
      <c r="A4234" t="s">
        <v>854</v>
      </c>
      <c r="B4234">
        <v>5000</v>
      </c>
      <c r="C4234">
        <v>0.99</v>
      </c>
      <c r="D4234">
        <v>6.49</v>
      </c>
      <c r="E4234" s="1" t="s">
        <v>415</v>
      </c>
      <c r="F4234" s="4" t="str">
        <f>HYPERLINK("https://www.tupolizadesalud.com/")</f>
        <v>https://www.tupolizadesalud.com/</v>
      </c>
      <c r="G4234">
        <v>1</v>
      </c>
    </row>
    <row r="4235" spans="1:7" outlineLevel="1" x14ac:dyDescent="0.25">
      <c r="A4235" t="s">
        <v>854</v>
      </c>
      <c r="B4235">
        <v>5000</v>
      </c>
      <c r="C4235">
        <v>0.99</v>
      </c>
      <c r="D4235">
        <v>6.49</v>
      </c>
      <c r="E4235" s="1" t="s">
        <v>415</v>
      </c>
      <c r="F4235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35">
        <v>1</v>
      </c>
    </row>
    <row r="4236" spans="1:7" outlineLevel="1" x14ac:dyDescent="0.25">
      <c r="A4236" t="s">
        <v>854</v>
      </c>
      <c r="B4236">
        <v>5000</v>
      </c>
      <c r="C4236">
        <v>0.99</v>
      </c>
      <c r="D4236">
        <v>6.49</v>
      </c>
      <c r="E4236" s="1" t="s">
        <v>415</v>
      </c>
      <c r="F4236" s="4" t="str">
        <f>HYPERLINK("https://www.bancsabadell.com/cs/Satellite/SabAtl/Seguro-Proteccion-Salud/6000018128579/es/")</f>
        <v>https://www.bancsabadell.com/cs/Satellite/SabAtl/Seguro-Proteccion-Salud/6000018128579/es/</v>
      </c>
      <c r="G4236">
        <v>1</v>
      </c>
    </row>
    <row r="4237" spans="1:7" outlineLevel="1" x14ac:dyDescent="0.25">
      <c r="A4237" t="s">
        <v>854</v>
      </c>
      <c r="B4237">
        <v>5000</v>
      </c>
      <c r="C4237">
        <v>0.99</v>
      </c>
      <c r="D4237">
        <v>6.49</v>
      </c>
      <c r="E4237" s="1" t="s">
        <v>415</v>
      </c>
      <c r="F4237" s="4" t="str">
        <f>HYPERLINK("https://seguros.elcorteingles.es/salud/ayuda/existe-algun-seguro-carencias/")</f>
        <v>https://seguros.elcorteingles.es/salud/ayuda/existe-algun-seguro-carencias/</v>
      </c>
      <c r="G4237">
        <v>1</v>
      </c>
    </row>
    <row r="4238" spans="1:7" outlineLevel="1" x14ac:dyDescent="0.25">
      <c r="A4238" t="s">
        <v>854</v>
      </c>
      <c r="B4238">
        <v>5000</v>
      </c>
      <c r="C4238">
        <v>0.99</v>
      </c>
      <c r="D4238">
        <v>6.49</v>
      </c>
      <c r="E4238" s="1" t="s">
        <v>415</v>
      </c>
      <c r="F4238" s="4" t="str">
        <f>HYPERLINK("https://www.clinicum.es/")</f>
        <v>https://www.clinicum.es/</v>
      </c>
      <c r="G4238">
        <v>1</v>
      </c>
    </row>
    <row r="4239" spans="1:7" outlineLevel="1" x14ac:dyDescent="0.25">
      <c r="A4239" t="s">
        <v>854</v>
      </c>
      <c r="B4239">
        <v>5000</v>
      </c>
      <c r="C4239">
        <v>0.99</v>
      </c>
      <c r="D4239">
        <v>6.49</v>
      </c>
      <c r="E4239" s="1" t="s">
        <v>415</v>
      </c>
      <c r="F4239" s="4" t="str">
        <f>HYPERLINK("https://coverseguros.com/consejos-para-elegir-un-seguro-medico/")</f>
        <v>https://coverseguros.com/consejos-para-elegir-un-seguro-medico/</v>
      </c>
      <c r="G4239">
        <v>1</v>
      </c>
    </row>
    <row r="4240" spans="1:7" outlineLevel="1" x14ac:dyDescent="0.25">
      <c r="A4240" t="s">
        <v>854</v>
      </c>
      <c r="B4240">
        <v>5000</v>
      </c>
      <c r="C4240">
        <v>0.99</v>
      </c>
      <c r="D4240">
        <v>6.49</v>
      </c>
      <c r="E4240" s="1" t="s">
        <v>415</v>
      </c>
      <c r="F4240" s="4" t="str">
        <f>HYPERLINK("https://www.ibercaja.es/particulares/seguros/seguros-salud/caser-salud-integral/")</f>
        <v>https://www.ibercaja.es/particulares/seguros/seguros-salud/caser-salud-integral/</v>
      </c>
      <c r="G4240">
        <v>1</v>
      </c>
    </row>
    <row r="4241" spans="1:7" outlineLevel="1" x14ac:dyDescent="0.25">
      <c r="A4241" t="s">
        <v>854</v>
      </c>
      <c r="B4241">
        <v>5000</v>
      </c>
      <c r="C4241">
        <v>0.99</v>
      </c>
      <c r="D4241">
        <v>6.49</v>
      </c>
      <c r="E4241" s="1" t="s">
        <v>415</v>
      </c>
      <c r="F4241" s="4" t="str">
        <f>HYPERLINK("https://www.asssa.es/noticia/seguro-de-salud-asssa-sin-copagos/")</f>
        <v>https://www.asssa.es/noticia/seguro-de-salud-asssa-sin-copagos/</v>
      </c>
      <c r="G4241">
        <v>1</v>
      </c>
    </row>
    <row r="4242" spans="1:7" x14ac:dyDescent="0.25">
      <c r="G4242">
        <v>1</v>
      </c>
    </row>
    <row r="4243" spans="1:7" x14ac:dyDescent="0.25">
      <c r="A4243" t="s">
        <v>411</v>
      </c>
      <c r="B4243">
        <v>50</v>
      </c>
      <c r="C4243">
        <v>0.99</v>
      </c>
      <c r="D4243">
        <v>3.96</v>
      </c>
      <c r="E4243" s="1" t="s">
        <v>415</v>
      </c>
      <c r="F4243" s="4" t="str">
        <f>HYPERLINK("https://www.aegon.es/seguros/salud/coberturas/copago")</f>
        <v>https://www.aegon.es/seguros/salud/coberturas/copago</v>
      </c>
      <c r="G4243">
        <v>1</v>
      </c>
    </row>
    <row r="4244" spans="1:7" outlineLevel="1" x14ac:dyDescent="0.25">
      <c r="A4244" t="s">
        <v>411</v>
      </c>
      <c r="B4244">
        <v>50</v>
      </c>
      <c r="C4244">
        <v>0.99</v>
      </c>
      <c r="D4244">
        <v>3.96</v>
      </c>
      <c r="E4244" s="1" t="s">
        <v>415</v>
      </c>
      <c r="F4244" s="4" t="str">
        <f>HYPERLINK("https://www.kelisto.es/seguros-salud/mejor-compra/los-mejores-seguros-de-salud-sin-copago-6257")</f>
        <v>https://www.kelisto.es/seguros-salud/mejor-compra/los-mejores-seguros-de-salud-sin-copago-6257</v>
      </c>
      <c r="G4244">
        <v>1</v>
      </c>
    </row>
    <row r="4245" spans="1:7" outlineLevel="1" x14ac:dyDescent="0.25">
      <c r="A4245" t="s">
        <v>411</v>
      </c>
      <c r="B4245">
        <v>50</v>
      </c>
      <c r="C4245">
        <v>0.99</v>
      </c>
      <c r="D4245">
        <v>3.96</v>
      </c>
      <c r="E4245" s="1" t="s">
        <v>415</v>
      </c>
      <c r="F4245" s="4" t="str">
        <f>HYPERLINK("https://selectra.es/seguros/seguros-salud")</f>
        <v>https://selectra.es/seguros/seguros-salud</v>
      </c>
      <c r="G4245">
        <v>1</v>
      </c>
    </row>
    <row r="4246" spans="1:7" outlineLevel="1" x14ac:dyDescent="0.25">
      <c r="A4246" t="s">
        <v>411</v>
      </c>
      <c r="B4246">
        <v>50</v>
      </c>
      <c r="C4246">
        <v>0.99</v>
      </c>
      <c r="D4246">
        <v>3.96</v>
      </c>
      <c r="E4246" s="1" t="s">
        <v>415</v>
      </c>
      <c r="F4246" s="4" t="str">
        <f>HYPERLINK("https://selectra.es/seguros/aseguradoras/fiatc/seguro-salud-fiatc")</f>
        <v>https://selectra.es/seguros/aseguradoras/fiatc/seguro-salud-fiatc</v>
      </c>
      <c r="G4246">
        <v>1</v>
      </c>
    </row>
    <row r="4247" spans="1:7" outlineLevel="1" x14ac:dyDescent="0.25">
      <c r="A4247" t="s">
        <v>411</v>
      </c>
      <c r="B4247">
        <v>50</v>
      </c>
      <c r="C4247">
        <v>0.99</v>
      </c>
      <c r="D4247">
        <v>3.96</v>
      </c>
      <c r="E4247" s="1" t="s">
        <v>415</v>
      </c>
      <c r="F4247" s="4" t="str">
        <f>HYPERLINK("https://www.tupolizadesalud.com/")</f>
        <v>https://www.tupolizadesalud.com/</v>
      </c>
      <c r="G4247">
        <v>1</v>
      </c>
    </row>
    <row r="4248" spans="1:7" outlineLevel="1" x14ac:dyDescent="0.25">
      <c r="A4248" t="s">
        <v>411</v>
      </c>
      <c r="B4248">
        <v>50</v>
      </c>
      <c r="C4248">
        <v>0.99</v>
      </c>
      <c r="D4248">
        <v>3.96</v>
      </c>
      <c r="E4248" s="1" t="s">
        <v>415</v>
      </c>
      <c r="F4248" s="4" t="str">
        <f>HYPERLINK("https://www.bancsabadell.com/cs/Satellite/SabAtl/Seguro-Proteccion-Salud/6000018128579/es/")</f>
        <v>https://www.bancsabadell.com/cs/Satellite/SabAtl/Seguro-Proteccion-Salud/6000018128579/es/</v>
      </c>
      <c r="G4248">
        <v>1</v>
      </c>
    </row>
    <row r="4249" spans="1:7" outlineLevel="1" x14ac:dyDescent="0.25">
      <c r="A4249" t="s">
        <v>411</v>
      </c>
      <c r="B4249">
        <v>50</v>
      </c>
      <c r="C4249">
        <v>0.99</v>
      </c>
      <c r="D4249">
        <v>3.96</v>
      </c>
      <c r="E4249" s="1" t="s">
        <v>415</v>
      </c>
      <c r="F4249" s="4" t="str">
        <f>HYPERLINK("https://www.ibercaja.es/particulares/seguros/seguros-salud/caser-salud-integral/")</f>
        <v>https://www.ibercaja.es/particulares/seguros/seguros-salud/caser-salud-integral/</v>
      </c>
      <c r="G4249">
        <v>1</v>
      </c>
    </row>
    <row r="4250" spans="1:7" outlineLevel="1" x14ac:dyDescent="0.25">
      <c r="A4250" t="s">
        <v>411</v>
      </c>
      <c r="B4250">
        <v>50</v>
      </c>
      <c r="C4250">
        <v>0.99</v>
      </c>
      <c r="D4250">
        <v>3.96</v>
      </c>
      <c r="E4250" s="1" t="s">
        <v>415</v>
      </c>
      <c r="F4250" s="4" t="str">
        <f>HYPERLINK("https://www.nb21.es/particulares/seguros-de-salud")</f>
        <v>https://www.nb21.es/particulares/seguros-de-salud</v>
      </c>
      <c r="G4250">
        <v>1</v>
      </c>
    </row>
    <row r="4251" spans="1:7" outlineLevel="1" x14ac:dyDescent="0.25">
      <c r="A4251" t="s">
        <v>411</v>
      </c>
      <c r="B4251">
        <v>50</v>
      </c>
      <c r="C4251">
        <v>0.99</v>
      </c>
      <c r="D4251">
        <v>3.96</v>
      </c>
      <c r="E4251" s="1" t="s">
        <v>415</v>
      </c>
      <c r="F4251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51">
        <v>1</v>
      </c>
    </row>
    <row r="4252" spans="1:7" outlineLevel="1" x14ac:dyDescent="0.25">
      <c r="A4252" t="s">
        <v>411</v>
      </c>
      <c r="B4252">
        <v>50</v>
      </c>
      <c r="C4252">
        <v>0.99</v>
      </c>
      <c r="D4252">
        <v>3.96</v>
      </c>
      <c r="E4252" s="1" t="s">
        <v>415</v>
      </c>
      <c r="F4252" s="4" t="str">
        <f>HYPERLINK("https://www.apeseg.org.pe/2021/02/copagos-en-los-seguros-de-salud-que-son/")</f>
        <v>https://www.apeseg.org.pe/2021/02/copagos-en-los-seguros-de-salud-que-son/</v>
      </c>
      <c r="G4252">
        <v>1</v>
      </c>
    </row>
    <row r="4253" spans="1:7" x14ac:dyDescent="0.25">
      <c r="G4253">
        <v>1</v>
      </c>
    </row>
    <row r="4254" spans="1:7" x14ac:dyDescent="0.25">
      <c r="A4254" t="s">
        <v>740</v>
      </c>
      <c r="B4254">
        <v>500</v>
      </c>
      <c r="C4254">
        <v>0.99</v>
      </c>
      <c r="D4254">
        <v>2.14</v>
      </c>
      <c r="E4254" s="1" t="s">
        <v>415</v>
      </c>
      <c r="F4254" s="4" t="str">
        <f>HYPERLINK("https://www.aegon.es/seguros/salud/coberturas/copago")</f>
        <v>https://www.aegon.es/seguros/salud/coberturas/copago</v>
      </c>
      <c r="G4254">
        <v>1</v>
      </c>
    </row>
    <row r="4255" spans="1:7" outlineLevel="1" x14ac:dyDescent="0.25">
      <c r="A4255" t="s">
        <v>740</v>
      </c>
      <c r="B4255">
        <v>500</v>
      </c>
      <c r="C4255">
        <v>0.99</v>
      </c>
      <c r="D4255">
        <v>2.14</v>
      </c>
      <c r="E4255" s="1" t="s">
        <v>415</v>
      </c>
      <c r="F4255" s="4" t="str">
        <f>HYPERLINK("https://www.kelisto.es/seguros-salud/mejor-compra/los-mejores-seguros-de-salud-sin-copago-6257")</f>
        <v>https://www.kelisto.es/seguros-salud/mejor-compra/los-mejores-seguros-de-salud-sin-copago-6257</v>
      </c>
      <c r="G4255">
        <v>1</v>
      </c>
    </row>
    <row r="4256" spans="1:7" outlineLevel="1" x14ac:dyDescent="0.25">
      <c r="A4256" t="s">
        <v>740</v>
      </c>
      <c r="B4256">
        <v>500</v>
      </c>
      <c r="C4256">
        <v>0.99</v>
      </c>
      <c r="D4256">
        <v>2.14</v>
      </c>
      <c r="E4256" s="1" t="s">
        <v>415</v>
      </c>
      <c r="F4256" s="4" t="str">
        <f>HYPERLINK("https://selectra.es/seguros/seguros-salud")</f>
        <v>https://selectra.es/seguros/seguros-salud</v>
      </c>
      <c r="G4256">
        <v>1</v>
      </c>
    </row>
    <row r="4257" spans="1:7" outlineLevel="1" x14ac:dyDescent="0.25">
      <c r="A4257" t="s">
        <v>740</v>
      </c>
      <c r="B4257">
        <v>500</v>
      </c>
      <c r="C4257">
        <v>0.99</v>
      </c>
      <c r="D4257">
        <v>2.14</v>
      </c>
      <c r="E4257" s="1" t="s">
        <v>415</v>
      </c>
      <c r="F4257" s="4" t="str">
        <f>HYPERLINK("https://www.tupolizadesalud.com/")</f>
        <v>https://www.tupolizadesalud.com/</v>
      </c>
      <c r="G4257">
        <v>1</v>
      </c>
    </row>
    <row r="4258" spans="1:7" outlineLevel="1" x14ac:dyDescent="0.25">
      <c r="A4258" t="s">
        <v>740</v>
      </c>
      <c r="B4258">
        <v>500</v>
      </c>
      <c r="C4258">
        <v>0.99</v>
      </c>
      <c r="D4258">
        <v>2.14</v>
      </c>
      <c r="E4258" s="1" t="s">
        <v>415</v>
      </c>
      <c r="F4258" s="4" t="str">
        <f>HYPERLINK("https://www.aseguratuviaje.com.ar/que-es-un-seguro-de-viaje-con-copago")</f>
        <v>https://www.aseguratuviaje.com.ar/que-es-un-seguro-de-viaje-con-copago</v>
      </c>
      <c r="G4258">
        <v>1</v>
      </c>
    </row>
    <row r="4259" spans="1:7" outlineLevel="1" x14ac:dyDescent="0.25">
      <c r="A4259" t="s">
        <v>740</v>
      </c>
      <c r="B4259">
        <v>500</v>
      </c>
      <c r="C4259">
        <v>0.99</v>
      </c>
      <c r="D4259">
        <v>2.14</v>
      </c>
      <c r="E4259" s="1" t="s">
        <v>415</v>
      </c>
      <c r="F4259" s="4" t="str">
        <f>HYPERLINK("https://www.bancsabadell.com/cs/Satellite/SabAtl/Seguro-Proteccion-Salud/6000018128579/es/")</f>
        <v>https://www.bancsabadell.com/cs/Satellite/SabAtl/Seguro-Proteccion-Salud/6000018128579/es/</v>
      </c>
      <c r="G4259">
        <v>1</v>
      </c>
    </row>
    <row r="4260" spans="1:7" outlineLevel="1" x14ac:dyDescent="0.25">
      <c r="A4260" t="s">
        <v>740</v>
      </c>
      <c r="B4260">
        <v>500</v>
      </c>
      <c r="C4260">
        <v>0.99</v>
      </c>
      <c r="D4260">
        <v>2.14</v>
      </c>
      <c r="E4260" s="1" t="s">
        <v>415</v>
      </c>
      <c r="F4260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60">
        <v>1</v>
      </c>
    </row>
    <row r="4261" spans="1:7" outlineLevel="1" x14ac:dyDescent="0.25">
      <c r="A4261" t="s">
        <v>740</v>
      </c>
      <c r="B4261">
        <v>500</v>
      </c>
      <c r="C4261">
        <v>0.99</v>
      </c>
      <c r="D4261">
        <v>2.14</v>
      </c>
      <c r="E4261" s="1" t="s">
        <v>415</v>
      </c>
      <c r="F4261" s="4" t="str">
        <f>HYPERLINK("https://www.ibercaja.es/particulares/seguros/seguros-salud/caser-salud-integral/")</f>
        <v>https://www.ibercaja.es/particulares/seguros/seguros-salud/caser-salud-integral/</v>
      </c>
      <c r="G4261">
        <v>1</v>
      </c>
    </row>
    <row r="4262" spans="1:7" outlineLevel="1" x14ac:dyDescent="0.25">
      <c r="A4262" t="s">
        <v>740</v>
      </c>
      <c r="B4262">
        <v>500</v>
      </c>
      <c r="C4262">
        <v>0.99</v>
      </c>
      <c r="D4262">
        <v>2.14</v>
      </c>
      <c r="E4262" s="1" t="s">
        <v>415</v>
      </c>
      <c r="F4262" s="4" t="str">
        <f>HYPERLINK("https://www.nb21.es/particulares/seguros-de-salud")</f>
        <v>https://www.nb21.es/particulares/seguros-de-salud</v>
      </c>
      <c r="G4262">
        <v>1</v>
      </c>
    </row>
    <row r="4263" spans="1:7" outlineLevel="1" x14ac:dyDescent="0.25">
      <c r="A4263" t="s">
        <v>740</v>
      </c>
      <c r="B4263">
        <v>500</v>
      </c>
      <c r="C4263">
        <v>0.99</v>
      </c>
      <c r="D4263">
        <v>2.14</v>
      </c>
      <c r="E4263" s="1" t="s">
        <v>415</v>
      </c>
      <c r="F4263" s="4" t="str">
        <f>HYPERLINK("https://www.apeseg.org.pe/2021/02/copagos-en-los-seguros-de-salud-que-son/")</f>
        <v>https://www.apeseg.org.pe/2021/02/copagos-en-los-seguros-de-salud-que-son/</v>
      </c>
      <c r="G4263">
        <v>1</v>
      </c>
    </row>
    <row r="4264" spans="1:7" x14ac:dyDescent="0.25">
      <c r="G4264">
        <v>1</v>
      </c>
    </row>
    <row r="4265" spans="1:7" x14ac:dyDescent="0.25">
      <c r="A4265" t="s">
        <v>1037</v>
      </c>
      <c r="B4265">
        <v>50</v>
      </c>
      <c r="C4265">
        <v>0.99</v>
      </c>
      <c r="D4265">
        <v>1.96</v>
      </c>
      <c r="E4265" s="1" t="s">
        <v>415</v>
      </c>
      <c r="F4265" s="4" t="str">
        <f>HYPERLINK("https://www.aegon.es/seguros/salud/coberturas/copago")</f>
        <v>https://www.aegon.es/seguros/salud/coberturas/copago</v>
      </c>
      <c r="G4265">
        <v>1</v>
      </c>
    </row>
    <row r="4266" spans="1:7" outlineLevel="1" x14ac:dyDescent="0.25">
      <c r="A4266" t="s">
        <v>1037</v>
      </c>
      <c r="B4266">
        <v>50</v>
      </c>
      <c r="C4266">
        <v>0.99</v>
      </c>
      <c r="D4266">
        <v>1.96</v>
      </c>
      <c r="E4266" s="1" t="s">
        <v>415</v>
      </c>
      <c r="F4266" s="4" t="str">
        <f>HYPERLINK("https://selectra.es/seguros/seguros-salud")</f>
        <v>https://selectra.es/seguros/seguros-salud</v>
      </c>
      <c r="G4266">
        <v>1</v>
      </c>
    </row>
    <row r="4267" spans="1:7" outlineLevel="1" x14ac:dyDescent="0.25">
      <c r="A4267" t="s">
        <v>1037</v>
      </c>
      <c r="B4267">
        <v>50</v>
      </c>
      <c r="C4267">
        <v>0.99</v>
      </c>
      <c r="D4267">
        <v>1.96</v>
      </c>
      <c r="E4267" s="1" t="s">
        <v>415</v>
      </c>
      <c r="F4267" s="4" t="str">
        <f>HYPERLINK("https://www.kelisto.es/seguros-salud/mejor-compra/los-mejores-seguros-de-salud-sin-copago-6257")</f>
        <v>https://www.kelisto.es/seguros-salud/mejor-compra/los-mejores-seguros-de-salud-sin-copago-6257</v>
      </c>
      <c r="G4267">
        <v>1</v>
      </c>
    </row>
    <row r="4268" spans="1:7" outlineLevel="1" x14ac:dyDescent="0.25">
      <c r="A4268" t="s">
        <v>1037</v>
      </c>
      <c r="B4268">
        <v>50</v>
      </c>
      <c r="C4268">
        <v>0.99</v>
      </c>
      <c r="D4268">
        <v>1.96</v>
      </c>
      <c r="E4268" s="1" t="s">
        <v>415</v>
      </c>
      <c r="F4268" s="4" t="str">
        <f>HYPERLINK("https://www.tupolizadesalud.com/")</f>
        <v>https://www.tupolizadesalud.com/</v>
      </c>
      <c r="G4268">
        <v>1</v>
      </c>
    </row>
    <row r="4269" spans="1:7" outlineLevel="1" x14ac:dyDescent="0.25">
      <c r="A4269" t="s">
        <v>1037</v>
      </c>
      <c r="B4269">
        <v>50</v>
      </c>
      <c r="C4269">
        <v>0.99</v>
      </c>
      <c r="D4269">
        <v>1.96</v>
      </c>
      <c r="E4269" s="1" t="s">
        <v>415</v>
      </c>
      <c r="F4269" s="4" t="str">
        <f>HYPERLINK("https://seguros.elcorteingles.es/salud/ayuda/copago-participacion-asegurado-costes-asistencia/")</f>
        <v>https://seguros.elcorteingles.es/salud/ayuda/copago-participacion-asegurado-costes-asistencia/</v>
      </c>
      <c r="G4269">
        <v>1</v>
      </c>
    </row>
    <row r="4270" spans="1:7" outlineLevel="1" x14ac:dyDescent="0.25">
      <c r="A4270" t="s">
        <v>1037</v>
      </c>
      <c r="B4270">
        <v>50</v>
      </c>
      <c r="C4270">
        <v>0.99</v>
      </c>
      <c r="D4270">
        <v>1.96</v>
      </c>
      <c r="E4270" s="1" t="s">
        <v>415</v>
      </c>
      <c r="F4270" s="4" t="str">
        <f>HYPERLINK("https://www.ibercaja.es/particulares/seguros/seguros-salud/caser-salud-integral/")</f>
        <v>https://www.ibercaja.es/particulares/seguros/seguros-salud/caser-salud-integral/</v>
      </c>
      <c r="G4270">
        <v>1</v>
      </c>
    </row>
    <row r="4271" spans="1:7" outlineLevel="1" x14ac:dyDescent="0.25">
      <c r="A4271" t="s">
        <v>1037</v>
      </c>
      <c r="B4271">
        <v>50</v>
      </c>
      <c r="C4271">
        <v>0.99</v>
      </c>
      <c r="D4271">
        <v>1.96</v>
      </c>
      <c r="E4271" s="1" t="s">
        <v>415</v>
      </c>
      <c r="F4271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71">
        <v>1</v>
      </c>
    </row>
    <row r="4272" spans="1:7" outlineLevel="1" x14ac:dyDescent="0.25">
      <c r="A4272" t="s">
        <v>1037</v>
      </c>
      <c r="B4272">
        <v>50</v>
      </c>
      <c r="C4272">
        <v>0.99</v>
      </c>
      <c r="D4272">
        <v>1.96</v>
      </c>
      <c r="E4272" s="1" t="s">
        <v>415</v>
      </c>
      <c r="F4272" s="4" t="str">
        <f>HYPERLINK("https://www.trujilloasociados.es/seguros-las-palmas/que-es-el-copago-sanitario/")</f>
        <v>https://www.trujilloasociados.es/seguros-las-palmas/que-es-el-copago-sanitario/</v>
      </c>
      <c r="G4272">
        <v>1</v>
      </c>
    </row>
    <row r="4273" spans="1:7" outlineLevel="1" x14ac:dyDescent="0.25">
      <c r="A4273" t="s">
        <v>1037</v>
      </c>
      <c r="B4273">
        <v>50</v>
      </c>
      <c r="C4273">
        <v>0.99</v>
      </c>
      <c r="D4273">
        <v>1.96</v>
      </c>
      <c r="E4273" s="1" t="s">
        <v>415</v>
      </c>
      <c r="F4273" s="4" t="str">
        <f>HYPERLINK("https://www.bancsabadell.com/cs/Satellite/SabAtl/Seguro-Proteccion-Salud/6000018128579/es/")</f>
        <v>https://www.bancsabadell.com/cs/Satellite/SabAtl/Seguro-Proteccion-Salud/6000018128579/es/</v>
      </c>
      <c r="G4273">
        <v>1</v>
      </c>
    </row>
    <row r="4274" spans="1:7" outlineLevel="1" x14ac:dyDescent="0.25">
      <c r="A4274" t="s">
        <v>1037</v>
      </c>
      <c r="B4274">
        <v>50</v>
      </c>
      <c r="C4274">
        <v>0.99</v>
      </c>
      <c r="D4274">
        <v>1.96</v>
      </c>
      <c r="E4274" s="1" t="s">
        <v>415</v>
      </c>
      <c r="F4274" s="4" t="str">
        <f>HYPERLINK("https://www.nb21.es/particulares/seguros-de-salud")</f>
        <v>https://www.nb21.es/particulares/seguros-de-salud</v>
      </c>
      <c r="G4274">
        <v>1</v>
      </c>
    </row>
    <row r="4275" spans="1:7" x14ac:dyDescent="0.25">
      <c r="G4275">
        <v>1</v>
      </c>
    </row>
    <row r="4276" spans="1:7" x14ac:dyDescent="0.25">
      <c r="A4276" t="s">
        <v>188</v>
      </c>
      <c r="B4276">
        <v>5000</v>
      </c>
      <c r="C4276">
        <v>0.99</v>
      </c>
      <c r="D4276">
        <v>6.49</v>
      </c>
      <c r="E4276" s="1" t="s">
        <v>415</v>
      </c>
      <c r="F4276" s="4" t="str">
        <f>HYPERLINK("https://www.kelisto.es/seguros-salud/mejor-compra/los-mejores-seguros-de-salud-sin-copago-6257")</f>
        <v>https://www.kelisto.es/seguros-salud/mejor-compra/los-mejores-seguros-de-salud-sin-copago-6257</v>
      </c>
      <c r="G4276">
        <v>1</v>
      </c>
    </row>
    <row r="4277" spans="1:7" outlineLevel="1" x14ac:dyDescent="0.25">
      <c r="A4277" t="s">
        <v>188</v>
      </c>
      <c r="B4277">
        <v>5000</v>
      </c>
      <c r="C4277">
        <v>0.99</v>
      </c>
      <c r="D4277">
        <v>6.49</v>
      </c>
      <c r="E4277" s="1" t="s">
        <v>415</v>
      </c>
      <c r="F4277" s="4" t="str">
        <f>HYPERLINK("https://selectra.es/seguros/seguros-salud")</f>
        <v>https://selectra.es/seguros/seguros-salud</v>
      </c>
      <c r="G4277">
        <v>1</v>
      </c>
    </row>
    <row r="4278" spans="1:7" outlineLevel="1" x14ac:dyDescent="0.25">
      <c r="A4278" t="s">
        <v>188</v>
      </c>
      <c r="B4278">
        <v>5000</v>
      </c>
      <c r="C4278">
        <v>0.99</v>
      </c>
      <c r="D4278">
        <v>6.49</v>
      </c>
      <c r="E4278" s="1" t="s">
        <v>415</v>
      </c>
      <c r="F4278" s="4" t="str">
        <f>HYPERLINK("https://www.aegon.es/seguros/salud/coberturas/copago")</f>
        <v>https://www.aegon.es/seguros/salud/coberturas/copago</v>
      </c>
      <c r="G4278">
        <v>1</v>
      </c>
    </row>
    <row r="4279" spans="1:7" outlineLevel="1" x14ac:dyDescent="0.25">
      <c r="A4279" t="s">
        <v>188</v>
      </c>
      <c r="B4279">
        <v>5000</v>
      </c>
      <c r="C4279">
        <v>0.99</v>
      </c>
      <c r="D4279">
        <v>6.49</v>
      </c>
      <c r="E4279" s="1" t="s">
        <v>415</v>
      </c>
      <c r="F4279" s="4" t="str">
        <f>HYPERLINK("https://www.tupolizadesalud.com/")</f>
        <v>https://www.tupolizadesalud.com/</v>
      </c>
      <c r="G4279">
        <v>1</v>
      </c>
    </row>
    <row r="4280" spans="1:7" outlineLevel="1" x14ac:dyDescent="0.25">
      <c r="A4280" t="s">
        <v>188</v>
      </c>
      <c r="B4280">
        <v>5000</v>
      </c>
      <c r="C4280">
        <v>0.99</v>
      </c>
      <c r="D4280">
        <v>6.49</v>
      </c>
      <c r="E4280" s="1" t="s">
        <v>415</v>
      </c>
      <c r="F4280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80">
        <v>1</v>
      </c>
    </row>
    <row r="4281" spans="1:7" outlineLevel="1" x14ac:dyDescent="0.25">
      <c r="A4281" t="s">
        <v>188</v>
      </c>
      <c r="B4281">
        <v>5000</v>
      </c>
      <c r="C4281">
        <v>0.99</v>
      </c>
      <c r="D4281">
        <v>6.49</v>
      </c>
      <c r="E4281" s="1" t="s">
        <v>415</v>
      </c>
      <c r="F4281" s="4" t="str">
        <f>HYPERLINK("https://www.bancsabadell.com/cs/Satellite/SabAtl/Seguro-Proteccion-Salud/6000018128579/es/")</f>
        <v>https://www.bancsabadell.com/cs/Satellite/SabAtl/Seguro-Proteccion-Salud/6000018128579/es/</v>
      </c>
      <c r="G4281">
        <v>1</v>
      </c>
    </row>
    <row r="4282" spans="1:7" outlineLevel="1" x14ac:dyDescent="0.25">
      <c r="A4282" t="s">
        <v>188</v>
      </c>
      <c r="B4282">
        <v>5000</v>
      </c>
      <c r="C4282">
        <v>0.99</v>
      </c>
      <c r="D4282">
        <v>6.49</v>
      </c>
      <c r="E4282" s="1" t="s">
        <v>415</v>
      </c>
      <c r="F4282" s="4" t="str">
        <f>HYPERLINK("https://seguros.elcorteingles.es/salud/ayuda/existe-algun-seguro-carencias/")</f>
        <v>https://seguros.elcorteingles.es/salud/ayuda/existe-algun-seguro-carencias/</v>
      </c>
      <c r="G4282">
        <v>1</v>
      </c>
    </row>
    <row r="4283" spans="1:7" outlineLevel="1" x14ac:dyDescent="0.25">
      <c r="A4283" t="s">
        <v>188</v>
      </c>
      <c r="B4283">
        <v>5000</v>
      </c>
      <c r="C4283">
        <v>0.99</v>
      </c>
      <c r="D4283">
        <v>6.49</v>
      </c>
      <c r="E4283" s="1" t="s">
        <v>415</v>
      </c>
      <c r="F4283" s="4" t="str">
        <f>HYPERLINK("https://www.nb21.es/particulares/seguros-de-salud")</f>
        <v>https://www.nb21.es/particulares/seguros-de-salud</v>
      </c>
      <c r="G4283">
        <v>1</v>
      </c>
    </row>
    <row r="4284" spans="1:7" outlineLevel="1" x14ac:dyDescent="0.25">
      <c r="A4284" t="s">
        <v>188</v>
      </c>
      <c r="B4284">
        <v>5000</v>
      </c>
      <c r="C4284">
        <v>0.99</v>
      </c>
      <c r="D4284">
        <v>6.49</v>
      </c>
      <c r="E4284" s="1" t="s">
        <v>415</v>
      </c>
      <c r="F4284" s="4" t="str">
        <f>HYPERLINK("https://www.clinicum.es/")</f>
        <v>https://www.clinicum.es/</v>
      </c>
      <c r="G4284">
        <v>1</v>
      </c>
    </row>
    <row r="4285" spans="1:7" outlineLevel="1" x14ac:dyDescent="0.25">
      <c r="A4285" t="s">
        <v>188</v>
      </c>
      <c r="B4285">
        <v>5000</v>
      </c>
      <c r="C4285">
        <v>0.99</v>
      </c>
      <c r="D4285">
        <v>6.49</v>
      </c>
      <c r="E4285" s="1" t="s">
        <v>415</v>
      </c>
      <c r="F4285" s="4" t="str">
        <f>HYPERLINK("https://www.ibercaja.es/particulares/seguros/seguros-salud/caser-salud-integral/")</f>
        <v>https://www.ibercaja.es/particulares/seguros/seguros-salud/caser-salud-integral/</v>
      </c>
      <c r="G4285">
        <v>1</v>
      </c>
    </row>
    <row r="4286" spans="1:7" x14ac:dyDescent="0.25">
      <c r="G4286">
        <v>1</v>
      </c>
    </row>
    <row r="4287" spans="1:7" x14ac:dyDescent="0.25">
      <c r="A4287" t="s">
        <v>458</v>
      </c>
      <c r="B4287">
        <v>500</v>
      </c>
      <c r="C4287">
        <v>0.99</v>
      </c>
      <c r="D4287">
        <v>6.26</v>
      </c>
      <c r="E4287" s="1" t="s">
        <v>415</v>
      </c>
      <c r="F4287" s="4" t="str">
        <f>HYPERLINK("https://www.kelisto.es/seguros-salud/mejor-compra/los-mejores-seguros-de-salud-sin-copago-6257")</f>
        <v>https://www.kelisto.es/seguros-salud/mejor-compra/los-mejores-seguros-de-salud-sin-copago-6257</v>
      </c>
      <c r="G4287">
        <v>1</v>
      </c>
    </row>
    <row r="4288" spans="1:7" outlineLevel="1" x14ac:dyDescent="0.25">
      <c r="A4288" t="s">
        <v>458</v>
      </c>
      <c r="B4288">
        <v>500</v>
      </c>
      <c r="C4288">
        <v>0.99</v>
      </c>
      <c r="D4288">
        <v>6.26</v>
      </c>
      <c r="E4288" s="1" t="s">
        <v>415</v>
      </c>
      <c r="F4288" s="4" t="str">
        <f>HYPERLINK("https://www.aegon.es/seguros/salud/coberturas/copago")</f>
        <v>https://www.aegon.es/seguros/salud/coberturas/copago</v>
      </c>
      <c r="G4288">
        <v>1</v>
      </c>
    </row>
    <row r="4289" spans="1:7" outlineLevel="1" x14ac:dyDescent="0.25">
      <c r="A4289" t="s">
        <v>458</v>
      </c>
      <c r="B4289">
        <v>500</v>
      </c>
      <c r="C4289">
        <v>0.99</v>
      </c>
      <c r="D4289">
        <v>6.26</v>
      </c>
      <c r="E4289" s="1" t="s">
        <v>415</v>
      </c>
      <c r="F4289" s="4" t="str">
        <f>HYPERLINK("https://selectra.es/seguros/seguros-salud")</f>
        <v>https://selectra.es/seguros/seguros-salud</v>
      </c>
      <c r="G4289">
        <v>1</v>
      </c>
    </row>
    <row r="4290" spans="1:7" outlineLevel="1" x14ac:dyDescent="0.25">
      <c r="A4290" t="s">
        <v>458</v>
      </c>
      <c r="B4290">
        <v>500</v>
      </c>
      <c r="C4290">
        <v>0.99</v>
      </c>
      <c r="D4290">
        <v>6.26</v>
      </c>
      <c r="E4290" s="1" t="s">
        <v>415</v>
      </c>
      <c r="F4290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290">
        <v>1</v>
      </c>
    </row>
    <row r="4291" spans="1:7" outlineLevel="1" x14ac:dyDescent="0.25">
      <c r="A4291" t="s">
        <v>458</v>
      </c>
      <c r="B4291">
        <v>500</v>
      </c>
      <c r="C4291">
        <v>0.99</v>
      </c>
      <c r="D4291">
        <v>6.26</v>
      </c>
      <c r="E4291" s="1" t="s">
        <v>415</v>
      </c>
      <c r="F4291" s="4" t="str">
        <f>HYPERLINK("https://www.tupolizadesalud.com/")</f>
        <v>https://www.tupolizadesalud.com/</v>
      </c>
      <c r="G4291">
        <v>1</v>
      </c>
    </row>
    <row r="4292" spans="1:7" outlineLevel="1" x14ac:dyDescent="0.25">
      <c r="A4292" t="s">
        <v>458</v>
      </c>
      <c r="B4292">
        <v>500</v>
      </c>
      <c r="C4292">
        <v>0.99</v>
      </c>
      <c r="D4292">
        <v>6.26</v>
      </c>
      <c r="E4292" s="1" t="s">
        <v>415</v>
      </c>
      <c r="F4292" s="4" t="str">
        <f>HYPERLINK("https://www.bancsabadell.com/cs/Satellite/SabAtl/Seguro-Proteccion-Salud/6000018128579/es/")</f>
        <v>https://www.bancsabadell.com/cs/Satellite/SabAtl/Seguro-Proteccion-Salud/6000018128579/es/</v>
      </c>
      <c r="G4292">
        <v>1</v>
      </c>
    </row>
    <row r="4293" spans="1:7" outlineLevel="1" x14ac:dyDescent="0.25">
      <c r="A4293" t="s">
        <v>458</v>
      </c>
      <c r="B4293">
        <v>500</v>
      </c>
      <c r="C4293">
        <v>0.99</v>
      </c>
      <c r="D4293">
        <v>6.26</v>
      </c>
      <c r="E4293" s="1" t="s">
        <v>415</v>
      </c>
      <c r="F4293" s="4" t="str">
        <f>HYPERLINK("https://www.asssa.es/noticia/seguro-de-salud-asssa-sin-copagos/")</f>
        <v>https://www.asssa.es/noticia/seguro-de-salud-asssa-sin-copagos/</v>
      </c>
      <c r="G4293">
        <v>1</v>
      </c>
    </row>
    <row r="4294" spans="1:7" outlineLevel="1" x14ac:dyDescent="0.25">
      <c r="A4294" t="s">
        <v>458</v>
      </c>
      <c r="B4294">
        <v>500</v>
      </c>
      <c r="C4294">
        <v>0.99</v>
      </c>
      <c r="D4294">
        <v>6.26</v>
      </c>
      <c r="E4294" s="1" t="s">
        <v>415</v>
      </c>
      <c r="F4294" s="4" t="str">
        <f>HYPERLINK("https://seguros.elcorteingles.es/salud/ayuda/existe-algun-seguro-carencias/")</f>
        <v>https://seguros.elcorteingles.es/salud/ayuda/existe-algun-seguro-carencias/</v>
      </c>
      <c r="G4294">
        <v>1</v>
      </c>
    </row>
    <row r="4295" spans="1:7" outlineLevel="1" x14ac:dyDescent="0.25">
      <c r="A4295" t="s">
        <v>458</v>
      </c>
      <c r="B4295">
        <v>500</v>
      </c>
      <c r="C4295">
        <v>0.99</v>
      </c>
      <c r="D4295">
        <v>6.26</v>
      </c>
      <c r="E4295" s="1" t="s">
        <v>415</v>
      </c>
      <c r="F4295" s="4" t="str">
        <f>HYPERLINK("https://www.nb21.es/particulares/seguros-de-salud")</f>
        <v>https://www.nb21.es/particulares/seguros-de-salud</v>
      </c>
      <c r="G4295">
        <v>1</v>
      </c>
    </row>
    <row r="4296" spans="1:7" outlineLevel="1" x14ac:dyDescent="0.25">
      <c r="A4296" t="s">
        <v>458</v>
      </c>
      <c r="B4296">
        <v>500</v>
      </c>
      <c r="C4296">
        <v>0.99</v>
      </c>
      <c r="D4296">
        <v>6.26</v>
      </c>
      <c r="E4296" s="1" t="s">
        <v>415</v>
      </c>
      <c r="F4296" s="4" t="str">
        <f>HYPERLINK("https://www.clinicum.es/")</f>
        <v>https://www.clinicum.es/</v>
      </c>
      <c r="G4296">
        <v>1</v>
      </c>
    </row>
    <row r="4297" spans="1:7" x14ac:dyDescent="0.25">
      <c r="G4297">
        <v>1</v>
      </c>
    </row>
    <row r="4298" spans="1:7" x14ac:dyDescent="0.25">
      <c r="A4298" t="s">
        <v>285</v>
      </c>
      <c r="B4298">
        <v>500</v>
      </c>
      <c r="C4298">
        <v>0.99</v>
      </c>
      <c r="D4298">
        <v>7.22</v>
      </c>
      <c r="E4298" s="1" t="s">
        <v>415</v>
      </c>
      <c r="F4298" s="4" t="str">
        <f>HYPERLINK("https://www.kelisto.es/seguros-salud/mejor-compra/los-mejores-seguros-de-salud-sin-copago-6257")</f>
        <v>https://www.kelisto.es/seguros-salud/mejor-compra/los-mejores-seguros-de-salud-sin-copago-6257</v>
      </c>
      <c r="G4298">
        <v>1</v>
      </c>
    </row>
    <row r="4299" spans="1:7" outlineLevel="1" x14ac:dyDescent="0.25">
      <c r="A4299" t="s">
        <v>285</v>
      </c>
      <c r="B4299">
        <v>500</v>
      </c>
      <c r="C4299">
        <v>0.99</v>
      </c>
      <c r="D4299">
        <v>7.22</v>
      </c>
      <c r="E4299" s="1" t="s">
        <v>415</v>
      </c>
      <c r="F4299" s="4" t="str">
        <f>HYPERLINK("https://selectra.es/seguros/seguros-salud")</f>
        <v>https://selectra.es/seguros/seguros-salud</v>
      </c>
      <c r="G4299">
        <v>1</v>
      </c>
    </row>
    <row r="4300" spans="1:7" outlineLevel="1" x14ac:dyDescent="0.25">
      <c r="A4300" t="s">
        <v>285</v>
      </c>
      <c r="B4300">
        <v>500</v>
      </c>
      <c r="C4300">
        <v>0.99</v>
      </c>
      <c r="D4300">
        <v>7.22</v>
      </c>
      <c r="E4300" s="1" t="s">
        <v>415</v>
      </c>
      <c r="F4300" s="4" t="str">
        <f>HYPERLINK("https://www.aegon.es/seguros/salud/coberturas/copago")</f>
        <v>https://www.aegon.es/seguros/salud/coberturas/copago</v>
      </c>
      <c r="G4300">
        <v>1</v>
      </c>
    </row>
    <row r="4301" spans="1:7" outlineLevel="1" x14ac:dyDescent="0.25">
      <c r="A4301" t="s">
        <v>285</v>
      </c>
      <c r="B4301">
        <v>500</v>
      </c>
      <c r="C4301">
        <v>0.99</v>
      </c>
      <c r="D4301">
        <v>7.22</v>
      </c>
      <c r="E4301" s="1" t="s">
        <v>415</v>
      </c>
      <c r="F4301" s="4" t="str">
        <f>HYPERLINK("https://www.tupolizadesalud.com/")</f>
        <v>https://www.tupolizadesalud.com/</v>
      </c>
      <c r="G4301">
        <v>1</v>
      </c>
    </row>
    <row r="4302" spans="1:7" outlineLevel="1" x14ac:dyDescent="0.25">
      <c r="A4302" t="s">
        <v>285</v>
      </c>
      <c r="B4302">
        <v>500</v>
      </c>
      <c r="C4302">
        <v>0.99</v>
      </c>
      <c r="D4302">
        <v>7.22</v>
      </c>
      <c r="E4302" s="1" t="s">
        <v>415</v>
      </c>
      <c r="F4302" s="4" t="str">
        <f>HYPERLINK("https://www.bancsabadell.com/cs/Satellite/SabAtl/Seguro-Proteccion-Salud/6000018128579/es/")</f>
        <v>https://www.bancsabadell.com/cs/Satellite/SabAtl/Seguro-Proteccion-Salud/6000018128579/es/</v>
      </c>
      <c r="G4302">
        <v>1</v>
      </c>
    </row>
    <row r="4303" spans="1:7" outlineLevel="1" x14ac:dyDescent="0.25">
      <c r="A4303" t="s">
        <v>285</v>
      </c>
      <c r="B4303">
        <v>500</v>
      </c>
      <c r="C4303">
        <v>0.99</v>
      </c>
      <c r="D4303">
        <v>7.22</v>
      </c>
      <c r="E4303" s="1" t="s">
        <v>415</v>
      </c>
      <c r="F4303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303">
        <v>1</v>
      </c>
    </row>
    <row r="4304" spans="1:7" outlineLevel="1" x14ac:dyDescent="0.25">
      <c r="A4304" t="s">
        <v>285</v>
      </c>
      <c r="B4304">
        <v>500</v>
      </c>
      <c r="C4304">
        <v>0.99</v>
      </c>
      <c r="D4304">
        <v>7.22</v>
      </c>
      <c r="E4304" s="1" t="s">
        <v>415</v>
      </c>
      <c r="F4304" s="4" t="str">
        <f>HYPERLINK("https://seguros.elcorteingles.es/salud/ayuda/existe-algun-seguro-carencias/")</f>
        <v>https://seguros.elcorteingles.es/salud/ayuda/existe-algun-seguro-carencias/</v>
      </c>
      <c r="G4304">
        <v>1</v>
      </c>
    </row>
    <row r="4305" spans="1:7" outlineLevel="1" x14ac:dyDescent="0.25">
      <c r="A4305" t="s">
        <v>285</v>
      </c>
      <c r="B4305">
        <v>500</v>
      </c>
      <c r="C4305">
        <v>0.99</v>
      </c>
      <c r="D4305">
        <v>7.22</v>
      </c>
      <c r="E4305" s="1" t="s">
        <v>415</v>
      </c>
      <c r="F4305" s="4" t="str">
        <f>HYPERLINK("https://www.asssa.es/noticia/seguro-de-salud-asssa-sin-copagos/")</f>
        <v>https://www.asssa.es/noticia/seguro-de-salud-asssa-sin-copagos/</v>
      </c>
      <c r="G4305">
        <v>1</v>
      </c>
    </row>
    <row r="4306" spans="1:7" outlineLevel="1" x14ac:dyDescent="0.25">
      <c r="A4306" t="s">
        <v>285</v>
      </c>
      <c r="B4306">
        <v>500</v>
      </c>
      <c r="C4306">
        <v>0.99</v>
      </c>
      <c r="D4306">
        <v>7.22</v>
      </c>
      <c r="E4306" s="1" t="s">
        <v>415</v>
      </c>
      <c r="F4306" s="4" t="str">
        <f>HYPERLINK("https://www.nb21.es/particulares/seguros-de-salud")</f>
        <v>https://www.nb21.es/particulares/seguros-de-salud</v>
      </c>
      <c r="G4306">
        <v>1</v>
      </c>
    </row>
    <row r="4307" spans="1:7" outlineLevel="1" x14ac:dyDescent="0.25">
      <c r="A4307" t="s">
        <v>285</v>
      </c>
      <c r="B4307">
        <v>500</v>
      </c>
      <c r="C4307">
        <v>0.99</v>
      </c>
      <c r="D4307">
        <v>7.22</v>
      </c>
      <c r="E4307" s="1" t="s">
        <v>415</v>
      </c>
      <c r="F4307" s="4" t="str">
        <f>HYPERLINK("https://www.clinicum.es/")</f>
        <v>https://www.clinicum.es/</v>
      </c>
      <c r="G4307">
        <v>1</v>
      </c>
    </row>
    <row r="4308" spans="1:7" x14ac:dyDescent="0.25">
      <c r="G4308">
        <v>1</v>
      </c>
    </row>
    <row r="4309" spans="1:7" x14ac:dyDescent="0.25">
      <c r="A4309" t="s">
        <v>84</v>
      </c>
      <c r="B4309">
        <v>5000</v>
      </c>
      <c r="C4309">
        <v>0.99</v>
      </c>
      <c r="D4309">
        <v>6.49</v>
      </c>
      <c r="E4309" s="1" t="s">
        <v>415</v>
      </c>
      <c r="F4309" s="4" t="str">
        <f>HYPERLINK("https://selectra.es/seguros/seguros-salud")</f>
        <v>https://selectra.es/seguros/seguros-salud</v>
      </c>
      <c r="G4309">
        <v>1</v>
      </c>
    </row>
    <row r="4310" spans="1:7" outlineLevel="1" x14ac:dyDescent="0.25">
      <c r="A4310" t="s">
        <v>84</v>
      </c>
      <c r="B4310">
        <v>5000</v>
      </c>
      <c r="C4310">
        <v>0.99</v>
      </c>
      <c r="D4310">
        <v>6.49</v>
      </c>
      <c r="E4310" s="1" t="s">
        <v>415</v>
      </c>
      <c r="F4310" s="4" t="str">
        <f>HYPERLINK("https://www.aegon.es/seguros/salud/coberturas/copago")</f>
        <v>https://www.aegon.es/seguros/salud/coberturas/copago</v>
      </c>
      <c r="G4310">
        <v>1</v>
      </c>
    </row>
    <row r="4311" spans="1:7" outlineLevel="1" x14ac:dyDescent="0.25">
      <c r="A4311" t="s">
        <v>84</v>
      </c>
      <c r="B4311">
        <v>5000</v>
      </c>
      <c r="C4311">
        <v>0.99</v>
      </c>
      <c r="D4311">
        <v>6.49</v>
      </c>
      <c r="E4311" s="1" t="s">
        <v>415</v>
      </c>
      <c r="F4311" s="4" t="str">
        <f>HYPERLINK("https://www.tupolizadesalud.com/")</f>
        <v>https://www.tupolizadesalud.com/</v>
      </c>
      <c r="G4311">
        <v>1</v>
      </c>
    </row>
    <row r="4312" spans="1:7" outlineLevel="1" x14ac:dyDescent="0.25">
      <c r="A4312" t="s">
        <v>84</v>
      </c>
      <c r="B4312">
        <v>5000</v>
      </c>
      <c r="C4312">
        <v>0.99</v>
      </c>
      <c r="D4312">
        <v>6.49</v>
      </c>
      <c r="E4312" s="1" t="s">
        <v>415</v>
      </c>
      <c r="F4312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312">
        <v>1</v>
      </c>
    </row>
    <row r="4313" spans="1:7" outlineLevel="1" x14ac:dyDescent="0.25">
      <c r="A4313" t="s">
        <v>84</v>
      </c>
      <c r="B4313">
        <v>5000</v>
      </c>
      <c r="C4313">
        <v>0.99</v>
      </c>
      <c r="D4313">
        <v>6.49</v>
      </c>
      <c r="E4313" s="1" t="s">
        <v>415</v>
      </c>
      <c r="F4313" s="4" t="str">
        <f>HYPERLINK("https://www.bancsabadell.com/cs/Satellite/SabAtl/Seguro-Proteccion-Salud/6000018128579/es/")</f>
        <v>https://www.bancsabadell.com/cs/Satellite/SabAtl/Seguro-Proteccion-Salud/6000018128579/es/</v>
      </c>
      <c r="G4313">
        <v>1</v>
      </c>
    </row>
    <row r="4314" spans="1:7" outlineLevel="1" x14ac:dyDescent="0.25">
      <c r="A4314" t="s">
        <v>84</v>
      </c>
      <c r="B4314">
        <v>5000</v>
      </c>
      <c r="C4314">
        <v>0.99</v>
      </c>
      <c r="D4314">
        <v>6.49</v>
      </c>
      <c r="E4314" s="1" t="s">
        <v>415</v>
      </c>
      <c r="F4314" s="4" t="str">
        <f>HYPERLINK("https://seguros.elcorteingles.es/salud/ayuda/existe-algun-seguro-carencias/")</f>
        <v>https://seguros.elcorteingles.es/salud/ayuda/existe-algun-seguro-carencias/</v>
      </c>
      <c r="G4314">
        <v>1</v>
      </c>
    </row>
    <row r="4315" spans="1:7" outlineLevel="1" x14ac:dyDescent="0.25">
      <c r="A4315" t="s">
        <v>84</v>
      </c>
      <c r="B4315">
        <v>5000</v>
      </c>
      <c r="C4315">
        <v>0.99</v>
      </c>
      <c r="D4315">
        <v>6.49</v>
      </c>
      <c r="E4315" s="1" t="s">
        <v>415</v>
      </c>
      <c r="F4315" s="4" t="str">
        <f>HYPERLINK("https://www.clinicum.es/")</f>
        <v>https://www.clinicum.es/</v>
      </c>
      <c r="G4315">
        <v>1</v>
      </c>
    </row>
    <row r="4316" spans="1:7" outlineLevel="1" x14ac:dyDescent="0.25">
      <c r="A4316" t="s">
        <v>84</v>
      </c>
      <c r="B4316">
        <v>5000</v>
      </c>
      <c r="C4316">
        <v>0.99</v>
      </c>
      <c r="D4316">
        <v>6.49</v>
      </c>
      <c r="E4316" s="1" t="s">
        <v>415</v>
      </c>
      <c r="F4316" s="4" t="str">
        <f>HYPERLINK("https://www.nb21.es/particulares/seguros-de-salud")</f>
        <v>https://www.nb21.es/particulares/seguros-de-salud</v>
      </c>
      <c r="G4316">
        <v>1</v>
      </c>
    </row>
    <row r="4317" spans="1:7" outlineLevel="1" x14ac:dyDescent="0.25">
      <c r="A4317" t="s">
        <v>84</v>
      </c>
      <c r="B4317">
        <v>5000</v>
      </c>
      <c r="C4317">
        <v>0.99</v>
      </c>
      <c r="D4317">
        <v>6.49</v>
      </c>
      <c r="E4317" s="1" t="s">
        <v>415</v>
      </c>
      <c r="F4317" s="4" t="str">
        <f>HYPERLINK("https://coverseguros.com/consejos-para-elegir-un-seguro-medico/")</f>
        <v>https://coverseguros.com/consejos-para-elegir-un-seguro-medico/</v>
      </c>
      <c r="G4317">
        <v>1</v>
      </c>
    </row>
    <row r="4318" spans="1:7" outlineLevel="1" x14ac:dyDescent="0.25">
      <c r="A4318" t="s">
        <v>84</v>
      </c>
      <c r="B4318">
        <v>5000</v>
      </c>
      <c r="C4318">
        <v>0.99</v>
      </c>
      <c r="D4318">
        <v>6.49</v>
      </c>
      <c r="E4318" s="1" t="s">
        <v>415</v>
      </c>
      <c r="F4318" s="4" t="str">
        <f>HYPERLINK("https://www.asssa.es/noticia/seguro-de-salud-asssa-sin-copagos/")</f>
        <v>https://www.asssa.es/noticia/seguro-de-salud-asssa-sin-copagos/</v>
      </c>
      <c r="G4318">
        <v>1</v>
      </c>
    </row>
    <row r="4319" spans="1:7" x14ac:dyDescent="0.25">
      <c r="G4319">
        <v>1</v>
      </c>
    </row>
    <row r="4320" spans="1:7" x14ac:dyDescent="0.25">
      <c r="A4320" t="s">
        <v>665</v>
      </c>
      <c r="B4320">
        <v>50</v>
      </c>
      <c r="C4320">
        <v>0.99</v>
      </c>
      <c r="D4320">
        <v>2.4</v>
      </c>
      <c r="E4320" s="1" t="s">
        <v>415</v>
      </c>
      <c r="F4320" s="4" t="str">
        <f>HYPERLINK("https://selectra.es/seguros/seguros-salud")</f>
        <v>https://selectra.es/seguros/seguros-salud</v>
      </c>
      <c r="G4320">
        <v>1</v>
      </c>
    </row>
    <row r="4321" spans="1:7" outlineLevel="1" x14ac:dyDescent="0.25">
      <c r="A4321" t="s">
        <v>665</v>
      </c>
      <c r="B4321">
        <v>50</v>
      </c>
      <c r="C4321">
        <v>0.99</v>
      </c>
      <c r="D4321">
        <v>2.4</v>
      </c>
      <c r="E4321" s="1" t="s">
        <v>415</v>
      </c>
      <c r="F4321" s="4" t="str">
        <f>HYPERLINK("https://www.aegon.es/seguros/salud/coberturas/copago")</f>
        <v>https://www.aegon.es/seguros/salud/coberturas/copago</v>
      </c>
      <c r="G4321">
        <v>1</v>
      </c>
    </row>
    <row r="4322" spans="1:7" outlineLevel="1" x14ac:dyDescent="0.25">
      <c r="A4322" t="s">
        <v>665</v>
      </c>
      <c r="B4322">
        <v>50</v>
      </c>
      <c r="C4322">
        <v>0.99</v>
      </c>
      <c r="D4322">
        <v>2.4</v>
      </c>
      <c r="E4322" s="1" t="s">
        <v>415</v>
      </c>
      <c r="F4322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322">
        <v>1</v>
      </c>
    </row>
    <row r="4323" spans="1:7" outlineLevel="1" x14ac:dyDescent="0.25">
      <c r="A4323" t="s">
        <v>665</v>
      </c>
      <c r="B4323">
        <v>50</v>
      </c>
      <c r="C4323">
        <v>0.99</v>
      </c>
      <c r="D4323">
        <v>2.4</v>
      </c>
      <c r="E4323" s="1" t="s">
        <v>415</v>
      </c>
      <c r="F4323" s="4" t="str">
        <f>HYPERLINK("https://www.tupolizadesalud.com/")</f>
        <v>https://www.tupolizadesalud.com/</v>
      </c>
      <c r="G4323">
        <v>1</v>
      </c>
    </row>
    <row r="4324" spans="1:7" outlineLevel="1" x14ac:dyDescent="0.25">
      <c r="A4324" t="s">
        <v>665</v>
      </c>
      <c r="B4324">
        <v>50</v>
      </c>
      <c r="C4324">
        <v>0.99</v>
      </c>
      <c r="D4324">
        <v>2.4</v>
      </c>
      <c r="E4324" s="1" t="s">
        <v>415</v>
      </c>
      <c r="F4324" s="4" t="str">
        <f>HYPERLINK("https://www.bancsabadell.com/cs/Satellite/SabAtl/Seguro-Proteccion-Salud/6000018128579/es/")</f>
        <v>https://www.bancsabadell.com/cs/Satellite/SabAtl/Seguro-Proteccion-Salud/6000018128579/es/</v>
      </c>
      <c r="G4324">
        <v>1</v>
      </c>
    </row>
    <row r="4325" spans="1:7" outlineLevel="1" x14ac:dyDescent="0.25">
      <c r="A4325" t="s">
        <v>665</v>
      </c>
      <c r="B4325">
        <v>50</v>
      </c>
      <c r="C4325">
        <v>0.99</v>
      </c>
      <c r="D4325">
        <v>2.4</v>
      </c>
      <c r="E4325" s="1" t="s">
        <v>415</v>
      </c>
      <c r="F4325" s="4" t="str">
        <f>HYPERLINK("https://www.asssa.es/noticia/seguro-de-salud-asssa-sin-copagos/")</f>
        <v>https://www.asssa.es/noticia/seguro-de-salud-asssa-sin-copagos/</v>
      </c>
      <c r="G4325">
        <v>1</v>
      </c>
    </row>
    <row r="4326" spans="1:7" outlineLevel="1" x14ac:dyDescent="0.25">
      <c r="A4326" t="s">
        <v>665</v>
      </c>
      <c r="B4326">
        <v>50</v>
      </c>
      <c r="C4326">
        <v>0.99</v>
      </c>
      <c r="D4326">
        <v>2.4</v>
      </c>
      <c r="E4326" s="1" t="s">
        <v>415</v>
      </c>
      <c r="F4326" s="4" t="str">
        <f>HYPERLINK("https://seguros.elcorteingles.es/salud/ayuda/existe-algun-seguro-carencias/")</f>
        <v>https://seguros.elcorteingles.es/salud/ayuda/existe-algun-seguro-carencias/</v>
      </c>
      <c r="G4326">
        <v>1</v>
      </c>
    </row>
    <row r="4327" spans="1:7" outlineLevel="1" x14ac:dyDescent="0.25">
      <c r="A4327" t="s">
        <v>665</v>
      </c>
      <c r="B4327">
        <v>50</v>
      </c>
      <c r="C4327">
        <v>0.99</v>
      </c>
      <c r="D4327">
        <v>2.4</v>
      </c>
      <c r="E4327" s="1" t="s">
        <v>415</v>
      </c>
      <c r="F4327" s="4" t="str">
        <f>HYPERLINK("https://www.nb21.es/particulares/seguros-de-salud")</f>
        <v>https://www.nb21.es/particulares/seguros-de-salud</v>
      </c>
      <c r="G4327">
        <v>1</v>
      </c>
    </row>
    <row r="4328" spans="1:7" outlineLevel="1" x14ac:dyDescent="0.25">
      <c r="A4328" t="s">
        <v>665</v>
      </c>
      <c r="B4328">
        <v>50</v>
      </c>
      <c r="C4328">
        <v>0.99</v>
      </c>
      <c r="D4328">
        <v>2.4</v>
      </c>
      <c r="E4328" s="1" t="s">
        <v>415</v>
      </c>
      <c r="F4328" s="4" t="str">
        <f>HYPERLINK("https://www.clinicum.es/")</f>
        <v>https://www.clinicum.es/</v>
      </c>
      <c r="G4328">
        <v>1</v>
      </c>
    </row>
    <row r="4329" spans="1:7" outlineLevel="1" x14ac:dyDescent="0.25">
      <c r="A4329" t="s">
        <v>665</v>
      </c>
      <c r="B4329">
        <v>50</v>
      </c>
      <c r="C4329">
        <v>0.99</v>
      </c>
      <c r="D4329">
        <v>2.4</v>
      </c>
      <c r="E4329" s="1" t="s">
        <v>415</v>
      </c>
      <c r="F4329" s="4" t="str">
        <f>HYPERLINK("https://www.aseguratuviaje.com.ar/que-es-un-seguro-de-viaje-con-copago")</f>
        <v>https://www.aseguratuviaje.com.ar/que-es-un-seguro-de-viaje-con-copago</v>
      </c>
      <c r="G4329">
        <v>1</v>
      </c>
    </row>
    <row r="4330" spans="1:7" x14ac:dyDescent="0.25">
      <c r="G4330">
        <v>1</v>
      </c>
    </row>
    <row r="4331" spans="1:7" x14ac:dyDescent="0.25">
      <c r="A4331" t="s">
        <v>244</v>
      </c>
      <c r="B4331">
        <v>50</v>
      </c>
      <c r="C4331">
        <v>0.99</v>
      </c>
      <c r="D4331">
        <v>2.37</v>
      </c>
      <c r="E4331" s="1" t="s">
        <v>384</v>
      </c>
      <c r="F4331" s="4" t="str">
        <f>HYPERLINK("https://selectra.es/seguros/seguros-salud")</f>
        <v>https://selectra.es/seguros/seguros-salud</v>
      </c>
      <c r="G4331">
        <v>1</v>
      </c>
    </row>
    <row r="4332" spans="1:7" outlineLevel="1" x14ac:dyDescent="0.25">
      <c r="A4332" t="s">
        <v>244</v>
      </c>
      <c r="B4332">
        <v>50</v>
      </c>
      <c r="C4332">
        <v>0.99</v>
      </c>
      <c r="D4332">
        <v>2.37</v>
      </c>
      <c r="E4332" s="1" t="s">
        <v>384</v>
      </c>
      <c r="F4332" s="4" t="str">
        <f>HYPERLINK("https://www.aegon.es/seguros/salud/coberturas/copago")</f>
        <v>https://www.aegon.es/seguros/salud/coberturas/copago</v>
      </c>
      <c r="G4332">
        <v>1</v>
      </c>
    </row>
    <row r="4333" spans="1:7" outlineLevel="1" x14ac:dyDescent="0.25">
      <c r="A4333" t="s">
        <v>244</v>
      </c>
      <c r="B4333">
        <v>50</v>
      </c>
      <c r="C4333">
        <v>0.99</v>
      </c>
      <c r="D4333">
        <v>2.37</v>
      </c>
      <c r="E4333" s="1" t="s">
        <v>384</v>
      </c>
      <c r="F4333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333">
        <v>1</v>
      </c>
    </row>
    <row r="4334" spans="1:7" outlineLevel="1" x14ac:dyDescent="0.25">
      <c r="A4334" t="s">
        <v>244</v>
      </c>
      <c r="B4334">
        <v>50</v>
      </c>
      <c r="C4334">
        <v>0.99</v>
      </c>
      <c r="D4334">
        <v>2.37</v>
      </c>
      <c r="E4334" s="1" t="s">
        <v>384</v>
      </c>
      <c r="F4334" s="4" t="str">
        <f>HYPERLINK("https://www.tupolizadesalud.com/")</f>
        <v>https://www.tupolizadesalud.com/</v>
      </c>
      <c r="G4334">
        <v>1</v>
      </c>
    </row>
    <row r="4335" spans="1:7" outlineLevel="1" x14ac:dyDescent="0.25">
      <c r="A4335" t="s">
        <v>244</v>
      </c>
      <c r="B4335">
        <v>50</v>
      </c>
      <c r="C4335">
        <v>0.99</v>
      </c>
      <c r="D4335">
        <v>2.37</v>
      </c>
      <c r="E4335" s="1" t="s">
        <v>384</v>
      </c>
      <c r="F4335" s="4" t="str">
        <f>HYPERLINK("https://www.bancsabadell.com/cs/Satellite/SabAtl/Seguro-Proteccion-Salud/6000018128579/es/")</f>
        <v>https://www.bancsabadell.com/cs/Satellite/SabAtl/Seguro-Proteccion-Salud/6000018128579/es/</v>
      </c>
      <c r="G4335">
        <v>1</v>
      </c>
    </row>
    <row r="4336" spans="1:7" outlineLevel="1" x14ac:dyDescent="0.25">
      <c r="A4336" t="s">
        <v>244</v>
      </c>
      <c r="B4336">
        <v>50</v>
      </c>
      <c r="C4336">
        <v>0.99</v>
      </c>
      <c r="D4336">
        <v>2.37</v>
      </c>
      <c r="E4336" s="1" t="s">
        <v>384</v>
      </c>
      <c r="F4336" s="4" t="str">
        <f>HYPERLINK("https://www.clinicum.es/")</f>
        <v>https://www.clinicum.es/</v>
      </c>
      <c r="G4336">
        <v>1</v>
      </c>
    </row>
    <row r="4337" spans="1:7" outlineLevel="1" x14ac:dyDescent="0.25">
      <c r="A4337" t="s">
        <v>244</v>
      </c>
      <c r="B4337">
        <v>50</v>
      </c>
      <c r="C4337">
        <v>0.99</v>
      </c>
      <c r="D4337">
        <v>2.37</v>
      </c>
      <c r="E4337" s="1" t="s">
        <v>384</v>
      </c>
      <c r="F4337" s="4" t="str">
        <f>HYPERLINK("https://seguros.elcorteingles.es/salud/ayuda/existe-algun-seguro-carencias/")</f>
        <v>https://seguros.elcorteingles.es/salud/ayuda/existe-algun-seguro-carencias/</v>
      </c>
      <c r="G4337">
        <v>1</v>
      </c>
    </row>
    <row r="4338" spans="1:7" outlineLevel="1" x14ac:dyDescent="0.25">
      <c r="A4338" t="s">
        <v>244</v>
      </c>
      <c r="B4338">
        <v>50</v>
      </c>
      <c r="C4338">
        <v>0.99</v>
      </c>
      <c r="D4338">
        <v>2.37</v>
      </c>
      <c r="E4338" s="1" t="s">
        <v>384</v>
      </c>
      <c r="F4338" s="4" t="str">
        <f>HYPERLINK("https://coverseguros.com/consejos-para-elegir-un-seguro-medico/")</f>
        <v>https://coverseguros.com/consejos-para-elegir-un-seguro-medico/</v>
      </c>
      <c r="G4338">
        <v>1</v>
      </c>
    </row>
    <row r="4339" spans="1:7" outlineLevel="1" x14ac:dyDescent="0.25">
      <c r="A4339" t="s">
        <v>244</v>
      </c>
      <c r="B4339">
        <v>50</v>
      </c>
      <c r="C4339">
        <v>0.99</v>
      </c>
      <c r="D4339">
        <v>2.37</v>
      </c>
      <c r="E4339" s="1" t="s">
        <v>384</v>
      </c>
      <c r="F4339" s="4" t="str">
        <f>HYPERLINK("https://www.ibercaja.es/particulares/seguros/seguros-salud/caser-salud-integral/")</f>
        <v>https://www.ibercaja.es/particulares/seguros/seguros-salud/caser-salud-integral/</v>
      </c>
      <c r="G4339">
        <v>1</v>
      </c>
    </row>
    <row r="4340" spans="1:7" outlineLevel="1" x14ac:dyDescent="0.25">
      <c r="A4340" t="s">
        <v>244</v>
      </c>
      <c r="B4340">
        <v>50</v>
      </c>
      <c r="C4340">
        <v>0.99</v>
      </c>
      <c r="D4340">
        <v>2.37</v>
      </c>
      <c r="E4340" s="1" t="s">
        <v>384</v>
      </c>
      <c r="F4340" s="4" t="str">
        <f>HYPERLINK("https://www.nb21.es/particulares/seguros-de-salud")</f>
        <v>https://www.nb21.es/particulares/seguros-de-salud</v>
      </c>
      <c r="G4340">
        <v>1</v>
      </c>
    </row>
    <row r="4341" spans="1:7" x14ac:dyDescent="0.25">
      <c r="G4341">
        <v>1</v>
      </c>
    </row>
    <row r="4342" spans="1:7" x14ac:dyDescent="0.25">
      <c r="A4342" t="s">
        <v>406</v>
      </c>
      <c r="B4342">
        <v>500</v>
      </c>
      <c r="C4342">
        <v>0.99</v>
      </c>
      <c r="D4342">
        <v>3.56</v>
      </c>
      <c r="E4342" s="1" t="s">
        <v>384</v>
      </c>
      <c r="F4342" s="4" t="str">
        <f>HYPERLINK("https://selectra.es/seguros/seguros-salud")</f>
        <v>https://selectra.es/seguros/seguros-salud</v>
      </c>
      <c r="G4342">
        <v>1</v>
      </c>
    </row>
    <row r="4343" spans="1:7" outlineLevel="1" x14ac:dyDescent="0.25">
      <c r="A4343" t="s">
        <v>406</v>
      </c>
      <c r="B4343">
        <v>500</v>
      </c>
      <c r="C4343">
        <v>0.99</v>
      </c>
      <c r="D4343">
        <v>3.56</v>
      </c>
      <c r="E4343" s="1" t="s">
        <v>384</v>
      </c>
      <c r="F4343" s="4" t="str">
        <f>HYPERLINK("https://www.aegon.es/seguros/salud/coberturas/copago")</f>
        <v>https://www.aegon.es/seguros/salud/coberturas/copago</v>
      </c>
      <c r="G4343">
        <v>1</v>
      </c>
    </row>
    <row r="4344" spans="1:7" outlineLevel="1" x14ac:dyDescent="0.25">
      <c r="A4344" t="s">
        <v>406</v>
      </c>
      <c r="B4344">
        <v>500</v>
      </c>
      <c r="C4344">
        <v>0.99</v>
      </c>
      <c r="D4344">
        <v>3.56</v>
      </c>
      <c r="E4344" s="1" t="s">
        <v>384</v>
      </c>
      <c r="F4344" s="4" t="str">
        <f>HYPERLINK("https://www.kelisto.es/seguros-salud/mejor-compra/los-mejores-seguros-de-salud-sin-copago-6257")</f>
        <v>https://www.kelisto.es/seguros-salud/mejor-compra/los-mejores-seguros-de-salud-sin-copago-6257</v>
      </c>
      <c r="G4344">
        <v>1</v>
      </c>
    </row>
    <row r="4345" spans="1:7" outlineLevel="1" x14ac:dyDescent="0.25">
      <c r="A4345" t="s">
        <v>406</v>
      </c>
      <c r="B4345">
        <v>500</v>
      </c>
      <c r="C4345">
        <v>0.99</v>
      </c>
      <c r="D4345">
        <v>3.56</v>
      </c>
      <c r="E4345" s="1" t="s">
        <v>384</v>
      </c>
      <c r="F4345" s="4" t="str">
        <f>HYPERLINK("https://www.tupolizadesalud.com/")</f>
        <v>https://www.tupolizadesalud.com/</v>
      </c>
      <c r="G4345">
        <v>1</v>
      </c>
    </row>
    <row r="4346" spans="1:7" outlineLevel="1" x14ac:dyDescent="0.25">
      <c r="A4346" t="s">
        <v>406</v>
      </c>
      <c r="B4346">
        <v>500</v>
      </c>
      <c r="C4346">
        <v>0.99</v>
      </c>
      <c r="D4346">
        <v>3.56</v>
      </c>
      <c r="E4346" s="1" t="s">
        <v>384</v>
      </c>
      <c r="F4346" s="4" t="str">
        <f>HYPERLINK("https://www.bancsabadell.com/cs/Satellite/SabAtl/Seguro-Proteccion-Salud/6000018128579/es/")</f>
        <v>https://www.bancsabadell.com/cs/Satellite/SabAtl/Seguro-Proteccion-Salud/6000018128579/es/</v>
      </c>
      <c r="G4346">
        <v>1</v>
      </c>
    </row>
    <row r="4347" spans="1:7" outlineLevel="1" x14ac:dyDescent="0.25">
      <c r="A4347" t="s">
        <v>406</v>
      </c>
      <c r="B4347">
        <v>500</v>
      </c>
      <c r="C4347">
        <v>0.99</v>
      </c>
      <c r="D4347">
        <v>3.56</v>
      </c>
      <c r="E4347" s="1" t="s">
        <v>384</v>
      </c>
      <c r="F4347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4347">
        <v>1</v>
      </c>
    </row>
    <row r="4348" spans="1:7" outlineLevel="1" x14ac:dyDescent="0.25">
      <c r="A4348" t="s">
        <v>406</v>
      </c>
      <c r="B4348">
        <v>500</v>
      </c>
      <c r="C4348">
        <v>0.99</v>
      </c>
      <c r="D4348">
        <v>3.56</v>
      </c>
      <c r="E4348" s="1" t="s">
        <v>384</v>
      </c>
      <c r="F4348" s="4" t="str">
        <f>HYPERLINK("https://coverseguros.com/consejos-para-elegir-un-seguro-medico/")</f>
        <v>https://coverseguros.com/consejos-para-elegir-un-seguro-medico/</v>
      </c>
      <c r="G4348">
        <v>1</v>
      </c>
    </row>
    <row r="4349" spans="1:7" outlineLevel="1" x14ac:dyDescent="0.25">
      <c r="A4349" t="s">
        <v>406</v>
      </c>
      <c r="B4349">
        <v>500</v>
      </c>
      <c r="C4349">
        <v>0.99</v>
      </c>
      <c r="D4349">
        <v>3.56</v>
      </c>
      <c r="E4349" s="1" t="s">
        <v>384</v>
      </c>
      <c r="F4349" s="4" t="str">
        <f>HYPERLINK("https://www.ibercaja.es/particulares/seguros/seguros-salud/caser-salud-integral/")</f>
        <v>https://www.ibercaja.es/particulares/seguros/seguros-salud/caser-salud-integral/</v>
      </c>
      <c r="G4349">
        <v>1</v>
      </c>
    </row>
    <row r="4350" spans="1:7" outlineLevel="1" x14ac:dyDescent="0.25">
      <c r="A4350" t="s">
        <v>406</v>
      </c>
      <c r="B4350">
        <v>500</v>
      </c>
      <c r="C4350">
        <v>0.99</v>
      </c>
      <c r="D4350">
        <v>3.56</v>
      </c>
      <c r="E4350" s="1" t="s">
        <v>384</v>
      </c>
      <c r="F4350" s="4" t="str">
        <f>HYPERLINK("https://www.nb21.es/particulares/seguros-de-salud")</f>
        <v>https://www.nb21.es/particulares/seguros-de-salud</v>
      </c>
      <c r="G4350">
        <v>1</v>
      </c>
    </row>
    <row r="4351" spans="1:7" outlineLevel="1" x14ac:dyDescent="0.25">
      <c r="A4351" t="s">
        <v>406</v>
      </c>
      <c r="B4351">
        <v>500</v>
      </c>
      <c r="C4351">
        <v>0.99</v>
      </c>
      <c r="D4351">
        <v>3.56</v>
      </c>
      <c r="E4351" s="1" t="s">
        <v>384</v>
      </c>
      <c r="F4351" s="4" t="str">
        <f>HYPERLINK("https://www.sanitas.es/sanitas/seguros/es/particulares/seguros_medicos/cuadro_medico/otros_seguros/nectar/resumen/index.html")</f>
        <v>https://www.sanitas.es/sanitas/seguros/es/particulares/seguros_medicos/cuadro_medico/otros_seguros/nectar/resumen/index.html</v>
      </c>
      <c r="G4351">
        <v>1</v>
      </c>
    </row>
    <row r="4352" spans="1:7" x14ac:dyDescent="0.25">
      <c r="G4352">
        <v>1</v>
      </c>
    </row>
    <row r="4353" spans="1:7" x14ac:dyDescent="0.25">
      <c r="A4353" t="s">
        <v>996</v>
      </c>
      <c r="B4353">
        <v>500</v>
      </c>
      <c r="C4353">
        <v>0.99</v>
      </c>
      <c r="D4353">
        <v>2.76</v>
      </c>
      <c r="E4353" s="1" t="s">
        <v>981</v>
      </c>
      <c r="F4353" s="4" t="str">
        <f>HYPERLINK("https://www.universal.com.do/productos_parati/salud_internacional/Paginas/default.aspx")</f>
        <v>https://www.universal.com.do/productos_parati/salud_internacional/Paginas/default.aspx</v>
      </c>
      <c r="G4353">
        <v>1</v>
      </c>
    </row>
    <row r="4354" spans="1:7" outlineLevel="1" x14ac:dyDescent="0.25">
      <c r="A4354" t="s">
        <v>996</v>
      </c>
      <c r="B4354">
        <v>500</v>
      </c>
      <c r="C4354">
        <v>0.99</v>
      </c>
      <c r="D4354">
        <v>2.76</v>
      </c>
      <c r="E4354" s="1" t="s">
        <v>981</v>
      </c>
      <c r="F4354" s="4" t="str">
        <f>HYPERLINK("https://www.bmicos.com/categoria-producto/salud/")</f>
        <v>https://www.bmicos.com/categoria-producto/salud/</v>
      </c>
      <c r="G4354">
        <v>1</v>
      </c>
    </row>
    <row r="4355" spans="1:7" outlineLevel="1" x14ac:dyDescent="0.25">
      <c r="A4355" t="s">
        <v>996</v>
      </c>
      <c r="B4355">
        <v>500</v>
      </c>
      <c r="C4355">
        <v>0.99</v>
      </c>
      <c r="D4355">
        <v>2.76</v>
      </c>
      <c r="E4355" s="1" t="s">
        <v>981</v>
      </c>
      <c r="F4355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4355">
        <v>1</v>
      </c>
    </row>
    <row r="4356" spans="1:7" outlineLevel="1" x14ac:dyDescent="0.25">
      <c r="A4356" t="s">
        <v>996</v>
      </c>
      <c r="B4356">
        <v>500</v>
      </c>
      <c r="C4356">
        <v>0.99</v>
      </c>
      <c r="D4356">
        <v>2.76</v>
      </c>
      <c r="E4356" s="1" t="s">
        <v>981</v>
      </c>
      <c r="F4356" s="4" t="str">
        <f>HYPERLINK("https://www.nacionalseguros.com.bo/seguro-de-salud-internacional.html")</f>
        <v>https://www.nacionalseguros.com.bo/seguro-de-salud-internacional.html</v>
      </c>
      <c r="G4356">
        <v>1</v>
      </c>
    </row>
    <row r="4357" spans="1:7" outlineLevel="1" x14ac:dyDescent="0.25">
      <c r="A4357" t="s">
        <v>996</v>
      </c>
      <c r="B4357">
        <v>500</v>
      </c>
      <c r="C4357">
        <v>0.99</v>
      </c>
      <c r="D4357">
        <v>2.76</v>
      </c>
      <c r="E4357" s="1" t="s">
        <v>981</v>
      </c>
      <c r="F4357" s="4" t="str">
        <f>HYPERLINK("https://selectra.es/seguros/seguros-salud")</f>
        <v>https://selectra.es/seguros/seguros-salud</v>
      </c>
      <c r="G4357">
        <v>1</v>
      </c>
    </row>
    <row r="4358" spans="1:7" outlineLevel="1" x14ac:dyDescent="0.25">
      <c r="A4358" t="s">
        <v>996</v>
      </c>
      <c r="B4358">
        <v>500</v>
      </c>
      <c r="C4358">
        <v>0.99</v>
      </c>
      <c r="D4358">
        <v>2.76</v>
      </c>
      <c r="E4358" s="1" t="s">
        <v>981</v>
      </c>
      <c r="F4358" s="4" t="str">
        <f>HYPERLINK("https://www.assistcard.com/bo")</f>
        <v>https://www.assistcard.com/bo</v>
      </c>
      <c r="G4358">
        <v>1</v>
      </c>
    </row>
    <row r="4359" spans="1:7" outlineLevel="1" x14ac:dyDescent="0.25">
      <c r="A4359" t="s">
        <v>996</v>
      </c>
      <c r="B4359">
        <v>500</v>
      </c>
      <c r="C4359">
        <v>0.99</v>
      </c>
      <c r="D4359">
        <v>2.76</v>
      </c>
      <c r="E4359" s="1" t="s">
        <v>981</v>
      </c>
      <c r="F4359" s="4" t="str">
        <f>HYPERLINK("https://www.intermundial.es/blog/paises-seguro-obligatorio/")</f>
        <v>https://www.intermundial.es/blog/paises-seguro-obligatorio/</v>
      </c>
      <c r="G4359">
        <v>1</v>
      </c>
    </row>
    <row r="4360" spans="1:7" outlineLevel="1" x14ac:dyDescent="0.25">
      <c r="A4360" t="s">
        <v>996</v>
      </c>
      <c r="B4360">
        <v>500</v>
      </c>
      <c r="C4360">
        <v>0.99</v>
      </c>
      <c r="D4360">
        <v>2.76</v>
      </c>
      <c r="E4360" s="1" t="s">
        <v>981</v>
      </c>
      <c r="F4360" s="4" t="str">
        <f>HYPERLINK("https://www.comparaonline.cl/seguro-viaje/tip/seguro-viaje-anual")</f>
        <v>https://www.comparaonline.cl/seguro-viaje/tip/seguro-viaje-anual</v>
      </c>
      <c r="G4360">
        <v>1</v>
      </c>
    </row>
    <row r="4361" spans="1:7" outlineLevel="1" x14ac:dyDescent="0.25">
      <c r="A4361" t="s">
        <v>996</v>
      </c>
      <c r="B4361">
        <v>500</v>
      </c>
      <c r="C4361">
        <v>0.99</v>
      </c>
      <c r="D4361">
        <v>2.76</v>
      </c>
      <c r="E4361" s="1" t="s">
        <v>981</v>
      </c>
      <c r="F4361" s="4" t="str">
        <f>HYPERLINK("https://blog.chapkadirect.es/seguro-de-viaje-es-obligatorio/")</f>
        <v>https://blog.chapkadirect.es/seguro-de-viaje-es-obligatorio/</v>
      </c>
      <c r="G4361">
        <v>1</v>
      </c>
    </row>
    <row r="4362" spans="1:7" outlineLevel="1" x14ac:dyDescent="0.25">
      <c r="A4362" t="s">
        <v>996</v>
      </c>
      <c r="B4362">
        <v>500</v>
      </c>
      <c r="C4362">
        <v>0.99</v>
      </c>
      <c r="D4362">
        <v>2.76</v>
      </c>
      <c r="E4362" s="1" t="s">
        <v>981</v>
      </c>
      <c r="F4362" s="4" t="str">
        <f>HYPERLINK("http://www.esicuba.cu/")</f>
        <v>http://www.esicuba.cu/</v>
      </c>
      <c r="G4362">
        <v>1</v>
      </c>
    </row>
    <row r="4363" spans="1:7" x14ac:dyDescent="0.25">
      <c r="G4363">
        <v>1</v>
      </c>
    </row>
    <row r="4364" spans="1:7" x14ac:dyDescent="0.25">
      <c r="A4364" t="s">
        <v>214</v>
      </c>
      <c r="B4364">
        <v>50</v>
      </c>
      <c r="C4364">
        <v>0.99</v>
      </c>
      <c r="D4364">
        <v>2.5</v>
      </c>
      <c r="E4364" s="1" t="s">
        <v>981</v>
      </c>
      <c r="F4364" s="4" t="str">
        <f>HYPERLINK("https://www.universal.com.do/productos_parati/salud_internacional/Paginas/default.aspx")</f>
        <v>https://www.universal.com.do/productos_parati/salud_internacional/Paginas/default.aspx</v>
      </c>
      <c r="G4364">
        <v>1</v>
      </c>
    </row>
    <row r="4365" spans="1:7" outlineLevel="1" x14ac:dyDescent="0.25">
      <c r="A4365" t="s">
        <v>214</v>
      </c>
      <c r="B4365">
        <v>50</v>
      </c>
      <c r="C4365">
        <v>0.99</v>
      </c>
      <c r="D4365">
        <v>2.5</v>
      </c>
      <c r="E4365" s="1" t="s">
        <v>981</v>
      </c>
      <c r="F4365" s="4" t="str">
        <f>HYPERLINK("https://www.bmicos.com/categoria-producto/salud/")</f>
        <v>https://www.bmicos.com/categoria-producto/salud/</v>
      </c>
      <c r="G4365">
        <v>1</v>
      </c>
    </row>
    <row r="4366" spans="1:7" outlineLevel="1" x14ac:dyDescent="0.25">
      <c r="A4366" t="s">
        <v>214</v>
      </c>
      <c r="B4366">
        <v>50</v>
      </c>
      <c r="C4366">
        <v>0.99</v>
      </c>
      <c r="D4366">
        <v>2.5</v>
      </c>
      <c r="E4366" s="1" t="s">
        <v>981</v>
      </c>
      <c r="F4366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4366">
        <v>1</v>
      </c>
    </row>
    <row r="4367" spans="1:7" outlineLevel="1" x14ac:dyDescent="0.25">
      <c r="A4367" t="s">
        <v>214</v>
      </c>
      <c r="B4367">
        <v>50</v>
      </c>
      <c r="C4367">
        <v>0.99</v>
      </c>
      <c r="D4367">
        <v>2.5</v>
      </c>
      <c r="E4367" s="1" t="s">
        <v>981</v>
      </c>
      <c r="F4367" s="4" t="str">
        <f>HYPERLINK("https://www.nacionalseguros.com.bo/seguro-de-salud-internacional.html")</f>
        <v>https://www.nacionalseguros.com.bo/seguro-de-salud-internacional.html</v>
      </c>
      <c r="G4367">
        <v>1</v>
      </c>
    </row>
    <row r="4368" spans="1:7" outlineLevel="1" x14ac:dyDescent="0.25">
      <c r="A4368" t="s">
        <v>214</v>
      </c>
      <c r="B4368">
        <v>50</v>
      </c>
      <c r="C4368">
        <v>0.99</v>
      </c>
      <c r="D4368">
        <v>2.5</v>
      </c>
      <c r="E4368" s="1" t="s">
        <v>981</v>
      </c>
      <c r="F4368" s="4" t="str">
        <f>HYPERLINK("https://www.assistcard.com/bo")</f>
        <v>https://www.assistcard.com/bo</v>
      </c>
      <c r="G4368">
        <v>1</v>
      </c>
    </row>
    <row r="4369" spans="1:7" outlineLevel="1" x14ac:dyDescent="0.25">
      <c r="A4369" t="s">
        <v>214</v>
      </c>
      <c r="B4369">
        <v>50</v>
      </c>
      <c r="C4369">
        <v>0.99</v>
      </c>
      <c r="D4369">
        <v>2.5</v>
      </c>
      <c r="E4369" s="1" t="s">
        <v>981</v>
      </c>
      <c r="F4369" s="4" t="str">
        <f>HYPERLINK("https://www.intermundial.es/blog/paises-seguro-obligatorio/")</f>
        <v>https://www.intermundial.es/blog/paises-seguro-obligatorio/</v>
      </c>
      <c r="G4369">
        <v>1</v>
      </c>
    </row>
    <row r="4370" spans="1:7" outlineLevel="1" x14ac:dyDescent="0.25">
      <c r="A4370" t="s">
        <v>214</v>
      </c>
      <c r="B4370">
        <v>50</v>
      </c>
      <c r="C4370">
        <v>0.99</v>
      </c>
      <c r="D4370">
        <v>2.5</v>
      </c>
      <c r="E4370" s="1" t="s">
        <v>981</v>
      </c>
      <c r="F4370" s="4" t="str">
        <f>HYPERLINK("https://selectra.es/seguros/seguros-salud")</f>
        <v>https://selectra.es/seguros/seguros-salud</v>
      </c>
      <c r="G4370">
        <v>1</v>
      </c>
    </row>
    <row r="4371" spans="1:7" outlineLevel="1" x14ac:dyDescent="0.25">
      <c r="A4371" t="s">
        <v>214</v>
      </c>
      <c r="B4371">
        <v>50</v>
      </c>
      <c r="C4371">
        <v>0.99</v>
      </c>
      <c r="D4371">
        <v>2.5</v>
      </c>
      <c r="E4371" s="1" t="s">
        <v>981</v>
      </c>
      <c r="F4371" s="4" t="str">
        <f>HYPERLINK("https://www.comparaonline.cl/seguro-viaje/tip/seguro-viaje-anual")</f>
        <v>https://www.comparaonline.cl/seguro-viaje/tip/seguro-viaje-anual</v>
      </c>
      <c r="G4371">
        <v>1</v>
      </c>
    </row>
    <row r="4372" spans="1:7" outlineLevel="1" x14ac:dyDescent="0.25">
      <c r="A4372" t="s">
        <v>214</v>
      </c>
      <c r="B4372">
        <v>50</v>
      </c>
      <c r="C4372">
        <v>0.99</v>
      </c>
      <c r="D4372">
        <v>2.5</v>
      </c>
      <c r="E4372" s="1" t="s">
        <v>981</v>
      </c>
      <c r="F4372" s="4" t="str">
        <f>HYPERLINK("https://www.protegetuviaje.com/blog/seguro-de-viaje-internacional/")</f>
        <v>https://www.protegetuviaje.com/blog/seguro-de-viaje-internacional/</v>
      </c>
      <c r="G4372">
        <v>1</v>
      </c>
    </row>
    <row r="4373" spans="1:7" outlineLevel="1" x14ac:dyDescent="0.25">
      <c r="A4373" t="s">
        <v>214</v>
      </c>
      <c r="B4373">
        <v>50</v>
      </c>
      <c r="C4373">
        <v>0.99</v>
      </c>
      <c r="D4373">
        <v>2.5</v>
      </c>
      <c r="E4373" s="1" t="s">
        <v>981</v>
      </c>
      <c r="F4373" s="4" t="str">
        <f>HYPERLINK("https://www.allianztravel.com.mx/seguro-de-viaje.html")</f>
        <v>https://www.allianztravel.com.mx/seguro-de-viaje.html</v>
      </c>
      <c r="G4373">
        <v>1</v>
      </c>
    </row>
    <row r="4374" spans="1:7" x14ac:dyDescent="0.25">
      <c r="G4374">
        <v>1</v>
      </c>
    </row>
    <row r="4375" spans="1:7" x14ac:dyDescent="0.25">
      <c r="A4375" t="s">
        <v>486</v>
      </c>
      <c r="B4375">
        <v>500</v>
      </c>
      <c r="C4375">
        <v>0.99</v>
      </c>
      <c r="D4375">
        <v>4.1100000000000003</v>
      </c>
      <c r="E4375" s="2" t="s">
        <v>866</v>
      </c>
      <c r="F4375" s="4" t="str">
        <f>HYPERLINK("https://www.tupolizadesalud.com/")</f>
        <v>https://www.tupolizadesalud.com/</v>
      </c>
      <c r="G4375">
        <v>1</v>
      </c>
    </row>
    <row r="4376" spans="1:7" outlineLevel="1" x14ac:dyDescent="0.25">
      <c r="A4376" t="s">
        <v>486</v>
      </c>
      <c r="B4376">
        <v>500</v>
      </c>
      <c r="C4376">
        <v>0.99</v>
      </c>
      <c r="D4376">
        <v>4.1100000000000003</v>
      </c>
      <c r="E4376" s="2" t="s">
        <v>866</v>
      </c>
      <c r="F4376" s="4" t="str">
        <f>HYPERLINK("https://www.yosoyautonomo.com/seguros-para-autonomos/")</f>
        <v>https://www.yosoyautonomo.com/seguros-para-autonomos/</v>
      </c>
      <c r="G4376">
        <v>1</v>
      </c>
    </row>
    <row r="4377" spans="1:7" outlineLevel="1" x14ac:dyDescent="0.25">
      <c r="A4377" t="s">
        <v>486</v>
      </c>
      <c r="B4377">
        <v>500</v>
      </c>
      <c r="C4377">
        <v>0.99</v>
      </c>
      <c r="D4377">
        <v>4.1100000000000003</v>
      </c>
      <c r="E4377" s="2" t="s">
        <v>866</v>
      </c>
      <c r="F4377" s="4" t="str">
        <f>HYPERLINK("https://www.bancsabadell.com/cs/Satellite/SabAtl/Seguro-Proteccion-Salud/6000018128579/es/")</f>
        <v>https://www.bancsabadell.com/cs/Satellite/SabAtl/Seguro-Proteccion-Salud/6000018128579/es/</v>
      </c>
      <c r="G4377">
        <v>1</v>
      </c>
    </row>
    <row r="4378" spans="1:7" outlineLevel="1" x14ac:dyDescent="0.25">
      <c r="A4378" t="s">
        <v>486</v>
      </c>
      <c r="B4378">
        <v>500</v>
      </c>
      <c r="C4378">
        <v>0.99</v>
      </c>
      <c r="D4378">
        <v>4.1100000000000003</v>
      </c>
      <c r="E4378" s="2" t="s">
        <v>866</v>
      </c>
      <c r="F4378" s="4" t="str">
        <f>HYPERLINK("https://selectra.es/seguros/aseguradoras/sanitas/seguro-salud-sanitas")</f>
        <v>https://selectra.es/seguros/aseguradoras/sanitas/seguro-salud-sanitas</v>
      </c>
      <c r="G4378">
        <v>1</v>
      </c>
    </row>
    <row r="4379" spans="1:7" outlineLevel="1" x14ac:dyDescent="0.25">
      <c r="A4379" t="s">
        <v>486</v>
      </c>
      <c r="B4379">
        <v>500</v>
      </c>
      <c r="C4379">
        <v>0.99</v>
      </c>
      <c r="D4379">
        <v>4.1100000000000003</v>
      </c>
      <c r="E4379" s="2" t="s">
        <v>866</v>
      </c>
      <c r="F4379" s="4" t="str">
        <f>HYPERLINK("https://www.ibercaja.es/particulares/seguros/seguros-salud/caser-salud-integral/")</f>
        <v>https://www.ibercaja.es/particulares/seguros/seguros-salud/caser-salud-integral/</v>
      </c>
      <c r="G4379">
        <v>1</v>
      </c>
    </row>
    <row r="4380" spans="1:7" outlineLevel="1" x14ac:dyDescent="0.25">
      <c r="A4380" t="s">
        <v>486</v>
      </c>
      <c r="B4380">
        <v>500</v>
      </c>
      <c r="C4380">
        <v>0.99</v>
      </c>
      <c r="D4380">
        <v>4.1100000000000003</v>
      </c>
      <c r="E4380" s="2" t="s">
        <v>866</v>
      </c>
      <c r="F4380" s="4" t="str">
        <f>HYPERLINK("https://www.segurcorazon.com/seguros-de-vida/seguro-para-autonomos-baja-laboral/")</f>
        <v>https://www.segurcorazon.com/seguros-de-vida/seguro-para-autonomos-baja-laboral/</v>
      </c>
      <c r="G4380">
        <v>1</v>
      </c>
    </row>
    <row r="4381" spans="1:7" outlineLevel="1" x14ac:dyDescent="0.25">
      <c r="A4381" t="s">
        <v>486</v>
      </c>
      <c r="B4381">
        <v>500</v>
      </c>
      <c r="C4381">
        <v>0.99</v>
      </c>
      <c r="D4381">
        <v>4.1100000000000003</v>
      </c>
      <c r="E4381" s="2" t="s">
        <v>866</v>
      </c>
      <c r="F4381" s="4" t="str">
        <f>HYPERLINK("https://www.bbva.es/ca/empresas/productos/seguros/seguro-salud-empresas-y-autonomos.html")</f>
        <v>https://www.bbva.es/ca/empresas/productos/seguros/seguro-salud-empresas-y-autonomos.html</v>
      </c>
      <c r="G4381">
        <v>1</v>
      </c>
    </row>
    <row r="4382" spans="1:7" outlineLevel="1" x14ac:dyDescent="0.25">
      <c r="A4382" t="s">
        <v>486</v>
      </c>
      <c r="B4382">
        <v>500</v>
      </c>
      <c r="C4382">
        <v>0.99</v>
      </c>
      <c r="D4382">
        <v>4.1100000000000003</v>
      </c>
      <c r="E4382" s="2" t="s">
        <v>866</v>
      </c>
      <c r="F4382" s="4" t="str">
        <f>HYPERLINK("https://privatasesoramiento.com/blog/tipos-de-seguros-para-autonomos-cual-contratar/")</f>
        <v>https://privatasesoramiento.com/blog/tipos-de-seguros-para-autonomos-cual-contratar/</v>
      </c>
      <c r="G4382">
        <v>1</v>
      </c>
    </row>
    <row r="4383" spans="1:7" outlineLevel="1" x14ac:dyDescent="0.25">
      <c r="A4383" t="s">
        <v>486</v>
      </c>
      <c r="B4383">
        <v>500</v>
      </c>
      <c r="C4383">
        <v>0.99</v>
      </c>
      <c r="D4383">
        <v>4.1100000000000003</v>
      </c>
      <c r="E4383" s="2" t="s">
        <v>866</v>
      </c>
      <c r="F4383" s="4" t="str">
        <f>HYPERLINK("https://www.caser.es/seguros-empresas")</f>
        <v>https://www.caser.es/seguros-empresas</v>
      </c>
      <c r="G4383">
        <v>1</v>
      </c>
    </row>
    <row r="4384" spans="1:7" outlineLevel="1" x14ac:dyDescent="0.25">
      <c r="A4384" t="s">
        <v>486</v>
      </c>
      <c r="B4384">
        <v>500</v>
      </c>
      <c r="C4384">
        <v>0.99</v>
      </c>
      <c r="D4384">
        <v>4.1100000000000003</v>
      </c>
      <c r="E4384" s="2" t="s">
        <v>866</v>
      </c>
      <c r="F4384" s="4" t="str">
        <f>HYPERLINK("https://www.generali.es/seguros-particulares/salud-enfermedades-graves")</f>
        <v>https://www.generali.es/seguros-particulares/salud-enfermedades-graves</v>
      </c>
      <c r="G4384">
        <v>1</v>
      </c>
    </row>
    <row r="4385" spans="1:7" x14ac:dyDescent="0.25">
      <c r="G4385">
        <v>1</v>
      </c>
    </row>
    <row r="4386" spans="1:7" x14ac:dyDescent="0.25">
      <c r="A4386" t="s">
        <v>485</v>
      </c>
      <c r="B4386">
        <v>500</v>
      </c>
      <c r="C4386">
        <v>0.99</v>
      </c>
      <c r="D4386">
        <v>4.1100000000000003</v>
      </c>
      <c r="E4386" s="2" t="s">
        <v>866</v>
      </c>
      <c r="F4386" s="4" t="str">
        <f>HYPERLINK("https://www.tupolizadesalud.com/")</f>
        <v>https://www.tupolizadesalud.com/</v>
      </c>
      <c r="G4386">
        <v>1</v>
      </c>
    </row>
    <row r="4387" spans="1:7" outlineLevel="1" x14ac:dyDescent="0.25">
      <c r="A4387" t="s">
        <v>485</v>
      </c>
      <c r="B4387">
        <v>500</v>
      </c>
      <c r="C4387">
        <v>0.99</v>
      </c>
      <c r="D4387">
        <v>4.1100000000000003</v>
      </c>
      <c r="E4387" s="2" t="s">
        <v>866</v>
      </c>
      <c r="F4387" s="4" t="str">
        <f>HYPERLINK("https://www.yosoyautonomo.com/seguros-para-autonomos/")</f>
        <v>https://www.yosoyautonomo.com/seguros-para-autonomos/</v>
      </c>
      <c r="G4387">
        <v>1</v>
      </c>
    </row>
    <row r="4388" spans="1:7" outlineLevel="1" x14ac:dyDescent="0.25">
      <c r="A4388" t="s">
        <v>485</v>
      </c>
      <c r="B4388">
        <v>500</v>
      </c>
      <c r="C4388">
        <v>0.99</v>
      </c>
      <c r="D4388">
        <v>4.1100000000000003</v>
      </c>
      <c r="E4388" s="2" t="s">
        <v>866</v>
      </c>
      <c r="F4388" s="4" t="str">
        <f>HYPERLINK("https://www.bancsabadell.com/cs/Satellite/SabAtl/Seguro-Proteccion-Salud/6000018128579/es/")</f>
        <v>https://www.bancsabadell.com/cs/Satellite/SabAtl/Seguro-Proteccion-Salud/6000018128579/es/</v>
      </c>
      <c r="G4388">
        <v>1</v>
      </c>
    </row>
    <row r="4389" spans="1:7" outlineLevel="1" x14ac:dyDescent="0.25">
      <c r="A4389" t="s">
        <v>485</v>
      </c>
      <c r="B4389">
        <v>500</v>
      </c>
      <c r="C4389">
        <v>0.99</v>
      </c>
      <c r="D4389">
        <v>4.1100000000000003</v>
      </c>
      <c r="E4389" s="2" t="s">
        <v>866</v>
      </c>
      <c r="F4389" s="4" t="str">
        <f>HYPERLINK("https://selectra.es/seguros/aseguradoras/sanitas/seguro-salud-sanitas")</f>
        <v>https://selectra.es/seguros/aseguradoras/sanitas/seguro-salud-sanitas</v>
      </c>
      <c r="G4389">
        <v>1</v>
      </c>
    </row>
    <row r="4390" spans="1:7" outlineLevel="1" x14ac:dyDescent="0.25">
      <c r="A4390" t="s">
        <v>485</v>
      </c>
      <c r="B4390">
        <v>500</v>
      </c>
      <c r="C4390">
        <v>0.99</v>
      </c>
      <c r="D4390">
        <v>4.1100000000000003</v>
      </c>
      <c r="E4390" s="2" t="s">
        <v>866</v>
      </c>
      <c r="F4390" s="4" t="str">
        <f>HYPERLINK("https://www.segurcorazon.com/seguros-de-vida/seguro-para-autonomos-baja-laboral/")</f>
        <v>https://www.segurcorazon.com/seguros-de-vida/seguro-para-autonomos-baja-laboral/</v>
      </c>
      <c r="G4390">
        <v>1</v>
      </c>
    </row>
    <row r="4391" spans="1:7" outlineLevel="1" x14ac:dyDescent="0.25">
      <c r="A4391" t="s">
        <v>485</v>
      </c>
      <c r="B4391">
        <v>500</v>
      </c>
      <c r="C4391">
        <v>0.99</v>
      </c>
      <c r="D4391">
        <v>4.1100000000000003</v>
      </c>
      <c r="E4391" s="2" t="s">
        <v>866</v>
      </c>
      <c r="F4391" s="4" t="str">
        <f>HYPERLINK("https://www.bbva.es/ca/empresas/productos/seguros/seguro-salud-empresas-y-autonomos.html")</f>
        <v>https://www.bbva.es/ca/empresas/productos/seguros/seguro-salud-empresas-y-autonomos.html</v>
      </c>
      <c r="G4391">
        <v>1</v>
      </c>
    </row>
    <row r="4392" spans="1:7" outlineLevel="1" x14ac:dyDescent="0.25">
      <c r="A4392" t="s">
        <v>485</v>
      </c>
      <c r="B4392">
        <v>500</v>
      </c>
      <c r="C4392">
        <v>0.99</v>
      </c>
      <c r="D4392">
        <v>4.1100000000000003</v>
      </c>
      <c r="E4392" s="2" t="s">
        <v>866</v>
      </c>
      <c r="F4392" s="4" t="str">
        <f>HYPERLINK("https://www.ibercaja.es/particulares/seguros/seguros-salud/caser-salud-integral/")</f>
        <v>https://www.ibercaja.es/particulares/seguros/seguros-salud/caser-salud-integral/</v>
      </c>
      <c r="G4392">
        <v>1</v>
      </c>
    </row>
    <row r="4393" spans="1:7" outlineLevel="1" x14ac:dyDescent="0.25">
      <c r="A4393" t="s">
        <v>485</v>
      </c>
      <c r="B4393">
        <v>500</v>
      </c>
      <c r="C4393">
        <v>0.99</v>
      </c>
      <c r="D4393">
        <v>4.1100000000000003</v>
      </c>
      <c r="E4393" s="2" t="s">
        <v>866</v>
      </c>
      <c r="F4393" s="4" t="str">
        <f>HYPERLINK("https://privatasesoramiento.com/blog/tipos-de-seguros-para-autonomos-cual-contratar/")</f>
        <v>https://privatasesoramiento.com/blog/tipos-de-seguros-para-autonomos-cual-contratar/</v>
      </c>
      <c r="G4393">
        <v>1</v>
      </c>
    </row>
    <row r="4394" spans="1:7" outlineLevel="1" x14ac:dyDescent="0.25">
      <c r="A4394" t="s">
        <v>485</v>
      </c>
      <c r="B4394">
        <v>500</v>
      </c>
      <c r="C4394">
        <v>0.99</v>
      </c>
      <c r="D4394">
        <v>4.1100000000000003</v>
      </c>
      <c r="E4394" s="2" t="s">
        <v>866</v>
      </c>
      <c r="F4394" s="4" t="str">
        <f>HYPERLINK("https://www.caser.es/seguros-empresas")</f>
        <v>https://www.caser.es/seguros-empresas</v>
      </c>
      <c r="G4394">
        <v>1</v>
      </c>
    </row>
    <row r="4395" spans="1:7" outlineLevel="1" x14ac:dyDescent="0.25">
      <c r="A4395" t="s">
        <v>485</v>
      </c>
      <c r="B4395">
        <v>500</v>
      </c>
      <c r="C4395">
        <v>0.99</v>
      </c>
      <c r="D4395">
        <v>4.1100000000000003</v>
      </c>
      <c r="E4395" s="2" t="s">
        <v>866</v>
      </c>
      <c r="F4395" s="4" t="str">
        <f>HYPERLINK("https://www.asseguris.com/es/productes/seguro-de-salud-colectiva-y-para-empresas/")</f>
        <v>https://www.asseguris.com/es/productes/seguro-de-salud-colectiva-y-para-empresas/</v>
      </c>
      <c r="G4395">
        <v>1</v>
      </c>
    </row>
    <row r="4396" spans="1:7" x14ac:dyDescent="0.25">
      <c r="G4396">
        <v>1</v>
      </c>
    </row>
    <row r="4397" spans="1:7" x14ac:dyDescent="0.25">
      <c r="A4397" t="s">
        <v>299</v>
      </c>
      <c r="B4397">
        <v>50</v>
      </c>
      <c r="C4397">
        <v>0.99</v>
      </c>
      <c r="D4397">
        <v>3.76</v>
      </c>
      <c r="E4397" s="2" t="s">
        <v>866</v>
      </c>
      <c r="F4397" s="4" t="str">
        <f>HYPERLINK("https://www.tupolizadesalud.com/")</f>
        <v>https://www.tupolizadesalud.com/</v>
      </c>
      <c r="G4397">
        <v>1</v>
      </c>
    </row>
    <row r="4398" spans="1:7" outlineLevel="1" x14ac:dyDescent="0.25">
      <c r="A4398" t="s">
        <v>299</v>
      </c>
      <c r="B4398">
        <v>50</v>
      </c>
      <c r="C4398">
        <v>0.99</v>
      </c>
      <c r="D4398">
        <v>3.76</v>
      </c>
      <c r="E4398" s="2" t="s">
        <v>866</v>
      </c>
      <c r="F4398" s="4" t="str">
        <f>HYPERLINK("https://www.yosoyautonomo.com/seguros-para-autonomos/")</f>
        <v>https://www.yosoyautonomo.com/seguros-para-autonomos/</v>
      </c>
      <c r="G4398">
        <v>1</v>
      </c>
    </row>
    <row r="4399" spans="1:7" outlineLevel="1" x14ac:dyDescent="0.25">
      <c r="A4399" t="s">
        <v>299</v>
      </c>
      <c r="B4399">
        <v>50</v>
      </c>
      <c r="C4399">
        <v>0.99</v>
      </c>
      <c r="D4399">
        <v>3.76</v>
      </c>
      <c r="E4399" s="2" t="s">
        <v>866</v>
      </c>
      <c r="F4399" s="4" t="str">
        <f>HYPERLINK("https://www.bancsabadell.com/cs/Satellite/SabAtl/Seguro-Proteccion-Salud/6000018128579/es/")</f>
        <v>https://www.bancsabadell.com/cs/Satellite/SabAtl/Seguro-Proteccion-Salud/6000018128579/es/</v>
      </c>
      <c r="G4399">
        <v>1</v>
      </c>
    </row>
    <row r="4400" spans="1:7" outlineLevel="1" x14ac:dyDescent="0.25">
      <c r="A4400" t="s">
        <v>299</v>
      </c>
      <c r="B4400">
        <v>50</v>
      </c>
      <c r="C4400">
        <v>0.99</v>
      </c>
      <c r="D4400">
        <v>3.76</v>
      </c>
      <c r="E4400" s="2" t="s">
        <v>866</v>
      </c>
      <c r="F4400" s="4" t="str">
        <f>HYPERLINK("https://www.segurcorazon.com/seguros-de-vida/seguro-para-autonomos-baja-laboral/")</f>
        <v>https://www.segurcorazon.com/seguros-de-vida/seguro-para-autonomos-baja-laboral/</v>
      </c>
      <c r="G4400">
        <v>1</v>
      </c>
    </row>
    <row r="4401" spans="1:7" outlineLevel="1" x14ac:dyDescent="0.25">
      <c r="A4401" t="s">
        <v>299</v>
      </c>
      <c r="B4401">
        <v>50</v>
      </c>
      <c r="C4401">
        <v>0.99</v>
      </c>
      <c r="D4401">
        <v>3.76</v>
      </c>
      <c r="E4401" s="2" t="s">
        <v>866</v>
      </c>
      <c r="F4401" s="4" t="str">
        <f>HYPERLINK("https://selectra.es/seguros/aseguradoras/sanitas/seguro-salud-sanitas")</f>
        <v>https://selectra.es/seguros/aseguradoras/sanitas/seguro-salud-sanitas</v>
      </c>
      <c r="G4401">
        <v>1</v>
      </c>
    </row>
    <row r="4402" spans="1:7" outlineLevel="1" x14ac:dyDescent="0.25">
      <c r="A4402" t="s">
        <v>299</v>
      </c>
      <c r="B4402">
        <v>50</v>
      </c>
      <c r="C4402">
        <v>0.99</v>
      </c>
      <c r="D4402">
        <v>3.76</v>
      </c>
      <c r="E4402" s="2" t="s">
        <v>866</v>
      </c>
      <c r="F4402" s="4" t="str">
        <f>HYPERLINK("https://www.asseguris.com/es/productes/seguro-de-salud-colectiva-y-para-empresas/")</f>
        <v>https://www.asseguris.com/es/productes/seguro-de-salud-colectiva-y-para-empresas/</v>
      </c>
      <c r="G4402">
        <v>1</v>
      </c>
    </row>
    <row r="4403" spans="1:7" outlineLevel="1" x14ac:dyDescent="0.25">
      <c r="A4403" t="s">
        <v>299</v>
      </c>
      <c r="B4403">
        <v>50</v>
      </c>
      <c r="C4403">
        <v>0.99</v>
      </c>
      <c r="D4403">
        <v>3.76</v>
      </c>
      <c r="E4403" s="2" t="s">
        <v>866</v>
      </c>
      <c r="F4403" s="4" t="str">
        <f>HYPERLINK("https://www.asseguris.com/es/productes/seguro-de-salud-para-particulares-y-familias/")</f>
        <v>https://www.asseguris.com/es/productes/seguro-de-salud-para-particulares-y-familias/</v>
      </c>
      <c r="G4403">
        <v>1</v>
      </c>
    </row>
    <row r="4404" spans="1:7" outlineLevel="1" x14ac:dyDescent="0.25">
      <c r="A4404" t="s">
        <v>299</v>
      </c>
      <c r="B4404">
        <v>50</v>
      </c>
      <c r="C4404">
        <v>0.99</v>
      </c>
      <c r="D4404">
        <v>3.76</v>
      </c>
      <c r="E4404" s="2" t="s">
        <v>866</v>
      </c>
      <c r="F4404" s="4" t="str">
        <f>HYPERLINK("https://privatasesoramiento.com/blog/tipos-de-seguros-para-autonomos-cual-contratar/")</f>
        <v>https://privatasesoramiento.com/blog/tipos-de-seguros-para-autonomos-cual-contratar/</v>
      </c>
      <c r="G4404">
        <v>1</v>
      </c>
    </row>
    <row r="4405" spans="1:7" outlineLevel="1" x14ac:dyDescent="0.25">
      <c r="A4405" t="s">
        <v>299</v>
      </c>
      <c r="B4405">
        <v>50</v>
      </c>
      <c r="C4405">
        <v>0.99</v>
      </c>
      <c r="D4405">
        <v>3.76</v>
      </c>
      <c r="E4405" s="2" t="s">
        <v>866</v>
      </c>
      <c r="F4405" s="4" t="str">
        <f>HYPERLINK("https://www.bbva.es/ca/empresas/productos/seguros/seguro-salud-empresas-y-autonomos.html")</f>
        <v>https://www.bbva.es/ca/empresas/productos/seguros/seguro-salud-empresas-y-autonomos.html</v>
      </c>
      <c r="G4405">
        <v>1</v>
      </c>
    </row>
    <row r="4406" spans="1:7" outlineLevel="1" x14ac:dyDescent="0.25">
      <c r="A4406" t="s">
        <v>299</v>
      </c>
      <c r="B4406">
        <v>50</v>
      </c>
      <c r="C4406">
        <v>0.99</v>
      </c>
      <c r="D4406">
        <v>3.76</v>
      </c>
      <c r="E4406" s="2" t="s">
        <v>866</v>
      </c>
      <c r="F4406" s="4" t="str">
        <f>HYPERLINK("https://www.ibercaja.es/particulares/seguros/seguros-salud/caser-salud-integral/")</f>
        <v>https://www.ibercaja.es/particulares/seguros/seguros-salud/caser-salud-integral/</v>
      </c>
      <c r="G4406">
        <v>1</v>
      </c>
    </row>
    <row r="4407" spans="1:7" x14ac:dyDescent="0.25">
      <c r="G4407">
        <v>1</v>
      </c>
    </row>
    <row r="4408" spans="1:7" x14ac:dyDescent="0.25">
      <c r="A4408" t="s">
        <v>686</v>
      </c>
      <c r="B4408">
        <v>50</v>
      </c>
      <c r="C4408">
        <v>0.99</v>
      </c>
      <c r="D4408">
        <v>4.03</v>
      </c>
      <c r="E4408" s="2" t="s">
        <v>866</v>
      </c>
      <c r="F4408" s="4" t="str">
        <f>HYPERLINK("https://www.tupolizadesalud.com/")</f>
        <v>https://www.tupolizadesalud.com/</v>
      </c>
      <c r="G4408">
        <v>1</v>
      </c>
    </row>
    <row r="4409" spans="1:7" outlineLevel="1" x14ac:dyDescent="0.25">
      <c r="A4409" t="s">
        <v>686</v>
      </c>
      <c r="B4409">
        <v>50</v>
      </c>
      <c r="C4409">
        <v>0.99</v>
      </c>
      <c r="D4409">
        <v>4.03</v>
      </c>
      <c r="E4409" s="2" t="s">
        <v>866</v>
      </c>
      <c r="F4409" s="4" t="str">
        <f>HYPERLINK("https://www.yosoyautonomo.com/seguros-para-autonomos/")</f>
        <v>https://www.yosoyautonomo.com/seguros-para-autonomos/</v>
      </c>
      <c r="G4409">
        <v>1</v>
      </c>
    </row>
    <row r="4410" spans="1:7" outlineLevel="1" x14ac:dyDescent="0.25">
      <c r="A4410" t="s">
        <v>686</v>
      </c>
      <c r="B4410">
        <v>50</v>
      </c>
      <c r="C4410">
        <v>0.99</v>
      </c>
      <c r="D4410">
        <v>4.03</v>
      </c>
      <c r="E4410" s="2" t="s">
        <v>866</v>
      </c>
      <c r="F4410" s="4" t="str">
        <f>HYPERLINK("https://www.segurcorazon.com/seguros-de-vida/seguro-para-autonomos-baja-laboral/")</f>
        <v>https://www.segurcorazon.com/seguros-de-vida/seguro-para-autonomos-baja-laboral/</v>
      </c>
      <c r="G4410">
        <v>1</v>
      </c>
    </row>
    <row r="4411" spans="1:7" outlineLevel="1" x14ac:dyDescent="0.25">
      <c r="A4411" t="s">
        <v>686</v>
      </c>
      <c r="B4411">
        <v>50</v>
      </c>
      <c r="C4411">
        <v>0.99</v>
      </c>
      <c r="D4411">
        <v>4.03</v>
      </c>
      <c r="E4411" s="2" t="s">
        <v>866</v>
      </c>
      <c r="F4411" s="4" t="str">
        <f>HYPERLINK("https://privatasesoramiento.com/blog/tipos-de-seguros-para-autonomos-cual-contratar/")</f>
        <v>https://privatasesoramiento.com/blog/tipos-de-seguros-para-autonomos-cual-contratar/</v>
      </c>
      <c r="G4411">
        <v>1</v>
      </c>
    </row>
    <row r="4412" spans="1:7" outlineLevel="1" x14ac:dyDescent="0.25">
      <c r="A4412" t="s">
        <v>686</v>
      </c>
      <c r="B4412">
        <v>50</v>
      </c>
      <c r="C4412">
        <v>0.99</v>
      </c>
      <c r="D4412">
        <v>4.03</v>
      </c>
      <c r="E4412" s="2" t="s">
        <v>866</v>
      </c>
      <c r="F4412" s="4" t="str">
        <f>HYPERLINK("https://www.asseguris.com/es/productes/seguro-de-salud-colectiva-y-para-empresas/")</f>
        <v>https://www.asseguris.com/es/productes/seguro-de-salud-colectiva-y-para-empresas/</v>
      </c>
      <c r="G4412">
        <v>1</v>
      </c>
    </row>
    <row r="4413" spans="1:7" outlineLevel="1" x14ac:dyDescent="0.25">
      <c r="A4413" t="s">
        <v>686</v>
      </c>
      <c r="B4413">
        <v>50</v>
      </c>
      <c r="C4413">
        <v>0.99</v>
      </c>
      <c r="D4413">
        <v>4.03</v>
      </c>
      <c r="E4413" s="2" t="s">
        <v>866</v>
      </c>
      <c r="F4413" s="4" t="str">
        <f>HYPERLINK("https://www.asseguris.com/es/productes/seguro-de-salud-para-particulares-y-familias/")</f>
        <v>https://www.asseguris.com/es/productes/seguro-de-salud-para-particulares-y-familias/</v>
      </c>
      <c r="G4413">
        <v>1</v>
      </c>
    </row>
    <row r="4414" spans="1:7" outlineLevel="1" x14ac:dyDescent="0.25">
      <c r="A4414" t="s">
        <v>686</v>
      </c>
      <c r="B4414">
        <v>50</v>
      </c>
      <c r="C4414">
        <v>0.99</v>
      </c>
      <c r="D4414">
        <v>4.03</v>
      </c>
      <c r="E4414" s="2" t="s">
        <v>866</v>
      </c>
      <c r="F4414" s="4" t="str">
        <f>HYPERLINK("https://www.bancsabadell.com/cs/Satellite/SabAtl/Seguro-Proteccion-Salud/6000018128579/es/")</f>
        <v>https://www.bancsabadell.com/cs/Satellite/SabAtl/Seguro-Proteccion-Salud/6000018128579/es/</v>
      </c>
      <c r="G4414">
        <v>1</v>
      </c>
    </row>
    <row r="4415" spans="1:7" outlineLevel="1" x14ac:dyDescent="0.25">
      <c r="A4415" t="s">
        <v>686</v>
      </c>
      <c r="B4415">
        <v>50</v>
      </c>
      <c r="C4415">
        <v>0.99</v>
      </c>
      <c r="D4415">
        <v>4.03</v>
      </c>
      <c r="E4415" s="2" t="s">
        <v>866</v>
      </c>
      <c r="F4415" s="4" t="str">
        <f>HYPERLINK("https://selectra.es/seguros/aseguradoras/sanitas/seguro-salud-sanitas")</f>
        <v>https://selectra.es/seguros/aseguradoras/sanitas/seguro-salud-sanitas</v>
      </c>
      <c r="G4415">
        <v>1</v>
      </c>
    </row>
    <row r="4416" spans="1:7" outlineLevel="1" x14ac:dyDescent="0.25">
      <c r="A4416" t="s">
        <v>686</v>
      </c>
      <c r="B4416">
        <v>50</v>
      </c>
      <c r="C4416">
        <v>0.99</v>
      </c>
      <c r="D4416">
        <v>4.03</v>
      </c>
      <c r="E4416" s="2" t="s">
        <v>866</v>
      </c>
      <c r="F4416" s="4" t="str">
        <f>HYPERLINK("https://segurostorrelodones.es/seguro-de-responsabilidad-civil-profesional-para-autonomos/")</f>
        <v>https://segurostorrelodones.es/seguro-de-responsabilidad-civil-profesional-para-autonomos/</v>
      </c>
      <c r="G4416">
        <v>1</v>
      </c>
    </row>
    <row r="4417" spans="1:7" outlineLevel="1" x14ac:dyDescent="0.25">
      <c r="A4417" t="s">
        <v>686</v>
      </c>
      <c r="B4417">
        <v>50</v>
      </c>
      <c r="C4417">
        <v>0.99</v>
      </c>
      <c r="D4417">
        <v>4.03</v>
      </c>
      <c r="E4417" s="2" t="s">
        <v>866</v>
      </c>
      <c r="F4417" s="4" t="str">
        <f>HYPERLINK("https://www.caser.es/seguros-empresas")</f>
        <v>https://www.caser.es/seguros-empresas</v>
      </c>
      <c r="G4417">
        <v>1</v>
      </c>
    </row>
    <row r="4418" spans="1:7" x14ac:dyDescent="0.25">
      <c r="G4418">
        <v>1</v>
      </c>
    </row>
    <row r="4419" spans="1:7" x14ac:dyDescent="0.25">
      <c r="A4419" t="s">
        <v>98</v>
      </c>
      <c r="B4419">
        <v>50</v>
      </c>
      <c r="C4419">
        <v>0.33</v>
      </c>
      <c r="D4419">
        <v>2.2000000000000002</v>
      </c>
      <c r="E4419" s="1" t="s">
        <v>358</v>
      </c>
      <c r="F4419" s="4" t="str">
        <f>HYPERLINK("https://noticias.juridicas.com/actualidad/noticias/12461-nuevas-deducciones-para-los-autonomos-con-la-ley-6-2017/")</f>
        <v>https://noticias.juridicas.com/actualidad/noticias/12461-nuevas-deducciones-para-los-autonomos-con-la-ley-6-2017/</v>
      </c>
      <c r="G4419">
        <v>1</v>
      </c>
    </row>
    <row r="4420" spans="1:7" outlineLevel="1" x14ac:dyDescent="0.25">
      <c r="A4420" t="s">
        <v>98</v>
      </c>
      <c r="B4420">
        <v>50</v>
      </c>
      <c r="C4420">
        <v>0.33</v>
      </c>
      <c r="D4420">
        <v>2.2000000000000002</v>
      </c>
      <c r="E4420" s="1" t="s">
        <v>358</v>
      </c>
      <c r="F4420" s="4" t="str">
        <f>HYPERLINK("https://www.rankia.com/blog/autonomos-y-emprendedores/2657684-gastos-deducibles-autonomos-2021")</f>
        <v>https://www.rankia.com/blog/autonomos-y-emprendedores/2657684-gastos-deducibles-autonomos-2021</v>
      </c>
      <c r="G4420">
        <v>1</v>
      </c>
    </row>
    <row r="4421" spans="1:7" outlineLevel="1" x14ac:dyDescent="0.25">
      <c r="A4421" t="s">
        <v>98</v>
      </c>
      <c r="B4421">
        <v>50</v>
      </c>
      <c r="C4421">
        <v>0.33</v>
      </c>
      <c r="D4421">
        <v>2.2000000000000002</v>
      </c>
      <c r="E4421" s="1" t="s">
        <v>358</v>
      </c>
      <c r="F4421" s="4" t="str">
        <f>HYPERLINK("https://www.iberley.es/practicos/caso-practico-deducibilidad-cotizaciones-correspondientes-regimen-especial-trabajadores-autonomos-sociedad-civil-16371")</f>
        <v>https://www.iberley.es/practicos/caso-practico-deducibilidad-cotizaciones-correspondientes-regimen-especial-trabajadores-autonomos-sociedad-civil-16371</v>
      </c>
      <c r="G4421">
        <v>1</v>
      </c>
    </row>
    <row r="4422" spans="1:7" outlineLevel="1" x14ac:dyDescent="0.25">
      <c r="A4422" t="s">
        <v>98</v>
      </c>
      <c r="B4422">
        <v>50</v>
      </c>
      <c r="C4422">
        <v>0.33</v>
      </c>
      <c r="D4422">
        <v>2.2000000000000002</v>
      </c>
      <c r="E4422" s="1" t="s">
        <v>358</v>
      </c>
      <c r="F4422" s="4" t="str">
        <f>HYPERLINK("https://seguromedicosanitassalud.es/tag/teletrabajo/")</f>
        <v>https://seguromedicosanitassalud.es/tag/teletrabajo/</v>
      </c>
      <c r="G4422">
        <v>1</v>
      </c>
    </row>
    <row r="4423" spans="1:7" outlineLevel="1" x14ac:dyDescent="0.25">
      <c r="A4423" t="s">
        <v>98</v>
      </c>
      <c r="B4423">
        <v>50</v>
      </c>
      <c r="C4423">
        <v>0.33</v>
      </c>
      <c r="D4423">
        <v>2.2000000000000002</v>
      </c>
      <c r="E4423" s="1" t="s">
        <v>358</v>
      </c>
      <c r="F4423" s="4" t="str">
        <f>HYPERLINK("https://www.segurcorazon.com/seguros-de-vida/seguro-para-autonomos-baja-laboral/")</f>
        <v>https://www.segurcorazon.com/seguros-de-vida/seguro-para-autonomos-baja-laboral/</v>
      </c>
      <c r="G4423">
        <v>1</v>
      </c>
    </row>
    <row r="4424" spans="1:7" outlineLevel="1" x14ac:dyDescent="0.25">
      <c r="A4424" t="s">
        <v>98</v>
      </c>
      <c r="B4424">
        <v>50</v>
      </c>
      <c r="C4424">
        <v>0.33</v>
      </c>
      <c r="D4424">
        <v>2.2000000000000002</v>
      </c>
      <c r="E4424" s="1" t="s">
        <v>358</v>
      </c>
      <c r="F4424" s="4" t="str">
        <f>HYPERLINK("http://ciclomensajeria.org/blog/61-gastos-deducibles-irpf.html?showall=1")</f>
        <v>http://ciclomensajeria.org/blog/61-gastos-deducibles-irpf.html?showall=1</v>
      </c>
      <c r="G4424">
        <v>1</v>
      </c>
    </row>
    <row r="4425" spans="1:7" outlineLevel="1" x14ac:dyDescent="0.25">
      <c r="A4425" t="s">
        <v>98</v>
      </c>
      <c r="B4425">
        <v>50</v>
      </c>
      <c r="C4425">
        <v>0.33</v>
      </c>
      <c r="D4425">
        <v>2.2000000000000002</v>
      </c>
      <c r="E4425" s="1" t="s">
        <v>358</v>
      </c>
      <c r="F4425" s="4" t="str">
        <f>HYPERLINK("https://www.amadoseguros.com/seguro-de-baja-por-enfermedad-accidentes/")</f>
        <v>https://www.amadoseguros.com/seguro-de-baja-por-enfermedad-accidentes/</v>
      </c>
      <c r="G4425">
        <v>1</v>
      </c>
    </row>
    <row r="4426" spans="1:7" outlineLevel="1" x14ac:dyDescent="0.25">
      <c r="A4426" t="s">
        <v>98</v>
      </c>
      <c r="B4426">
        <v>50</v>
      </c>
      <c r="C4426">
        <v>0.33</v>
      </c>
      <c r="D4426">
        <v>2.2000000000000002</v>
      </c>
      <c r="E4426" s="1" t="s">
        <v>358</v>
      </c>
      <c r="F4426" s="4" t="str">
        <f>HYPERLINK("https://traders.studio/7-deducciones-de-impuestos-basadas-en-seguros-que-puede-no-estar/")</f>
        <v>https://traders.studio/7-deducciones-de-impuestos-basadas-en-seguros-que-puede-no-estar/</v>
      </c>
      <c r="G4426">
        <v>1</v>
      </c>
    </row>
    <row r="4427" spans="1:7" outlineLevel="1" x14ac:dyDescent="0.25">
      <c r="A4427" t="s">
        <v>98</v>
      </c>
      <c r="B4427">
        <v>50</v>
      </c>
      <c r="C4427">
        <v>0.33</v>
      </c>
      <c r="D4427">
        <v>2.2000000000000002</v>
      </c>
      <c r="E4427" s="1" t="s">
        <v>358</v>
      </c>
      <c r="F4427" s="4" t="str">
        <f>HYPERLINK("https://cincodias.elpais.com/cincodias/2021/02/08/autonomos/1612814525_883335.html")</f>
        <v>https://cincodias.elpais.com/cincodias/2021/02/08/autonomos/1612814525_883335.html</v>
      </c>
      <c r="G4427">
        <v>1</v>
      </c>
    </row>
    <row r="4428" spans="1:7" outlineLevel="1" x14ac:dyDescent="0.25">
      <c r="A4428" t="s">
        <v>98</v>
      </c>
      <c r="B4428">
        <v>50</v>
      </c>
      <c r="C4428">
        <v>0.33</v>
      </c>
      <c r="D4428">
        <v>2.2000000000000002</v>
      </c>
      <c r="E4428" s="1" t="s">
        <v>358</v>
      </c>
      <c r="F4428" s="4" t="str">
        <f>HYPERLINK("https://calim.com.ar/deducciones-ganancias-2020/")</f>
        <v>https://calim.com.ar/deducciones-ganancias-2020/</v>
      </c>
      <c r="G4428">
        <v>1</v>
      </c>
    </row>
    <row r="4429" spans="1:7" x14ac:dyDescent="0.25">
      <c r="G4429">
        <v>1</v>
      </c>
    </row>
    <row r="4430" spans="1:7" x14ac:dyDescent="0.25">
      <c r="A4430" t="s">
        <v>358</v>
      </c>
      <c r="B4430">
        <v>50</v>
      </c>
      <c r="C4430">
        <v>0.66</v>
      </c>
      <c r="D4430">
        <v>1.55</v>
      </c>
      <c r="E4430" s="1" t="s">
        <v>358</v>
      </c>
      <c r="F4430" s="4" t="str">
        <f>HYPERLINK("https://www.rankia.com/blog/autonomos-y-emprendedores/2657684-gastos-deducibles-autonomos-2021")</f>
        <v>https://www.rankia.com/blog/autonomos-y-emprendedores/2657684-gastos-deducibles-autonomos-2021</v>
      </c>
      <c r="G4430">
        <v>1</v>
      </c>
    </row>
    <row r="4431" spans="1:7" outlineLevel="1" x14ac:dyDescent="0.25">
      <c r="A4431" t="s">
        <v>358</v>
      </c>
      <c r="B4431">
        <v>50</v>
      </c>
      <c r="C4431">
        <v>0.66</v>
      </c>
      <c r="D4431">
        <v>1.55</v>
      </c>
      <c r="E4431" s="1" t="s">
        <v>358</v>
      </c>
      <c r="F4431" s="4" t="str">
        <f>HYPERLINK("https://www.jubilaciondefuturo.es/es/blog/el-plan-de-pensiones-como-gasto-deducible-para-los-autonomos.html")</f>
        <v>https://www.jubilaciondefuturo.es/es/blog/el-plan-de-pensiones-como-gasto-deducible-para-los-autonomos.html</v>
      </c>
      <c r="G4431">
        <v>1</v>
      </c>
    </row>
    <row r="4432" spans="1:7" outlineLevel="1" x14ac:dyDescent="0.25">
      <c r="A4432" t="s">
        <v>358</v>
      </c>
      <c r="B4432">
        <v>50</v>
      </c>
      <c r="C4432">
        <v>0.66</v>
      </c>
      <c r="D4432">
        <v>1.55</v>
      </c>
      <c r="E4432" s="1" t="s">
        <v>358</v>
      </c>
      <c r="F4432" s="4" t="str">
        <f>HYPERLINK("https://noticias.juridicas.com/actualidad/noticias/12461-nuevas-deducciones-para-los-autonomos-con-la-ley-6-2017/")</f>
        <v>https://noticias.juridicas.com/actualidad/noticias/12461-nuevas-deducciones-para-los-autonomos-con-la-ley-6-2017/</v>
      </c>
      <c r="G4432">
        <v>1</v>
      </c>
    </row>
    <row r="4433" spans="1:7" outlineLevel="1" x14ac:dyDescent="0.25">
      <c r="A4433" t="s">
        <v>358</v>
      </c>
      <c r="B4433">
        <v>50</v>
      </c>
      <c r="C4433">
        <v>0.66</v>
      </c>
      <c r="D4433">
        <v>1.55</v>
      </c>
      <c r="E4433" s="1" t="s">
        <v>358</v>
      </c>
      <c r="F4433" s="4" t="str">
        <f>HYPERLINK("https://www.jubilacionypension.com/derechos-obligaciones/impuestos/cuales-son-los-gastos-deducibles-en-actividad-en-estimacion-directa-de-los-autonomos/")</f>
        <v>https://www.jubilacionypension.com/derechos-obligaciones/impuestos/cuales-son-los-gastos-deducibles-en-actividad-en-estimacion-directa-de-los-autonomos/</v>
      </c>
      <c r="G4433">
        <v>1</v>
      </c>
    </row>
    <row r="4434" spans="1:7" outlineLevel="1" x14ac:dyDescent="0.25">
      <c r="A4434" t="s">
        <v>358</v>
      </c>
      <c r="B4434">
        <v>50</v>
      </c>
      <c r="C4434">
        <v>0.66</v>
      </c>
      <c r="D4434">
        <v>1.55</v>
      </c>
      <c r="E4434" s="1" t="s">
        <v>358</v>
      </c>
      <c r="F4434" s="4" t="str">
        <f>HYPERLINK("https://www.emprendedores.es/gestion/fiscalidad-autonomo/")</f>
        <v>https://www.emprendedores.es/gestion/fiscalidad-autonomo/</v>
      </c>
      <c r="G4434">
        <v>1</v>
      </c>
    </row>
    <row r="4435" spans="1:7" outlineLevel="1" x14ac:dyDescent="0.25">
      <c r="A4435" t="s">
        <v>358</v>
      </c>
      <c r="B4435">
        <v>50</v>
      </c>
      <c r="C4435">
        <v>0.66</v>
      </c>
      <c r="D4435">
        <v>1.55</v>
      </c>
      <c r="E4435" s="1" t="s">
        <v>358</v>
      </c>
      <c r="F4435" s="4" t="str">
        <f>HYPERLINK("https://www.iberley.es/practicos/caso-practico-deducibilidad-cotizaciones-correspondientes-regimen-especial-trabajadores-autonomos-sociedad-civil-16371")</f>
        <v>https://www.iberley.es/practicos/caso-practico-deducibilidad-cotizaciones-correspondientes-regimen-especial-trabajadores-autonomos-sociedad-civil-16371</v>
      </c>
      <c r="G4435">
        <v>1</v>
      </c>
    </row>
    <row r="4436" spans="1:7" outlineLevel="1" x14ac:dyDescent="0.25">
      <c r="A4436" t="s">
        <v>358</v>
      </c>
      <c r="B4436">
        <v>50</v>
      </c>
      <c r="C4436">
        <v>0.66</v>
      </c>
      <c r="D4436">
        <v>1.55</v>
      </c>
      <c r="E4436" s="1" t="s">
        <v>358</v>
      </c>
      <c r="F4436" s="4" t="str">
        <f>HYPERLINK("https://www.plangeneralcontable.com/?tit=contabilizacion-nomina-con-seguro-medico-privado&amp;amp;name=GeTia&amp;amp;contentId=art_nommedico")</f>
        <v>https://www.plangeneralcontable.com/?tit=contabilizacion-nomina-con-seguro-medico-privado&amp;amp;name=GeTia&amp;amp;contentId=art_nommedico</v>
      </c>
      <c r="G4436">
        <v>1</v>
      </c>
    </row>
    <row r="4437" spans="1:7" outlineLevel="1" x14ac:dyDescent="0.25">
      <c r="A4437" t="s">
        <v>358</v>
      </c>
      <c r="B4437">
        <v>50</v>
      </c>
      <c r="C4437">
        <v>0.66</v>
      </c>
      <c r="D4437">
        <v>1.55</v>
      </c>
      <c r="E4437" s="1" t="s">
        <v>358</v>
      </c>
      <c r="F4437" s="4" t="str">
        <f>HYPERLINK("https://www.agenciatributaria.es/static_files/AEAT/Contenidos_Comunes/La_Agencia_Tributaria/Informacion_institucional/Campanias/Covid_19/PF_ImpuestosCensos/PF_Impuestos_Censos.pdf")</f>
        <v>https://www.agenciatributaria.es/static_files/AEAT/Contenidos_Comunes/La_Agencia_Tributaria/Informacion_institucional/Campanias/Covid_19/PF_ImpuestosCensos/PF_Impuestos_Censos.pdf</v>
      </c>
      <c r="G4437">
        <v>1</v>
      </c>
    </row>
    <row r="4438" spans="1:7" outlineLevel="1" x14ac:dyDescent="0.25">
      <c r="A4438" t="s">
        <v>358</v>
      </c>
      <c r="B4438">
        <v>50</v>
      </c>
      <c r="C4438">
        <v>0.66</v>
      </c>
      <c r="D4438">
        <v>1.55</v>
      </c>
      <c r="E4438" s="1" t="s">
        <v>358</v>
      </c>
      <c r="F4438" s="4" t="str">
        <f>HYPERLINK("https://cincodias.elpais.com/cincodias/2021/02/09/autonomos/1612908916_339359.html")</f>
        <v>https://cincodias.elpais.com/cincodias/2021/02/09/autonomos/1612908916_339359.html</v>
      </c>
      <c r="G4438">
        <v>1</v>
      </c>
    </row>
    <row r="4439" spans="1:7" outlineLevel="1" x14ac:dyDescent="0.25">
      <c r="A4439" t="s">
        <v>358</v>
      </c>
      <c r="B4439">
        <v>50</v>
      </c>
      <c r="C4439">
        <v>0.66</v>
      </c>
      <c r="D4439">
        <v>1.55</v>
      </c>
      <c r="E4439" s="1" t="s">
        <v>358</v>
      </c>
      <c r="F4439" s="4" t="str">
        <f>HYPERLINK("https://www.segurcorazon.com/seguros-de-vida/seguro-para-autonomos-baja-laboral/")</f>
        <v>https://www.segurcorazon.com/seguros-de-vida/seguro-para-autonomos-baja-laboral/</v>
      </c>
      <c r="G4439">
        <v>1</v>
      </c>
    </row>
    <row r="4440" spans="1:7" x14ac:dyDescent="0.25">
      <c r="G4440">
        <v>1</v>
      </c>
    </row>
    <row r="4441" spans="1:7" x14ac:dyDescent="0.25">
      <c r="A4441" t="s">
        <v>10</v>
      </c>
      <c r="B4441">
        <v>500</v>
      </c>
      <c r="C4441">
        <v>0.66</v>
      </c>
      <c r="D4441">
        <v>1.66</v>
      </c>
      <c r="E4441" s="1" t="s">
        <v>677</v>
      </c>
      <c r="F4441" s="4" t="str">
        <f>HYPERLINK("https://capturetheatlas.com/es/mejor-seguro-de-viaje/")</f>
        <v>https://capturetheatlas.com/es/mejor-seguro-de-viaje/</v>
      </c>
      <c r="G4441">
        <v>1</v>
      </c>
    </row>
    <row r="4442" spans="1:7" outlineLevel="1" x14ac:dyDescent="0.25">
      <c r="A4442" t="s">
        <v>10</v>
      </c>
      <c r="B4442">
        <v>500</v>
      </c>
      <c r="C4442">
        <v>0.66</v>
      </c>
      <c r="D4442">
        <v>1.66</v>
      </c>
      <c r="E4442" s="1" t="s">
        <v>677</v>
      </c>
      <c r="F4442" s="4" t="str">
        <f>HYPERLINK("https://selectra.es/seguros/seguros-viajes/comparador-seguro-viaje")</f>
        <v>https://selectra.es/seguros/seguros-viajes/comparador-seguro-viaje</v>
      </c>
      <c r="G4442">
        <v>1</v>
      </c>
    </row>
    <row r="4443" spans="1:7" outlineLevel="1" x14ac:dyDescent="0.25">
      <c r="A4443" t="s">
        <v>10</v>
      </c>
      <c r="B4443">
        <v>500</v>
      </c>
      <c r="C4443">
        <v>0.66</v>
      </c>
      <c r="D4443">
        <v>1.66</v>
      </c>
      <c r="E4443" s="1" t="s">
        <v>677</v>
      </c>
      <c r="F4443" s="4" t="str">
        <f>HYPERLINK("https://heymondo.es/blog/cuanto-cuesta-un-seguro-de-viaje/")</f>
        <v>https://heymondo.es/blog/cuanto-cuesta-un-seguro-de-viaje/</v>
      </c>
      <c r="G4443">
        <v>1</v>
      </c>
    </row>
    <row r="4444" spans="1:7" outlineLevel="1" x14ac:dyDescent="0.25">
      <c r="A4444" t="s">
        <v>10</v>
      </c>
      <c r="B4444">
        <v>500</v>
      </c>
      <c r="C4444">
        <v>0.66</v>
      </c>
      <c r="D4444">
        <v>1.66</v>
      </c>
      <c r="E4444" s="1" t="s">
        <v>677</v>
      </c>
      <c r="F4444" s="4" t="str">
        <f>HYPERLINK("https://www.edestinos.com.co/seguros-de-viaje")</f>
        <v>https://www.edestinos.com.co/seguros-de-viaje</v>
      </c>
      <c r="G4444">
        <v>1</v>
      </c>
    </row>
    <row r="4445" spans="1:7" outlineLevel="1" x14ac:dyDescent="0.25">
      <c r="A4445" t="s">
        <v>10</v>
      </c>
      <c r="B4445">
        <v>500</v>
      </c>
      <c r="C4445">
        <v>0.66</v>
      </c>
      <c r="D4445">
        <v>1.66</v>
      </c>
      <c r="E4445" s="1" t="s">
        <v>677</v>
      </c>
      <c r="F4445" s="4" t="str">
        <f>HYPERLINK("https://mochileros.org/tag/seguro-de-viaje/")</f>
        <v>https://mochileros.org/tag/seguro-de-viaje/</v>
      </c>
      <c r="G4445">
        <v>1</v>
      </c>
    </row>
    <row r="4446" spans="1:7" outlineLevel="1" x14ac:dyDescent="0.25">
      <c r="A4446" t="s">
        <v>10</v>
      </c>
      <c r="B4446">
        <v>500</v>
      </c>
      <c r="C4446">
        <v>0.66</v>
      </c>
      <c r="D4446">
        <v>1.66</v>
      </c>
      <c r="E4446" s="1" t="s">
        <v>677</v>
      </c>
      <c r="F4446" s="4" t="str">
        <f>HYPERLINK("https://www.protegetuviaje.com/blog/seguro-de-viaje-internacional/")</f>
        <v>https://www.protegetuviaje.com/blog/seguro-de-viaje-internacional/</v>
      </c>
      <c r="G4446">
        <v>1</v>
      </c>
    </row>
    <row r="4447" spans="1:7" outlineLevel="1" x14ac:dyDescent="0.25">
      <c r="A4447" t="s">
        <v>10</v>
      </c>
      <c r="B4447">
        <v>500</v>
      </c>
      <c r="C4447">
        <v>0.66</v>
      </c>
      <c r="D4447">
        <v>1.66</v>
      </c>
      <c r="E4447" s="1" t="s">
        <v>677</v>
      </c>
      <c r="F4447" s="4" t="str">
        <f>HYPERLINK("https://www.aseguratuviaje.com.ar/seguros-de-viaje.html")</f>
        <v>https://www.aseguratuviaje.com.ar/seguros-de-viaje.html</v>
      </c>
      <c r="G4447">
        <v>1</v>
      </c>
    </row>
    <row r="4448" spans="1:7" outlineLevel="1" x14ac:dyDescent="0.25">
      <c r="A4448" t="s">
        <v>10</v>
      </c>
      <c r="B4448">
        <v>500</v>
      </c>
      <c r="C4448">
        <v>0.66</v>
      </c>
      <c r="D4448">
        <v>1.66</v>
      </c>
      <c r="E4448" s="1" t="s">
        <v>677</v>
      </c>
      <c r="F4448" s="4" t="str">
        <f>HYPERLINK("https://www.allianztravel.com.mx/seguro-de-viaje.html")</f>
        <v>https://www.allianztravel.com.mx/seguro-de-viaje.html</v>
      </c>
      <c r="G4448">
        <v>1</v>
      </c>
    </row>
    <row r="4449" spans="1:7" outlineLevel="1" x14ac:dyDescent="0.25">
      <c r="A4449" t="s">
        <v>10</v>
      </c>
      <c r="B4449">
        <v>500</v>
      </c>
      <c r="C4449">
        <v>0.66</v>
      </c>
      <c r="D4449">
        <v>1.66</v>
      </c>
      <c r="E4449" s="1" t="s">
        <v>677</v>
      </c>
      <c r="F4449" s="4" t="str">
        <f>HYPERLINK("https://dubaikhalifas.com/seguro-de-viajes-2020-como-comprar-el-mas-barato-mochileros/")</f>
        <v>https://dubaikhalifas.com/seguro-de-viajes-2020-como-comprar-el-mas-barato-mochileros/</v>
      </c>
      <c r="G4449">
        <v>1</v>
      </c>
    </row>
    <row r="4450" spans="1:7" outlineLevel="1" x14ac:dyDescent="0.25">
      <c r="A4450" t="s">
        <v>10</v>
      </c>
      <c r="B4450">
        <v>500</v>
      </c>
      <c r="C4450">
        <v>0.66</v>
      </c>
      <c r="D4450">
        <v>1.66</v>
      </c>
      <c r="E4450" s="1" t="s">
        <v>677</v>
      </c>
      <c r="F4450" s="4" t="str">
        <f>HYPERLINK("https://www.elconfidencialdigital.com/articulo/cuidate/importancia-viajar-seguro-viaje-2021/20210217185501215375.html")</f>
        <v>https://www.elconfidencialdigital.com/articulo/cuidate/importancia-viajar-seguro-viaje-2021/20210217185501215375.html</v>
      </c>
      <c r="G4450">
        <v>1</v>
      </c>
    </row>
    <row r="4451" spans="1:7" x14ac:dyDescent="0.25">
      <c r="G4451">
        <v>1</v>
      </c>
    </row>
    <row r="4452" spans="1:7" x14ac:dyDescent="0.25">
      <c r="A4452" t="s">
        <v>1147</v>
      </c>
      <c r="B4452">
        <v>500</v>
      </c>
      <c r="C4452">
        <v>0.66</v>
      </c>
      <c r="D4452">
        <v>1.66</v>
      </c>
      <c r="E4452" s="1" t="s">
        <v>677</v>
      </c>
      <c r="F4452" s="4" t="str">
        <f>HYPERLINK("https://capturetheatlas.com/es/mejor-seguro-de-viaje/")</f>
        <v>https://capturetheatlas.com/es/mejor-seguro-de-viaje/</v>
      </c>
      <c r="G4452">
        <v>1</v>
      </c>
    </row>
    <row r="4453" spans="1:7" outlineLevel="1" x14ac:dyDescent="0.25">
      <c r="A4453" t="s">
        <v>1147</v>
      </c>
      <c r="B4453">
        <v>500</v>
      </c>
      <c r="C4453">
        <v>0.66</v>
      </c>
      <c r="D4453">
        <v>1.66</v>
      </c>
      <c r="E4453" s="1" t="s">
        <v>677</v>
      </c>
      <c r="F4453" s="4" t="str">
        <f>HYPERLINK("https://heymondo.es/blog/cuanto-cuesta-un-seguro-de-viaje/")</f>
        <v>https://heymondo.es/blog/cuanto-cuesta-un-seguro-de-viaje/</v>
      </c>
      <c r="G4453">
        <v>1</v>
      </c>
    </row>
    <row r="4454" spans="1:7" outlineLevel="1" x14ac:dyDescent="0.25">
      <c r="A4454" t="s">
        <v>1147</v>
      </c>
      <c r="B4454">
        <v>500</v>
      </c>
      <c r="C4454">
        <v>0.66</v>
      </c>
      <c r="D4454">
        <v>1.66</v>
      </c>
      <c r="E4454" s="1" t="s">
        <v>677</v>
      </c>
      <c r="F4454" s="4" t="str">
        <f>HYPERLINK("https://selectra.es/seguros/seguros-viajes/comparador-seguro-viaje")</f>
        <v>https://selectra.es/seguros/seguros-viajes/comparador-seguro-viaje</v>
      </c>
      <c r="G4454">
        <v>1</v>
      </c>
    </row>
    <row r="4455" spans="1:7" outlineLevel="1" x14ac:dyDescent="0.25">
      <c r="A4455" t="s">
        <v>1147</v>
      </c>
      <c r="B4455">
        <v>500</v>
      </c>
      <c r="C4455">
        <v>0.66</v>
      </c>
      <c r="D4455">
        <v>1.66</v>
      </c>
      <c r="E4455" s="1" t="s">
        <v>677</v>
      </c>
      <c r="F4455" s="4" t="str">
        <f>HYPERLINK("https://www.aseguratuviaje.com.ar/seguros-de-viaje.html")</f>
        <v>https://www.aseguratuviaje.com.ar/seguros-de-viaje.html</v>
      </c>
      <c r="G4455">
        <v>1</v>
      </c>
    </row>
    <row r="4456" spans="1:7" outlineLevel="1" x14ac:dyDescent="0.25">
      <c r="A4456" t="s">
        <v>1147</v>
      </c>
      <c r="B4456">
        <v>500</v>
      </c>
      <c r="C4456">
        <v>0.66</v>
      </c>
      <c r="D4456">
        <v>1.66</v>
      </c>
      <c r="E4456" s="1" t="s">
        <v>677</v>
      </c>
      <c r="F4456" s="4" t="str">
        <f>HYPERLINK("https://www.allianztravel.com.mx/seguro-de-viaje.html")</f>
        <v>https://www.allianztravel.com.mx/seguro-de-viaje.html</v>
      </c>
      <c r="G4456">
        <v>1</v>
      </c>
    </row>
    <row r="4457" spans="1:7" outlineLevel="1" x14ac:dyDescent="0.25">
      <c r="A4457" t="s">
        <v>1147</v>
      </c>
      <c r="B4457">
        <v>500</v>
      </c>
      <c r="C4457">
        <v>0.66</v>
      </c>
      <c r="D4457">
        <v>1.66</v>
      </c>
      <c r="E4457" s="1" t="s">
        <v>677</v>
      </c>
      <c r="F4457" s="4" t="str">
        <f>HYPERLINK("https://mochileros.org/tag/seguro-de-viaje/")</f>
        <v>https://mochileros.org/tag/seguro-de-viaje/</v>
      </c>
      <c r="G4457">
        <v>1</v>
      </c>
    </row>
    <row r="4458" spans="1:7" outlineLevel="1" x14ac:dyDescent="0.25">
      <c r="A4458" t="s">
        <v>1147</v>
      </c>
      <c r="B4458">
        <v>500</v>
      </c>
      <c r="C4458">
        <v>0.66</v>
      </c>
      <c r="D4458">
        <v>1.66</v>
      </c>
      <c r="E4458" s="1" t="s">
        <v>677</v>
      </c>
      <c r="F4458" s="4" t="str">
        <f>HYPERLINK("https://www.elconfidencialdigital.com/articulo/cuidate/importancia-viajar-seguro-viaje-2021/20210217185501215375.html")</f>
        <v>https://www.elconfidencialdigital.com/articulo/cuidate/importancia-viajar-seguro-viaje-2021/20210217185501215375.html</v>
      </c>
      <c r="G4458">
        <v>1</v>
      </c>
    </row>
    <row r="4459" spans="1:7" outlineLevel="1" x14ac:dyDescent="0.25">
      <c r="A4459" t="s">
        <v>1147</v>
      </c>
      <c r="B4459">
        <v>500</v>
      </c>
      <c r="C4459">
        <v>0.66</v>
      </c>
      <c r="D4459">
        <v>1.66</v>
      </c>
      <c r="E4459" s="1" t="s">
        <v>677</v>
      </c>
      <c r="F4459" s="4" t="str">
        <f>HYPERLINK("https://www.edestinos.com.co/seguros-de-viaje")</f>
        <v>https://www.edestinos.com.co/seguros-de-viaje</v>
      </c>
      <c r="G4459">
        <v>1</v>
      </c>
    </row>
    <row r="4460" spans="1:7" outlineLevel="1" x14ac:dyDescent="0.25">
      <c r="A4460" t="s">
        <v>1147</v>
      </c>
      <c r="B4460">
        <v>500</v>
      </c>
      <c r="C4460">
        <v>0.66</v>
      </c>
      <c r="D4460">
        <v>1.66</v>
      </c>
      <c r="E4460" s="1" t="s">
        <v>677</v>
      </c>
      <c r="F4460" s="4" t="str">
        <f>HYPERLINK("https://www.protegetuviaje.com/blog/seguro-de-viaje-internacional/")</f>
        <v>https://www.protegetuviaje.com/blog/seguro-de-viaje-internacional/</v>
      </c>
      <c r="G4460">
        <v>1</v>
      </c>
    </row>
    <row r="4461" spans="1:7" outlineLevel="1" x14ac:dyDescent="0.25">
      <c r="A4461" t="s">
        <v>1147</v>
      </c>
      <c r="B4461">
        <v>500</v>
      </c>
      <c r="C4461">
        <v>0.66</v>
      </c>
      <c r="D4461">
        <v>1.66</v>
      </c>
      <c r="E4461" s="1" t="s">
        <v>677</v>
      </c>
      <c r="F4461" s="4" t="str">
        <f>HYPERLINK("https://www.aseguratuviaje.cl/tips-de-viajes/seguro-viaje-deducible")</f>
        <v>https://www.aseguratuviaje.cl/tips-de-viajes/seguro-viaje-deducible</v>
      </c>
      <c r="G4461">
        <v>1</v>
      </c>
    </row>
    <row r="4462" spans="1:7" x14ac:dyDescent="0.25">
      <c r="G4462">
        <v>1</v>
      </c>
    </row>
    <row r="4463" spans="1:7" x14ac:dyDescent="0.25">
      <c r="A4463" t="s">
        <v>1030</v>
      </c>
      <c r="B4463">
        <v>5000</v>
      </c>
      <c r="C4463">
        <v>0.99</v>
      </c>
      <c r="D4463">
        <v>5.35</v>
      </c>
      <c r="E4463" s="1" t="s">
        <v>874</v>
      </c>
      <c r="F4463" s="4" t="str">
        <f>HYPERLINK("https://www.tupolizadesalud.com/")</f>
        <v>https://www.tupolizadesalud.com/</v>
      </c>
      <c r="G4463">
        <v>1</v>
      </c>
    </row>
    <row r="4464" spans="1:7" outlineLevel="1" x14ac:dyDescent="0.25">
      <c r="A4464" t="s">
        <v>1030</v>
      </c>
      <c r="B4464">
        <v>5000</v>
      </c>
      <c r="C4464">
        <v>0.99</v>
      </c>
      <c r="D4464">
        <v>5.35</v>
      </c>
      <c r="E4464" s="1" t="s">
        <v>874</v>
      </c>
      <c r="F4464" s="4" t="str">
        <f>HYPERLINK("https://selectra.es/seguros/seguros-salud")</f>
        <v>https://selectra.es/seguros/seguros-salud</v>
      </c>
      <c r="G4464">
        <v>1</v>
      </c>
    </row>
    <row r="4465" spans="1:7" outlineLevel="1" x14ac:dyDescent="0.25">
      <c r="A4465" t="s">
        <v>1030</v>
      </c>
      <c r="B4465">
        <v>5000</v>
      </c>
      <c r="C4465">
        <v>0.99</v>
      </c>
      <c r="D4465">
        <v>5.35</v>
      </c>
      <c r="E4465" s="1" t="s">
        <v>874</v>
      </c>
      <c r="F4465" s="4" t="str">
        <f>HYPERLINK("https://selectra.es/seguros/seguros-viajes/comparador-seguro-viaje")</f>
        <v>https://selectra.es/seguros/seguros-viajes/comparador-seguro-viaje</v>
      </c>
      <c r="G4465">
        <v>1</v>
      </c>
    </row>
    <row r="4466" spans="1:7" outlineLevel="1" x14ac:dyDescent="0.25">
      <c r="A4466" t="s">
        <v>1030</v>
      </c>
      <c r="B4466">
        <v>5000</v>
      </c>
      <c r="C4466">
        <v>0.99</v>
      </c>
      <c r="D4466">
        <v>5.35</v>
      </c>
      <c r="E4466" s="1" t="s">
        <v>874</v>
      </c>
      <c r="F4466" s="4" t="str">
        <f>HYPERLINK("https://www.kelisto.es/seguros-salud/mejor-compra/los-mejores-seguros-de-salud-sin-copago-6257")</f>
        <v>https://www.kelisto.es/seguros-salud/mejor-compra/los-mejores-seguros-de-salud-sin-copago-6257</v>
      </c>
      <c r="G4466">
        <v>1</v>
      </c>
    </row>
    <row r="4467" spans="1:7" outlineLevel="1" x14ac:dyDescent="0.25">
      <c r="A4467" t="s">
        <v>1030</v>
      </c>
      <c r="B4467">
        <v>5000</v>
      </c>
      <c r="C4467">
        <v>0.99</v>
      </c>
      <c r="D4467">
        <v>5.35</v>
      </c>
      <c r="E4467" s="1" t="s">
        <v>874</v>
      </c>
      <c r="F4467" s="4" t="str">
        <f>HYPERLINK("http://www.restaurasegur.es/comparador/seguro-medico")</f>
        <v>http://www.restaurasegur.es/comparador/seguro-medico</v>
      </c>
      <c r="G4467">
        <v>1</v>
      </c>
    </row>
    <row r="4468" spans="1:7" outlineLevel="1" x14ac:dyDescent="0.25">
      <c r="A4468" t="s">
        <v>1030</v>
      </c>
      <c r="B4468">
        <v>5000</v>
      </c>
      <c r="C4468">
        <v>0.99</v>
      </c>
      <c r="D4468">
        <v>5.35</v>
      </c>
      <c r="E4468" s="1" t="s">
        <v>874</v>
      </c>
      <c r="F4468" s="4" t="str">
        <f>HYPERLINK("https://queplan.cl/Comparar/Seguros-de-Salud/Complementario")</f>
        <v>https://queplan.cl/Comparar/Seguros-de-Salud/Complementario</v>
      </c>
      <c r="G4468">
        <v>1</v>
      </c>
    </row>
    <row r="4469" spans="1:7" outlineLevel="1" x14ac:dyDescent="0.25">
      <c r="A4469" t="s">
        <v>1030</v>
      </c>
      <c r="B4469">
        <v>5000</v>
      </c>
      <c r="C4469">
        <v>0.99</v>
      </c>
      <c r="D4469">
        <v>5.35</v>
      </c>
      <c r="E4469" s="1" t="s">
        <v>874</v>
      </c>
      <c r="F4469" s="4" t="str">
        <f>HYPERLINK("https://capturetheatlas.com/es/mejor-seguro-de-viaje/")</f>
        <v>https://capturetheatlas.com/es/mejor-seguro-de-viaje/</v>
      </c>
      <c r="G4469">
        <v>1</v>
      </c>
    </row>
    <row r="4470" spans="1:7" outlineLevel="1" x14ac:dyDescent="0.25">
      <c r="A4470" t="s">
        <v>1030</v>
      </c>
      <c r="B4470">
        <v>5000</v>
      </c>
      <c r="C4470">
        <v>0.99</v>
      </c>
      <c r="D4470">
        <v>5.35</v>
      </c>
      <c r="E4470" s="1" t="s">
        <v>874</v>
      </c>
      <c r="F4470" s="4" t="str">
        <f>HYPERLINK("https://cronicaglobal.elespanol.com/cronica-directo/mejores-peores-seguros-salud_101294_102.html")</f>
        <v>https://cronicaglobal.elespanol.com/cronica-directo/mejores-peores-seguros-salud_101294_102.html</v>
      </c>
      <c r="G4470">
        <v>1</v>
      </c>
    </row>
    <row r="4471" spans="1:7" outlineLevel="1" x14ac:dyDescent="0.25">
      <c r="A4471" t="s">
        <v>1030</v>
      </c>
      <c r="B4471">
        <v>5000</v>
      </c>
      <c r="C4471">
        <v>0.99</v>
      </c>
      <c r="D4471">
        <v>5.35</v>
      </c>
      <c r="E4471" s="1" t="s">
        <v>874</v>
      </c>
      <c r="F4471" s="4" t="str">
        <f>HYPERLINK("https://www.rastreator.com/seguros-de-coche/analisis/mejor-seguro-de-coche.aspx")</f>
        <v>https://www.rastreator.com/seguros-de-coche/analisis/mejor-seguro-de-coche.aspx</v>
      </c>
      <c r="G4471">
        <v>1</v>
      </c>
    </row>
    <row r="4472" spans="1:7" outlineLevel="1" x14ac:dyDescent="0.25">
      <c r="A4472" t="s">
        <v>1030</v>
      </c>
      <c r="B4472">
        <v>5000</v>
      </c>
      <c r="C4472">
        <v>0.99</v>
      </c>
      <c r="D4472">
        <v>5.35</v>
      </c>
      <c r="E4472" s="1" t="s">
        <v>874</v>
      </c>
      <c r="F4472" s="4" t="str">
        <f>HYPERLINK("https://queseguro.co/Medicina-Prepagada")</f>
        <v>https://queseguro.co/Medicina-Prepagada</v>
      </c>
      <c r="G4472">
        <v>1</v>
      </c>
    </row>
    <row r="4473" spans="1:7" x14ac:dyDescent="0.25">
      <c r="G4473">
        <v>1</v>
      </c>
    </row>
    <row r="4474" spans="1:7" x14ac:dyDescent="0.25">
      <c r="A4474" t="s">
        <v>823</v>
      </c>
      <c r="B4474">
        <v>5000</v>
      </c>
      <c r="C4474">
        <v>0.99</v>
      </c>
      <c r="D4474">
        <v>5.37</v>
      </c>
      <c r="E4474" s="1" t="s">
        <v>874</v>
      </c>
      <c r="F4474" s="4" t="str">
        <f>HYPERLINK("https://www.tupolizadesalud.com/")</f>
        <v>https://www.tupolizadesalud.com/</v>
      </c>
      <c r="G4474">
        <v>1</v>
      </c>
    </row>
    <row r="4475" spans="1:7" outlineLevel="1" x14ac:dyDescent="0.25">
      <c r="A4475" t="s">
        <v>823</v>
      </c>
      <c r="B4475">
        <v>5000</v>
      </c>
      <c r="C4475">
        <v>0.99</v>
      </c>
      <c r="D4475">
        <v>5.37</v>
      </c>
      <c r="E4475" s="1" t="s">
        <v>874</v>
      </c>
      <c r="F4475" s="4" t="str">
        <f>HYPERLINK("https://selectra.es/seguros/seguros-salud")</f>
        <v>https://selectra.es/seguros/seguros-salud</v>
      </c>
      <c r="G4475">
        <v>1</v>
      </c>
    </row>
    <row r="4476" spans="1:7" outlineLevel="1" x14ac:dyDescent="0.25">
      <c r="A4476" t="s">
        <v>823</v>
      </c>
      <c r="B4476">
        <v>5000</v>
      </c>
      <c r="C4476">
        <v>0.99</v>
      </c>
      <c r="D4476">
        <v>5.37</v>
      </c>
      <c r="E4476" s="1" t="s">
        <v>874</v>
      </c>
      <c r="F4476" s="4" t="str">
        <f>HYPERLINK("https://selectra.es/seguros/seguros-viajes/comparador-seguro-viaje")</f>
        <v>https://selectra.es/seguros/seguros-viajes/comparador-seguro-viaje</v>
      </c>
      <c r="G4476">
        <v>1</v>
      </c>
    </row>
    <row r="4477" spans="1:7" outlineLevel="1" x14ac:dyDescent="0.25">
      <c r="A4477" t="s">
        <v>823</v>
      </c>
      <c r="B4477">
        <v>5000</v>
      </c>
      <c r="C4477">
        <v>0.99</v>
      </c>
      <c r="D4477">
        <v>5.37</v>
      </c>
      <c r="E4477" s="1" t="s">
        <v>874</v>
      </c>
      <c r="F4477" s="4" t="str">
        <f>HYPERLINK("https://www.kelisto.es/seguros-salud/mejor-compra/los-mejores-seguros-de-salud-sin-copago-6257")</f>
        <v>https://www.kelisto.es/seguros-salud/mejor-compra/los-mejores-seguros-de-salud-sin-copago-6257</v>
      </c>
      <c r="G4477">
        <v>1</v>
      </c>
    </row>
    <row r="4478" spans="1:7" outlineLevel="1" x14ac:dyDescent="0.25">
      <c r="A4478" t="s">
        <v>823</v>
      </c>
      <c r="B4478">
        <v>5000</v>
      </c>
      <c r="C4478">
        <v>0.99</v>
      </c>
      <c r="D4478">
        <v>5.37</v>
      </c>
      <c r="E4478" s="1" t="s">
        <v>874</v>
      </c>
      <c r="F4478" s="4" t="str">
        <f>HYPERLINK("http://www.restaurasegur.es/comparador/seguro-medico")</f>
        <v>http://www.restaurasegur.es/comparador/seguro-medico</v>
      </c>
      <c r="G4478">
        <v>1</v>
      </c>
    </row>
    <row r="4479" spans="1:7" outlineLevel="1" x14ac:dyDescent="0.25">
      <c r="A4479" t="s">
        <v>823</v>
      </c>
      <c r="B4479">
        <v>5000</v>
      </c>
      <c r="C4479">
        <v>0.99</v>
      </c>
      <c r="D4479">
        <v>5.37</v>
      </c>
      <c r="E4479" s="1" t="s">
        <v>874</v>
      </c>
      <c r="F4479" s="4" t="str">
        <f>HYPERLINK("https://queplan.cl/Comparar/Seguros-de-Salud/Complementario")</f>
        <v>https://queplan.cl/Comparar/Seguros-de-Salud/Complementario</v>
      </c>
      <c r="G4479">
        <v>1</v>
      </c>
    </row>
    <row r="4480" spans="1:7" outlineLevel="1" x14ac:dyDescent="0.25">
      <c r="A4480" t="s">
        <v>823</v>
      </c>
      <c r="B4480">
        <v>5000</v>
      </c>
      <c r="C4480">
        <v>0.99</v>
      </c>
      <c r="D4480">
        <v>5.37</v>
      </c>
      <c r="E4480" s="1" t="s">
        <v>874</v>
      </c>
      <c r="F4480" s="4" t="str">
        <f>HYPERLINK("https://capturetheatlas.com/es/mejor-seguro-de-viaje/")</f>
        <v>https://capturetheatlas.com/es/mejor-seguro-de-viaje/</v>
      </c>
      <c r="G4480">
        <v>1</v>
      </c>
    </row>
    <row r="4481" spans="1:7" outlineLevel="1" x14ac:dyDescent="0.25">
      <c r="A4481" t="s">
        <v>823</v>
      </c>
      <c r="B4481">
        <v>5000</v>
      </c>
      <c r="C4481">
        <v>0.99</v>
      </c>
      <c r="D4481">
        <v>5.37</v>
      </c>
      <c r="E4481" s="1" t="s">
        <v>874</v>
      </c>
      <c r="F4481" s="4" t="str">
        <f>HYPERLINK("https://cronicaglobal.elespanol.com/cronica-directo/mejores-peores-seguros-salud_101294_102.html")</f>
        <v>https://cronicaglobal.elespanol.com/cronica-directo/mejores-peores-seguros-salud_101294_102.html</v>
      </c>
      <c r="G4481">
        <v>1</v>
      </c>
    </row>
    <row r="4482" spans="1:7" outlineLevel="1" x14ac:dyDescent="0.25">
      <c r="A4482" t="s">
        <v>823</v>
      </c>
      <c r="B4482">
        <v>5000</v>
      </c>
      <c r="C4482">
        <v>0.99</v>
      </c>
      <c r="D4482">
        <v>5.37</v>
      </c>
      <c r="E4482" s="1" t="s">
        <v>874</v>
      </c>
      <c r="F4482" s="4" t="str">
        <f>HYPERLINK("https://www.rastreator.com/seguros-de-coche/analisis/mejor-seguro-de-coche.aspx")</f>
        <v>https://www.rastreator.com/seguros-de-coche/analisis/mejor-seguro-de-coche.aspx</v>
      </c>
      <c r="G4482">
        <v>1</v>
      </c>
    </row>
    <row r="4483" spans="1:7" outlineLevel="1" x14ac:dyDescent="0.25">
      <c r="A4483" t="s">
        <v>823</v>
      </c>
      <c r="B4483">
        <v>5000</v>
      </c>
      <c r="C4483">
        <v>0.99</v>
      </c>
      <c r="D4483">
        <v>5.37</v>
      </c>
      <c r="E4483" s="1" t="s">
        <v>874</v>
      </c>
      <c r="F4483" s="4" t="str">
        <f>HYPERLINK("https://queseguro.co/Medicina-Prepagada")</f>
        <v>https://queseguro.co/Medicina-Prepagada</v>
      </c>
      <c r="G4483">
        <v>1</v>
      </c>
    </row>
    <row r="4484" spans="1:7" x14ac:dyDescent="0.25">
      <c r="G4484">
        <v>1</v>
      </c>
    </row>
    <row r="4485" spans="1:7" x14ac:dyDescent="0.25">
      <c r="A4485" t="s">
        <v>798</v>
      </c>
      <c r="B4485">
        <v>5000</v>
      </c>
      <c r="C4485">
        <v>0.99</v>
      </c>
      <c r="D4485">
        <v>5.4</v>
      </c>
      <c r="E4485" s="1" t="s">
        <v>874</v>
      </c>
      <c r="F4485" s="4" t="str">
        <f>HYPERLINK("https://www.tupolizadesalud.com/")</f>
        <v>https://www.tupolizadesalud.com/</v>
      </c>
      <c r="G4485">
        <v>1</v>
      </c>
    </row>
    <row r="4486" spans="1:7" outlineLevel="1" x14ac:dyDescent="0.25">
      <c r="A4486" t="s">
        <v>798</v>
      </c>
      <c r="B4486">
        <v>5000</v>
      </c>
      <c r="C4486">
        <v>0.99</v>
      </c>
      <c r="D4486">
        <v>5.4</v>
      </c>
      <c r="E4486" s="1" t="s">
        <v>874</v>
      </c>
      <c r="F4486" s="4" t="str">
        <f>HYPERLINK("https://selectra.es/seguros/seguros-salud")</f>
        <v>https://selectra.es/seguros/seguros-salud</v>
      </c>
      <c r="G4486">
        <v>1</v>
      </c>
    </row>
    <row r="4487" spans="1:7" outlineLevel="1" x14ac:dyDescent="0.25">
      <c r="A4487" t="s">
        <v>798</v>
      </c>
      <c r="B4487">
        <v>5000</v>
      </c>
      <c r="C4487">
        <v>0.99</v>
      </c>
      <c r="D4487">
        <v>5.4</v>
      </c>
      <c r="E4487" s="1" t="s">
        <v>874</v>
      </c>
      <c r="F4487" s="4" t="str">
        <f>HYPERLINK("https://www.kelisto.es/seguros-salud/mejor-compra/los-mejores-seguros-de-salud-sin-copago-6257")</f>
        <v>https://www.kelisto.es/seguros-salud/mejor-compra/los-mejores-seguros-de-salud-sin-copago-6257</v>
      </c>
      <c r="G4487">
        <v>1</v>
      </c>
    </row>
    <row r="4488" spans="1:7" outlineLevel="1" x14ac:dyDescent="0.25">
      <c r="A4488" t="s">
        <v>798</v>
      </c>
      <c r="B4488">
        <v>5000</v>
      </c>
      <c r="C4488">
        <v>0.99</v>
      </c>
      <c r="D4488">
        <v>5.4</v>
      </c>
      <c r="E4488" s="1" t="s">
        <v>874</v>
      </c>
      <c r="F4488" s="4" t="str">
        <f>HYPERLINK("https://queplan.cl/Comparar/Seguros-de-Salud/Complementario")</f>
        <v>https://queplan.cl/Comparar/Seguros-de-Salud/Complementario</v>
      </c>
      <c r="G4488">
        <v>1</v>
      </c>
    </row>
    <row r="4489" spans="1:7" outlineLevel="1" x14ac:dyDescent="0.25">
      <c r="A4489" t="s">
        <v>798</v>
      </c>
      <c r="B4489">
        <v>5000</v>
      </c>
      <c r="C4489">
        <v>0.99</v>
      </c>
      <c r="D4489">
        <v>5.4</v>
      </c>
      <c r="E4489" s="1" t="s">
        <v>874</v>
      </c>
      <c r="F4489" s="4" t="str">
        <f>HYPERLINK("https://queplan.cl/Comparar/Seguros-de-Salud/RedSalud")</f>
        <v>https://queplan.cl/Comparar/Seguros-de-Salud/RedSalud</v>
      </c>
      <c r="G4489">
        <v>1</v>
      </c>
    </row>
    <row r="4490" spans="1:7" outlineLevel="1" x14ac:dyDescent="0.25">
      <c r="A4490" t="s">
        <v>798</v>
      </c>
      <c r="B4490">
        <v>5000</v>
      </c>
      <c r="C4490">
        <v>0.99</v>
      </c>
      <c r="D4490">
        <v>5.4</v>
      </c>
      <c r="E4490" s="1" t="s">
        <v>874</v>
      </c>
      <c r="F4490" s="4" t="str">
        <f>HYPERLINK("https://queplan.pe/Seguros/Mapfre")</f>
        <v>https://queplan.pe/Seguros/Mapfre</v>
      </c>
      <c r="G4490">
        <v>1</v>
      </c>
    </row>
    <row r="4491" spans="1:7" outlineLevel="1" x14ac:dyDescent="0.25">
      <c r="A4491" t="s">
        <v>798</v>
      </c>
      <c r="B4491">
        <v>5000</v>
      </c>
      <c r="C4491">
        <v>0.99</v>
      </c>
      <c r="D4491">
        <v>5.4</v>
      </c>
      <c r="E4491" s="1" t="s">
        <v>874</v>
      </c>
      <c r="F4491" s="4" t="str">
        <f>HYPERLINK("https://queplan.pe/Seguros/Rimac")</f>
        <v>https://queplan.pe/Seguros/Rimac</v>
      </c>
      <c r="G4491">
        <v>1</v>
      </c>
    </row>
    <row r="4492" spans="1:7" outlineLevel="1" x14ac:dyDescent="0.25">
      <c r="A4492" t="s">
        <v>798</v>
      </c>
      <c r="B4492">
        <v>5000</v>
      </c>
      <c r="C4492">
        <v>0.99</v>
      </c>
      <c r="D4492">
        <v>5.4</v>
      </c>
      <c r="E4492" s="1" t="s">
        <v>874</v>
      </c>
      <c r="F4492" s="4" t="str">
        <f>HYPERLINK("https://queseguro.co/Medicina-Prepagada")</f>
        <v>https://queseguro.co/Medicina-Prepagada</v>
      </c>
      <c r="G4492">
        <v>1</v>
      </c>
    </row>
    <row r="4493" spans="1:7" outlineLevel="1" x14ac:dyDescent="0.25">
      <c r="A4493" t="s">
        <v>798</v>
      </c>
      <c r="B4493">
        <v>5000</v>
      </c>
      <c r="C4493">
        <v>0.99</v>
      </c>
      <c r="D4493">
        <v>5.4</v>
      </c>
      <c r="E4493" s="1" t="s">
        <v>874</v>
      </c>
      <c r="F4493" s="4" t="str">
        <f>HYPERLINK("https://www.crackseguros.es/comparador/seguro-medico")</f>
        <v>https://www.crackseguros.es/comparador/seguro-medico</v>
      </c>
      <c r="G4493">
        <v>1</v>
      </c>
    </row>
    <row r="4494" spans="1:7" outlineLevel="1" x14ac:dyDescent="0.25">
      <c r="A4494" t="s">
        <v>798</v>
      </c>
      <c r="B4494">
        <v>5000</v>
      </c>
      <c r="C4494">
        <v>0.99</v>
      </c>
      <c r="D4494">
        <v>5.4</v>
      </c>
      <c r="E4494" s="1" t="s">
        <v>874</v>
      </c>
      <c r="F4494" s="4" t="str">
        <f>HYPERLINK("https://www.segurosvida.online/")</f>
        <v>https://www.segurosvida.online/</v>
      </c>
      <c r="G4494">
        <v>1</v>
      </c>
    </row>
    <row r="4495" spans="1:7" x14ac:dyDescent="0.25">
      <c r="G4495">
        <v>1</v>
      </c>
    </row>
    <row r="4496" spans="1:7" x14ac:dyDescent="0.25">
      <c r="A4496" t="s">
        <v>127</v>
      </c>
      <c r="B4496">
        <v>5000</v>
      </c>
      <c r="C4496">
        <v>0.99</v>
      </c>
      <c r="D4496">
        <v>5.56</v>
      </c>
      <c r="E4496" s="1" t="s">
        <v>874</v>
      </c>
      <c r="F4496" s="4" t="str">
        <f>HYPERLINK("https://www.tupolizadesalud.com/")</f>
        <v>https://www.tupolizadesalud.com/</v>
      </c>
      <c r="G4496">
        <v>1</v>
      </c>
    </row>
    <row r="4497" spans="1:7" outlineLevel="1" x14ac:dyDescent="0.25">
      <c r="A4497" t="s">
        <v>127</v>
      </c>
      <c r="B4497">
        <v>5000</v>
      </c>
      <c r="C4497">
        <v>0.99</v>
      </c>
      <c r="D4497">
        <v>5.56</v>
      </c>
      <c r="E4497" s="1" t="s">
        <v>874</v>
      </c>
      <c r="F4497" s="4" t="str">
        <f>HYPERLINK("https://selectra.es/seguros/seguros-salud")</f>
        <v>https://selectra.es/seguros/seguros-salud</v>
      </c>
      <c r="G4497">
        <v>1</v>
      </c>
    </row>
    <row r="4498" spans="1:7" outlineLevel="1" x14ac:dyDescent="0.25">
      <c r="A4498" t="s">
        <v>127</v>
      </c>
      <c r="B4498">
        <v>5000</v>
      </c>
      <c r="C4498">
        <v>0.99</v>
      </c>
      <c r="D4498">
        <v>5.56</v>
      </c>
      <c r="E4498" s="1" t="s">
        <v>874</v>
      </c>
      <c r="F4498" s="4" t="str">
        <f>HYPERLINK("https://www.kelisto.es/seguros-salud/mejor-compra/los-mejores-seguros-de-salud-sin-copago-6257")</f>
        <v>https://www.kelisto.es/seguros-salud/mejor-compra/los-mejores-seguros-de-salud-sin-copago-6257</v>
      </c>
      <c r="G4498">
        <v>1</v>
      </c>
    </row>
    <row r="4499" spans="1:7" outlineLevel="1" x14ac:dyDescent="0.25">
      <c r="A4499" t="s">
        <v>127</v>
      </c>
      <c r="B4499">
        <v>5000</v>
      </c>
      <c r="C4499">
        <v>0.99</v>
      </c>
      <c r="D4499">
        <v>5.56</v>
      </c>
      <c r="E4499" s="1" t="s">
        <v>874</v>
      </c>
      <c r="F4499" s="4" t="str">
        <f>HYPERLINK("https://queplan.cl/Comparar/Seguros-de-Salud/Complementario")</f>
        <v>https://queplan.cl/Comparar/Seguros-de-Salud/Complementario</v>
      </c>
      <c r="G4499">
        <v>1</v>
      </c>
    </row>
    <row r="4500" spans="1:7" outlineLevel="1" x14ac:dyDescent="0.25">
      <c r="A4500" t="s">
        <v>127</v>
      </c>
      <c r="B4500">
        <v>5000</v>
      </c>
      <c r="C4500">
        <v>0.99</v>
      </c>
      <c r="D4500">
        <v>5.56</v>
      </c>
      <c r="E4500" s="1" t="s">
        <v>874</v>
      </c>
      <c r="F4500" s="4" t="str">
        <f>HYPERLINK("https://queplan.cl/Comparar/Seguros-de-Salud/RedSalud")</f>
        <v>https://queplan.cl/Comparar/Seguros-de-Salud/RedSalud</v>
      </c>
      <c r="G4500">
        <v>1</v>
      </c>
    </row>
    <row r="4501" spans="1:7" outlineLevel="1" x14ac:dyDescent="0.25">
      <c r="A4501" t="s">
        <v>127</v>
      </c>
      <c r="B4501">
        <v>5000</v>
      </c>
      <c r="C4501">
        <v>0.99</v>
      </c>
      <c r="D4501">
        <v>5.56</v>
      </c>
      <c r="E4501" s="1" t="s">
        <v>874</v>
      </c>
      <c r="F4501" s="4" t="str">
        <f>HYPERLINK("https://queplan.pe/Seguros/Mapfre")</f>
        <v>https://queplan.pe/Seguros/Mapfre</v>
      </c>
      <c r="G4501">
        <v>1</v>
      </c>
    </row>
    <row r="4502" spans="1:7" outlineLevel="1" x14ac:dyDescent="0.25">
      <c r="A4502" t="s">
        <v>127</v>
      </c>
      <c r="B4502">
        <v>5000</v>
      </c>
      <c r="C4502">
        <v>0.99</v>
      </c>
      <c r="D4502">
        <v>5.56</v>
      </c>
      <c r="E4502" s="1" t="s">
        <v>874</v>
      </c>
      <c r="F4502" s="4" t="str">
        <f>HYPERLINK("https://queplan.pe/Seguros/Rimac")</f>
        <v>https://queplan.pe/Seguros/Rimac</v>
      </c>
      <c r="G4502">
        <v>1</v>
      </c>
    </row>
    <row r="4503" spans="1:7" outlineLevel="1" x14ac:dyDescent="0.25">
      <c r="A4503" t="s">
        <v>127</v>
      </c>
      <c r="B4503">
        <v>5000</v>
      </c>
      <c r="C4503">
        <v>0.99</v>
      </c>
      <c r="D4503">
        <v>5.56</v>
      </c>
      <c r="E4503" s="1" t="s">
        <v>874</v>
      </c>
      <c r="F4503" s="4" t="str">
        <f>HYPERLINK("https://queseguro.co/Medicina-Prepagada")</f>
        <v>https://queseguro.co/Medicina-Prepagada</v>
      </c>
      <c r="G4503">
        <v>1</v>
      </c>
    </row>
    <row r="4504" spans="1:7" outlineLevel="1" x14ac:dyDescent="0.25">
      <c r="A4504" t="s">
        <v>127</v>
      </c>
      <c r="B4504">
        <v>5000</v>
      </c>
      <c r="C4504">
        <v>0.99</v>
      </c>
      <c r="D4504">
        <v>5.56</v>
      </c>
      <c r="E4504" s="1" t="s">
        <v>874</v>
      </c>
      <c r="F4504" s="4" t="str">
        <f>HYPERLINK("https://www.crackseguros.es/comparador/seguro-medico")</f>
        <v>https://www.crackseguros.es/comparador/seguro-medico</v>
      </c>
      <c r="G4504">
        <v>1</v>
      </c>
    </row>
    <row r="4505" spans="1:7" outlineLevel="1" x14ac:dyDescent="0.25">
      <c r="A4505" t="s">
        <v>127</v>
      </c>
      <c r="B4505">
        <v>5000</v>
      </c>
      <c r="C4505">
        <v>0.99</v>
      </c>
      <c r="D4505">
        <v>5.56</v>
      </c>
      <c r="E4505" s="1" t="s">
        <v>874</v>
      </c>
      <c r="F4505" s="4" t="str">
        <f>HYPERLINK("https://www.segurosdesalud-presupuestos.es/comparativas/perfiles/seguros-salud-mayores-55")</f>
        <v>https://www.segurosdesalud-presupuestos.es/comparativas/perfiles/seguros-salud-mayores-55</v>
      </c>
      <c r="G4505">
        <v>1</v>
      </c>
    </row>
    <row r="4506" spans="1:7" x14ac:dyDescent="0.25">
      <c r="G4506">
        <v>1</v>
      </c>
    </row>
    <row r="4507" spans="1:7" x14ac:dyDescent="0.25">
      <c r="A4507" t="s">
        <v>990</v>
      </c>
      <c r="B4507">
        <v>5000</v>
      </c>
      <c r="C4507">
        <v>0.99</v>
      </c>
      <c r="D4507">
        <v>5.4</v>
      </c>
      <c r="E4507" s="1" t="s">
        <v>874</v>
      </c>
      <c r="F4507" s="4" t="str">
        <f>HYPERLINK("https://www.tupolizadesalud.com/")</f>
        <v>https://www.tupolizadesalud.com/</v>
      </c>
      <c r="G4507">
        <v>1</v>
      </c>
    </row>
    <row r="4508" spans="1:7" outlineLevel="1" x14ac:dyDescent="0.25">
      <c r="A4508" t="s">
        <v>990</v>
      </c>
      <c r="B4508">
        <v>5000</v>
      </c>
      <c r="C4508">
        <v>0.99</v>
      </c>
      <c r="D4508">
        <v>5.4</v>
      </c>
      <c r="E4508" s="1" t="s">
        <v>874</v>
      </c>
      <c r="F4508" s="4" t="str">
        <f>HYPERLINK("https://selectra.es/seguros/seguros-salud")</f>
        <v>https://selectra.es/seguros/seguros-salud</v>
      </c>
      <c r="G4508">
        <v>1</v>
      </c>
    </row>
    <row r="4509" spans="1:7" outlineLevel="1" x14ac:dyDescent="0.25">
      <c r="A4509" t="s">
        <v>990</v>
      </c>
      <c r="B4509">
        <v>5000</v>
      </c>
      <c r="C4509">
        <v>0.99</v>
      </c>
      <c r="D4509">
        <v>5.4</v>
      </c>
      <c r="E4509" s="1" t="s">
        <v>874</v>
      </c>
      <c r="F4509" s="4" t="str">
        <f>HYPERLINK("https://www.kelisto.es/seguros-salud/mejor-compra/los-mejores-seguros-de-salud-sin-copago-6257")</f>
        <v>https://www.kelisto.es/seguros-salud/mejor-compra/los-mejores-seguros-de-salud-sin-copago-6257</v>
      </c>
      <c r="G4509">
        <v>1</v>
      </c>
    </row>
    <row r="4510" spans="1:7" outlineLevel="1" x14ac:dyDescent="0.25">
      <c r="A4510" t="s">
        <v>990</v>
      </c>
      <c r="B4510">
        <v>5000</v>
      </c>
      <c r="C4510">
        <v>0.99</v>
      </c>
      <c r="D4510">
        <v>5.4</v>
      </c>
      <c r="E4510" s="1" t="s">
        <v>874</v>
      </c>
      <c r="F4510" s="4" t="str">
        <f>HYPERLINK("https://queplan.cl/Comparar/Seguros-de-Salud/Complementario")</f>
        <v>https://queplan.cl/Comparar/Seguros-de-Salud/Complementario</v>
      </c>
      <c r="G4510">
        <v>1</v>
      </c>
    </row>
    <row r="4511" spans="1:7" outlineLevel="1" x14ac:dyDescent="0.25">
      <c r="A4511" t="s">
        <v>990</v>
      </c>
      <c r="B4511">
        <v>5000</v>
      </c>
      <c r="C4511">
        <v>0.99</v>
      </c>
      <c r="D4511">
        <v>5.4</v>
      </c>
      <c r="E4511" s="1" t="s">
        <v>874</v>
      </c>
      <c r="F4511" s="4" t="str">
        <f>HYPERLINK("https://www.crackseguros.es/comparador/seguro-medico")</f>
        <v>https://www.crackseguros.es/comparador/seguro-medico</v>
      </c>
      <c r="G4511">
        <v>1</v>
      </c>
    </row>
    <row r="4512" spans="1:7" outlineLevel="1" x14ac:dyDescent="0.25">
      <c r="A4512" t="s">
        <v>990</v>
      </c>
      <c r="B4512">
        <v>5000</v>
      </c>
      <c r="C4512">
        <v>0.99</v>
      </c>
      <c r="D4512">
        <v>5.4</v>
      </c>
      <c r="E4512" s="1" t="s">
        <v>874</v>
      </c>
      <c r="F4512" s="4" t="str">
        <f>HYPERLINK("https://www.rastreator.com/seguros-de-hogar/guias/seguro-hogar-mas-barato.aspx")</f>
        <v>https://www.rastreator.com/seguros-de-hogar/guias/seguro-hogar-mas-barato.aspx</v>
      </c>
      <c r="G4512">
        <v>1</v>
      </c>
    </row>
    <row r="4513" spans="1:7" outlineLevel="1" x14ac:dyDescent="0.25">
      <c r="A4513" t="s">
        <v>990</v>
      </c>
      <c r="B4513">
        <v>5000</v>
      </c>
      <c r="C4513">
        <v>0.99</v>
      </c>
      <c r="D4513">
        <v>5.4</v>
      </c>
      <c r="E4513" s="1" t="s">
        <v>874</v>
      </c>
      <c r="F4513" s="4" t="str">
        <f>HYPERLINK("https://cronicaglobal.elespanol.com/cronica-directo/mejores-peores-seguros-salud_101294_102.html")</f>
        <v>https://cronicaglobal.elespanol.com/cronica-directo/mejores-peores-seguros-salud_101294_102.html</v>
      </c>
      <c r="G4513">
        <v>1</v>
      </c>
    </row>
    <row r="4514" spans="1:7" outlineLevel="1" x14ac:dyDescent="0.25">
      <c r="A4514" t="s">
        <v>990</v>
      </c>
      <c r="B4514">
        <v>5000</v>
      </c>
      <c r="C4514">
        <v>0.99</v>
      </c>
      <c r="D4514">
        <v>5.4</v>
      </c>
      <c r="E4514" s="1" t="s">
        <v>874</v>
      </c>
      <c r="F4514" s="4" t="str">
        <f>HYPERLINK("https://www.segurosvida.online/")</f>
        <v>https://www.segurosvida.online/</v>
      </c>
      <c r="G4514">
        <v>1</v>
      </c>
    </row>
    <row r="4515" spans="1:7" outlineLevel="1" x14ac:dyDescent="0.25">
      <c r="A4515" t="s">
        <v>990</v>
      </c>
      <c r="B4515">
        <v>5000</v>
      </c>
      <c r="C4515">
        <v>0.99</v>
      </c>
      <c r="D4515">
        <v>5.4</v>
      </c>
      <c r="E4515" s="1" t="s">
        <v>874</v>
      </c>
      <c r="F4515" s="4" t="str">
        <f>HYPERLINK("https://capturetheatlas.com/es/mejor-seguro-de-viaje/")</f>
        <v>https://capturetheatlas.com/es/mejor-seguro-de-viaje/</v>
      </c>
      <c r="G4515">
        <v>1</v>
      </c>
    </row>
    <row r="4516" spans="1:7" outlineLevel="1" x14ac:dyDescent="0.25">
      <c r="A4516" t="s">
        <v>990</v>
      </c>
      <c r="B4516">
        <v>5000</v>
      </c>
      <c r="C4516">
        <v>0.99</v>
      </c>
      <c r="D4516">
        <v>5.4</v>
      </c>
      <c r="E4516" s="1" t="s">
        <v>874</v>
      </c>
      <c r="F4516" s="4" t="str">
        <f>HYPERLINK("https://www.segurosdesalud-presupuestos.es/comparativas/perfiles/seguros-salud-mayores-55")</f>
        <v>https://www.segurosdesalud-presupuestos.es/comparativas/perfiles/seguros-salud-mayores-55</v>
      </c>
      <c r="G4516">
        <v>1</v>
      </c>
    </row>
    <row r="4517" spans="1:7" x14ac:dyDescent="0.25">
      <c r="G4517">
        <v>1</v>
      </c>
    </row>
    <row r="4518" spans="1:7" x14ac:dyDescent="0.25">
      <c r="A4518" t="s">
        <v>581</v>
      </c>
      <c r="B4518">
        <v>5000</v>
      </c>
      <c r="C4518">
        <v>0.99</v>
      </c>
      <c r="D4518">
        <v>5.4</v>
      </c>
      <c r="E4518" s="1" t="s">
        <v>874</v>
      </c>
      <c r="F4518" s="4" t="str">
        <f>HYPERLINK("https://www.tupolizadesalud.com/")</f>
        <v>https://www.tupolizadesalud.com/</v>
      </c>
      <c r="G4518">
        <v>1</v>
      </c>
    </row>
    <row r="4519" spans="1:7" outlineLevel="1" x14ac:dyDescent="0.25">
      <c r="A4519" t="s">
        <v>581</v>
      </c>
      <c r="B4519">
        <v>5000</v>
      </c>
      <c r="C4519">
        <v>0.99</v>
      </c>
      <c r="D4519">
        <v>5.4</v>
      </c>
      <c r="E4519" s="1" t="s">
        <v>874</v>
      </c>
      <c r="F4519" s="4" t="str">
        <f>HYPERLINK("https://selectra.es/seguros/seguros-salud")</f>
        <v>https://selectra.es/seguros/seguros-salud</v>
      </c>
      <c r="G4519">
        <v>1</v>
      </c>
    </row>
    <row r="4520" spans="1:7" outlineLevel="1" x14ac:dyDescent="0.25">
      <c r="A4520" t="s">
        <v>581</v>
      </c>
      <c r="B4520">
        <v>5000</v>
      </c>
      <c r="C4520">
        <v>0.99</v>
      </c>
      <c r="D4520">
        <v>5.4</v>
      </c>
      <c r="E4520" s="1" t="s">
        <v>874</v>
      </c>
      <c r="F4520" s="4" t="str">
        <f>HYPERLINK("https://www.kelisto.es/seguros-salud/mejor-compra/los-mejores-seguros-de-salud-sin-copago-6257")</f>
        <v>https://www.kelisto.es/seguros-salud/mejor-compra/los-mejores-seguros-de-salud-sin-copago-6257</v>
      </c>
      <c r="G4520">
        <v>1</v>
      </c>
    </row>
    <row r="4521" spans="1:7" outlineLevel="1" x14ac:dyDescent="0.25">
      <c r="A4521" t="s">
        <v>581</v>
      </c>
      <c r="B4521">
        <v>5000</v>
      </c>
      <c r="C4521">
        <v>0.99</v>
      </c>
      <c r="D4521">
        <v>5.4</v>
      </c>
      <c r="E4521" s="1" t="s">
        <v>874</v>
      </c>
      <c r="F4521" s="4" t="str">
        <f>HYPERLINK("https://queplan.cl/Comparar/Seguros-de-Salud/Complementario")</f>
        <v>https://queplan.cl/Comparar/Seguros-de-Salud/Complementario</v>
      </c>
      <c r="G4521">
        <v>1</v>
      </c>
    </row>
    <row r="4522" spans="1:7" outlineLevel="1" x14ac:dyDescent="0.25">
      <c r="A4522" t="s">
        <v>581</v>
      </c>
      <c r="B4522">
        <v>5000</v>
      </c>
      <c r="C4522">
        <v>0.99</v>
      </c>
      <c r="D4522">
        <v>5.4</v>
      </c>
      <c r="E4522" s="1" t="s">
        <v>874</v>
      </c>
      <c r="F4522" s="4" t="str">
        <f>HYPERLINK("https://cronicaglobal.elespanol.com/cronica-directo/mejores-peores-seguros-salud_101294_102.html")</f>
        <v>https://cronicaglobal.elespanol.com/cronica-directo/mejores-peores-seguros-salud_101294_102.html</v>
      </c>
      <c r="G4522">
        <v>1</v>
      </c>
    </row>
    <row r="4523" spans="1:7" outlineLevel="1" x14ac:dyDescent="0.25">
      <c r="A4523" t="s">
        <v>581</v>
      </c>
      <c r="B4523">
        <v>5000</v>
      </c>
      <c r="C4523">
        <v>0.99</v>
      </c>
      <c r="D4523">
        <v>5.4</v>
      </c>
      <c r="E4523" s="1" t="s">
        <v>874</v>
      </c>
      <c r="F4523" s="4" t="str">
        <f>HYPERLINK("https://www.crackseguros.es/comparador/seguro-medico")</f>
        <v>https://www.crackseguros.es/comparador/seguro-medico</v>
      </c>
      <c r="G4523">
        <v>1</v>
      </c>
    </row>
    <row r="4524" spans="1:7" outlineLevel="1" x14ac:dyDescent="0.25">
      <c r="A4524" t="s">
        <v>581</v>
      </c>
      <c r="B4524">
        <v>5000</v>
      </c>
      <c r="C4524">
        <v>0.99</v>
      </c>
      <c r="D4524">
        <v>5.4</v>
      </c>
      <c r="E4524" s="1" t="s">
        <v>874</v>
      </c>
      <c r="F4524" s="4" t="str">
        <f>HYPERLINK("https://capturetheatlas.com/es/mejor-seguro-de-viaje/")</f>
        <v>https://capturetheatlas.com/es/mejor-seguro-de-viaje/</v>
      </c>
      <c r="G4524">
        <v>1</v>
      </c>
    </row>
    <row r="4525" spans="1:7" outlineLevel="1" x14ac:dyDescent="0.25">
      <c r="A4525" t="s">
        <v>581</v>
      </c>
      <c r="B4525">
        <v>5000</v>
      </c>
      <c r="C4525">
        <v>0.99</v>
      </c>
      <c r="D4525">
        <v>5.4</v>
      </c>
      <c r="E4525" s="1" t="s">
        <v>874</v>
      </c>
      <c r="F4525" s="4" t="str">
        <f>HYPERLINK("https://queseguro.co/Medicina-Prepagada")</f>
        <v>https://queseguro.co/Medicina-Prepagada</v>
      </c>
      <c r="G4525">
        <v>1</v>
      </c>
    </row>
    <row r="4526" spans="1:7" outlineLevel="1" x14ac:dyDescent="0.25">
      <c r="A4526" t="s">
        <v>581</v>
      </c>
      <c r="B4526">
        <v>5000</v>
      </c>
      <c r="C4526">
        <v>0.99</v>
      </c>
      <c r="D4526">
        <v>5.4</v>
      </c>
      <c r="E4526" s="1" t="s">
        <v>874</v>
      </c>
      <c r="F4526" s="4" t="str">
        <f>HYPERLINK("https://www.rastreator.com/seguros-de-coche/analisis/mejor-seguro-de-coche.aspx")</f>
        <v>https://www.rastreator.com/seguros-de-coche/analisis/mejor-seguro-de-coche.aspx</v>
      </c>
      <c r="G4526">
        <v>1</v>
      </c>
    </row>
    <row r="4527" spans="1:7" outlineLevel="1" x14ac:dyDescent="0.25">
      <c r="A4527" t="s">
        <v>581</v>
      </c>
      <c r="B4527">
        <v>5000</v>
      </c>
      <c r="C4527">
        <v>0.99</v>
      </c>
      <c r="D4527">
        <v>5.4</v>
      </c>
      <c r="E4527" s="1" t="s">
        <v>874</v>
      </c>
      <c r="F4527" s="4" t="str">
        <f>HYPERLINK("https://www.segurosdesalud-presupuestos.es/comparativas/perfiles/seguros-salud-mayores-55")</f>
        <v>https://www.segurosdesalud-presupuestos.es/comparativas/perfiles/seguros-salud-mayores-55</v>
      </c>
      <c r="G4527">
        <v>1</v>
      </c>
    </row>
    <row r="4528" spans="1:7" x14ac:dyDescent="0.25">
      <c r="G4528">
        <v>1</v>
      </c>
    </row>
    <row r="4529" spans="1:7" x14ac:dyDescent="0.25">
      <c r="A4529" t="s">
        <v>459</v>
      </c>
      <c r="B4529">
        <v>50</v>
      </c>
      <c r="C4529">
        <v>0.33</v>
      </c>
      <c r="D4529" t="s">
        <v>529</v>
      </c>
      <c r="E4529" s="1" t="s">
        <v>346</v>
      </c>
      <c r="F4529" s="4" t="str">
        <f>HYPERLINK("https://www.segurosdedecesos.net/seguros-decesos-impuesto-sucesiones/")</f>
        <v>https://www.segurosdedecesos.net/seguros-decesos-impuesto-sucesiones/</v>
      </c>
      <c r="G4529">
        <v>1</v>
      </c>
    </row>
    <row r="4530" spans="1:7" outlineLevel="1" x14ac:dyDescent="0.25">
      <c r="A4530" t="s">
        <v>459</v>
      </c>
      <c r="B4530">
        <v>50</v>
      </c>
      <c r="C4530">
        <v>0.33</v>
      </c>
      <c r="D4530" t="s">
        <v>529</v>
      </c>
      <c r="E4530" s="1" t="s">
        <v>346</v>
      </c>
      <c r="F4530" s="4" t="str">
        <f>HYPERLINK("https://segurzon.com/seguro-de-hogar/")</f>
        <v>https://segurzon.com/seguro-de-hogar/</v>
      </c>
      <c r="G4530">
        <v>1</v>
      </c>
    </row>
    <row r="4531" spans="1:7" outlineLevel="1" x14ac:dyDescent="0.25">
      <c r="A4531" t="s">
        <v>459</v>
      </c>
      <c r="B4531">
        <v>50</v>
      </c>
      <c r="C4531">
        <v>0.33</v>
      </c>
      <c r="D4531" t="s">
        <v>529</v>
      </c>
      <c r="E4531" s="1" t="s">
        <v>346</v>
      </c>
      <c r="F4531" s="4" t="str">
        <f>HYPERLINK("https://segurzon.com/desgravar-seguros-hogar/")</f>
        <v>https://segurzon.com/desgravar-seguros-hogar/</v>
      </c>
      <c r="G4531">
        <v>1</v>
      </c>
    </row>
    <row r="4532" spans="1:7" outlineLevel="1" x14ac:dyDescent="0.25">
      <c r="A4532" t="s">
        <v>459</v>
      </c>
      <c r="B4532">
        <v>50</v>
      </c>
      <c r="C4532">
        <v>0.33</v>
      </c>
      <c r="D4532" t="s">
        <v>529</v>
      </c>
      <c r="E4532" s="1" t="s">
        <v>346</v>
      </c>
      <c r="F4532" s="4" t="str">
        <f>HYPERLINK("https://www.generali.es/seguros-particulares/salud-enfermedades-graves")</f>
        <v>https://www.generali.es/seguros-particulares/salud-enfermedades-graves</v>
      </c>
      <c r="G4532">
        <v>1</v>
      </c>
    </row>
    <row r="4533" spans="1:7" outlineLevel="1" x14ac:dyDescent="0.25">
      <c r="A4533" t="s">
        <v>459</v>
      </c>
      <c r="B4533">
        <v>50</v>
      </c>
      <c r="C4533">
        <v>0.33</v>
      </c>
      <c r="D4533" t="s">
        <v>529</v>
      </c>
      <c r="E4533" s="1" t="s">
        <v>346</v>
      </c>
      <c r="F4533" s="4" t="str">
        <f>HYPERLINK("https://www.caixabank.es/particular/seguros/caixafuturo.html")</f>
        <v>https://www.caixabank.es/particular/seguros/caixafuturo.html</v>
      </c>
      <c r="G4533">
        <v>1</v>
      </c>
    </row>
    <row r="4534" spans="1:7" outlineLevel="1" x14ac:dyDescent="0.25">
      <c r="A4534" t="s">
        <v>459</v>
      </c>
      <c r="B4534">
        <v>50</v>
      </c>
      <c r="C4534">
        <v>0.33</v>
      </c>
      <c r="D4534" t="s">
        <v>529</v>
      </c>
      <c r="E4534" s="1" t="s">
        <v>346</v>
      </c>
      <c r="F4534" s="4" t="str">
        <f>HYPERLINK("https://www.kelisto.es/seguros-vida/consejos-y-analisis/seguro-de-vida-con-hipoteca-6339")</f>
        <v>https://www.kelisto.es/seguros-vida/consejos-y-analisis/seguro-de-vida-con-hipoteca-6339</v>
      </c>
      <c r="G4534">
        <v>1</v>
      </c>
    </row>
    <row r="4535" spans="1:7" outlineLevel="1" x14ac:dyDescent="0.25">
      <c r="A4535" t="s">
        <v>459</v>
      </c>
      <c r="B4535">
        <v>50</v>
      </c>
      <c r="C4535">
        <v>0.33</v>
      </c>
      <c r="D4535" t="s">
        <v>529</v>
      </c>
      <c r="E4535" s="1" t="s">
        <v>346</v>
      </c>
      <c r="F4535" s="4" t="str">
        <f>HYPERLINK("https://josesilva.es/")</f>
        <v>https://josesilva.es/</v>
      </c>
      <c r="G4535">
        <v>1</v>
      </c>
    </row>
    <row r="4536" spans="1:7" outlineLevel="1" x14ac:dyDescent="0.25">
      <c r="A4536" t="s">
        <v>459</v>
      </c>
      <c r="B4536">
        <v>50</v>
      </c>
      <c r="C4536">
        <v>0.33</v>
      </c>
      <c r="D4536" t="s">
        <v>529</v>
      </c>
      <c r="E4536" s="1" t="s">
        <v>346</v>
      </c>
      <c r="F4536" s="4" t="str">
        <f>HYPERLINK("https://www.puntoseguro.com/blog/diferencias-entre-seguros-de-enfermedad-seguros-de-asistencia-sanitaria/")</f>
        <v>https://www.puntoseguro.com/blog/diferencias-entre-seguros-de-enfermedad-seguros-de-asistencia-sanitaria/</v>
      </c>
      <c r="G4536">
        <v>1</v>
      </c>
    </row>
    <row r="4537" spans="1:7" outlineLevel="1" x14ac:dyDescent="0.25">
      <c r="A4537" t="s">
        <v>459</v>
      </c>
      <c r="B4537">
        <v>50</v>
      </c>
      <c r="C4537">
        <v>0.33</v>
      </c>
      <c r="D4537" t="s">
        <v>529</v>
      </c>
      <c r="E4537" s="1" t="s">
        <v>346</v>
      </c>
      <c r="F4537" s="4" t="str">
        <f>HYPERLINK("http://saludineroap.blogspot.com/2021/03/el-seguro-de-salud-en-espana-vive-sus.html")</f>
        <v>http://saludineroap.blogspot.com/2021/03/el-seguro-de-salud-en-espana-vive-sus.html</v>
      </c>
      <c r="G4537">
        <v>1</v>
      </c>
    </row>
    <row r="4538" spans="1:7" outlineLevel="1" x14ac:dyDescent="0.25">
      <c r="A4538" t="s">
        <v>459</v>
      </c>
      <c r="B4538">
        <v>50</v>
      </c>
      <c r="C4538">
        <v>0.33</v>
      </c>
      <c r="D4538" t="s">
        <v>529</v>
      </c>
      <c r="E4538" s="1" t="s">
        <v>346</v>
      </c>
      <c r="F4538" s="4" t="str">
        <f>HYPERLINK("https://www.legaltoday.com/colaborador/asesor-excelente/")</f>
        <v>https://www.legaltoday.com/colaborador/asesor-excelente/</v>
      </c>
      <c r="G4538">
        <v>1</v>
      </c>
    </row>
    <row r="4539" spans="1:7" x14ac:dyDescent="0.25">
      <c r="G4539">
        <v>1</v>
      </c>
    </row>
    <row r="4540" spans="1:7" x14ac:dyDescent="0.25">
      <c r="A4540" t="s">
        <v>346</v>
      </c>
      <c r="B4540">
        <v>50</v>
      </c>
      <c r="C4540">
        <v>0.33</v>
      </c>
      <c r="D4540" t="s">
        <v>529</v>
      </c>
      <c r="E4540" s="1" t="s">
        <v>346</v>
      </c>
      <c r="F4540" s="4" t="str">
        <f>HYPERLINK("https://www.segurosdedecesos.net/seguros-decesos-impuesto-sucesiones/")</f>
        <v>https://www.segurosdedecesos.net/seguros-decesos-impuesto-sucesiones/</v>
      </c>
      <c r="G4540">
        <v>1</v>
      </c>
    </row>
    <row r="4541" spans="1:7" outlineLevel="1" x14ac:dyDescent="0.25">
      <c r="A4541" t="s">
        <v>346</v>
      </c>
      <c r="B4541">
        <v>50</v>
      </c>
      <c r="C4541">
        <v>0.33</v>
      </c>
      <c r="D4541" t="s">
        <v>529</v>
      </c>
      <c r="E4541" s="1" t="s">
        <v>346</v>
      </c>
      <c r="F4541" s="4" t="str">
        <f>HYPERLINK("https://segurzon.com/seguro-de-hogar/")</f>
        <v>https://segurzon.com/seguro-de-hogar/</v>
      </c>
      <c r="G4541">
        <v>1</v>
      </c>
    </row>
    <row r="4542" spans="1:7" outlineLevel="1" x14ac:dyDescent="0.25">
      <c r="A4542" t="s">
        <v>346</v>
      </c>
      <c r="B4542">
        <v>50</v>
      </c>
      <c r="C4542">
        <v>0.33</v>
      </c>
      <c r="D4542" t="s">
        <v>529</v>
      </c>
      <c r="E4542" s="1" t="s">
        <v>346</v>
      </c>
      <c r="F4542" s="4" t="str">
        <f>HYPERLINK("https://segurzon.com/desgravar-seguros-hogar/")</f>
        <v>https://segurzon.com/desgravar-seguros-hogar/</v>
      </c>
      <c r="G4542">
        <v>1</v>
      </c>
    </row>
    <row r="4543" spans="1:7" outlineLevel="1" x14ac:dyDescent="0.25">
      <c r="A4543" t="s">
        <v>346</v>
      </c>
      <c r="B4543">
        <v>50</v>
      </c>
      <c r="C4543">
        <v>0.33</v>
      </c>
      <c r="D4543" t="s">
        <v>529</v>
      </c>
      <c r="E4543" s="1" t="s">
        <v>346</v>
      </c>
      <c r="F4543" s="4" t="str">
        <f>HYPERLINK("https://www.generali.es/seguros-particulares/salud-enfermedades-graves")</f>
        <v>https://www.generali.es/seguros-particulares/salud-enfermedades-graves</v>
      </c>
      <c r="G4543">
        <v>1</v>
      </c>
    </row>
    <row r="4544" spans="1:7" outlineLevel="1" x14ac:dyDescent="0.25">
      <c r="A4544" t="s">
        <v>346</v>
      </c>
      <c r="B4544">
        <v>50</v>
      </c>
      <c r="C4544">
        <v>0.33</v>
      </c>
      <c r="D4544" t="s">
        <v>529</v>
      </c>
      <c r="E4544" s="1" t="s">
        <v>346</v>
      </c>
      <c r="F4544" s="4" t="str">
        <f>HYPERLINK("https://www.caixabank.es/particular/seguros/caixafuturo.html")</f>
        <v>https://www.caixabank.es/particular/seguros/caixafuturo.html</v>
      </c>
      <c r="G4544">
        <v>1</v>
      </c>
    </row>
    <row r="4545" spans="1:7" outlineLevel="1" x14ac:dyDescent="0.25">
      <c r="A4545" t="s">
        <v>346</v>
      </c>
      <c r="B4545">
        <v>50</v>
      </c>
      <c r="C4545">
        <v>0.33</v>
      </c>
      <c r="D4545" t="s">
        <v>529</v>
      </c>
      <c r="E4545" s="1" t="s">
        <v>346</v>
      </c>
      <c r="F4545" s="4" t="str">
        <f>HYPERLINK("https://www.kelisto.es/seguros-vida/consejos-y-analisis/seguro-de-vida-con-hipoteca-6339")</f>
        <v>https://www.kelisto.es/seguros-vida/consejos-y-analisis/seguro-de-vida-con-hipoteca-6339</v>
      </c>
      <c r="G4545">
        <v>1</v>
      </c>
    </row>
    <row r="4546" spans="1:7" outlineLevel="1" x14ac:dyDescent="0.25">
      <c r="A4546" t="s">
        <v>346</v>
      </c>
      <c r="B4546">
        <v>50</v>
      </c>
      <c r="C4546">
        <v>0.33</v>
      </c>
      <c r="D4546" t="s">
        <v>529</v>
      </c>
      <c r="E4546" s="1" t="s">
        <v>346</v>
      </c>
      <c r="F4546" s="4" t="str">
        <f>HYPERLINK("https://josesilva.es/")</f>
        <v>https://josesilva.es/</v>
      </c>
      <c r="G4546">
        <v>1</v>
      </c>
    </row>
    <row r="4547" spans="1:7" outlineLevel="1" x14ac:dyDescent="0.25">
      <c r="A4547" t="s">
        <v>346</v>
      </c>
      <c r="B4547">
        <v>50</v>
      </c>
      <c r="C4547">
        <v>0.33</v>
      </c>
      <c r="D4547" t="s">
        <v>529</v>
      </c>
      <c r="E4547" s="1" t="s">
        <v>346</v>
      </c>
      <c r="F4547" s="4" t="str">
        <f>HYPERLINK("https://www.puntoseguro.com/blog/diferencias-entre-seguros-de-enfermedad-seguros-de-asistencia-sanitaria/")</f>
        <v>https://www.puntoseguro.com/blog/diferencias-entre-seguros-de-enfermedad-seguros-de-asistencia-sanitaria/</v>
      </c>
      <c r="G4547">
        <v>1</v>
      </c>
    </row>
    <row r="4548" spans="1:7" outlineLevel="1" x14ac:dyDescent="0.25">
      <c r="A4548" t="s">
        <v>346</v>
      </c>
      <c r="B4548">
        <v>50</v>
      </c>
      <c r="C4548">
        <v>0.33</v>
      </c>
      <c r="D4548" t="s">
        <v>529</v>
      </c>
      <c r="E4548" s="1" t="s">
        <v>346</v>
      </c>
      <c r="F4548" s="4" t="str">
        <f>HYPERLINK("http://saludineroap.blogspot.com/2021/03/el-seguro-de-salud-en-espana-vive-sus.html")</f>
        <v>http://saludineroap.blogspot.com/2021/03/el-seguro-de-salud-en-espana-vive-sus.html</v>
      </c>
      <c r="G4548">
        <v>1</v>
      </c>
    </row>
    <row r="4549" spans="1:7" outlineLevel="1" x14ac:dyDescent="0.25">
      <c r="A4549" t="s">
        <v>346</v>
      </c>
      <c r="B4549">
        <v>50</v>
      </c>
      <c r="C4549">
        <v>0.33</v>
      </c>
      <c r="D4549" t="s">
        <v>529</v>
      </c>
      <c r="E4549" s="1" t="s">
        <v>346</v>
      </c>
      <c r="F4549" s="4" t="str">
        <f>HYPERLINK("https://www.legaltoday.com/colaborador/asesor-excelente/")</f>
        <v>https://www.legaltoday.com/colaborador/asesor-excelente/</v>
      </c>
      <c r="G4549">
        <v>1</v>
      </c>
    </row>
    <row r="4550" spans="1:7" x14ac:dyDescent="0.25">
      <c r="G4550">
        <v>1</v>
      </c>
    </row>
    <row r="4551" spans="1:7" x14ac:dyDescent="0.25">
      <c r="A4551" t="s">
        <v>393</v>
      </c>
      <c r="B4551">
        <v>50</v>
      </c>
      <c r="C4551">
        <v>0.99</v>
      </c>
      <c r="D4551">
        <v>1.4</v>
      </c>
      <c r="E4551" s="1" t="s">
        <v>879</v>
      </c>
      <c r="F4551" s="4" t="str">
        <f>HYPERLINK("https://www.bbva.mx/educacion-financiera/seguros/seguro-de-vida-para-personas-de-la-tercera-edad.html")</f>
        <v>https://www.bbva.mx/educacion-financiera/seguros/seguro-de-vida-para-personas-de-la-tercera-edad.html</v>
      </c>
      <c r="G4551">
        <v>1</v>
      </c>
    </row>
    <row r="4552" spans="1:7" outlineLevel="1" x14ac:dyDescent="0.25">
      <c r="A4552" t="s">
        <v>393</v>
      </c>
      <c r="B4552">
        <v>50</v>
      </c>
      <c r="C4552">
        <v>0.99</v>
      </c>
      <c r="D4552">
        <v>1.4</v>
      </c>
      <c r="E4552" s="1" t="s">
        <v>879</v>
      </c>
      <c r="F4552" s="4" t="str">
        <f>HYPERLINK("https://insurancelatino.com/las-mejores-opciones-de-seguro-de-vida-para-mayores/")</f>
        <v>https://insurancelatino.com/las-mejores-opciones-de-seguro-de-vida-para-mayores/</v>
      </c>
      <c r="G4552">
        <v>1</v>
      </c>
    </row>
    <row r="4553" spans="1:7" outlineLevel="1" x14ac:dyDescent="0.25">
      <c r="A4553" t="s">
        <v>393</v>
      </c>
      <c r="B4553">
        <v>50</v>
      </c>
      <c r="C4553">
        <v>0.99</v>
      </c>
      <c r="D4553">
        <v>1.4</v>
      </c>
      <c r="E4553" s="1" t="s">
        <v>879</v>
      </c>
      <c r="F4553" s="4" t="str">
        <f>HYPERLINK("https://seguros.elcorteingles.es/vida/ayuda/edad-minima-y-maxima-seguro-vida/")</f>
        <v>https://seguros.elcorteingles.es/vida/ayuda/edad-minima-y-maxima-seguro-vida/</v>
      </c>
      <c r="G4553">
        <v>1</v>
      </c>
    </row>
    <row r="4554" spans="1:7" outlineLevel="1" x14ac:dyDescent="0.25">
      <c r="A4554" t="s">
        <v>393</v>
      </c>
      <c r="B4554">
        <v>50</v>
      </c>
      <c r="C4554">
        <v>0.99</v>
      </c>
      <c r="D4554">
        <v>1.4</v>
      </c>
      <c r="E4554" s="1" t="s">
        <v>879</v>
      </c>
      <c r="F4554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4554">
        <v>1</v>
      </c>
    </row>
    <row r="4555" spans="1:7" outlineLevel="1" x14ac:dyDescent="0.25">
      <c r="A4555" t="s">
        <v>393</v>
      </c>
      <c r="B4555">
        <v>50</v>
      </c>
      <c r="C4555">
        <v>0.99</v>
      </c>
      <c r="D4555">
        <v>1.4</v>
      </c>
      <c r="E4555" s="1" t="s">
        <v>879</v>
      </c>
      <c r="F4555" s="4" t="str">
        <f>HYPERLINK("https://www.inforesidencias.com/contenidos/mayores-y-familia/nacional/vivienda-para-mayores")</f>
        <v>https://www.inforesidencias.com/contenidos/mayores-y-familia/nacional/vivienda-para-mayores</v>
      </c>
      <c r="G4555">
        <v>1</v>
      </c>
    </row>
    <row r="4556" spans="1:7" outlineLevel="1" x14ac:dyDescent="0.25">
      <c r="A4556" t="s">
        <v>393</v>
      </c>
      <c r="B4556">
        <v>50</v>
      </c>
      <c r="C4556">
        <v>0.99</v>
      </c>
      <c r="D4556">
        <v>1.4</v>
      </c>
      <c r="E4556" s="1" t="s">
        <v>879</v>
      </c>
      <c r="F4556" s="4" t="str">
        <f>HYPERLINK("https://www.webmd.com/healthy-aging/mayor-edad-20/planificacion-personas-mayores")</f>
        <v>https://www.webmd.com/healthy-aging/mayor-edad-20/planificacion-personas-mayores</v>
      </c>
      <c r="G4556">
        <v>1</v>
      </c>
    </row>
    <row r="4557" spans="1:7" outlineLevel="1" x14ac:dyDescent="0.25">
      <c r="A4557" t="s">
        <v>393</v>
      </c>
      <c r="B4557">
        <v>50</v>
      </c>
      <c r="C4557">
        <v>0.99</v>
      </c>
      <c r="D4557">
        <v>1.4</v>
      </c>
      <c r="E4557" s="1" t="s">
        <v>879</v>
      </c>
      <c r="F4557" s="4" t="str">
        <f>HYPERLINK("https://www.forbes.com.mx/negocios-covid-19-segunda-catastrofe-30-porciento-tenia-seguros-vida/")</f>
        <v>https://www.forbes.com.mx/negocios-covid-19-segunda-catastrofe-30-porciento-tenia-seguros-vida/</v>
      </c>
      <c r="G4557">
        <v>1</v>
      </c>
    </row>
    <row r="4558" spans="1:7" outlineLevel="1" x14ac:dyDescent="0.25">
      <c r="A4558" t="s">
        <v>393</v>
      </c>
      <c r="B4558">
        <v>50</v>
      </c>
      <c r="C4558">
        <v>0.99</v>
      </c>
      <c r="D4558">
        <v>1.4</v>
      </c>
      <c r="E4558" s="1" t="s">
        <v>879</v>
      </c>
      <c r="F4558" s="4" t="str">
        <f>HYPERLINK("https://www.bancoripley.com.pe/pdf/seguro-desgravamen-tarjeta-credito.pdf")</f>
        <v>https://www.bancoripley.com.pe/pdf/seguro-desgravamen-tarjeta-credito.pdf</v>
      </c>
      <c r="G4558">
        <v>1</v>
      </c>
    </row>
    <row r="4559" spans="1:7" outlineLevel="1" x14ac:dyDescent="0.25">
      <c r="A4559" t="s">
        <v>393</v>
      </c>
      <c r="B4559">
        <v>50</v>
      </c>
      <c r="C4559">
        <v>0.99</v>
      </c>
      <c r="D4559">
        <v>1.4</v>
      </c>
      <c r="E4559" s="1" t="s">
        <v>879</v>
      </c>
      <c r="F4559" s="4" t="str">
        <f>HYPERLINK("https://www.rimac.com/")</f>
        <v>https://www.rimac.com/</v>
      </c>
      <c r="G4559">
        <v>1</v>
      </c>
    </row>
    <row r="4560" spans="1:7" outlineLevel="1" x14ac:dyDescent="0.25">
      <c r="A4560" t="s">
        <v>393</v>
      </c>
      <c r="B4560">
        <v>50</v>
      </c>
      <c r="C4560">
        <v>0.99</v>
      </c>
      <c r="D4560">
        <v>1.4</v>
      </c>
      <c r="E4560" s="1" t="s">
        <v>879</v>
      </c>
      <c r="F4560" s="4" t="str">
        <f>HYPERLINK("https://elpais.com/economia/2021/02/23/mis_finanzas/1614094149_474593.html")</f>
        <v>https://elpais.com/economia/2021/02/23/mis_finanzas/1614094149_474593.html</v>
      </c>
      <c r="G4560">
        <v>1</v>
      </c>
    </row>
    <row r="4561" spans="1:7" x14ac:dyDescent="0.25">
      <c r="G4561">
        <v>1</v>
      </c>
    </row>
    <row r="4562" spans="1:7" x14ac:dyDescent="0.25">
      <c r="A4562" t="s">
        <v>993</v>
      </c>
      <c r="B4562">
        <v>50</v>
      </c>
      <c r="C4562">
        <v>0.99</v>
      </c>
      <c r="D4562">
        <v>2.1</v>
      </c>
      <c r="E4562" s="1" t="s">
        <v>879</v>
      </c>
      <c r="F4562" s="4" t="str">
        <f>HYPERLINK("https://insurancelatino.com/las-mejores-opciones-de-seguro-de-vida-para-mayores/")</f>
        <v>https://insurancelatino.com/las-mejores-opciones-de-seguro-de-vida-para-mayores/</v>
      </c>
      <c r="G4562">
        <v>1</v>
      </c>
    </row>
    <row r="4563" spans="1:7" outlineLevel="1" x14ac:dyDescent="0.25">
      <c r="A4563" t="s">
        <v>993</v>
      </c>
      <c r="B4563">
        <v>50</v>
      </c>
      <c r="C4563">
        <v>0.99</v>
      </c>
      <c r="D4563">
        <v>2.1</v>
      </c>
      <c r="E4563" s="1" t="s">
        <v>879</v>
      </c>
      <c r="F4563" s="4" t="str">
        <f>HYPERLINK("https://www.bbva.mx/educacion-financiera/seguros/seguro-de-vida-para-personas-de-la-tercera-edad.html")</f>
        <v>https://www.bbva.mx/educacion-financiera/seguros/seguro-de-vida-para-personas-de-la-tercera-edad.html</v>
      </c>
      <c r="G4563">
        <v>1</v>
      </c>
    </row>
    <row r="4564" spans="1:7" outlineLevel="1" x14ac:dyDescent="0.25">
      <c r="A4564" t="s">
        <v>993</v>
      </c>
      <c r="B4564">
        <v>50</v>
      </c>
      <c r="C4564">
        <v>0.99</v>
      </c>
      <c r="D4564">
        <v>2.1</v>
      </c>
      <c r="E4564" s="1" t="s">
        <v>879</v>
      </c>
      <c r="F4564" s="4" t="str">
        <f>HYPERLINK("https://seguros.elcorteingles.es/vida/ayuda/edad-minima-y-maxima-seguro-vida/")</f>
        <v>https://seguros.elcorteingles.es/vida/ayuda/edad-minima-y-maxima-seguro-vida/</v>
      </c>
      <c r="G4564">
        <v>1</v>
      </c>
    </row>
    <row r="4565" spans="1:7" outlineLevel="1" x14ac:dyDescent="0.25">
      <c r="A4565" t="s">
        <v>993</v>
      </c>
      <c r="B4565">
        <v>50</v>
      </c>
      <c r="C4565">
        <v>0.99</v>
      </c>
      <c r="D4565">
        <v>2.1</v>
      </c>
      <c r="E4565" s="1" t="s">
        <v>879</v>
      </c>
      <c r="F4565" s="4" t="str">
        <f>HYPERLINK("https://www.segurcorazon.com/seguros-de-vida/seguro-de-vida/")</f>
        <v>https://www.segurcorazon.com/seguros-de-vida/seguro-de-vida/</v>
      </c>
      <c r="G4565">
        <v>1</v>
      </c>
    </row>
    <row r="4566" spans="1:7" outlineLevel="1" x14ac:dyDescent="0.25">
      <c r="A4566" t="s">
        <v>993</v>
      </c>
      <c r="B4566">
        <v>50</v>
      </c>
      <c r="C4566">
        <v>0.99</v>
      </c>
      <c r="D4566">
        <v>2.1</v>
      </c>
      <c r="E4566" s="1" t="s">
        <v>879</v>
      </c>
      <c r="F4566" s="4" t="str">
        <f>HYPERLINK("https://www.inforesidencias.com/contenidos/mayores-y-familia/nacional/vivienda-para-mayores")</f>
        <v>https://www.inforesidencias.com/contenidos/mayores-y-familia/nacional/vivienda-para-mayores</v>
      </c>
      <c r="G4566">
        <v>1</v>
      </c>
    </row>
    <row r="4567" spans="1:7" outlineLevel="1" x14ac:dyDescent="0.25">
      <c r="A4567" t="s">
        <v>993</v>
      </c>
      <c r="B4567">
        <v>50</v>
      </c>
      <c r="C4567">
        <v>0.99</v>
      </c>
      <c r="D4567">
        <v>2.1</v>
      </c>
      <c r="E4567" s="1" t="s">
        <v>879</v>
      </c>
      <c r="F4567" s="4" t="str">
        <f>HYPERLINK("https://www.assistcard.com/bo")</f>
        <v>https://www.assistcard.com/bo</v>
      </c>
      <c r="G4567">
        <v>1</v>
      </c>
    </row>
    <row r="4568" spans="1:7" outlineLevel="1" x14ac:dyDescent="0.25">
      <c r="A4568" t="s">
        <v>993</v>
      </c>
      <c r="B4568">
        <v>50</v>
      </c>
      <c r="C4568">
        <v>0.99</v>
      </c>
      <c r="D4568">
        <v>2.1</v>
      </c>
      <c r="E4568" s="1" t="s">
        <v>879</v>
      </c>
      <c r="F4568" s="4" t="str">
        <f>HYPERLINK("https://www.ibercaja.es/particulares/seguros/seguros-decesos/seguro-decesos-confianza/")</f>
        <v>https://www.ibercaja.es/particulares/seguros/seguros-decesos/seguro-decesos-confianza/</v>
      </c>
      <c r="G4568">
        <v>1</v>
      </c>
    </row>
    <row r="4569" spans="1:7" outlineLevel="1" x14ac:dyDescent="0.25">
      <c r="A4569" t="s">
        <v>993</v>
      </c>
      <c r="B4569">
        <v>50</v>
      </c>
      <c r="C4569">
        <v>0.99</v>
      </c>
      <c r="D4569">
        <v>2.1</v>
      </c>
      <c r="E4569" s="1" t="s">
        <v>879</v>
      </c>
      <c r="F4569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4569">
        <v>1</v>
      </c>
    </row>
    <row r="4570" spans="1:7" outlineLevel="1" x14ac:dyDescent="0.25">
      <c r="A4570" t="s">
        <v>993</v>
      </c>
      <c r="B4570">
        <v>50</v>
      </c>
      <c r="C4570">
        <v>0.99</v>
      </c>
      <c r="D4570">
        <v>2.1</v>
      </c>
      <c r="E4570" s="1" t="s">
        <v>879</v>
      </c>
      <c r="F4570" s="4" t="str">
        <f>HYPERLINK("https://www.aarp.org/espanol/salud/enfermedades-y-tratamientos/info-2020/disponibilidad-vacuna-covid.html")</f>
        <v>https://www.aarp.org/espanol/salud/enfermedades-y-tratamientos/info-2020/disponibilidad-vacuna-covid.html</v>
      </c>
      <c r="G4570">
        <v>1</v>
      </c>
    </row>
    <row r="4571" spans="1:7" outlineLevel="1" x14ac:dyDescent="0.25">
      <c r="A4571" t="s">
        <v>993</v>
      </c>
      <c r="B4571">
        <v>50</v>
      </c>
      <c r="C4571">
        <v>0.99</v>
      </c>
      <c r="D4571">
        <v>2.1</v>
      </c>
      <c r="E4571" s="1" t="s">
        <v>879</v>
      </c>
      <c r="F4571" s="4" t="str">
        <f>HYPERLINK("https://www.forbes.com.mx/negocios-covid-19-segunda-catastrofe-30-porciento-tenia-seguros-vida/")</f>
        <v>https://www.forbes.com.mx/negocios-covid-19-segunda-catastrofe-30-porciento-tenia-seguros-vida/</v>
      </c>
      <c r="G4571">
        <v>1</v>
      </c>
    </row>
    <row r="4572" spans="1:7" x14ac:dyDescent="0.25">
      <c r="G4572">
        <v>1</v>
      </c>
    </row>
    <row r="4573" spans="1:7" x14ac:dyDescent="0.25">
      <c r="A4573" t="s">
        <v>174</v>
      </c>
      <c r="B4573">
        <v>50</v>
      </c>
      <c r="C4573">
        <v>0.99</v>
      </c>
      <c r="D4573">
        <v>6.43</v>
      </c>
      <c r="E4573" s="1" t="s">
        <v>180</v>
      </c>
      <c r="F4573" s="4" t="str">
        <f>HYPERLINK("https://www.caser.es/seguros-empresas")</f>
        <v>https://www.caser.es/seguros-empresas</v>
      </c>
      <c r="G4573">
        <v>1</v>
      </c>
    </row>
    <row r="4574" spans="1:7" outlineLevel="1" x14ac:dyDescent="0.25">
      <c r="A4574" t="s">
        <v>174</v>
      </c>
      <c r="B4574">
        <v>50</v>
      </c>
      <c r="C4574">
        <v>0.99</v>
      </c>
      <c r="D4574">
        <v>6.43</v>
      </c>
      <c r="E4574" s="1" t="s">
        <v>180</v>
      </c>
      <c r="F4574" s="4" t="str">
        <f>HYPERLINK("https://www.nacionalseguros.com.bo/")</f>
        <v>https://www.nacionalseguros.com.bo/</v>
      </c>
      <c r="G4574">
        <v>1</v>
      </c>
    </row>
    <row r="4575" spans="1:7" outlineLevel="1" x14ac:dyDescent="0.25">
      <c r="A4575" t="s">
        <v>174</v>
      </c>
      <c r="B4575">
        <v>50</v>
      </c>
      <c r="C4575">
        <v>0.99</v>
      </c>
      <c r="D4575">
        <v>6.43</v>
      </c>
      <c r="E4575" s="1" t="s">
        <v>180</v>
      </c>
      <c r="F4575" s="4" t="str">
        <f>HYPERLINK("https://igualatoriocantabria.es/empresas/")</f>
        <v>https://igualatoriocantabria.es/empresas/</v>
      </c>
      <c r="G4575">
        <v>1</v>
      </c>
    </row>
    <row r="4576" spans="1:7" outlineLevel="1" x14ac:dyDescent="0.25">
      <c r="A4576" t="s">
        <v>174</v>
      </c>
      <c r="B4576">
        <v>50</v>
      </c>
      <c r="C4576">
        <v>0.99</v>
      </c>
      <c r="D4576">
        <v>6.43</v>
      </c>
      <c r="E4576" s="1" t="s">
        <v>180</v>
      </c>
      <c r="F4576" s="4" t="str">
        <f>HYPERLINK("https://www.asseguris.com/es/productes/seguro-de-salud-colectiva-y-para-empresas/")</f>
        <v>https://www.asseguris.com/es/productes/seguro-de-salud-colectiva-y-para-empresas/</v>
      </c>
      <c r="G4576">
        <v>1</v>
      </c>
    </row>
    <row r="4577" spans="1:7" outlineLevel="1" x14ac:dyDescent="0.25">
      <c r="A4577" t="s">
        <v>174</v>
      </c>
      <c r="B4577">
        <v>50</v>
      </c>
      <c r="C4577">
        <v>0.99</v>
      </c>
      <c r="D4577">
        <v>6.43</v>
      </c>
      <c r="E4577" s="1" t="s">
        <v>180</v>
      </c>
      <c r="F4577" s="4" t="str">
        <f>HYPERLINK("https://www.nb21.es/empresas/seguros-de-salud-para-empresas")</f>
        <v>https://www.nb21.es/empresas/seguros-de-salud-para-empresas</v>
      </c>
      <c r="G4577">
        <v>1</v>
      </c>
    </row>
    <row r="4578" spans="1:7" outlineLevel="1" x14ac:dyDescent="0.25">
      <c r="A4578" t="s">
        <v>174</v>
      </c>
      <c r="B4578">
        <v>50</v>
      </c>
      <c r="C4578">
        <v>0.99</v>
      </c>
      <c r="D4578">
        <v>6.43</v>
      </c>
      <c r="E4578" s="1" t="s">
        <v>180</v>
      </c>
      <c r="F4578" s="4" t="str">
        <f>HYPERLINK("https://www.bisaseguros.com/")</f>
        <v>https://www.bisaseguros.com/</v>
      </c>
      <c r="G4578">
        <v>1</v>
      </c>
    </row>
    <row r="4579" spans="1:7" outlineLevel="1" x14ac:dyDescent="0.25">
      <c r="A4579" t="s">
        <v>174</v>
      </c>
      <c r="B4579">
        <v>50</v>
      </c>
      <c r="C4579">
        <v>0.99</v>
      </c>
      <c r="D4579">
        <v>6.43</v>
      </c>
      <c r="E4579" s="1" t="s">
        <v>180</v>
      </c>
      <c r="F4579" s="4" t="str">
        <f>HYPERLINK("https://selectra.es/seguros/seguros-salud")</f>
        <v>https://selectra.es/seguros/seguros-salud</v>
      </c>
      <c r="G4579">
        <v>1</v>
      </c>
    </row>
    <row r="4580" spans="1:7" outlineLevel="1" x14ac:dyDescent="0.25">
      <c r="A4580" t="s">
        <v>174</v>
      </c>
      <c r="B4580">
        <v>50</v>
      </c>
      <c r="C4580">
        <v>0.99</v>
      </c>
      <c r="D4580">
        <v>6.43</v>
      </c>
      <c r="E4580" s="1" t="s">
        <v>180</v>
      </c>
      <c r="F4580" s="4" t="str">
        <f>HYPERLINK("https://www.tupolizadesalud.com/")</f>
        <v>https://www.tupolizadesalud.com/</v>
      </c>
      <c r="G4580">
        <v>1</v>
      </c>
    </row>
    <row r="4581" spans="1:7" outlineLevel="1" x14ac:dyDescent="0.25">
      <c r="A4581" t="s">
        <v>174</v>
      </c>
      <c r="B4581">
        <v>50</v>
      </c>
      <c r="C4581">
        <v>0.99</v>
      </c>
      <c r="D4581">
        <v>6.43</v>
      </c>
      <c r="E4581" s="1" t="s">
        <v>180</v>
      </c>
      <c r="F4581" s="4" t="str">
        <f>HYPERLINK("https://es.statefarm.com/soluciones-para-pequenas-empresas/seguros")</f>
        <v>https://es.statefarm.com/soluciones-para-pequenas-empresas/seguros</v>
      </c>
      <c r="G4581">
        <v>1</v>
      </c>
    </row>
    <row r="4582" spans="1:7" outlineLevel="1" x14ac:dyDescent="0.25">
      <c r="A4582" t="s">
        <v>174</v>
      </c>
      <c r="B4582">
        <v>50</v>
      </c>
      <c r="C4582">
        <v>0.99</v>
      </c>
      <c r="D4582">
        <v>6.43</v>
      </c>
      <c r="E4582" s="1" t="s">
        <v>180</v>
      </c>
      <c r="F4582" s="4" t="str">
        <f>HYPERLINK("https://www.clinicum.es/")</f>
        <v>https://www.clinicum.es/</v>
      </c>
      <c r="G4582">
        <v>1</v>
      </c>
    </row>
    <row r="4583" spans="1:7" x14ac:dyDescent="0.25">
      <c r="G4583">
        <v>1</v>
      </c>
    </row>
    <row r="4584" spans="1:7" x14ac:dyDescent="0.25">
      <c r="A4584" t="s">
        <v>360</v>
      </c>
      <c r="B4584">
        <v>50</v>
      </c>
      <c r="C4584">
        <v>0.99</v>
      </c>
      <c r="D4584">
        <v>3.67</v>
      </c>
      <c r="E4584" s="1" t="s">
        <v>180</v>
      </c>
      <c r="F4584" s="4" t="str">
        <f>HYPERLINK("https://www.caser.es/seguros-empresas")</f>
        <v>https://www.caser.es/seguros-empresas</v>
      </c>
      <c r="G4584">
        <v>1</v>
      </c>
    </row>
    <row r="4585" spans="1:7" outlineLevel="1" x14ac:dyDescent="0.25">
      <c r="A4585" t="s">
        <v>360</v>
      </c>
      <c r="B4585">
        <v>50</v>
      </c>
      <c r="C4585">
        <v>0.99</v>
      </c>
      <c r="D4585">
        <v>3.67</v>
      </c>
      <c r="E4585" s="1" t="s">
        <v>180</v>
      </c>
      <c r="F4585" s="4" t="str">
        <f>HYPERLINK("https://igualatoriocantabria.es/empresas/")</f>
        <v>https://igualatoriocantabria.es/empresas/</v>
      </c>
      <c r="G4585">
        <v>1</v>
      </c>
    </row>
    <row r="4586" spans="1:7" outlineLevel="1" x14ac:dyDescent="0.25">
      <c r="A4586" t="s">
        <v>360</v>
      </c>
      <c r="B4586">
        <v>50</v>
      </c>
      <c r="C4586">
        <v>0.99</v>
      </c>
      <c r="D4586">
        <v>3.67</v>
      </c>
      <c r="E4586" s="1" t="s">
        <v>180</v>
      </c>
      <c r="F4586" s="4" t="str">
        <f>HYPERLINK("https://selectra.es/seguros/seguros-salud")</f>
        <v>https://selectra.es/seguros/seguros-salud</v>
      </c>
      <c r="G4586">
        <v>1</v>
      </c>
    </row>
    <row r="4587" spans="1:7" outlineLevel="1" x14ac:dyDescent="0.25">
      <c r="A4587" t="s">
        <v>360</v>
      </c>
      <c r="B4587">
        <v>50</v>
      </c>
      <c r="C4587">
        <v>0.99</v>
      </c>
      <c r="D4587">
        <v>3.67</v>
      </c>
      <c r="E4587" s="1" t="s">
        <v>180</v>
      </c>
      <c r="F4587" s="4" t="str">
        <f>HYPERLINK("https://selectra.es/seguros/aseguradoras/sanitas/seguro-salud-sanitas")</f>
        <v>https://selectra.es/seguros/aseguradoras/sanitas/seguro-salud-sanitas</v>
      </c>
      <c r="G4587">
        <v>1</v>
      </c>
    </row>
    <row r="4588" spans="1:7" outlineLevel="1" x14ac:dyDescent="0.25">
      <c r="A4588" t="s">
        <v>360</v>
      </c>
      <c r="B4588">
        <v>50</v>
      </c>
      <c r="C4588">
        <v>0.99</v>
      </c>
      <c r="D4588">
        <v>3.67</v>
      </c>
      <c r="E4588" s="1" t="s">
        <v>180</v>
      </c>
      <c r="F4588" s="4" t="str">
        <f>HYPERLINK("https://www.tupolizadesalud.com/")</f>
        <v>https://www.tupolizadesalud.com/</v>
      </c>
      <c r="G4588">
        <v>1</v>
      </c>
    </row>
    <row r="4589" spans="1:7" outlineLevel="1" x14ac:dyDescent="0.25">
      <c r="A4589" t="s">
        <v>360</v>
      </c>
      <c r="B4589">
        <v>50</v>
      </c>
      <c r="C4589">
        <v>0.99</v>
      </c>
      <c r="D4589">
        <v>3.67</v>
      </c>
      <c r="E4589" s="1" t="s">
        <v>180</v>
      </c>
      <c r="F4589" s="4" t="str">
        <f>HYPERLINK("https://www.nb21.es/empresas/seguros-de-salud-para-empresas")</f>
        <v>https://www.nb21.es/empresas/seguros-de-salud-para-empresas</v>
      </c>
      <c r="G4589">
        <v>1</v>
      </c>
    </row>
    <row r="4590" spans="1:7" outlineLevel="1" x14ac:dyDescent="0.25">
      <c r="A4590" t="s">
        <v>360</v>
      </c>
      <c r="B4590">
        <v>50</v>
      </c>
      <c r="C4590">
        <v>0.99</v>
      </c>
      <c r="D4590">
        <v>3.67</v>
      </c>
      <c r="E4590" s="1" t="s">
        <v>180</v>
      </c>
      <c r="F4590" s="4" t="str">
        <f>HYPERLINK("https://www.asseguris.com/es/productes/seguro-de-salud-colectiva-y-para-empresas/")</f>
        <v>https://www.asseguris.com/es/productes/seguro-de-salud-colectiva-y-para-empresas/</v>
      </c>
      <c r="G4590">
        <v>1</v>
      </c>
    </row>
    <row r="4591" spans="1:7" outlineLevel="1" x14ac:dyDescent="0.25">
      <c r="A4591" t="s">
        <v>360</v>
      </c>
      <c r="B4591">
        <v>50</v>
      </c>
      <c r="C4591">
        <v>0.99</v>
      </c>
      <c r="D4591">
        <v>3.67</v>
      </c>
      <c r="E4591" s="1" t="s">
        <v>180</v>
      </c>
      <c r="F4591" s="4" t="str">
        <f>HYPERLINK("https://www.nacionalseguros.com.bo/")</f>
        <v>https://www.nacionalseguros.com.bo/</v>
      </c>
      <c r="G4591">
        <v>1</v>
      </c>
    </row>
    <row r="4592" spans="1:7" outlineLevel="1" x14ac:dyDescent="0.25">
      <c r="A4592" t="s">
        <v>360</v>
      </c>
      <c r="B4592">
        <v>50</v>
      </c>
      <c r="C4592">
        <v>0.99</v>
      </c>
      <c r="D4592">
        <v>3.67</v>
      </c>
      <c r="E4592" s="1" t="s">
        <v>180</v>
      </c>
      <c r="F4592" s="4" t="str">
        <f>HYPERLINK("https://es.statefarm.com/soluciones-para-pequenas-empresas/seguros")</f>
        <v>https://es.statefarm.com/soluciones-para-pequenas-empresas/seguros</v>
      </c>
      <c r="G4592">
        <v>1</v>
      </c>
    </row>
    <row r="4593" spans="1:7" outlineLevel="1" x14ac:dyDescent="0.25">
      <c r="A4593" t="s">
        <v>360</v>
      </c>
      <c r="B4593">
        <v>50</v>
      </c>
      <c r="C4593">
        <v>0.99</v>
      </c>
      <c r="D4593">
        <v>3.67</v>
      </c>
      <c r="E4593" s="1" t="s">
        <v>180</v>
      </c>
      <c r="F4593" s="4" t="str">
        <f>HYPERLINK("https://www.clinicum.es/")</f>
        <v>https://www.clinicum.es/</v>
      </c>
      <c r="G4593">
        <v>1</v>
      </c>
    </row>
    <row r="4594" spans="1:7" x14ac:dyDescent="0.25">
      <c r="G4594">
        <v>1</v>
      </c>
    </row>
    <row r="4595" spans="1:7" x14ac:dyDescent="0.25">
      <c r="A4595" t="s">
        <v>1040</v>
      </c>
      <c r="B4595">
        <v>500</v>
      </c>
      <c r="C4595">
        <v>0.99</v>
      </c>
      <c r="D4595">
        <v>3.47</v>
      </c>
      <c r="E4595" s="2" t="s">
        <v>832</v>
      </c>
      <c r="F4595" s="4" t="str">
        <f>HYPERLINK("https://selectra.es/seguros/aseguradoras/mapfre/seguro-dental-mapfre")</f>
        <v>https://selectra.es/seguros/aseguradoras/mapfre/seguro-dental-mapfre</v>
      </c>
      <c r="G4595">
        <v>1</v>
      </c>
    </row>
    <row r="4596" spans="1:7" outlineLevel="1" x14ac:dyDescent="0.25">
      <c r="A4596" t="s">
        <v>1040</v>
      </c>
      <c r="B4596">
        <v>500</v>
      </c>
      <c r="C4596">
        <v>0.99</v>
      </c>
      <c r="D4596">
        <v>3.47</v>
      </c>
      <c r="E4596" s="2" t="s">
        <v>832</v>
      </c>
      <c r="F4596" s="4" t="str">
        <f>HYPERLINK("https://web.segurosfalabella.com/co/seguros-de-salud/dental/")</f>
        <v>https://web.segurosfalabella.com/co/seguros-de-salud/dental/</v>
      </c>
      <c r="G4596">
        <v>1</v>
      </c>
    </row>
    <row r="4597" spans="1:7" outlineLevel="1" x14ac:dyDescent="0.25">
      <c r="A4597" t="s">
        <v>1040</v>
      </c>
      <c r="B4597">
        <v>500</v>
      </c>
      <c r="C4597">
        <v>0.99</v>
      </c>
      <c r="D4597">
        <v>3.47</v>
      </c>
      <c r="E4597" s="2" t="s">
        <v>832</v>
      </c>
      <c r="F4597" s="4" t="str">
        <f>HYPERLINK("https://www.onyxseguros.es/seguro-dental/")</f>
        <v>https://www.onyxseguros.es/seguro-dental/</v>
      </c>
      <c r="G4597">
        <v>1</v>
      </c>
    </row>
    <row r="4598" spans="1:7" outlineLevel="1" x14ac:dyDescent="0.25">
      <c r="A4598" t="s">
        <v>1040</v>
      </c>
      <c r="B4598">
        <v>500</v>
      </c>
      <c r="C4598">
        <v>0.99</v>
      </c>
      <c r="D4598">
        <v>3.47</v>
      </c>
      <c r="E4598" s="2" t="s">
        <v>832</v>
      </c>
      <c r="F4598" s="4" t="str">
        <f>HYPERLINK("https://seguros.elcorteingles.es/servicios-dentales/")</f>
        <v>https://seguros.elcorteingles.es/servicios-dentales/</v>
      </c>
      <c r="G4598">
        <v>1</v>
      </c>
    </row>
    <row r="4599" spans="1:7" outlineLevel="1" x14ac:dyDescent="0.25">
      <c r="A4599" t="s">
        <v>1040</v>
      </c>
      <c r="B4599">
        <v>500</v>
      </c>
      <c r="C4599">
        <v>0.99</v>
      </c>
      <c r="D4599">
        <v>3.47</v>
      </c>
      <c r="E4599" s="2" t="s">
        <v>832</v>
      </c>
      <c r="F4599" s="4" t="str">
        <f>HYPERLINK("https://www.metlife.es/seguros-de-accidentes/seguro-hospitalizacion-dental/")</f>
        <v>https://www.metlife.es/seguros-de-accidentes/seguro-hospitalizacion-dental/</v>
      </c>
      <c r="G4599">
        <v>1</v>
      </c>
    </row>
    <row r="4600" spans="1:7" outlineLevel="1" x14ac:dyDescent="0.25">
      <c r="A4600" t="s">
        <v>1040</v>
      </c>
      <c r="B4600">
        <v>500</v>
      </c>
      <c r="C4600">
        <v>0.99</v>
      </c>
      <c r="D4600">
        <v>3.47</v>
      </c>
      <c r="E4600" s="2" t="s">
        <v>832</v>
      </c>
      <c r="F4600" s="4" t="str">
        <f>HYPERLINK("https://www.tupolizadesalud.com/")</f>
        <v>https://www.tupolizadesalud.com/</v>
      </c>
      <c r="G4600">
        <v>1</v>
      </c>
    </row>
    <row r="4601" spans="1:7" outlineLevel="1" x14ac:dyDescent="0.25">
      <c r="A4601" t="s">
        <v>1040</v>
      </c>
      <c r="B4601">
        <v>500</v>
      </c>
      <c r="C4601">
        <v>0.99</v>
      </c>
      <c r="D4601">
        <v>3.47</v>
      </c>
      <c r="E4601" s="2" t="s">
        <v>832</v>
      </c>
      <c r="F4601" s="4" t="str">
        <f>HYPERLINK("https://www.clinicum.es/")</f>
        <v>https://www.clinicum.es/</v>
      </c>
      <c r="G4601">
        <v>1</v>
      </c>
    </row>
    <row r="4602" spans="1:7" outlineLevel="1" x14ac:dyDescent="0.25">
      <c r="A4602" t="s">
        <v>1040</v>
      </c>
      <c r="B4602">
        <v>500</v>
      </c>
      <c r="C4602">
        <v>0.99</v>
      </c>
      <c r="D4602">
        <v>3.47</v>
      </c>
      <c r="E4602" s="2" t="s">
        <v>832</v>
      </c>
      <c r="F4602" s="4" t="str">
        <f>HYPERLINK("https://es.aetna.com/individuals-families.html")</f>
        <v>https://es.aetna.com/individuals-families.html</v>
      </c>
      <c r="G4602">
        <v>1</v>
      </c>
    </row>
    <row r="4603" spans="1:7" outlineLevel="1" x14ac:dyDescent="0.25">
      <c r="A4603" t="s">
        <v>1040</v>
      </c>
      <c r="B4603">
        <v>500</v>
      </c>
      <c r="C4603">
        <v>0.99</v>
      </c>
      <c r="D4603">
        <v>3.47</v>
      </c>
      <c r="E4603" s="2" t="s">
        <v>832</v>
      </c>
      <c r="F4603" s="4" t="str">
        <f>HYPERLINK("https://www.vivaz.com/opiniones/")</f>
        <v>https://www.vivaz.com/opiniones/</v>
      </c>
      <c r="G4603">
        <v>1</v>
      </c>
    </row>
    <row r="4604" spans="1:7" outlineLevel="1" x14ac:dyDescent="0.25">
      <c r="A4604" t="s">
        <v>1040</v>
      </c>
      <c r="B4604">
        <v>500</v>
      </c>
      <c r="C4604">
        <v>0.99</v>
      </c>
      <c r="D4604">
        <v>3.47</v>
      </c>
      <c r="E4604" s="2" t="s">
        <v>832</v>
      </c>
      <c r="F4604" s="4" t="str">
        <f>HYPERLINK("https://www.cantabranaseguros.com/seguros/salud-dental/")</f>
        <v>https://www.cantabranaseguros.com/seguros/salud-dental/</v>
      </c>
      <c r="G4604">
        <v>1</v>
      </c>
    </row>
    <row r="4605" spans="1:7" x14ac:dyDescent="0.25">
      <c r="G4605">
        <v>1</v>
      </c>
    </row>
    <row r="4606" spans="1:7" x14ac:dyDescent="0.25">
      <c r="A4606" t="s">
        <v>811</v>
      </c>
      <c r="B4606">
        <v>50</v>
      </c>
      <c r="C4606">
        <v>0.99</v>
      </c>
      <c r="D4606">
        <v>3.75</v>
      </c>
      <c r="E4606" s="2" t="s">
        <v>832</v>
      </c>
      <c r="F4606" s="4" t="str">
        <f>HYPERLINK("https://selectra.es/seguros/aseguradoras/mapfre/seguro-dental-mapfre")</f>
        <v>https://selectra.es/seguros/aseguradoras/mapfre/seguro-dental-mapfre</v>
      </c>
      <c r="G4606">
        <v>1</v>
      </c>
    </row>
    <row r="4607" spans="1:7" outlineLevel="1" x14ac:dyDescent="0.25">
      <c r="A4607" t="s">
        <v>811</v>
      </c>
      <c r="B4607">
        <v>50</v>
      </c>
      <c r="C4607">
        <v>0.99</v>
      </c>
      <c r="D4607">
        <v>3.75</v>
      </c>
      <c r="E4607" s="2" t="s">
        <v>832</v>
      </c>
      <c r="F4607" s="4" t="str">
        <f>HYPERLINK("https://web.segurosfalabella.com/co/seguros-de-salud/dental/")</f>
        <v>https://web.segurosfalabella.com/co/seguros-de-salud/dental/</v>
      </c>
      <c r="G4607">
        <v>1</v>
      </c>
    </row>
    <row r="4608" spans="1:7" outlineLevel="1" x14ac:dyDescent="0.25">
      <c r="A4608" t="s">
        <v>811</v>
      </c>
      <c r="B4608">
        <v>50</v>
      </c>
      <c r="C4608">
        <v>0.99</v>
      </c>
      <c r="D4608">
        <v>3.75</v>
      </c>
      <c r="E4608" s="2" t="s">
        <v>832</v>
      </c>
      <c r="F4608" s="4" t="str">
        <f>HYPERLINK("https://www.onyxseguros.es/seguro-dental/")</f>
        <v>https://www.onyxseguros.es/seguro-dental/</v>
      </c>
      <c r="G4608">
        <v>1</v>
      </c>
    </row>
    <row r="4609" spans="1:7" outlineLevel="1" x14ac:dyDescent="0.25">
      <c r="A4609" t="s">
        <v>811</v>
      </c>
      <c r="B4609">
        <v>50</v>
      </c>
      <c r="C4609">
        <v>0.99</v>
      </c>
      <c r="D4609">
        <v>3.75</v>
      </c>
      <c r="E4609" s="2" t="s">
        <v>832</v>
      </c>
      <c r="F4609" s="4" t="str">
        <f>HYPERLINK("https://seguros.elcorteingles.es/servicios-dentales/")</f>
        <v>https://seguros.elcorteingles.es/servicios-dentales/</v>
      </c>
      <c r="G4609">
        <v>1</v>
      </c>
    </row>
    <row r="4610" spans="1:7" outlineLevel="1" x14ac:dyDescent="0.25">
      <c r="A4610" t="s">
        <v>811</v>
      </c>
      <c r="B4610">
        <v>50</v>
      </c>
      <c r="C4610">
        <v>0.99</v>
      </c>
      <c r="D4610">
        <v>3.75</v>
      </c>
      <c r="E4610" s="2" t="s">
        <v>832</v>
      </c>
      <c r="F4610" s="4" t="str">
        <f>HYPERLINK("https://www.cantabranaseguros.com/seguros/salud-dental/")</f>
        <v>https://www.cantabranaseguros.com/seguros/salud-dental/</v>
      </c>
      <c r="G4610">
        <v>1</v>
      </c>
    </row>
    <row r="4611" spans="1:7" outlineLevel="1" x14ac:dyDescent="0.25">
      <c r="A4611" t="s">
        <v>811</v>
      </c>
      <c r="B4611">
        <v>50</v>
      </c>
      <c r="C4611">
        <v>0.99</v>
      </c>
      <c r="D4611">
        <v>3.75</v>
      </c>
      <c r="E4611" s="2" t="s">
        <v>832</v>
      </c>
      <c r="F4611" s="4" t="str">
        <f>HYPERLINK("https://www.clinicum.es/")</f>
        <v>https://www.clinicum.es/</v>
      </c>
      <c r="G4611">
        <v>1</v>
      </c>
    </row>
    <row r="4612" spans="1:7" outlineLevel="1" x14ac:dyDescent="0.25">
      <c r="A4612" t="s">
        <v>811</v>
      </c>
      <c r="B4612">
        <v>50</v>
      </c>
      <c r="C4612">
        <v>0.99</v>
      </c>
      <c r="D4612">
        <v>3.75</v>
      </c>
      <c r="E4612" s="2" t="s">
        <v>832</v>
      </c>
      <c r="F4612" s="4" t="str">
        <f>HYPERLINK("https://www.nacionalseguros.com.bo/seguro-dental-bolivia.html")</f>
        <v>https://www.nacionalseguros.com.bo/seguro-dental-bolivia.html</v>
      </c>
      <c r="G4612">
        <v>1</v>
      </c>
    </row>
    <row r="4613" spans="1:7" outlineLevel="1" x14ac:dyDescent="0.25">
      <c r="A4613" t="s">
        <v>811</v>
      </c>
      <c r="B4613">
        <v>50</v>
      </c>
      <c r="C4613">
        <v>0.99</v>
      </c>
      <c r="D4613">
        <v>3.75</v>
      </c>
      <c r="E4613" s="2" t="s">
        <v>832</v>
      </c>
      <c r="F4613" s="4" t="str">
        <f>HYPERLINK("https://www.metlife.es/seguros-de-accidentes/seguro-hospitalizacion-dental/")</f>
        <v>https://www.metlife.es/seguros-de-accidentes/seguro-hospitalizacion-dental/</v>
      </c>
      <c r="G4613">
        <v>1</v>
      </c>
    </row>
    <row r="4614" spans="1:7" outlineLevel="1" x14ac:dyDescent="0.25">
      <c r="A4614" t="s">
        <v>811</v>
      </c>
      <c r="B4614">
        <v>50</v>
      </c>
      <c r="C4614">
        <v>0.99</v>
      </c>
      <c r="D4614">
        <v>3.75</v>
      </c>
      <c r="E4614" s="2" t="s">
        <v>832</v>
      </c>
      <c r="F4614" s="4" t="str">
        <f>HYPERLINK("https://www.bancsabadell.com/cs/Satellite/SabAtl/Seguro-Proteccion-Salud/6000018128579/es/")</f>
        <v>https://www.bancsabadell.com/cs/Satellite/SabAtl/Seguro-Proteccion-Salud/6000018128579/es/</v>
      </c>
      <c r="G4614">
        <v>1</v>
      </c>
    </row>
    <row r="4615" spans="1:7" outlineLevel="1" x14ac:dyDescent="0.25">
      <c r="A4615" t="s">
        <v>811</v>
      </c>
      <c r="B4615">
        <v>50</v>
      </c>
      <c r="C4615">
        <v>0.99</v>
      </c>
      <c r="D4615">
        <v>3.75</v>
      </c>
      <c r="E4615" s="2" t="s">
        <v>832</v>
      </c>
      <c r="F4615" s="4" t="str">
        <f>HYPERLINK("https://www.vivaz.com/opiniones/")</f>
        <v>https://www.vivaz.com/opiniones/</v>
      </c>
      <c r="G4615">
        <v>1</v>
      </c>
    </row>
    <row r="4616" spans="1:7" x14ac:dyDescent="0.25">
      <c r="G4616">
        <v>1</v>
      </c>
    </row>
    <row r="4617" spans="1:7" x14ac:dyDescent="0.25">
      <c r="A4617" t="s">
        <v>841</v>
      </c>
      <c r="B4617">
        <v>500</v>
      </c>
      <c r="C4617">
        <v>0.99</v>
      </c>
      <c r="D4617">
        <v>2</v>
      </c>
      <c r="E4617" s="2" t="s">
        <v>832</v>
      </c>
      <c r="F4617" s="4" t="str">
        <f>HYPERLINK("https://selectra.es/seguros/aseguradoras/mapfre/seguro-dental-mapfre")</f>
        <v>https://selectra.es/seguros/aseguradoras/mapfre/seguro-dental-mapfre</v>
      </c>
      <c r="G4617">
        <v>1</v>
      </c>
    </row>
    <row r="4618" spans="1:7" outlineLevel="1" x14ac:dyDescent="0.25">
      <c r="A4618" t="s">
        <v>841</v>
      </c>
      <c r="B4618">
        <v>500</v>
      </c>
      <c r="C4618">
        <v>0.99</v>
      </c>
      <c r="D4618">
        <v>2</v>
      </c>
      <c r="E4618" s="2" t="s">
        <v>832</v>
      </c>
      <c r="F4618" s="4" t="str">
        <f>HYPERLINK("https://selectra.es/seguros/aseguradoras/sanitas/seguro-dental-sanitas")</f>
        <v>https://selectra.es/seguros/aseguradoras/sanitas/seguro-dental-sanitas</v>
      </c>
      <c r="G4618">
        <v>1</v>
      </c>
    </row>
    <row r="4619" spans="1:7" outlineLevel="1" x14ac:dyDescent="0.25">
      <c r="A4619" t="s">
        <v>841</v>
      </c>
      <c r="B4619">
        <v>500</v>
      </c>
      <c r="C4619">
        <v>0.99</v>
      </c>
      <c r="D4619">
        <v>2</v>
      </c>
      <c r="E4619" s="2" t="s">
        <v>832</v>
      </c>
      <c r="F4619" s="4" t="str">
        <f>HYPERLINK("https://www.kelisto.es/seguros-salud/mejor-compra/los-mejores-seguros-de-salud-sin-copago-6257")</f>
        <v>https://www.kelisto.es/seguros-salud/mejor-compra/los-mejores-seguros-de-salud-sin-copago-6257</v>
      </c>
      <c r="G4619">
        <v>1</v>
      </c>
    </row>
    <row r="4620" spans="1:7" outlineLevel="1" x14ac:dyDescent="0.25">
      <c r="A4620" t="s">
        <v>841</v>
      </c>
      <c r="B4620">
        <v>500</v>
      </c>
      <c r="C4620">
        <v>0.99</v>
      </c>
      <c r="D4620">
        <v>2</v>
      </c>
      <c r="E4620" s="2" t="s">
        <v>832</v>
      </c>
      <c r="F4620" s="4" t="str">
        <f>HYPERLINK("https://www.tupolizadesalud.com/")</f>
        <v>https://www.tupolizadesalud.com/</v>
      </c>
      <c r="G4620">
        <v>1</v>
      </c>
    </row>
    <row r="4621" spans="1:7" outlineLevel="1" x14ac:dyDescent="0.25">
      <c r="A4621" t="s">
        <v>841</v>
      </c>
      <c r="B4621">
        <v>500</v>
      </c>
      <c r="C4621">
        <v>0.99</v>
      </c>
      <c r="D4621">
        <v>2</v>
      </c>
      <c r="E4621" s="2" t="s">
        <v>832</v>
      </c>
      <c r="F4621" s="4" t="str">
        <f>HYPERLINK("https://noticias.europeanortho.com/seguro-dental-y-ortodoncia")</f>
        <v>https://noticias.europeanortho.com/seguro-dental-y-ortodoncia</v>
      </c>
      <c r="G4621">
        <v>1</v>
      </c>
    </row>
    <row r="4622" spans="1:7" outlineLevel="1" x14ac:dyDescent="0.25">
      <c r="A4622" t="s">
        <v>841</v>
      </c>
      <c r="B4622">
        <v>500</v>
      </c>
      <c r="C4622">
        <v>0.99</v>
      </c>
      <c r="D4622">
        <v>2</v>
      </c>
      <c r="E4622" s="2" t="s">
        <v>832</v>
      </c>
      <c r="F4622" s="4" t="str">
        <f>HYPERLINK("https://ciudaddental.es/")</f>
        <v>https://ciudaddental.es/</v>
      </c>
      <c r="G4622">
        <v>1</v>
      </c>
    </row>
    <row r="4623" spans="1:7" outlineLevel="1" x14ac:dyDescent="0.25">
      <c r="A4623" t="s">
        <v>841</v>
      </c>
      <c r="B4623">
        <v>500</v>
      </c>
      <c r="C4623">
        <v>0.99</v>
      </c>
      <c r="D4623">
        <v>2</v>
      </c>
      <c r="E4623" s="2" t="s">
        <v>832</v>
      </c>
      <c r="F4623" s="4" t="str">
        <f>HYPERLINK("https://davalosybalboa.com/question/trabajan-con-alguna-compania-de-seguros-dentales/")</f>
        <v>https://davalosybalboa.com/question/trabajan-con-alguna-compania-de-seguros-dentales/</v>
      </c>
      <c r="G4623">
        <v>1</v>
      </c>
    </row>
    <row r="4624" spans="1:7" outlineLevel="1" x14ac:dyDescent="0.25">
      <c r="A4624" t="s">
        <v>841</v>
      </c>
      <c r="B4624">
        <v>500</v>
      </c>
      <c r="C4624">
        <v>0.99</v>
      </c>
      <c r="D4624">
        <v>2</v>
      </c>
      <c r="E4624" s="2" t="s">
        <v>832</v>
      </c>
      <c r="F4624" s="4" t="str">
        <f>HYPERLINK("https://esp.insurancesnext.com/seguro-dental-australia/")</f>
        <v>https://esp.insurancesnext.com/seguro-dental-australia/</v>
      </c>
      <c r="G4624">
        <v>1</v>
      </c>
    </row>
    <row r="4625" spans="1:7" outlineLevel="1" x14ac:dyDescent="0.25">
      <c r="A4625" t="s">
        <v>841</v>
      </c>
      <c r="B4625">
        <v>500</v>
      </c>
      <c r="C4625">
        <v>0.99</v>
      </c>
      <c r="D4625">
        <v>2</v>
      </c>
      <c r="E4625" s="2" t="s">
        <v>832</v>
      </c>
      <c r="F4625" s="4" t="str">
        <f>HYPERLINK("https://esp.insurancesnext.com/seguros-medicos-estados-unidos/edna-28/")</f>
        <v>https://esp.insurancesnext.com/seguros-medicos-estados-unidos/edna-28/</v>
      </c>
      <c r="G4625">
        <v>1</v>
      </c>
    </row>
    <row r="4626" spans="1:7" outlineLevel="1" x14ac:dyDescent="0.25">
      <c r="A4626" t="s">
        <v>841</v>
      </c>
      <c r="B4626">
        <v>500</v>
      </c>
      <c r="C4626">
        <v>0.99</v>
      </c>
      <c r="D4626">
        <v>2</v>
      </c>
      <c r="E4626" s="2" t="s">
        <v>832</v>
      </c>
      <c r="F4626" s="4" t="str">
        <f>HYPERLINK("https://www.clinicum.es/")</f>
        <v>https://www.clinicum.es/</v>
      </c>
      <c r="G4626">
        <v>1</v>
      </c>
    </row>
    <row r="4627" spans="1:7" x14ac:dyDescent="0.25">
      <c r="G4627">
        <v>1</v>
      </c>
    </row>
    <row r="4628" spans="1:7" x14ac:dyDescent="0.25">
      <c r="A4628" t="s">
        <v>514</v>
      </c>
      <c r="B4628">
        <v>50</v>
      </c>
      <c r="C4628">
        <v>0.99</v>
      </c>
      <c r="D4628">
        <v>2.94</v>
      </c>
      <c r="E4628" s="2" t="s">
        <v>832</v>
      </c>
      <c r="F4628" s="4" t="str">
        <f>HYPERLINK("https://selectra.es/seguros/aseguradoras/mapfre/seguro-dental-mapfre")</f>
        <v>https://selectra.es/seguros/aseguradoras/mapfre/seguro-dental-mapfre</v>
      </c>
      <c r="G4628">
        <v>1</v>
      </c>
    </row>
    <row r="4629" spans="1:7" outlineLevel="1" x14ac:dyDescent="0.25">
      <c r="A4629" t="s">
        <v>514</v>
      </c>
      <c r="B4629">
        <v>50</v>
      </c>
      <c r="C4629">
        <v>0.99</v>
      </c>
      <c r="D4629">
        <v>2.94</v>
      </c>
      <c r="E4629" s="2" t="s">
        <v>832</v>
      </c>
      <c r="F4629" s="4" t="str">
        <f>HYPERLINK("https://selectra.es/seguros/aseguradoras/sanitas/seguro-dental-sanitas")</f>
        <v>https://selectra.es/seguros/aseguradoras/sanitas/seguro-dental-sanitas</v>
      </c>
      <c r="G4629">
        <v>1</v>
      </c>
    </row>
    <row r="4630" spans="1:7" outlineLevel="1" x14ac:dyDescent="0.25">
      <c r="A4630" t="s">
        <v>514</v>
      </c>
      <c r="B4630">
        <v>50</v>
      </c>
      <c r="C4630">
        <v>0.99</v>
      </c>
      <c r="D4630">
        <v>2.94</v>
      </c>
      <c r="E4630" s="2" t="s">
        <v>832</v>
      </c>
      <c r="F4630" s="4" t="str">
        <f>HYPERLINK("https://www.kelisto.es/seguros-salud/mejor-compra/los-mejores-seguros-de-salud-sin-copago-6257")</f>
        <v>https://www.kelisto.es/seguros-salud/mejor-compra/los-mejores-seguros-de-salud-sin-copago-6257</v>
      </c>
      <c r="G4630">
        <v>1</v>
      </c>
    </row>
    <row r="4631" spans="1:7" outlineLevel="1" x14ac:dyDescent="0.25">
      <c r="A4631" t="s">
        <v>514</v>
      </c>
      <c r="B4631">
        <v>50</v>
      </c>
      <c r="C4631">
        <v>0.99</v>
      </c>
      <c r="D4631">
        <v>2.94</v>
      </c>
      <c r="E4631" s="2" t="s">
        <v>832</v>
      </c>
      <c r="F4631" s="4" t="str">
        <f>HYPERLINK("https://davalosybalboa.com/question/trabajan-con-alguna-compania-de-seguros-dentales/")</f>
        <v>https://davalosybalboa.com/question/trabajan-con-alguna-compania-de-seguros-dentales/</v>
      </c>
      <c r="G4631">
        <v>1</v>
      </c>
    </row>
    <row r="4632" spans="1:7" outlineLevel="1" x14ac:dyDescent="0.25">
      <c r="A4632" t="s">
        <v>514</v>
      </c>
      <c r="B4632">
        <v>50</v>
      </c>
      <c r="C4632">
        <v>0.99</v>
      </c>
      <c r="D4632">
        <v>2.94</v>
      </c>
      <c r="E4632" s="2" t="s">
        <v>832</v>
      </c>
      <c r="F4632" s="4" t="str">
        <f>HYPERLINK("https://www.tupolizadesalud.com/")</f>
        <v>https://www.tupolizadesalud.com/</v>
      </c>
      <c r="G4632">
        <v>1</v>
      </c>
    </row>
    <row r="4633" spans="1:7" outlineLevel="1" x14ac:dyDescent="0.25">
      <c r="A4633" t="s">
        <v>514</v>
      </c>
      <c r="B4633">
        <v>50</v>
      </c>
      <c r="C4633">
        <v>0.99</v>
      </c>
      <c r="D4633">
        <v>2.94</v>
      </c>
      <c r="E4633" s="2" t="s">
        <v>832</v>
      </c>
      <c r="F4633" s="4" t="str">
        <f>HYPERLINK("https://noticias.europeanortho.com/seguro-dental-y-ortodoncia")</f>
        <v>https://noticias.europeanortho.com/seguro-dental-y-ortodoncia</v>
      </c>
      <c r="G4633">
        <v>1</v>
      </c>
    </row>
    <row r="4634" spans="1:7" outlineLevel="1" x14ac:dyDescent="0.25">
      <c r="A4634" t="s">
        <v>514</v>
      </c>
      <c r="B4634">
        <v>50</v>
      </c>
      <c r="C4634">
        <v>0.99</v>
      </c>
      <c r="D4634">
        <v>2.94</v>
      </c>
      <c r="E4634" s="2" t="s">
        <v>832</v>
      </c>
      <c r="F4634" s="4" t="str">
        <f>HYPERLINK("https://ciudaddental.es/")</f>
        <v>https://ciudaddental.es/</v>
      </c>
      <c r="G4634">
        <v>1</v>
      </c>
    </row>
    <row r="4635" spans="1:7" outlineLevel="1" x14ac:dyDescent="0.25">
      <c r="A4635" t="s">
        <v>514</v>
      </c>
      <c r="B4635">
        <v>50</v>
      </c>
      <c r="C4635">
        <v>0.99</v>
      </c>
      <c r="D4635">
        <v>2.94</v>
      </c>
      <c r="E4635" s="2" t="s">
        <v>832</v>
      </c>
      <c r="F4635" s="4" t="str">
        <f>HYPERLINK("https://esp.insurancesnext.com/seguro-dental-australia/")</f>
        <v>https://esp.insurancesnext.com/seguro-dental-australia/</v>
      </c>
      <c r="G4635">
        <v>1</v>
      </c>
    </row>
    <row r="4636" spans="1:7" outlineLevel="1" x14ac:dyDescent="0.25">
      <c r="A4636" t="s">
        <v>514</v>
      </c>
      <c r="B4636">
        <v>50</v>
      </c>
      <c r="C4636">
        <v>0.99</v>
      </c>
      <c r="D4636">
        <v>2.94</v>
      </c>
      <c r="E4636" s="2" t="s">
        <v>832</v>
      </c>
      <c r="F4636" s="4" t="str">
        <f>HYPERLINK("https://esp.insurancesnext.com/seguros-medicos-estados-unidos/edna-28/")</f>
        <v>https://esp.insurancesnext.com/seguros-medicos-estados-unidos/edna-28/</v>
      </c>
      <c r="G4636">
        <v>1</v>
      </c>
    </row>
    <row r="4637" spans="1:7" outlineLevel="1" x14ac:dyDescent="0.25">
      <c r="A4637" t="s">
        <v>514</v>
      </c>
      <c r="B4637">
        <v>50</v>
      </c>
      <c r="C4637">
        <v>0.99</v>
      </c>
      <c r="D4637">
        <v>2.94</v>
      </c>
      <c r="E4637" s="2" t="s">
        <v>832</v>
      </c>
      <c r="F4637" s="4" t="str">
        <f>HYPERLINK("https://www.clinicum.es/")</f>
        <v>https://www.clinicum.es/</v>
      </c>
      <c r="G4637">
        <v>1</v>
      </c>
    </row>
    <row r="4638" spans="1:7" x14ac:dyDescent="0.25">
      <c r="G4638">
        <v>1</v>
      </c>
    </row>
    <row r="4639" spans="1:7" x14ac:dyDescent="0.25">
      <c r="A4639" t="s">
        <v>758</v>
      </c>
      <c r="B4639">
        <v>5000</v>
      </c>
      <c r="C4639">
        <v>0.99</v>
      </c>
      <c r="D4639">
        <v>2.08</v>
      </c>
      <c r="E4639" s="2" t="s">
        <v>832</v>
      </c>
      <c r="F4639" s="4" t="str">
        <f>HYPERLINK("https://selectra.es/seguros/aseguradoras/mapfre/seguro-dental-mapfre")</f>
        <v>https://selectra.es/seguros/aseguradoras/mapfre/seguro-dental-mapfre</v>
      </c>
      <c r="G4639">
        <v>1</v>
      </c>
    </row>
    <row r="4640" spans="1:7" outlineLevel="1" x14ac:dyDescent="0.25">
      <c r="A4640" t="s">
        <v>758</v>
      </c>
      <c r="B4640">
        <v>5000</v>
      </c>
      <c r="C4640">
        <v>0.99</v>
      </c>
      <c r="D4640">
        <v>2.08</v>
      </c>
      <c r="E4640" s="2" t="s">
        <v>832</v>
      </c>
      <c r="F4640" s="4" t="str">
        <f>HYPERLINK("https://web.segurosfalabella.com/co/seguros-de-salud/dental/")</f>
        <v>https://web.segurosfalabella.com/co/seguros-de-salud/dental/</v>
      </c>
      <c r="G4640">
        <v>1</v>
      </c>
    </row>
    <row r="4641" spans="1:7" outlineLevel="1" x14ac:dyDescent="0.25">
      <c r="A4641" t="s">
        <v>758</v>
      </c>
      <c r="B4641">
        <v>5000</v>
      </c>
      <c r="C4641">
        <v>0.99</v>
      </c>
      <c r="D4641">
        <v>2.08</v>
      </c>
      <c r="E4641" s="2" t="s">
        <v>832</v>
      </c>
      <c r="F4641" s="4" t="str">
        <f>HYPERLINK("https://seguros.elcorteingles.es/servicios-dentales/")</f>
        <v>https://seguros.elcorteingles.es/servicios-dentales/</v>
      </c>
      <c r="G4641">
        <v>1</v>
      </c>
    </row>
    <row r="4642" spans="1:7" outlineLevel="1" x14ac:dyDescent="0.25">
      <c r="A4642" t="s">
        <v>758</v>
      </c>
      <c r="B4642">
        <v>5000</v>
      </c>
      <c r="C4642">
        <v>0.99</v>
      </c>
      <c r="D4642">
        <v>2.08</v>
      </c>
      <c r="E4642" s="2" t="s">
        <v>832</v>
      </c>
      <c r="F4642" s="4" t="str">
        <f>HYPERLINK("https://www.onyxseguros.es/seguro-dental/")</f>
        <v>https://www.onyxseguros.es/seguro-dental/</v>
      </c>
      <c r="G4642">
        <v>1</v>
      </c>
    </row>
    <row r="4643" spans="1:7" outlineLevel="1" x14ac:dyDescent="0.25">
      <c r="A4643" t="s">
        <v>758</v>
      </c>
      <c r="B4643">
        <v>5000</v>
      </c>
      <c r="C4643">
        <v>0.99</v>
      </c>
      <c r="D4643">
        <v>2.08</v>
      </c>
      <c r="E4643" s="2" t="s">
        <v>832</v>
      </c>
      <c r="F4643" s="4" t="str">
        <f>HYPERLINK("https://davalosybalboa.com/question/trabajan-con-alguna-compania-de-seguros-dentales/")</f>
        <v>https://davalosybalboa.com/question/trabajan-con-alguna-compania-de-seguros-dentales/</v>
      </c>
      <c r="G4643">
        <v>1</v>
      </c>
    </row>
    <row r="4644" spans="1:7" outlineLevel="1" x14ac:dyDescent="0.25">
      <c r="A4644" t="s">
        <v>758</v>
      </c>
      <c r="B4644">
        <v>5000</v>
      </c>
      <c r="C4644">
        <v>0.99</v>
      </c>
      <c r="D4644">
        <v>2.08</v>
      </c>
      <c r="E4644" s="2" t="s">
        <v>832</v>
      </c>
      <c r="F4644" s="4" t="str">
        <f>HYPERLINK("https://es.dentegra.com/")</f>
        <v>https://es.dentegra.com/</v>
      </c>
      <c r="G4644">
        <v>1</v>
      </c>
    </row>
    <row r="4645" spans="1:7" outlineLevel="1" x14ac:dyDescent="0.25">
      <c r="A4645" t="s">
        <v>758</v>
      </c>
      <c r="B4645">
        <v>5000</v>
      </c>
      <c r="C4645">
        <v>0.99</v>
      </c>
      <c r="D4645">
        <v>2.08</v>
      </c>
      <c r="E4645" s="2" t="s">
        <v>832</v>
      </c>
      <c r="F4645" s="4" t="str">
        <f>HYPERLINK("https://www.metlife.es/seguros-de-accidentes/seguro-hospitalizacion-dental/")</f>
        <v>https://www.metlife.es/seguros-de-accidentes/seguro-hospitalizacion-dental/</v>
      </c>
      <c r="G4645">
        <v>1</v>
      </c>
    </row>
    <row r="4646" spans="1:7" outlineLevel="1" x14ac:dyDescent="0.25">
      <c r="A4646" t="s">
        <v>758</v>
      </c>
      <c r="B4646">
        <v>5000</v>
      </c>
      <c r="C4646">
        <v>0.99</v>
      </c>
      <c r="D4646">
        <v>2.08</v>
      </c>
      <c r="E4646" s="2" t="s">
        <v>832</v>
      </c>
      <c r="F4646" s="4" t="str">
        <f>HYPERLINK("https://ciudaddental.es/")</f>
        <v>https://ciudaddental.es/</v>
      </c>
      <c r="G4646">
        <v>1</v>
      </c>
    </row>
    <row r="4647" spans="1:7" outlineLevel="1" x14ac:dyDescent="0.25">
      <c r="A4647" t="s">
        <v>758</v>
      </c>
      <c r="B4647">
        <v>5000</v>
      </c>
      <c r="C4647">
        <v>0.99</v>
      </c>
      <c r="D4647">
        <v>2.08</v>
      </c>
      <c r="E4647" s="2" t="s">
        <v>832</v>
      </c>
      <c r="F4647" s="4" t="str">
        <f>HYPERLINK("https://noticias.europeanortho.com/seguro-dental-y-ortodoncia")</f>
        <v>https://noticias.europeanortho.com/seguro-dental-y-ortodoncia</v>
      </c>
      <c r="G4647">
        <v>1</v>
      </c>
    </row>
    <row r="4648" spans="1:7" outlineLevel="1" x14ac:dyDescent="0.25">
      <c r="A4648" t="s">
        <v>758</v>
      </c>
      <c r="B4648">
        <v>5000</v>
      </c>
      <c r="C4648">
        <v>0.99</v>
      </c>
      <c r="D4648">
        <v>2.08</v>
      </c>
      <c r="E4648" s="2" t="s">
        <v>832</v>
      </c>
      <c r="F4648" s="4" t="str">
        <f>HYPERLINK("https://experdent.es/")</f>
        <v>https://experdent.es/</v>
      </c>
      <c r="G4648">
        <v>1</v>
      </c>
    </row>
    <row r="4649" spans="1:7" x14ac:dyDescent="0.25">
      <c r="G4649">
        <v>1</v>
      </c>
    </row>
    <row r="4650" spans="1:7" x14ac:dyDescent="0.25">
      <c r="A4650" t="s">
        <v>113</v>
      </c>
      <c r="B4650">
        <v>500</v>
      </c>
      <c r="C4650">
        <v>0.99</v>
      </c>
      <c r="D4650">
        <v>1.36</v>
      </c>
      <c r="E4650" s="2" t="s">
        <v>832</v>
      </c>
      <c r="F4650" s="4" t="str">
        <f>HYPERLINK("https://selectra.es/seguros/aseguradoras/mapfre/seguro-dental-mapfre")</f>
        <v>https://selectra.es/seguros/aseguradoras/mapfre/seguro-dental-mapfre</v>
      </c>
      <c r="G4650">
        <v>1</v>
      </c>
    </row>
    <row r="4651" spans="1:7" outlineLevel="1" x14ac:dyDescent="0.25">
      <c r="A4651" t="s">
        <v>113</v>
      </c>
      <c r="B4651">
        <v>500</v>
      </c>
      <c r="C4651">
        <v>0.99</v>
      </c>
      <c r="D4651">
        <v>1.36</v>
      </c>
      <c r="E4651" s="2" t="s">
        <v>832</v>
      </c>
      <c r="F4651" s="4" t="str">
        <f>HYPERLINK("https://selectra.es/seguros/aseguradoras/sanitas/seguro-dental-sanitas")</f>
        <v>https://selectra.es/seguros/aseguradoras/sanitas/seguro-dental-sanitas</v>
      </c>
      <c r="G4651">
        <v>1</v>
      </c>
    </row>
    <row r="4652" spans="1:7" outlineLevel="1" x14ac:dyDescent="0.25">
      <c r="A4652" t="s">
        <v>113</v>
      </c>
      <c r="B4652">
        <v>500</v>
      </c>
      <c r="C4652">
        <v>0.99</v>
      </c>
      <c r="D4652">
        <v>1.36</v>
      </c>
      <c r="E4652" s="2" t="s">
        <v>832</v>
      </c>
      <c r="F4652" s="4" t="str">
        <f>HYPERLINK("https://web.segurosfalabella.com/co/seguros-de-salud/dental/")</f>
        <v>https://web.segurosfalabella.com/co/seguros-de-salud/dental/</v>
      </c>
      <c r="G4652">
        <v>1</v>
      </c>
    </row>
    <row r="4653" spans="1:7" outlineLevel="1" x14ac:dyDescent="0.25">
      <c r="A4653" t="s">
        <v>113</v>
      </c>
      <c r="B4653">
        <v>500</v>
      </c>
      <c r="C4653">
        <v>0.99</v>
      </c>
      <c r="D4653">
        <v>1.36</v>
      </c>
      <c r="E4653" s="2" t="s">
        <v>832</v>
      </c>
      <c r="F4653" s="4" t="str">
        <f>HYPERLINK("https://www.onyxseguros.es/seguro-dental/")</f>
        <v>https://www.onyxseguros.es/seguro-dental/</v>
      </c>
      <c r="G4653">
        <v>1</v>
      </c>
    </row>
    <row r="4654" spans="1:7" outlineLevel="1" x14ac:dyDescent="0.25">
      <c r="A4654" t="s">
        <v>113</v>
      </c>
      <c r="B4654">
        <v>500</v>
      </c>
      <c r="C4654">
        <v>0.99</v>
      </c>
      <c r="D4654">
        <v>1.36</v>
      </c>
      <c r="E4654" s="2" t="s">
        <v>832</v>
      </c>
      <c r="F4654" s="4" t="str">
        <f>HYPERLINK("https://noticias.europeanortho.com/seguro-dental-y-ortodoncia")</f>
        <v>https://noticias.europeanortho.com/seguro-dental-y-ortodoncia</v>
      </c>
      <c r="G4654">
        <v>1</v>
      </c>
    </row>
    <row r="4655" spans="1:7" outlineLevel="1" x14ac:dyDescent="0.25">
      <c r="A4655" t="s">
        <v>113</v>
      </c>
      <c r="B4655">
        <v>500</v>
      </c>
      <c r="C4655">
        <v>0.99</v>
      </c>
      <c r="D4655">
        <v>1.36</v>
      </c>
      <c r="E4655" s="2" t="s">
        <v>832</v>
      </c>
      <c r="F4655" s="4" t="str">
        <f>HYPERLINK("https://www.ucrenlinea.com/products/73/poliza-de-asistente-dental-odontologia")</f>
        <v>https://www.ucrenlinea.com/products/73/poliza-de-asistente-dental-odontologia</v>
      </c>
      <c r="G4655">
        <v>1</v>
      </c>
    </row>
    <row r="4656" spans="1:7" outlineLevel="1" x14ac:dyDescent="0.25">
      <c r="A4656" t="s">
        <v>113</v>
      </c>
      <c r="B4656">
        <v>500</v>
      </c>
      <c r="C4656">
        <v>0.99</v>
      </c>
      <c r="D4656">
        <v>1.36</v>
      </c>
      <c r="E4656" s="2" t="s">
        <v>832</v>
      </c>
      <c r="F4656" s="4" t="str">
        <f>HYPERLINK("https://queplan.cl/Clinica/Clinica-Sies/Seguro/Dental-Avanzado-Clinica-Sies")</f>
        <v>https://queplan.cl/Clinica/Clinica-Sies/Seguro/Dental-Avanzado-Clinica-Sies</v>
      </c>
      <c r="G4656">
        <v>1</v>
      </c>
    </row>
    <row r="4657" spans="1:7" outlineLevel="1" x14ac:dyDescent="0.25">
      <c r="A4657" t="s">
        <v>113</v>
      </c>
      <c r="B4657">
        <v>500</v>
      </c>
      <c r="C4657">
        <v>0.99</v>
      </c>
      <c r="D4657">
        <v>1.36</v>
      </c>
      <c r="E4657" s="2" t="s">
        <v>832</v>
      </c>
      <c r="F4657" s="4" t="str">
        <f>HYPERLINK("https://www.metlife.es/seguros-de-accidentes/seguro-hospitalizacion-dental/")</f>
        <v>https://www.metlife.es/seguros-de-accidentes/seguro-hospitalizacion-dental/</v>
      </c>
      <c r="G4657">
        <v>1</v>
      </c>
    </row>
    <row r="4658" spans="1:7" outlineLevel="1" x14ac:dyDescent="0.25">
      <c r="A4658" t="s">
        <v>113</v>
      </c>
      <c r="B4658">
        <v>500</v>
      </c>
      <c r="C4658">
        <v>0.99</v>
      </c>
      <c r="D4658">
        <v>1.36</v>
      </c>
      <c r="E4658" s="2" t="s">
        <v>832</v>
      </c>
      <c r="F4658" s="4" t="str">
        <f>HYPERLINK("https://seguros.elcorteingles.es/salud/ayuda/seguro-dental/")</f>
        <v>https://seguros.elcorteingles.es/salud/ayuda/seguro-dental/</v>
      </c>
      <c r="G4658">
        <v>1</v>
      </c>
    </row>
    <row r="4659" spans="1:7" outlineLevel="1" x14ac:dyDescent="0.25">
      <c r="A4659" t="s">
        <v>113</v>
      </c>
      <c r="B4659">
        <v>500</v>
      </c>
      <c r="C4659">
        <v>0.99</v>
      </c>
      <c r="D4659">
        <v>1.36</v>
      </c>
      <c r="E4659" s="2" t="s">
        <v>832</v>
      </c>
      <c r="F4659" s="4" t="str">
        <f>HYPERLINK("https://www.generali.es/seguros-particulares/salud-clinic")</f>
        <v>https://www.generali.es/seguros-particulares/salud-clinic</v>
      </c>
      <c r="G4659">
        <v>1</v>
      </c>
    </row>
    <row r="4660" spans="1:7" x14ac:dyDescent="0.25">
      <c r="G4660">
        <v>1</v>
      </c>
    </row>
    <row r="4661" spans="1:7" x14ac:dyDescent="0.25">
      <c r="A4661" t="s">
        <v>1126</v>
      </c>
      <c r="B4661">
        <v>500</v>
      </c>
      <c r="C4661">
        <v>0.99</v>
      </c>
      <c r="D4661">
        <v>1.8</v>
      </c>
      <c r="E4661" s="2" t="s">
        <v>832</v>
      </c>
      <c r="F4661" s="4" t="str">
        <f>HYPERLINK("https://selectra.es/seguros/aseguradoras/mapfre/seguro-dental-mapfre")</f>
        <v>https://selectra.es/seguros/aseguradoras/mapfre/seguro-dental-mapfre</v>
      </c>
      <c r="G4661">
        <v>1</v>
      </c>
    </row>
    <row r="4662" spans="1:7" outlineLevel="1" x14ac:dyDescent="0.25">
      <c r="A4662" t="s">
        <v>1126</v>
      </c>
      <c r="B4662">
        <v>500</v>
      </c>
      <c r="C4662">
        <v>0.99</v>
      </c>
      <c r="D4662">
        <v>1.8</v>
      </c>
      <c r="E4662" s="2" t="s">
        <v>832</v>
      </c>
      <c r="F4662" s="4" t="str">
        <f>HYPERLINK("https://www.onyxseguros.es/seguro-dental/")</f>
        <v>https://www.onyxseguros.es/seguro-dental/</v>
      </c>
      <c r="G4662">
        <v>1</v>
      </c>
    </row>
    <row r="4663" spans="1:7" outlineLevel="1" x14ac:dyDescent="0.25">
      <c r="A4663" t="s">
        <v>1126</v>
      </c>
      <c r="B4663">
        <v>500</v>
      </c>
      <c r="C4663">
        <v>0.99</v>
      </c>
      <c r="D4663">
        <v>1.8</v>
      </c>
      <c r="E4663" s="2" t="s">
        <v>832</v>
      </c>
      <c r="F4663" s="4" t="str">
        <f>HYPERLINK("https://noticias.europeanortho.com/seguro-dental-y-ortodoncia")</f>
        <v>https://noticias.europeanortho.com/seguro-dental-y-ortodoncia</v>
      </c>
      <c r="G4663">
        <v>1</v>
      </c>
    </row>
    <row r="4664" spans="1:7" outlineLevel="1" x14ac:dyDescent="0.25">
      <c r="A4664" t="s">
        <v>1126</v>
      </c>
      <c r="B4664">
        <v>500</v>
      </c>
      <c r="C4664">
        <v>0.99</v>
      </c>
      <c r="D4664">
        <v>1.8</v>
      </c>
      <c r="E4664" s="2" t="s">
        <v>832</v>
      </c>
      <c r="F4664" s="4" t="str">
        <f>HYPERLINK("https://web.segurosfalabella.com/co/seguros-de-salud/dental/")</f>
        <v>https://web.segurosfalabella.com/co/seguros-de-salud/dental/</v>
      </c>
      <c r="G4664">
        <v>1</v>
      </c>
    </row>
    <row r="4665" spans="1:7" outlineLevel="1" x14ac:dyDescent="0.25">
      <c r="A4665" t="s">
        <v>1126</v>
      </c>
      <c r="B4665">
        <v>500</v>
      </c>
      <c r="C4665">
        <v>0.99</v>
      </c>
      <c r="D4665">
        <v>1.8</v>
      </c>
      <c r="E4665" s="2" t="s">
        <v>832</v>
      </c>
      <c r="F4665" s="4" t="str">
        <f>HYPERLINK("https://seguros.elcorteingles.es/servicios-dentales/")</f>
        <v>https://seguros.elcorteingles.es/servicios-dentales/</v>
      </c>
      <c r="G4665">
        <v>1</v>
      </c>
    </row>
    <row r="4666" spans="1:7" outlineLevel="1" x14ac:dyDescent="0.25">
      <c r="A4666" t="s">
        <v>1126</v>
      </c>
      <c r="B4666">
        <v>500</v>
      </c>
      <c r="C4666">
        <v>0.99</v>
      </c>
      <c r="D4666">
        <v>1.8</v>
      </c>
      <c r="E4666" s="2" t="s">
        <v>832</v>
      </c>
      <c r="F4666" s="4" t="str">
        <f>HYPERLINK("https://miasesordesegurosonline.com/adeslas-dental-max/")</f>
        <v>https://miasesordesegurosonline.com/adeslas-dental-max/</v>
      </c>
      <c r="G4666">
        <v>1</v>
      </c>
    </row>
    <row r="4667" spans="1:7" outlineLevel="1" x14ac:dyDescent="0.25">
      <c r="A4667" t="s">
        <v>1126</v>
      </c>
      <c r="B4667">
        <v>500</v>
      </c>
      <c r="C4667">
        <v>0.99</v>
      </c>
      <c r="D4667">
        <v>1.8</v>
      </c>
      <c r="E4667" s="2" t="s">
        <v>832</v>
      </c>
      <c r="F4667" s="4" t="str">
        <f>HYPERLINK("https://www.clinicum.es/")</f>
        <v>https://www.clinicum.es/</v>
      </c>
      <c r="G4667">
        <v>1</v>
      </c>
    </row>
    <row r="4668" spans="1:7" outlineLevel="1" x14ac:dyDescent="0.25">
      <c r="A4668" t="s">
        <v>1126</v>
      </c>
      <c r="B4668">
        <v>500</v>
      </c>
      <c r="C4668">
        <v>0.99</v>
      </c>
      <c r="D4668">
        <v>1.8</v>
      </c>
      <c r="E4668" s="2" t="s">
        <v>832</v>
      </c>
      <c r="F4668" s="4" t="str">
        <f>HYPERLINK("https://www.vivaz.com/opiniones/")</f>
        <v>https://www.vivaz.com/opiniones/</v>
      </c>
      <c r="G4668">
        <v>1</v>
      </c>
    </row>
    <row r="4669" spans="1:7" outlineLevel="1" x14ac:dyDescent="0.25">
      <c r="A4669" t="s">
        <v>1126</v>
      </c>
      <c r="B4669">
        <v>500</v>
      </c>
      <c r="C4669">
        <v>0.99</v>
      </c>
      <c r="D4669">
        <v>1.8</v>
      </c>
      <c r="E4669" s="2" t="s">
        <v>832</v>
      </c>
      <c r="F4669" s="4" t="str">
        <f>HYPERLINK("https://www.kelisto.es/seguros-salud/mejor-compra/los-mejores-seguros-de-salud-sin-copago-6257")</f>
        <v>https://www.kelisto.es/seguros-salud/mejor-compra/los-mejores-seguros-de-salud-sin-copago-6257</v>
      </c>
      <c r="G4669">
        <v>1</v>
      </c>
    </row>
    <row r="4670" spans="1:7" outlineLevel="1" x14ac:dyDescent="0.25">
      <c r="A4670" t="s">
        <v>1126</v>
      </c>
      <c r="B4670">
        <v>500</v>
      </c>
      <c r="C4670">
        <v>0.99</v>
      </c>
      <c r="D4670">
        <v>1.8</v>
      </c>
      <c r="E4670" s="2" t="s">
        <v>832</v>
      </c>
      <c r="F4670" s="4" t="str">
        <f>HYPERLINK("https://www.generali.es/seguros-particulares/salud-clinic")</f>
        <v>https://www.generali.es/seguros-particulares/salud-clinic</v>
      </c>
      <c r="G4670">
        <v>1</v>
      </c>
    </row>
    <row r="4671" spans="1:7" x14ac:dyDescent="0.25">
      <c r="G4671">
        <v>1</v>
      </c>
    </row>
    <row r="4672" spans="1:7" x14ac:dyDescent="0.25">
      <c r="A4672" t="s">
        <v>354</v>
      </c>
      <c r="B4672">
        <v>50</v>
      </c>
      <c r="C4672">
        <v>0.99</v>
      </c>
      <c r="D4672">
        <v>3.28</v>
      </c>
      <c r="E4672" s="2" t="s">
        <v>832</v>
      </c>
      <c r="F4672" s="4" t="str">
        <f>HYPERLINK("https://selectra.es/seguros/aseguradoras/mapfre/seguro-dental-mapfre")</f>
        <v>https://selectra.es/seguros/aseguradoras/mapfre/seguro-dental-mapfre</v>
      </c>
      <c r="G4672">
        <v>1</v>
      </c>
    </row>
    <row r="4673" spans="1:7" outlineLevel="1" x14ac:dyDescent="0.25">
      <c r="A4673" t="s">
        <v>354</v>
      </c>
      <c r="B4673">
        <v>50</v>
      </c>
      <c r="C4673">
        <v>0.99</v>
      </c>
      <c r="D4673">
        <v>3.28</v>
      </c>
      <c r="E4673" s="2" t="s">
        <v>832</v>
      </c>
      <c r="F4673" s="4" t="str">
        <f>HYPERLINK("https://web.segurosfalabella.com/co/seguros-de-salud/dental/")</f>
        <v>https://web.segurosfalabella.com/co/seguros-de-salud/dental/</v>
      </c>
      <c r="G4673">
        <v>1</v>
      </c>
    </row>
    <row r="4674" spans="1:7" outlineLevel="1" x14ac:dyDescent="0.25">
      <c r="A4674" t="s">
        <v>354</v>
      </c>
      <c r="B4674">
        <v>50</v>
      </c>
      <c r="C4674">
        <v>0.99</v>
      </c>
      <c r="D4674">
        <v>3.28</v>
      </c>
      <c r="E4674" s="2" t="s">
        <v>832</v>
      </c>
      <c r="F4674" s="4" t="str">
        <f>HYPERLINK("https://www.onyxseguros.es/seguro-dental/")</f>
        <v>https://www.onyxseguros.es/seguro-dental/</v>
      </c>
      <c r="G4674">
        <v>1</v>
      </c>
    </row>
    <row r="4675" spans="1:7" outlineLevel="1" x14ac:dyDescent="0.25">
      <c r="A4675" t="s">
        <v>354</v>
      </c>
      <c r="B4675">
        <v>50</v>
      </c>
      <c r="C4675">
        <v>0.99</v>
      </c>
      <c r="D4675">
        <v>3.28</v>
      </c>
      <c r="E4675" s="2" t="s">
        <v>832</v>
      </c>
      <c r="F4675" s="4" t="str">
        <f>HYPERLINK("https://seguros.elcorteingles.es/servicios-dentales/")</f>
        <v>https://seguros.elcorteingles.es/servicios-dentales/</v>
      </c>
      <c r="G4675">
        <v>1</v>
      </c>
    </row>
    <row r="4676" spans="1:7" outlineLevel="1" x14ac:dyDescent="0.25">
      <c r="A4676" t="s">
        <v>354</v>
      </c>
      <c r="B4676">
        <v>50</v>
      </c>
      <c r="C4676">
        <v>0.99</v>
      </c>
      <c r="D4676">
        <v>3.28</v>
      </c>
      <c r="E4676" s="2" t="s">
        <v>832</v>
      </c>
      <c r="F4676" s="4" t="str">
        <f>HYPERLINK("https://seguros.elcorteingles.es/salud/ayuda/seguro-dental/")</f>
        <v>https://seguros.elcorteingles.es/salud/ayuda/seguro-dental/</v>
      </c>
      <c r="G4676">
        <v>1</v>
      </c>
    </row>
    <row r="4677" spans="1:7" outlineLevel="1" x14ac:dyDescent="0.25">
      <c r="A4677" t="s">
        <v>354</v>
      </c>
      <c r="B4677">
        <v>50</v>
      </c>
      <c r="C4677">
        <v>0.99</v>
      </c>
      <c r="D4677">
        <v>3.28</v>
      </c>
      <c r="E4677" s="2" t="s">
        <v>832</v>
      </c>
      <c r="F4677" s="4" t="str">
        <f>HYPERLINK("https://www.cantabranaseguros.com/seguros/salud-dental/")</f>
        <v>https://www.cantabranaseguros.com/seguros/salud-dental/</v>
      </c>
      <c r="G4677">
        <v>1</v>
      </c>
    </row>
    <row r="4678" spans="1:7" outlineLevel="1" x14ac:dyDescent="0.25">
      <c r="A4678" t="s">
        <v>354</v>
      </c>
      <c r="B4678">
        <v>50</v>
      </c>
      <c r="C4678">
        <v>0.99</v>
      </c>
      <c r="D4678">
        <v>3.28</v>
      </c>
      <c r="E4678" s="2" t="s">
        <v>832</v>
      </c>
      <c r="F4678" s="4" t="str">
        <f>HYPERLINK("https://www.metlife.es/seguros-de-accidentes/seguro-hospitalizacion-dental/")</f>
        <v>https://www.metlife.es/seguros-de-accidentes/seguro-hospitalizacion-dental/</v>
      </c>
      <c r="G4678">
        <v>1</v>
      </c>
    </row>
    <row r="4679" spans="1:7" outlineLevel="1" x14ac:dyDescent="0.25">
      <c r="A4679" t="s">
        <v>354</v>
      </c>
      <c r="B4679">
        <v>50</v>
      </c>
      <c r="C4679">
        <v>0.99</v>
      </c>
      <c r="D4679">
        <v>3.28</v>
      </c>
      <c r="E4679" s="2" t="s">
        <v>832</v>
      </c>
      <c r="F4679" s="4" t="str">
        <f>HYPERLINK("https://www.clinicum.es/")</f>
        <v>https://www.clinicum.es/</v>
      </c>
      <c r="G4679">
        <v>1</v>
      </c>
    </row>
    <row r="4680" spans="1:7" outlineLevel="1" x14ac:dyDescent="0.25">
      <c r="A4680" t="s">
        <v>354</v>
      </c>
      <c r="B4680">
        <v>50</v>
      </c>
      <c r="C4680">
        <v>0.99</v>
      </c>
      <c r="D4680">
        <v>3.28</v>
      </c>
      <c r="E4680" s="2" t="s">
        <v>832</v>
      </c>
      <c r="F4680" s="4" t="str">
        <f>HYPERLINK("https://www.nacionalseguros.com.bo/seguro-dental-bolivia.html")</f>
        <v>https://www.nacionalseguros.com.bo/seguro-dental-bolivia.html</v>
      </c>
      <c r="G4680">
        <v>1</v>
      </c>
    </row>
    <row r="4681" spans="1:7" outlineLevel="1" x14ac:dyDescent="0.25">
      <c r="A4681" t="s">
        <v>354</v>
      </c>
      <c r="B4681">
        <v>50</v>
      </c>
      <c r="C4681">
        <v>0.99</v>
      </c>
      <c r="D4681">
        <v>3.28</v>
      </c>
      <c r="E4681" s="2" t="s">
        <v>832</v>
      </c>
      <c r="F4681" s="4" t="str">
        <f>HYPERLINK("https://es.aetna.com/individuals-families.html")</f>
        <v>https://es.aetna.com/individuals-families.html</v>
      </c>
      <c r="G4681">
        <v>1</v>
      </c>
    </row>
    <row r="4682" spans="1:7" x14ac:dyDescent="0.25">
      <c r="G4682">
        <v>1</v>
      </c>
    </row>
    <row r="4683" spans="1:7" x14ac:dyDescent="0.25">
      <c r="A4683" t="s">
        <v>290</v>
      </c>
      <c r="B4683">
        <v>500</v>
      </c>
      <c r="C4683">
        <v>0.99</v>
      </c>
      <c r="D4683">
        <v>1.95</v>
      </c>
      <c r="E4683" s="1" t="s">
        <v>234</v>
      </c>
      <c r="F4683" s="4" t="str">
        <f>HYPERLINK("https://www.capterra.co/compare/162841/129536/ability-network/vs/speedy-claims")</f>
        <v>https://www.capterra.co/compare/162841/129536/ability-network/vs/speedy-claims</v>
      </c>
      <c r="G4683">
        <v>1</v>
      </c>
    </row>
    <row r="4684" spans="1:7" outlineLevel="1" x14ac:dyDescent="0.25">
      <c r="A4684" t="s">
        <v>290</v>
      </c>
      <c r="B4684">
        <v>500</v>
      </c>
      <c r="C4684">
        <v>0.99</v>
      </c>
      <c r="D4684">
        <v>1.95</v>
      </c>
      <c r="E4684" s="1" t="s">
        <v>234</v>
      </c>
      <c r="F4684" s="4" t="str">
        <f>HYPERLINK("http://www.stockmarketsreview.com/members/seguro-de-auto/")</f>
        <v>http://www.stockmarketsreview.com/members/seguro-de-auto/</v>
      </c>
      <c r="G4684">
        <v>1</v>
      </c>
    </row>
    <row r="4685" spans="1:7" outlineLevel="1" x14ac:dyDescent="0.25">
      <c r="A4685" t="s">
        <v>290</v>
      </c>
      <c r="B4685">
        <v>500</v>
      </c>
      <c r="C4685">
        <v>0.99</v>
      </c>
      <c r="D4685">
        <v>1.95</v>
      </c>
      <c r="E4685" s="1" t="s">
        <v>234</v>
      </c>
      <c r="F4685" s="4" t="str">
        <f>HYPERLINK("https://opinionesespana.es/blog/como-elegir-un-seguro-de-coche")</f>
        <v>https://opinionesespana.es/blog/como-elegir-un-seguro-de-coche</v>
      </c>
      <c r="G4685">
        <v>1</v>
      </c>
    </row>
    <row r="4686" spans="1:7" outlineLevel="1" x14ac:dyDescent="0.25">
      <c r="A4686" t="s">
        <v>290</v>
      </c>
      <c r="B4686">
        <v>500</v>
      </c>
      <c r="C4686">
        <v>0.99</v>
      </c>
      <c r="D4686">
        <v>1.95</v>
      </c>
      <c r="E4686" s="1" t="s">
        <v>234</v>
      </c>
      <c r="F4686" s="4" t="str">
        <f>HYPERLINK("https://cincocaballeros.es/comparacion-de-productos")</f>
        <v>https://cincocaballeros.es/comparacion-de-productos</v>
      </c>
      <c r="G4686">
        <v>1</v>
      </c>
    </row>
    <row r="4687" spans="1:7" outlineLevel="1" x14ac:dyDescent="0.25">
      <c r="A4687" t="s">
        <v>290</v>
      </c>
      <c r="B4687">
        <v>500</v>
      </c>
      <c r="C4687">
        <v>0.99</v>
      </c>
      <c r="D4687">
        <v>1.95</v>
      </c>
      <c r="E4687" s="1" t="s">
        <v>234</v>
      </c>
      <c r="F4687" s="4" t="str">
        <f>HYPERLINK("https://insurancelatino.com/seguro-funerario-mutual-of-omaha/")</f>
        <v>https://insurancelatino.com/seguro-funerario-mutual-of-omaha/</v>
      </c>
      <c r="G4687">
        <v>1</v>
      </c>
    </row>
    <row r="4688" spans="1:7" outlineLevel="1" x14ac:dyDescent="0.25">
      <c r="A4688" t="s">
        <v>290</v>
      </c>
      <c r="B4688">
        <v>500</v>
      </c>
      <c r="C4688">
        <v>0.99</v>
      </c>
      <c r="D4688">
        <v>1.95</v>
      </c>
      <c r="E4688" s="1" t="s">
        <v>234</v>
      </c>
      <c r="F4688" s="4" t="str">
        <f>HYPERLINK("https://www.helpmycash.com/creditos/financiar-dentista/")</f>
        <v>https://www.helpmycash.com/creditos/financiar-dentista/</v>
      </c>
      <c r="G4688">
        <v>1</v>
      </c>
    </row>
    <row r="4689" spans="1:7" outlineLevel="1" x14ac:dyDescent="0.25">
      <c r="A4689" t="s">
        <v>290</v>
      </c>
      <c r="B4689">
        <v>500</v>
      </c>
      <c r="C4689">
        <v>0.99</v>
      </c>
      <c r="D4689">
        <v>1.95</v>
      </c>
      <c r="E4689" s="1" t="s">
        <v>234</v>
      </c>
      <c r="F4689" s="4" t="str">
        <f>HYPERLINK("https://www.piensoparaperrosygatos.com/snack-dentales/")</f>
        <v>https://www.piensoparaperrosygatos.com/snack-dentales/</v>
      </c>
      <c r="G4689">
        <v>1</v>
      </c>
    </row>
    <row r="4690" spans="1:7" outlineLevel="1" x14ac:dyDescent="0.25">
      <c r="A4690" t="s">
        <v>290</v>
      </c>
      <c r="B4690">
        <v>500</v>
      </c>
      <c r="C4690">
        <v>0.99</v>
      </c>
      <c r="D4690">
        <v>1.95</v>
      </c>
      <c r="E4690" s="1" t="s">
        <v>234</v>
      </c>
      <c r="F4690" s="4" t="str">
        <f>HYPERLINK("https://www.bancofalabella.pe/tarjeta-cmr-visa-signature")</f>
        <v>https://www.bancofalabella.pe/tarjeta-cmr-visa-signature</v>
      </c>
      <c r="G4690">
        <v>1</v>
      </c>
    </row>
    <row r="4691" spans="1:7" outlineLevel="1" x14ac:dyDescent="0.25">
      <c r="A4691" t="s">
        <v>290</v>
      </c>
      <c r="B4691">
        <v>500</v>
      </c>
      <c r="C4691">
        <v>0.99</v>
      </c>
      <c r="D4691">
        <v>1.95</v>
      </c>
      <c r="E4691" s="1" t="s">
        <v>234</v>
      </c>
      <c r="F4691" s="4" t="str">
        <f>HYPERLINK("http://gvoy.parrocchiasanvincenzodepaolimilano.it/trabajos-dentales.html")</f>
        <v>http://gvoy.parrocchiasanvincenzodepaolimilano.it/trabajos-dentales.html</v>
      </c>
      <c r="G4691">
        <v>1</v>
      </c>
    </row>
    <row r="4692" spans="1:7" outlineLevel="1" x14ac:dyDescent="0.25">
      <c r="A4692" t="s">
        <v>290</v>
      </c>
      <c r="B4692">
        <v>500</v>
      </c>
      <c r="C4692">
        <v>0.99</v>
      </c>
      <c r="D4692">
        <v>1.95</v>
      </c>
      <c r="E4692" s="1" t="s">
        <v>234</v>
      </c>
      <c r="F4692" s="4" t="str">
        <f>HYPERLINK("http://nmoy.prolocoalbanella.it/trabajos-dentales.html")</f>
        <v>http://nmoy.prolocoalbanella.it/trabajos-dentales.html</v>
      </c>
      <c r="G4692">
        <v>1</v>
      </c>
    </row>
    <row r="4693" spans="1:7" x14ac:dyDescent="0.25">
      <c r="G4693">
        <v>1</v>
      </c>
    </row>
    <row r="4694" spans="1:7" x14ac:dyDescent="0.25">
      <c r="A4694" t="s">
        <v>1043</v>
      </c>
      <c r="B4694">
        <v>50</v>
      </c>
      <c r="C4694">
        <v>0.99</v>
      </c>
      <c r="D4694">
        <v>2.54</v>
      </c>
      <c r="E4694" s="1" t="s">
        <v>23</v>
      </c>
      <c r="F4694" s="4" t="str">
        <f>HYPERLINK("https://selectra.es/seguros/aseguradoras/mapfre/seguro-dental-mapfre")</f>
        <v>https://selectra.es/seguros/aseguradoras/mapfre/seguro-dental-mapfre</v>
      </c>
      <c r="G4694">
        <v>1</v>
      </c>
    </row>
    <row r="4695" spans="1:7" outlineLevel="1" x14ac:dyDescent="0.25">
      <c r="A4695" t="s">
        <v>1043</v>
      </c>
      <c r="B4695">
        <v>50</v>
      </c>
      <c r="C4695">
        <v>0.99</v>
      </c>
      <c r="D4695">
        <v>2.54</v>
      </c>
      <c r="E4695" s="1" t="s">
        <v>23</v>
      </c>
      <c r="F4695" s="4" t="str">
        <f>HYPERLINK("https://www.juntadeandalucia.es/temas/salud/infantil/bucodental.html")</f>
        <v>https://www.juntadeandalucia.es/temas/salud/infantil/bucodental.html</v>
      </c>
      <c r="G4695">
        <v>1</v>
      </c>
    </row>
    <row r="4696" spans="1:7" outlineLevel="1" x14ac:dyDescent="0.25">
      <c r="A4696" t="s">
        <v>1043</v>
      </c>
      <c r="B4696">
        <v>50</v>
      </c>
      <c r="C4696">
        <v>0.99</v>
      </c>
      <c r="D4696">
        <v>2.54</v>
      </c>
      <c r="E4696" s="1" t="s">
        <v>23</v>
      </c>
      <c r="F4696" s="4" t="str">
        <f>HYPERLINK("https://web.segurosfalabella.com/co/seguros-de-salud/dental/")</f>
        <v>https://web.segurosfalabella.com/co/seguros-de-salud/dental/</v>
      </c>
      <c r="G4696">
        <v>1</v>
      </c>
    </row>
    <row r="4697" spans="1:7" outlineLevel="1" x14ac:dyDescent="0.25">
      <c r="A4697" t="s">
        <v>1043</v>
      </c>
      <c r="B4697">
        <v>50</v>
      </c>
      <c r="C4697">
        <v>0.99</v>
      </c>
      <c r="D4697">
        <v>2.54</v>
      </c>
      <c r="E4697" s="1" t="s">
        <v>23</v>
      </c>
      <c r="F4697" s="4" t="str">
        <f>HYPERLINK("https://www.intramed.net/97627")</f>
        <v>https://www.intramed.net/97627</v>
      </c>
      <c r="G4697">
        <v>1</v>
      </c>
    </row>
    <row r="4698" spans="1:7" outlineLevel="1" x14ac:dyDescent="0.25">
      <c r="A4698" t="s">
        <v>1043</v>
      </c>
      <c r="B4698">
        <v>50</v>
      </c>
      <c r="C4698">
        <v>0.99</v>
      </c>
      <c r="D4698">
        <v>2.54</v>
      </c>
      <c r="E4698" s="1" t="s">
        <v>23</v>
      </c>
      <c r="F4698" s="4" t="str">
        <f>HYPERLINK("https://davalosybalboa.com/question/trabajan-con-alguna-compania-de-seguros-dentales/")</f>
        <v>https://davalosybalboa.com/question/trabajan-con-alguna-compania-de-seguros-dentales/</v>
      </c>
      <c r="G4698">
        <v>1</v>
      </c>
    </row>
    <row r="4699" spans="1:7" outlineLevel="1" x14ac:dyDescent="0.25">
      <c r="A4699" t="s">
        <v>1043</v>
      </c>
      <c r="B4699">
        <v>50</v>
      </c>
      <c r="C4699">
        <v>0.99</v>
      </c>
      <c r="D4699">
        <v>2.54</v>
      </c>
      <c r="E4699" s="1" t="s">
        <v>23</v>
      </c>
      <c r="F4699" s="4" t="str">
        <f>HYPERLINK("https://primesmile.com/es/servicios-odontologicos/")</f>
        <v>https://primesmile.com/es/servicios-odontologicos/</v>
      </c>
      <c r="G4699">
        <v>1</v>
      </c>
    </row>
    <row r="4700" spans="1:7" outlineLevel="1" x14ac:dyDescent="0.25">
      <c r="A4700" t="s">
        <v>1043</v>
      </c>
      <c r="B4700">
        <v>50</v>
      </c>
      <c r="C4700">
        <v>0.99</v>
      </c>
      <c r="D4700">
        <v>2.54</v>
      </c>
      <c r="E4700" s="1" t="s">
        <v>23</v>
      </c>
      <c r="F4700" s="4" t="str">
        <f>HYPERLINK("https://seguros.elcorteingles.es/servicios-dentales/")</f>
        <v>https://seguros.elcorteingles.es/servicios-dentales/</v>
      </c>
      <c r="G4700">
        <v>1</v>
      </c>
    </row>
    <row r="4701" spans="1:7" outlineLevel="1" x14ac:dyDescent="0.25">
      <c r="A4701" t="s">
        <v>1043</v>
      </c>
      <c r="B4701">
        <v>50</v>
      </c>
      <c r="C4701">
        <v>0.99</v>
      </c>
      <c r="D4701">
        <v>2.54</v>
      </c>
      <c r="E4701" s="1" t="s">
        <v>23</v>
      </c>
      <c r="F4701" s="4" t="str">
        <f>HYPERLINK("https://experdent.es/")</f>
        <v>https://experdent.es/</v>
      </c>
      <c r="G4701">
        <v>1</v>
      </c>
    </row>
    <row r="4702" spans="1:7" outlineLevel="1" x14ac:dyDescent="0.25">
      <c r="A4702" t="s">
        <v>1043</v>
      </c>
      <c r="B4702">
        <v>50</v>
      </c>
      <c r="C4702">
        <v>0.99</v>
      </c>
      <c r="D4702">
        <v>2.54</v>
      </c>
      <c r="E4702" s="1" t="s">
        <v>23</v>
      </c>
      <c r="F4702" s="4" t="str">
        <f>HYPERLINK("https://www.prnewswire.com/news-releases/salud-publica-recomienda-cuidar-la-salud-dental-desde-la-infancia-888466551.html")</f>
        <v>https://www.prnewswire.com/news-releases/salud-publica-recomienda-cuidar-la-salud-dental-desde-la-infancia-888466551.html</v>
      </c>
      <c r="G4702">
        <v>1</v>
      </c>
    </row>
    <row r="4703" spans="1:7" outlineLevel="1" x14ac:dyDescent="0.25">
      <c r="A4703" t="s">
        <v>1043</v>
      </c>
      <c r="B4703">
        <v>50</v>
      </c>
      <c r="C4703">
        <v>0.99</v>
      </c>
      <c r="D4703">
        <v>2.54</v>
      </c>
      <c r="E4703" s="1" t="s">
        <v>23</v>
      </c>
      <c r="F4703" s="4" t="str">
        <f>HYPERLINK("https://www.cestmexico.com/post/la-pandemia-ha-afectado-la-salud-dental-de-los-ni%C3%B1os-encuesta")</f>
        <v>https://www.cestmexico.com/post/la-pandemia-ha-afectado-la-salud-dental-de-los-ni%C3%B1os-encuesta</v>
      </c>
      <c r="G4703">
        <v>1</v>
      </c>
    </row>
    <row r="4704" spans="1:7" x14ac:dyDescent="0.25">
      <c r="G4704">
        <v>1</v>
      </c>
    </row>
    <row r="4705" spans="1:7" x14ac:dyDescent="0.25">
      <c r="A4705" t="s">
        <v>578</v>
      </c>
      <c r="B4705">
        <v>500</v>
      </c>
      <c r="C4705">
        <v>0.99</v>
      </c>
      <c r="D4705">
        <v>2.17</v>
      </c>
      <c r="E4705" s="1" t="s">
        <v>23</v>
      </c>
      <c r="F4705" s="4" t="str">
        <f>HYPERLINK("https://www.juntadeandalucia.es/temas/salud/infantil/bucodental.html")</f>
        <v>https://www.juntadeandalucia.es/temas/salud/infantil/bucodental.html</v>
      </c>
      <c r="G4705">
        <v>1</v>
      </c>
    </row>
    <row r="4706" spans="1:7" outlineLevel="1" x14ac:dyDescent="0.25">
      <c r="A4706" t="s">
        <v>578</v>
      </c>
      <c r="B4706">
        <v>500</v>
      </c>
      <c r="C4706">
        <v>0.99</v>
      </c>
      <c r="D4706">
        <v>2.17</v>
      </c>
      <c r="E4706" s="1" t="s">
        <v>23</v>
      </c>
      <c r="F4706" s="4" t="str">
        <f>HYPERLINK("https://selectra.es/seguros/aseguradoras/mapfre/seguro-dental-mapfre")</f>
        <v>https://selectra.es/seguros/aseguradoras/mapfre/seguro-dental-mapfre</v>
      </c>
      <c r="G4706">
        <v>1</v>
      </c>
    </row>
    <row r="4707" spans="1:7" outlineLevel="1" x14ac:dyDescent="0.25">
      <c r="A4707" t="s">
        <v>578</v>
      </c>
      <c r="B4707">
        <v>500</v>
      </c>
      <c r="C4707">
        <v>0.99</v>
      </c>
      <c r="D4707">
        <v>2.17</v>
      </c>
      <c r="E4707" s="1" t="s">
        <v>23</v>
      </c>
      <c r="F4707" s="4" t="str">
        <f>HYPERLINK("https://selectra.es/seguros/aseguradoras/sanitas/seguro-dental-sanitas")</f>
        <v>https://selectra.es/seguros/aseguradoras/sanitas/seguro-dental-sanitas</v>
      </c>
      <c r="G4707">
        <v>1</v>
      </c>
    </row>
    <row r="4708" spans="1:7" outlineLevel="1" x14ac:dyDescent="0.25">
      <c r="A4708" t="s">
        <v>578</v>
      </c>
      <c r="B4708">
        <v>500</v>
      </c>
      <c r="C4708">
        <v>0.99</v>
      </c>
      <c r="D4708">
        <v>2.17</v>
      </c>
      <c r="E4708" s="1" t="s">
        <v>23</v>
      </c>
      <c r="F4708" s="4" t="str">
        <f>HYPERLINK("https://www.intramed.net/97627")</f>
        <v>https://www.intramed.net/97627</v>
      </c>
      <c r="G4708">
        <v>1</v>
      </c>
    </row>
    <row r="4709" spans="1:7" outlineLevel="1" x14ac:dyDescent="0.25">
      <c r="A4709" t="s">
        <v>578</v>
      </c>
      <c r="B4709">
        <v>500</v>
      </c>
      <c r="C4709">
        <v>0.99</v>
      </c>
      <c r="D4709">
        <v>2.17</v>
      </c>
      <c r="E4709" s="1" t="s">
        <v>23</v>
      </c>
      <c r="F4709" s="4" t="str">
        <f>HYPERLINK("https://web.segurosfalabella.com/co/seguros-de-salud/dental/")</f>
        <v>https://web.segurosfalabella.com/co/seguros-de-salud/dental/</v>
      </c>
      <c r="G4709">
        <v>1</v>
      </c>
    </row>
    <row r="4710" spans="1:7" outlineLevel="1" x14ac:dyDescent="0.25">
      <c r="A4710" t="s">
        <v>578</v>
      </c>
      <c r="B4710">
        <v>500</v>
      </c>
      <c r="C4710">
        <v>0.99</v>
      </c>
      <c r="D4710">
        <v>2.17</v>
      </c>
      <c r="E4710" s="1" t="s">
        <v>23</v>
      </c>
      <c r="F4710" s="4" t="str">
        <f>HYPERLINK("https://www.cestmexico.com/post/la-pandemia-ha-afectado-la-salud-dental-de-los-ni%C3%B1os-encuesta")</f>
        <v>https://www.cestmexico.com/post/la-pandemia-ha-afectado-la-salud-dental-de-los-ni%C3%B1os-encuesta</v>
      </c>
      <c r="G4710">
        <v>1</v>
      </c>
    </row>
    <row r="4711" spans="1:7" outlineLevel="1" x14ac:dyDescent="0.25">
      <c r="A4711" t="s">
        <v>578</v>
      </c>
      <c r="B4711">
        <v>500</v>
      </c>
      <c r="C4711">
        <v>0.99</v>
      </c>
      <c r="D4711">
        <v>2.17</v>
      </c>
      <c r="E4711" s="1" t="s">
        <v>23</v>
      </c>
      <c r="F4711" s="4" t="str">
        <f>HYPERLINK("https://www.prnewswire.com/news-releases/salud-publica-recomienda-cuidar-la-salud-dental-desde-la-infancia-888466551.html")</f>
        <v>https://www.prnewswire.com/news-releases/salud-publica-recomienda-cuidar-la-salud-dental-desde-la-infancia-888466551.html</v>
      </c>
      <c r="G4711">
        <v>1</v>
      </c>
    </row>
    <row r="4712" spans="1:7" outlineLevel="1" x14ac:dyDescent="0.25">
      <c r="A4712" t="s">
        <v>578</v>
      </c>
      <c r="B4712">
        <v>500</v>
      </c>
      <c r="C4712">
        <v>0.99</v>
      </c>
      <c r="D4712">
        <v>2.17</v>
      </c>
      <c r="E4712" s="1" t="s">
        <v>23</v>
      </c>
      <c r="F4712" s="4" t="str">
        <f>HYPERLINK("https://www.danidentista.cl/")</f>
        <v>https://www.danidentista.cl/</v>
      </c>
      <c r="G4712">
        <v>1</v>
      </c>
    </row>
    <row r="4713" spans="1:7" outlineLevel="1" x14ac:dyDescent="0.25">
      <c r="A4713" t="s">
        <v>578</v>
      </c>
      <c r="B4713">
        <v>500</v>
      </c>
      <c r="C4713">
        <v>0.99</v>
      </c>
      <c r="D4713">
        <v>2.17</v>
      </c>
      <c r="E4713" s="1" t="s">
        <v>23</v>
      </c>
      <c r="F4713" s="4" t="str">
        <f>HYPERLINK("https://www.dentizon.com/especialidades/odontopediatria")</f>
        <v>https://www.dentizon.com/especialidades/odontopediatria</v>
      </c>
      <c r="G4713">
        <v>1</v>
      </c>
    </row>
    <row r="4714" spans="1:7" outlineLevel="1" x14ac:dyDescent="0.25">
      <c r="A4714" t="s">
        <v>578</v>
      </c>
      <c r="B4714">
        <v>500</v>
      </c>
      <c r="C4714">
        <v>0.99</v>
      </c>
      <c r="D4714">
        <v>2.17</v>
      </c>
      <c r="E4714" s="1" t="s">
        <v>23</v>
      </c>
      <c r="F4714" s="4" t="str">
        <f>HYPERLINK("https://primesmile.com/es/servicios-odontologicos/")</f>
        <v>https://primesmile.com/es/servicios-odontologicos/</v>
      </c>
      <c r="G4714">
        <v>1</v>
      </c>
    </row>
    <row r="4715" spans="1:7" x14ac:dyDescent="0.25">
      <c r="G4715">
        <v>1</v>
      </c>
    </row>
    <row r="4716" spans="1:7" x14ac:dyDescent="0.25">
      <c r="A4716" t="s">
        <v>884</v>
      </c>
      <c r="B4716">
        <v>50</v>
      </c>
      <c r="C4716">
        <v>0.99</v>
      </c>
      <c r="D4716">
        <v>2.54</v>
      </c>
      <c r="E4716" s="1" t="s">
        <v>23</v>
      </c>
      <c r="F4716" s="4" t="str">
        <f>HYPERLINK("https://www.juntadeandalucia.es/temas/salud/infantil/bucodental.html")</f>
        <v>https://www.juntadeandalucia.es/temas/salud/infantil/bucodental.html</v>
      </c>
      <c r="G4716">
        <v>1</v>
      </c>
    </row>
    <row r="4717" spans="1:7" outlineLevel="1" x14ac:dyDescent="0.25">
      <c r="A4717" t="s">
        <v>884</v>
      </c>
      <c r="B4717">
        <v>50</v>
      </c>
      <c r="C4717">
        <v>0.99</v>
      </c>
      <c r="D4717">
        <v>2.54</v>
      </c>
      <c r="E4717" s="1" t="s">
        <v>23</v>
      </c>
      <c r="F4717" s="4" t="str">
        <f>HYPERLINK("https://selectra.es/seguros/aseguradoras/mapfre/seguro-dental-mapfre")</f>
        <v>https://selectra.es/seguros/aseguradoras/mapfre/seguro-dental-mapfre</v>
      </c>
      <c r="G4717">
        <v>1</v>
      </c>
    </row>
    <row r="4718" spans="1:7" outlineLevel="1" x14ac:dyDescent="0.25">
      <c r="A4718" t="s">
        <v>884</v>
      </c>
      <c r="B4718">
        <v>50</v>
      </c>
      <c r="C4718">
        <v>0.99</v>
      </c>
      <c r="D4718">
        <v>2.54</v>
      </c>
      <c r="E4718" s="1" t="s">
        <v>23</v>
      </c>
      <c r="F4718" s="4" t="str">
        <f>HYPERLINK("https://selectra.es/seguros/aseguradoras/sanitas/seguro-dental-sanitas")</f>
        <v>https://selectra.es/seguros/aseguradoras/sanitas/seguro-dental-sanitas</v>
      </c>
      <c r="G4718">
        <v>1</v>
      </c>
    </row>
    <row r="4719" spans="1:7" outlineLevel="1" x14ac:dyDescent="0.25">
      <c r="A4719" t="s">
        <v>884</v>
      </c>
      <c r="B4719">
        <v>50</v>
      </c>
      <c r="C4719">
        <v>0.99</v>
      </c>
      <c r="D4719">
        <v>2.54</v>
      </c>
      <c r="E4719" s="1" t="s">
        <v>23</v>
      </c>
      <c r="F4719" s="4" t="str">
        <f>HYPERLINK("https://www.intramed.net/97627")</f>
        <v>https://www.intramed.net/97627</v>
      </c>
      <c r="G4719">
        <v>1</v>
      </c>
    </row>
    <row r="4720" spans="1:7" outlineLevel="1" x14ac:dyDescent="0.25">
      <c r="A4720" t="s">
        <v>884</v>
      </c>
      <c r="B4720">
        <v>50</v>
      </c>
      <c r="C4720">
        <v>0.99</v>
      </c>
      <c r="D4720">
        <v>2.54</v>
      </c>
      <c r="E4720" s="1" t="s">
        <v>23</v>
      </c>
      <c r="F4720" s="4" t="str">
        <f>HYPERLINK("https://web.segurosfalabella.com/co/seguros-de-salud/dental/")</f>
        <v>https://web.segurosfalabella.com/co/seguros-de-salud/dental/</v>
      </c>
      <c r="G4720">
        <v>1</v>
      </c>
    </row>
    <row r="4721" spans="1:7" outlineLevel="1" x14ac:dyDescent="0.25">
      <c r="A4721" t="s">
        <v>884</v>
      </c>
      <c r="B4721">
        <v>50</v>
      </c>
      <c r="C4721">
        <v>0.99</v>
      </c>
      <c r="D4721">
        <v>2.54</v>
      </c>
      <c r="E4721" s="1" t="s">
        <v>23</v>
      </c>
      <c r="F4721" s="4" t="str">
        <f>HYPERLINK("https://seguros.elcorteingles.es/servicios-dentales/")</f>
        <v>https://seguros.elcorteingles.es/servicios-dentales/</v>
      </c>
      <c r="G4721">
        <v>1</v>
      </c>
    </row>
    <row r="4722" spans="1:7" outlineLevel="1" x14ac:dyDescent="0.25">
      <c r="A4722" t="s">
        <v>884</v>
      </c>
      <c r="B4722">
        <v>50</v>
      </c>
      <c r="C4722">
        <v>0.99</v>
      </c>
      <c r="D4722">
        <v>2.54</v>
      </c>
      <c r="E4722" s="1" t="s">
        <v>23</v>
      </c>
      <c r="F4722" s="4" t="str">
        <f>HYPERLINK("https://primesmile.com/es/servicios-odontologicos/")</f>
        <v>https://primesmile.com/es/servicios-odontologicos/</v>
      </c>
      <c r="G4722">
        <v>1</v>
      </c>
    </row>
    <row r="4723" spans="1:7" outlineLevel="1" x14ac:dyDescent="0.25">
      <c r="A4723" t="s">
        <v>884</v>
      </c>
      <c r="B4723">
        <v>50</v>
      </c>
      <c r="C4723">
        <v>0.99</v>
      </c>
      <c r="D4723">
        <v>2.54</v>
      </c>
      <c r="E4723" s="1" t="s">
        <v>23</v>
      </c>
      <c r="F4723" s="4" t="str">
        <f>HYPERLINK("https://primesmile.com/es/seguro/")</f>
        <v>https://primesmile.com/es/seguro/</v>
      </c>
      <c r="G4723">
        <v>1</v>
      </c>
    </row>
    <row r="4724" spans="1:7" outlineLevel="1" x14ac:dyDescent="0.25">
      <c r="A4724" t="s">
        <v>884</v>
      </c>
      <c r="B4724">
        <v>50</v>
      </c>
      <c r="C4724">
        <v>0.99</v>
      </c>
      <c r="D4724">
        <v>2.54</v>
      </c>
      <c r="E4724" s="1" t="s">
        <v>23</v>
      </c>
      <c r="F4724" s="4" t="str">
        <f>HYPERLINK("https://www.cestmexico.com/post/la-pandemia-ha-afectado-la-salud-dental-de-los-ni%C3%B1os-encuesta")</f>
        <v>https://www.cestmexico.com/post/la-pandemia-ha-afectado-la-salud-dental-de-los-ni%C3%B1os-encuesta</v>
      </c>
      <c r="G4724">
        <v>1</v>
      </c>
    </row>
    <row r="4725" spans="1:7" outlineLevel="1" x14ac:dyDescent="0.25">
      <c r="A4725" t="s">
        <v>884</v>
      </c>
      <c r="B4725">
        <v>50</v>
      </c>
      <c r="C4725">
        <v>0.99</v>
      </c>
      <c r="D4725">
        <v>2.54</v>
      </c>
      <c r="E4725" s="1" t="s">
        <v>23</v>
      </c>
      <c r="F4725" s="4" t="str">
        <f>HYPERLINK("https://www.prnewswire.com/news-releases/salud-publica-recomienda-cuidar-la-salud-dental-desde-la-infancia-888466551.html")</f>
        <v>https://www.prnewswire.com/news-releases/salud-publica-recomienda-cuidar-la-salud-dental-desde-la-infancia-888466551.html</v>
      </c>
      <c r="G4725">
        <v>1</v>
      </c>
    </row>
    <row r="4726" spans="1:7" x14ac:dyDescent="0.25">
      <c r="G4726">
        <v>1</v>
      </c>
    </row>
    <row r="4727" spans="1:7" x14ac:dyDescent="0.25">
      <c r="A4727" t="s">
        <v>294</v>
      </c>
      <c r="B4727">
        <v>50</v>
      </c>
      <c r="C4727">
        <v>0.66</v>
      </c>
      <c r="D4727">
        <v>0.95</v>
      </c>
      <c r="E4727" s="1" t="s">
        <v>157</v>
      </c>
      <c r="F4727" s="4" t="str">
        <f>HYPERLINK("https://www.reclamador.es/blog/seguro-de-decesos/")</f>
        <v>https://www.reclamador.es/blog/seguro-de-decesos/</v>
      </c>
      <c r="G4727">
        <v>1</v>
      </c>
    </row>
    <row r="4728" spans="1:7" outlineLevel="1" x14ac:dyDescent="0.25">
      <c r="A4728" t="s">
        <v>294</v>
      </c>
      <c r="B4728">
        <v>50</v>
      </c>
      <c r="C4728">
        <v>0.66</v>
      </c>
      <c r="D4728">
        <v>0.95</v>
      </c>
      <c r="E4728" s="1" t="s">
        <v>157</v>
      </c>
      <c r="F4728" s="4" t="str">
        <f>HYPERLINK("https://www.ibercaja.es/particulares/seguros/seguros-decesos/seguro-decesos-confianza/")</f>
        <v>https://www.ibercaja.es/particulares/seguros/seguros-decesos/seguro-decesos-confianza/</v>
      </c>
      <c r="G4728">
        <v>1</v>
      </c>
    </row>
    <row r="4729" spans="1:7" outlineLevel="1" x14ac:dyDescent="0.25">
      <c r="A4729" t="s">
        <v>294</v>
      </c>
      <c r="B4729">
        <v>50</v>
      </c>
      <c r="C4729">
        <v>0.66</v>
      </c>
      <c r="D4729">
        <v>0.95</v>
      </c>
      <c r="E4729" s="1" t="s">
        <v>157</v>
      </c>
      <c r="F4729" s="4" t="str">
        <f>HYPERLINK("https://www.segurcorazon.com/seguros-de-vida/seguro-de-vida/")</f>
        <v>https://www.segurcorazon.com/seguros-de-vida/seguro-de-vida/</v>
      </c>
      <c r="G4729">
        <v>1</v>
      </c>
    </row>
    <row r="4730" spans="1:7" outlineLevel="1" x14ac:dyDescent="0.25">
      <c r="A4730" t="s">
        <v>294</v>
      </c>
      <c r="B4730">
        <v>50</v>
      </c>
      <c r="C4730">
        <v>0.66</v>
      </c>
      <c r="D4730">
        <v>0.95</v>
      </c>
      <c r="E4730" s="1" t="s">
        <v>157</v>
      </c>
      <c r="F4730" s="4" t="str">
        <f>HYPERLINK("https://www.generali.es/seguros-particulares/vida-facil")</f>
        <v>https://www.generali.es/seguros-particulares/vida-facil</v>
      </c>
      <c r="G4730">
        <v>1</v>
      </c>
    </row>
    <row r="4731" spans="1:7" outlineLevel="1" x14ac:dyDescent="0.25">
      <c r="A4731" t="s">
        <v>294</v>
      </c>
      <c r="B4731">
        <v>50</v>
      </c>
      <c r="C4731">
        <v>0.66</v>
      </c>
      <c r="D4731">
        <v>0.95</v>
      </c>
      <c r="E4731" s="1" t="s">
        <v>157</v>
      </c>
      <c r="F4731" s="4" t="str">
        <f>HYPERLINK("https://www.kelisto.es/seguros-vida/consejos-y-analisis/seguro-de-vida-con-hipoteca-6339")</f>
        <v>https://www.kelisto.es/seguros-vida/consejos-y-analisis/seguro-de-vida-con-hipoteca-6339</v>
      </c>
      <c r="G4731">
        <v>1</v>
      </c>
    </row>
    <row r="4732" spans="1:7" outlineLevel="1" x14ac:dyDescent="0.25">
      <c r="A4732" t="s">
        <v>294</v>
      </c>
      <c r="B4732">
        <v>50</v>
      </c>
      <c r="C4732">
        <v>0.66</v>
      </c>
      <c r="D4732">
        <v>0.95</v>
      </c>
      <c r="E4732" s="1" t="s">
        <v>157</v>
      </c>
      <c r="F4732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4732">
        <v>1</v>
      </c>
    </row>
    <row r="4733" spans="1:7" outlineLevel="1" x14ac:dyDescent="0.25">
      <c r="A4733" t="s">
        <v>294</v>
      </c>
      <c r="B4733">
        <v>50</v>
      </c>
      <c r="C4733">
        <v>0.66</v>
      </c>
      <c r="D4733">
        <v>0.95</v>
      </c>
      <c r="E4733" s="1" t="s">
        <v>157</v>
      </c>
      <c r="F4733" s="4" t="str">
        <f>HYPERLINK("https://www.elsegurodetuvida.com/calculo-seguro-vida/")</f>
        <v>https://www.elsegurodetuvida.com/calculo-seguro-vida/</v>
      </c>
      <c r="G4733">
        <v>1</v>
      </c>
    </row>
    <row r="4734" spans="1:7" outlineLevel="1" x14ac:dyDescent="0.25">
      <c r="A4734" t="s">
        <v>294</v>
      </c>
      <c r="B4734">
        <v>50</v>
      </c>
      <c r="C4734">
        <v>0.66</v>
      </c>
      <c r="D4734">
        <v>0.95</v>
      </c>
      <c r="E4734" s="1" t="s">
        <v>157</v>
      </c>
      <c r="F4734" s="4" t="str">
        <f>HYPERLINK("https://www.puntoseguro.com/blog/en-los-seguros-de-decesos-el-traslado-se-descuenta-del-capital-asegurado/")</f>
        <v>https://www.puntoseguro.com/blog/en-los-seguros-de-decesos-el-traslado-se-descuenta-del-capital-asegurado/</v>
      </c>
      <c r="G4734">
        <v>1</v>
      </c>
    </row>
    <row r="4735" spans="1:7" outlineLevel="1" x14ac:dyDescent="0.25">
      <c r="A4735" t="s">
        <v>294</v>
      </c>
      <c r="B4735">
        <v>50</v>
      </c>
      <c r="C4735">
        <v>0.66</v>
      </c>
      <c r="D4735">
        <v>0.95</v>
      </c>
      <c r="E4735" s="1" t="s">
        <v>157</v>
      </c>
      <c r="F4735" s="4" t="str">
        <f>HYPERLINK("https://www.unitseguros.com/seguro/seguro-de-decesos/")</f>
        <v>https://www.unitseguros.com/seguro/seguro-de-decesos/</v>
      </c>
      <c r="G4735">
        <v>1</v>
      </c>
    </row>
    <row r="4736" spans="1:7" outlineLevel="1" x14ac:dyDescent="0.25">
      <c r="A4736" t="s">
        <v>294</v>
      </c>
      <c r="B4736">
        <v>50</v>
      </c>
      <c r="C4736">
        <v>0.66</v>
      </c>
      <c r="D4736">
        <v>0.95</v>
      </c>
      <c r="E4736" s="1" t="s">
        <v>157</v>
      </c>
      <c r="F4736" s="4" t="str">
        <f>HYPERLINK("https://www.segurosdedecesos.net/seguros-decesos-impuesto-sucesiones/")</f>
        <v>https://www.segurosdedecesos.net/seguros-decesos-impuesto-sucesiones/</v>
      </c>
      <c r="G4736">
        <v>1</v>
      </c>
    </row>
    <row r="4737" spans="1:7" x14ac:dyDescent="0.25">
      <c r="G4737">
        <v>1</v>
      </c>
    </row>
    <row r="4738" spans="1:7" x14ac:dyDescent="0.25">
      <c r="A4738" t="s">
        <v>157</v>
      </c>
      <c r="B4738">
        <v>50</v>
      </c>
      <c r="C4738">
        <v>0.66</v>
      </c>
      <c r="D4738">
        <v>1.25</v>
      </c>
      <c r="E4738" s="1" t="s">
        <v>157</v>
      </c>
      <c r="F4738" s="4" t="str">
        <f>HYPERLINK("https://www.helvetia.es/actualidad/los-temas-que-nos-interesan/diferencias-entre-el-seguro-de-vida-y-el-seguro-de-accidentes")</f>
        <v>https://www.helvetia.es/actualidad/los-temas-que-nos-interesan/diferencias-entre-el-seguro-de-vida-y-el-seguro-de-accidentes</v>
      </c>
      <c r="G4738">
        <v>1</v>
      </c>
    </row>
    <row r="4739" spans="1:7" outlineLevel="1" x14ac:dyDescent="0.25">
      <c r="A4739" t="s">
        <v>157</v>
      </c>
      <c r="B4739">
        <v>50</v>
      </c>
      <c r="C4739">
        <v>0.66</v>
      </c>
      <c r="D4739">
        <v>1.25</v>
      </c>
      <c r="E4739" s="1" t="s">
        <v>157</v>
      </c>
      <c r="F4739" s="4" t="str">
        <f>HYPERLINK("https://www.segurcorazon.com/seguros-de-vida/seguro-de-vida/")</f>
        <v>https://www.segurcorazon.com/seguros-de-vida/seguro-de-vida/</v>
      </c>
      <c r="G4739">
        <v>1</v>
      </c>
    </row>
    <row r="4740" spans="1:7" outlineLevel="1" x14ac:dyDescent="0.25">
      <c r="A4740" t="s">
        <v>157</v>
      </c>
      <c r="B4740">
        <v>50</v>
      </c>
      <c r="C4740">
        <v>0.66</v>
      </c>
      <c r="D4740">
        <v>1.25</v>
      </c>
      <c r="E4740" s="1" t="s">
        <v>157</v>
      </c>
      <c r="F4740" s="4" t="str">
        <f>HYPERLINK("https://www.elsegurodetuvida.com/calculo-seguro-vida/")</f>
        <v>https://www.elsegurodetuvida.com/calculo-seguro-vida/</v>
      </c>
      <c r="G4740">
        <v>1</v>
      </c>
    </row>
    <row r="4741" spans="1:7" outlineLevel="1" x14ac:dyDescent="0.25">
      <c r="A4741" t="s">
        <v>157</v>
      </c>
      <c r="B4741">
        <v>50</v>
      </c>
      <c r="C4741">
        <v>0.66</v>
      </c>
      <c r="D4741">
        <v>1.25</v>
      </c>
      <c r="E4741" s="1" t="s">
        <v>157</v>
      </c>
      <c r="F4741" s="4" t="str">
        <f>HYPERLINK("https://www.elsegurodetuvida.com/seguro-de-vida-antares/")</f>
        <v>https://www.elsegurodetuvida.com/seguro-de-vida-antares/</v>
      </c>
      <c r="G4741">
        <v>1</v>
      </c>
    </row>
    <row r="4742" spans="1:7" outlineLevel="1" x14ac:dyDescent="0.25">
      <c r="A4742" t="s">
        <v>157</v>
      </c>
      <c r="B4742">
        <v>50</v>
      </c>
      <c r="C4742">
        <v>0.66</v>
      </c>
      <c r="D4742">
        <v>1.25</v>
      </c>
      <c r="E4742" s="1" t="s">
        <v>157</v>
      </c>
      <c r="F4742" s="4" t="str">
        <f>HYPERLINK("https://www.elmundofinanciero.com/noticia/92484/economia/la-importancia-de-contratar-oportunamente-un-seguro-de-decesos.html")</f>
        <v>https://www.elmundofinanciero.com/noticia/92484/economia/la-importancia-de-contratar-oportunamente-un-seguro-de-decesos.html</v>
      </c>
      <c r="G4742">
        <v>1</v>
      </c>
    </row>
    <row r="4743" spans="1:7" outlineLevel="1" x14ac:dyDescent="0.25">
      <c r="A4743" t="s">
        <v>157</v>
      </c>
      <c r="B4743">
        <v>50</v>
      </c>
      <c r="C4743">
        <v>0.66</v>
      </c>
      <c r="D4743">
        <v>1.25</v>
      </c>
      <c r="E4743" s="1" t="s">
        <v>157</v>
      </c>
      <c r="F4743" s="4" t="str">
        <f>HYPERLINK("https://www.unitseguros.com/seguro/seguro-de-decesos/")</f>
        <v>https://www.unitseguros.com/seguro/seguro-de-decesos/</v>
      </c>
      <c r="G4743">
        <v>1</v>
      </c>
    </row>
    <row r="4744" spans="1:7" outlineLevel="1" x14ac:dyDescent="0.25">
      <c r="A4744" t="s">
        <v>157</v>
      </c>
      <c r="B4744">
        <v>50</v>
      </c>
      <c r="C4744">
        <v>0.66</v>
      </c>
      <c r="D4744">
        <v>1.25</v>
      </c>
      <c r="E4744" s="1" t="s">
        <v>157</v>
      </c>
      <c r="F4744" s="4" t="str">
        <f>HYPERLINK("https://www.rastreator.com/seguros-de-vida/articulos-destacados/por-que-contratar-seguro-vida.aspx")</f>
        <v>https://www.rastreator.com/seguros-de-vida/articulos-destacados/por-que-contratar-seguro-vida.aspx</v>
      </c>
      <c r="G4744">
        <v>1</v>
      </c>
    </row>
    <row r="4745" spans="1:7" outlineLevel="1" x14ac:dyDescent="0.25">
      <c r="A4745" t="s">
        <v>157</v>
      </c>
      <c r="B4745">
        <v>50</v>
      </c>
      <c r="C4745">
        <v>0.66</v>
      </c>
      <c r="D4745">
        <v>1.25</v>
      </c>
      <c r="E4745" s="1" t="s">
        <v>157</v>
      </c>
      <c r="F4745" s="4" t="str">
        <f>HYPERLINK("https://www.kelisto.es/seguros-vida/consejos-y-analisis/seguro-de-vida-con-hipoteca-6339")</f>
        <v>https://www.kelisto.es/seguros-vida/consejos-y-analisis/seguro-de-vida-con-hipoteca-6339</v>
      </c>
      <c r="G4745">
        <v>1</v>
      </c>
    </row>
    <row r="4746" spans="1:7" outlineLevel="1" x14ac:dyDescent="0.25">
      <c r="A4746" t="s">
        <v>157</v>
      </c>
      <c r="B4746">
        <v>50</v>
      </c>
      <c r="C4746">
        <v>0.66</v>
      </c>
      <c r="D4746">
        <v>1.25</v>
      </c>
      <c r="E4746" s="1" t="s">
        <v>157</v>
      </c>
      <c r="F4746" s="4" t="str">
        <f>HYPERLINK("https://www.segurosdedecesos.net/seguros-decesos-impuesto-sucesiones/")</f>
        <v>https://www.segurosdedecesos.net/seguros-decesos-impuesto-sucesiones/</v>
      </c>
      <c r="G4746">
        <v>1</v>
      </c>
    </row>
    <row r="4747" spans="1:7" outlineLevel="1" x14ac:dyDescent="0.25">
      <c r="A4747" t="s">
        <v>157</v>
      </c>
      <c r="B4747">
        <v>50</v>
      </c>
      <c r="C4747">
        <v>0.66</v>
      </c>
      <c r="D4747">
        <v>1.25</v>
      </c>
      <c r="E4747" s="1" t="s">
        <v>157</v>
      </c>
      <c r="F4747" s="4" t="str">
        <f>HYPERLINK("https://seguros.elcorteingles.es/ayuda/diferencia-ramo-modalidad/")</f>
        <v>https://seguros.elcorteingles.es/ayuda/diferencia-ramo-modalidad/</v>
      </c>
      <c r="G4747">
        <v>1</v>
      </c>
    </row>
    <row r="4748" spans="1:7" x14ac:dyDescent="0.25">
      <c r="G4748">
        <v>1</v>
      </c>
    </row>
    <row r="4749" spans="1:7" x14ac:dyDescent="0.25">
      <c r="A4749" t="s">
        <v>504</v>
      </c>
      <c r="B4749">
        <v>50</v>
      </c>
      <c r="C4749">
        <v>0.99</v>
      </c>
      <c r="D4749">
        <v>2.87</v>
      </c>
      <c r="E4749" s="1" t="s">
        <v>612</v>
      </c>
      <c r="F4749" s="4" t="str">
        <f>HYPERLINK("https://www.ibercaja.es/particulares/seguros/seguros-decesos/seguro-decesos-confianza/")</f>
        <v>https://www.ibercaja.es/particulares/seguros/seguros-decesos/seguro-decesos-confianza/</v>
      </c>
      <c r="G4749">
        <v>1</v>
      </c>
    </row>
    <row r="4750" spans="1:7" outlineLevel="1" x14ac:dyDescent="0.25">
      <c r="A4750" t="s">
        <v>504</v>
      </c>
      <c r="B4750">
        <v>50</v>
      </c>
      <c r="C4750">
        <v>0.99</v>
      </c>
      <c r="D4750">
        <v>2.87</v>
      </c>
      <c r="E4750" s="1" t="s">
        <v>612</v>
      </c>
      <c r="F4750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4750">
        <v>1</v>
      </c>
    </row>
    <row r="4751" spans="1:7" outlineLevel="1" x14ac:dyDescent="0.25">
      <c r="A4751" t="s">
        <v>504</v>
      </c>
      <c r="B4751">
        <v>50</v>
      </c>
      <c r="C4751">
        <v>0.99</v>
      </c>
      <c r="D4751">
        <v>2.87</v>
      </c>
      <c r="E4751" s="1" t="s">
        <v>612</v>
      </c>
      <c r="F4751" s="4" t="str">
        <f>HYPERLINK("https://tucorreduriadeseguros.com/formas-de-pago-seguros-decesos/")</f>
        <v>https://tucorreduriadeseguros.com/formas-de-pago-seguros-decesos/</v>
      </c>
      <c r="G4751">
        <v>1</v>
      </c>
    </row>
    <row r="4752" spans="1:7" outlineLevel="1" x14ac:dyDescent="0.25">
      <c r="A4752" t="s">
        <v>504</v>
      </c>
      <c r="B4752">
        <v>50</v>
      </c>
      <c r="C4752">
        <v>0.99</v>
      </c>
      <c r="D4752">
        <v>2.87</v>
      </c>
      <c r="E4752" s="1" t="s">
        <v>612</v>
      </c>
      <c r="F4752" s="4" t="str">
        <f>HYPERLINK("https://tucorreduriadeseguros.com/reconocimiento-medico-para-contratar-un-seguro-de-decesos/")</f>
        <v>https://tucorreduriadeseguros.com/reconocimiento-medico-para-contratar-un-seguro-de-decesos/</v>
      </c>
      <c r="G4752">
        <v>1</v>
      </c>
    </row>
    <row r="4753" spans="1:7" outlineLevel="1" x14ac:dyDescent="0.25">
      <c r="A4753" t="s">
        <v>504</v>
      </c>
      <c r="B4753">
        <v>50</v>
      </c>
      <c r="C4753">
        <v>0.99</v>
      </c>
      <c r="D4753">
        <v>2.87</v>
      </c>
      <c r="E4753" s="1" t="s">
        <v>612</v>
      </c>
      <c r="F4753" s="4" t="str">
        <f>HYPERLINK("https://www.grupopacc.es/blog/seguro-de-decesos-en-espana/")</f>
        <v>https://www.grupopacc.es/blog/seguro-de-decesos-en-espana/</v>
      </c>
      <c r="G4753">
        <v>1</v>
      </c>
    </row>
    <row r="4754" spans="1:7" outlineLevel="1" x14ac:dyDescent="0.25">
      <c r="A4754" t="s">
        <v>504</v>
      </c>
      <c r="B4754">
        <v>50</v>
      </c>
      <c r="C4754">
        <v>0.99</v>
      </c>
      <c r="D4754">
        <v>2.87</v>
      </c>
      <c r="E4754" s="1" t="s">
        <v>612</v>
      </c>
      <c r="F4754" s="4" t="str">
        <f>HYPERLINK("https://drsegurosbrokers.com/seguros-de-decesos/")</f>
        <v>https://drsegurosbrokers.com/seguros-de-decesos/</v>
      </c>
      <c r="G4754">
        <v>1</v>
      </c>
    </row>
    <row r="4755" spans="1:7" outlineLevel="1" x14ac:dyDescent="0.25">
      <c r="A4755" t="s">
        <v>504</v>
      </c>
      <c r="B4755">
        <v>50</v>
      </c>
      <c r="C4755">
        <v>0.99</v>
      </c>
      <c r="D4755">
        <v>2.87</v>
      </c>
      <c r="E4755" s="1" t="s">
        <v>612</v>
      </c>
      <c r="F4755" s="4" t="str">
        <f>HYPERLINK("https://www.seguroenlinea.es/adeslas-precios/")</f>
        <v>https://www.seguroenlinea.es/adeslas-precios/</v>
      </c>
      <c r="G4755">
        <v>1</v>
      </c>
    </row>
    <row r="4756" spans="1:7" outlineLevel="1" x14ac:dyDescent="0.25">
      <c r="A4756" t="s">
        <v>504</v>
      </c>
      <c r="B4756">
        <v>50</v>
      </c>
      <c r="C4756">
        <v>0.99</v>
      </c>
      <c r="D4756">
        <v>2.87</v>
      </c>
      <c r="E4756" s="1" t="s">
        <v>612</v>
      </c>
      <c r="F4756" s="4" t="str">
        <f>HYPERLINK("https://www.carrefour.es/seguros/seguro-de-vida/")</f>
        <v>https://www.carrefour.es/seguros/seguro-de-vida/</v>
      </c>
      <c r="G4756">
        <v>1</v>
      </c>
    </row>
    <row r="4757" spans="1:7" outlineLevel="1" x14ac:dyDescent="0.25">
      <c r="A4757" t="s">
        <v>504</v>
      </c>
      <c r="B4757">
        <v>50</v>
      </c>
      <c r="C4757">
        <v>0.99</v>
      </c>
      <c r="D4757">
        <v>2.87</v>
      </c>
      <c r="E4757" s="1" t="s">
        <v>612</v>
      </c>
      <c r="F4757" s="4" t="str">
        <f>HYPERLINK("https://aracilypastor.es/novedades-41-generali-ofrece-una-soluci-n-original-e-innovadora-de-seguro-de-decesos-para-mayores-de-50-a-os")</f>
        <v>https://aracilypastor.es/novedades-41-generali-ofrece-una-soluci-n-original-e-innovadora-de-seguro-de-decesos-para-mayores-de-50-a-os</v>
      </c>
      <c r="G4757">
        <v>1</v>
      </c>
    </row>
    <row r="4758" spans="1:7" outlineLevel="1" x14ac:dyDescent="0.25">
      <c r="A4758" t="s">
        <v>504</v>
      </c>
      <c r="B4758">
        <v>50</v>
      </c>
      <c r="C4758">
        <v>0.99</v>
      </c>
      <c r="D4758">
        <v>2.87</v>
      </c>
      <c r="E4758" s="1" t="s">
        <v>612</v>
      </c>
      <c r="F4758" s="4" t="str">
        <f>HYPERLINK("https://www.cecuseguros.es/seguro-de-decesos-velez-malaga-torre-del-mar-y-axarquia")</f>
        <v>https://www.cecuseguros.es/seguro-de-decesos-velez-malaga-torre-del-mar-y-axarquia</v>
      </c>
      <c r="G4758">
        <v>1</v>
      </c>
    </row>
    <row r="4759" spans="1:7" x14ac:dyDescent="0.25">
      <c r="G4759">
        <v>1</v>
      </c>
    </row>
    <row r="4760" spans="1:7" x14ac:dyDescent="0.25">
      <c r="A4760" t="s">
        <v>810</v>
      </c>
      <c r="B4760">
        <v>50</v>
      </c>
      <c r="C4760">
        <v>0.99</v>
      </c>
      <c r="D4760">
        <v>3.16</v>
      </c>
      <c r="E4760" s="1" t="s">
        <v>612</v>
      </c>
      <c r="F4760" s="4" t="str">
        <f>HYPERLINK("https://www.ibercaja.es/particulares/seguros/seguros-decesos/seguro-decesos-confianza/")</f>
        <v>https://www.ibercaja.es/particulares/seguros/seguros-decesos/seguro-decesos-confianza/</v>
      </c>
      <c r="G4760">
        <v>1</v>
      </c>
    </row>
    <row r="4761" spans="1:7" outlineLevel="1" x14ac:dyDescent="0.25">
      <c r="A4761" t="s">
        <v>810</v>
      </c>
      <c r="B4761">
        <v>50</v>
      </c>
      <c r="C4761">
        <v>0.99</v>
      </c>
      <c r="D4761">
        <v>3.16</v>
      </c>
      <c r="E4761" s="1" t="s">
        <v>612</v>
      </c>
      <c r="F4761" s="4" t="str">
        <f>HYPERLINK("https://tucorreduriadeseguros.com/formas-de-pago-seguros-decesos/")</f>
        <v>https://tucorreduriadeseguros.com/formas-de-pago-seguros-decesos/</v>
      </c>
      <c r="G4761">
        <v>1</v>
      </c>
    </row>
    <row r="4762" spans="1:7" outlineLevel="1" x14ac:dyDescent="0.25">
      <c r="A4762" t="s">
        <v>810</v>
      </c>
      <c r="B4762">
        <v>50</v>
      </c>
      <c r="C4762">
        <v>0.99</v>
      </c>
      <c r="D4762">
        <v>3.16</v>
      </c>
      <c r="E4762" s="1" t="s">
        <v>612</v>
      </c>
      <c r="F4762" s="4" t="str">
        <f>HYPERLINK("https://tucorreduriadeseguros.com/reconocimiento-medico-para-contratar-un-seguro-de-decesos/")</f>
        <v>https://tucorreduriadeseguros.com/reconocimiento-medico-para-contratar-un-seguro-de-decesos/</v>
      </c>
      <c r="G4762">
        <v>1</v>
      </c>
    </row>
    <row r="4763" spans="1:7" outlineLevel="1" x14ac:dyDescent="0.25">
      <c r="A4763" t="s">
        <v>810</v>
      </c>
      <c r="B4763">
        <v>50</v>
      </c>
      <c r="C4763">
        <v>0.99</v>
      </c>
      <c r="D4763">
        <v>3.16</v>
      </c>
      <c r="E4763" s="1" t="s">
        <v>612</v>
      </c>
      <c r="F4763" s="4" t="str">
        <f>HYPERLINK("https://www.segurosmeridiano.com/blog/30-anos-la-edad-media-de-contratacion-de-un-seguro-de-decesos")</f>
        <v>https://www.segurosmeridiano.com/blog/30-anos-la-edad-media-de-contratacion-de-un-seguro-de-decesos</v>
      </c>
      <c r="G4763">
        <v>1</v>
      </c>
    </row>
    <row r="4764" spans="1:7" outlineLevel="1" x14ac:dyDescent="0.25">
      <c r="A4764" t="s">
        <v>810</v>
      </c>
      <c r="B4764">
        <v>50</v>
      </c>
      <c r="C4764">
        <v>0.99</v>
      </c>
      <c r="D4764">
        <v>3.16</v>
      </c>
      <c r="E4764" s="1" t="s">
        <v>612</v>
      </c>
      <c r="F4764" s="4" t="str">
        <f>HYPERLINK("https://www.grupopacc.es/blog/seguro-de-decesos-en-espana/")</f>
        <v>https://www.grupopacc.es/blog/seguro-de-decesos-en-espana/</v>
      </c>
      <c r="G4764">
        <v>1</v>
      </c>
    </row>
    <row r="4765" spans="1:7" outlineLevel="1" x14ac:dyDescent="0.25">
      <c r="A4765" t="s">
        <v>810</v>
      </c>
      <c r="B4765">
        <v>50</v>
      </c>
      <c r="C4765">
        <v>0.99</v>
      </c>
      <c r="D4765">
        <v>3.16</v>
      </c>
      <c r="E4765" s="1" t="s">
        <v>612</v>
      </c>
      <c r="F4765" s="4" t="str">
        <f>HYPERLINK("https://drsegurosbrokers.com/seguros-de-decesos/")</f>
        <v>https://drsegurosbrokers.com/seguros-de-decesos/</v>
      </c>
      <c r="G4765">
        <v>1</v>
      </c>
    </row>
    <row r="4766" spans="1:7" outlineLevel="1" x14ac:dyDescent="0.25">
      <c r="A4766" t="s">
        <v>810</v>
      </c>
      <c r="B4766">
        <v>50</v>
      </c>
      <c r="C4766">
        <v>0.99</v>
      </c>
      <c r="D4766">
        <v>3.16</v>
      </c>
      <c r="E4766" s="1" t="s">
        <v>612</v>
      </c>
      <c r="F4766" s="4" t="str">
        <f>HYPERLINK("https://www.seguroenlinea.es/adeslas-precios/")</f>
        <v>https://www.seguroenlinea.es/adeslas-precios/</v>
      </c>
      <c r="G4766">
        <v>1</v>
      </c>
    </row>
    <row r="4767" spans="1:7" outlineLevel="1" x14ac:dyDescent="0.25">
      <c r="A4767" t="s">
        <v>810</v>
      </c>
      <c r="B4767">
        <v>50</v>
      </c>
      <c r="C4767">
        <v>0.99</v>
      </c>
      <c r="D4767">
        <v>3.16</v>
      </c>
      <c r="E4767" s="1" t="s">
        <v>612</v>
      </c>
      <c r="F4767" s="4" t="str">
        <f>HYPERLINK("https://aracilypastor.es/novedades-41-generali-ofrece-una-soluci-n-original-e-innovadora-de-seguro-de-decesos-para-mayores-de-50-a-os")</f>
        <v>https://aracilypastor.es/novedades-41-generali-ofrece-una-soluci-n-original-e-innovadora-de-seguro-de-decesos-para-mayores-de-50-a-os</v>
      </c>
      <c r="G4767">
        <v>1</v>
      </c>
    </row>
    <row r="4768" spans="1:7" outlineLevel="1" x14ac:dyDescent="0.25">
      <c r="A4768" t="s">
        <v>810</v>
      </c>
      <c r="B4768">
        <v>50</v>
      </c>
      <c r="C4768">
        <v>0.99</v>
      </c>
      <c r="D4768">
        <v>3.16</v>
      </c>
      <c r="E4768" s="1" t="s">
        <v>612</v>
      </c>
      <c r="F4768" s="4" t="str">
        <f>HYPERLINK("https://www.carrefour.es/seguros/seguro-de-vida/")</f>
        <v>https://www.carrefour.es/seguros/seguro-de-vida/</v>
      </c>
      <c r="G4768">
        <v>1</v>
      </c>
    </row>
    <row r="4769" spans="1:7" outlineLevel="1" x14ac:dyDescent="0.25">
      <c r="A4769" t="s">
        <v>810</v>
      </c>
      <c r="B4769">
        <v>50</v>
      </c>
      <c r="C4769">
        <v>0.99</v>
      </c>
      <c r="D4769">
        <v>3.16</v>
      </c>
      <c r="E4769" s="1" t="s">
        <v>612</v>
      </c>
      <c r="F4769" s="4" t="str">
        <f>HYPERLINK("https://www.m-x.com.mx/al-dia/la-covid19-despluma-a-aseguradoras-pagan-hasta-29-millones-por-un-paciente")</f>
        <v>https://www.m-x.com.mx/al-dia/la-covid19-despluma-a-aseguradoras-pagan-hasta-29-millones-por-un-paciente</v>
      </c>
      <c r="G4769">
        <v>1</v>
      </c>
    </row>
    <row r="4770" spans="1:7" x14ac:dyDescent="0.25">
      <c r="G4770">
        <v>1</v>
      </c>
    </row>
    <row r="4771" spans="1:7" x14ac:dyDescent="0.25">
      <c r="A4771" t="s">
        <v>1057</v>
      </c>
      <c r="B4771">
        <v>50</v>
      </c>
      <c r="C4771">
        <v>0.99</v>
      </c>
      <c r="D4771">
        <v>3.92</v>
      </c>
      <c r="E4771" s="1" t="s">
        <v>114</v>
      </c>
      <c r="F4771" s="4" t="str">
        <f>HYPERLINK("https://www.intermundial.es/blog/paises-seguro-obligatorio/")</f>
        <v>https://www.intermundial.es/blog/paises-seguro-obligatorio/</v>
      </c>
      <c r="G4771">
        <v>1</v>
      </c>
    </row>
    <row r="4772" spans="1:7" outlineLevel="1" x14ac:dyDescent="0.25">
      <c r="A4772" t="s">
        <v>1057</v>
      </c>
      <c r="B4772">
        <v>50</v>
      </c>
      <c r="C4772">
        <v>0.99</v>
      </c>
      <c r="D4772">
        <v>3.92</v>
      </c>
      <c r="E4772" s="1" t="s">
        <v>114</v>
      </c>
      <c r="F4772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4772">
        <v>1</v>
      </c>
    </row>
    <row r="4773" spans="1:7" outlineLevel="1" x14ac:dyDescent="0.25">
      <c r="A4773" t="s">
        <v>1057</v>
      </c>
      <c r="B4773">
        <v>50</v>
      </c>
      <c r="C4773">
        <v>0.99</v>
      </c>
      <c r="D4773">
        <v>3.92</v>
      </c>
      <c r="E4773" s="1" t="s">
        <v>114</v>
      </c>
      <c r="F4773" s="4" t="str">
        <f>HYPERLINK("https://blog.chapkadirect.es/seguro-de-viaje-es-obligatorio/")</f>
        <v>https://blog.chapkadirect.es/seguro-de-viaje-es-obligatorio/</v>
      </c>
      <c r="G4773">
        <v>1</v>
      </c>
    </row>
    <row r="4774" spans="1:7" outlineLevel="1" x14ac:dyDescent="0.25">
      <c r="A4774" t="s">
        <v>1057</v>
      </c>
      <c r="B4774">
        <v>50</v>
      </c>
      <c r="C4774">
        <v>0.99</v>
      </c>
      <c r="D4774">
        <v>3.92</v>
      </c>
      <c r="E4774" s="1" t="s">
        <v>114</v>
      </c>
      <c r="F4774" s="4" t="str">
        <f>HYPERLINK("https://www.assistcard.com/sv")</f>
        <v>https://www.assistcard.com/sv</v>
      </c>
      <c r="G4774">
        <v>1</v>
      </c>
    </row>
    <row r="4775" spans="1:7" outlineLevel="1" x14ac:dyDescent="0.25">
      <c r="A4775" t="s">
        <v>1057</v>
      </c>
      <c r="B4775">
        <v>50</v>
      </c>
      <c r="C4775">
        <v>0.99</v>
      </c>
      <c r="D4775">
        <v>3.92</v>
      </c>
      <c r="E4775" s="1" t="s">
        <v>114</v>
      </c>
      <c r="F4775" s="4" t="str">
        <f>HYPERLINK("https://www.allianztravel.com.mx/seguro-de-viaje.html")</f>
        <v>https://www.allianztravel.com.mx/seguro-de-viaje.html</v>
      </c>
      <c r="G4775">
        <v>1</v>
      </c>
    </row>
    <row r="4776" spans="1:7" outlineLevel="1" x14ac:dyDescent="0.25">
      <c r="A4776" t="s">
        <v>1057</v>
      </c>
      <c r="B4776">
        <v>50</v>
      </c>
      <c r="C4776">
        <v>0.99</v>
      </c>
      <c r="D4776">
        <v>3.92</v>
      </c>
      <c r="E4776" s="1" t="s">
        <v>114</v>
      </c>
      <c r="F4776" s="4" t="str">
        <f>HYPERLINK("http://www.exteriores.gob.es/Consulados/HAMBURGO/es/VivirEn/educaci%C3%B3n/Paginas/EducacionSanidad.aspx")</f>
        <v>http://www.exteriores.gob.es/Consulados/HAMBURGO/es/VivirEn/educaci%C3%B3n/Paginas/EducacionSanidad.aspx</v>
      </c>
      <c r="G4776">
        <v>1</v>
      </c>
    </row>
    <row r="4777" spans="1:7" outlineLevel="1" x14ac:dyDescent="0.25">
      <c r="A4777" t="s">
        <v>1057</v>
      </c>
      <c r="B4777">
        <v>50</v>
      </c>
      <c r="C4777">
        <v>0.99</v>
      </c>
      <c r="D4777">
        <v>3.92</v>
      </c>
      <c r="E4777" s="1" t="s">
        <v>114</v>
      </c>
      <c r="F4777" s="4" t="str">
        <f>HYPERLINK("https://www.bbva.es/personas/productos/seguros/viajes.html")</f>
        <v>https://www.bbva.es/personas/productos/seguros/viajes.html</v>
      </c>
      <c r="G4777">
        <v>1</v>
      </c>
    </row>
    <row r="4778" spans="1:7" outlineLevel="1" x14ac:dyDescent="0.25">
      <c r="A4778" t="s">
        <v>1057</v>
      </c>
      <c r="B4778">
        <v>50</v>
      </c>
      <c r="C4778">
        <v>0.99</v>
      </c>
      <c r="D4778">
        <v>3.92</v>
      </c>
      <c r="E4778" s="1" t="s">
        <v>114</v>
      </c>
      <c r="F4778" s="4" t="str">
        <f>HYPERLINK("https://www.comparaonline.cl/seguro-viaje/tip/seguro-viaje-anual")</f>
        <v>https://www.comparaonline.cl/seguro-viaje/tip/seguro-viaje-anual</v>
      </c>
      <c r="G4778">
        <v>1</v>
      </c>
    </row>
    <row r="4779" spans="1:7" outlineLevel="1" x14ac:dyDescent="0.25">
      <c r="A4779" t="s">
        <v>1057</v>
      </c>
      <c r="B4779">
        <v>50</v>
      </c>
      <c r="C4779">
        <v>0.99</v>
      </c>
      <c r="D4779">
        <v>3.92</v>
      </c>
      <c r="E4779" s="1" t="s">
        <v>114</v>
      </c>
      <c r="F4779" s="4" t="str">
        <f>HYPERLINK("https://www.universal.com.do/productos_parati/viajes/Paginas/Familiar.aspx")</f>
        <v>https://www.universal.com.do/productos_parati/viajes/Paginas/Familiar.aspx</v>
      </c>
      <c r="G4779">
        <v>1</v>
      </c>
    </row>
    <row r="4780" spans="1:7" outlineLevel="1" x14ac:dyDescent="0.25">
      <c r="A4780" t="s">
        <v>1057</v>
      </c>
      <c r="B4780">
        <v>50</v>
      </c>
      <c r="C4780">
        <v>0.99</v>
      </c>
      <c r="D4780">
        <v>3.92</v>
      </c>
      <c r="E4780" s="1" t="s">
        <v>114</v>
      </c>
      <c r="F4780" s="4" t="str">
        <f>HYPERLINK("https://www.etiasvisa.com/es/paises-etias/hungria-etias")</f>
        <v>https://www.etiasvisa.com/es/paises-etias/hungria-etias</v>
      </c>
      <c r="G4780">
        <v>1</v>
      </c>
    </row>
    <row r="4781" spans="1:7" x14ac:dyDescent="0.25">
      <c r="G4781">
        <v>1</v>
      </c>
    </row>
    <row r="4782" spans="1:7" x14ac:dyDescent="0.25">
      <c r="A4782" t="s">
        <v>114</v>
      </c>
      <c r="B4782">
        <v>50</v>
      </c>
      <c r="C4782">
        <v>0.99</v>
      </c>
      <c r="D4782">
        <v>2.12</v>
      </c>
      <c r="E4782" s="1" t="s">
        <v>114</v>
      </c>
      <c r="F4782" s="4" t="str">
        <f>HYPERLINK("https://www.aseguratuviaje.com.ar/coronavirus-informacion-importante-para-viajeros/seguro-obligatorio-covid19-europa")</f>
        <v>https://www.aseguratuviaje.com.ar/coronavirus-informacion-importante-para-viajeros/seguro-obligatorio-covid19-europa</v>
      </c>
      <c r="G4782">
        <v>1</v>
      </c>
    </row>
    <row r="4783" spans="1:7" outlineLevel="1" x14ac:dyDescent="0.25">
      <c r="A4783" t="s">
        <v>114</v>
      </c>
      <c r="B4783">
        <v>50</v>
      </c>
      <c r="C4783">
        <v>0.99</v>
      </c>
      <c r="D4783">
        <v>2.12</v>
      </c>
      <c r="E4783" s="1" t="s">
        <v>114</v>
      </c>
      <c r="F4783" s="4" t="str">
        <f>HYPERLINK("https://www.intermundial.es/blog/paises-seguro-obligatorio/")</f>
        <v>https://www.intermundial.es/blog/paises-seguro-obligatorio/</v>
      </c>
      <c r="G4783">
        <v>1</v>
      </c>
    </row>
    <row r="4784" spans="1:7" outlineLevel="1" x14ac:dyDescent="0.25">
      <c r="A4784" t="s">
        <v>114</v>
      </c>
      <c r="B4784">
        <v>50</v>
      </c>
      <c r="C4784">
        <v>0.99</v>
      </c>
      <c r="D4784">
        <v>2.12</v>
      </c>
      <c r="E4784" s="1" t="s">
        <v>114</v>
      </c>
      <c r="F4784" s="4" t="str">
        <f>HYPERLINK("https://blog.chapkadirect.es/seguro-de-viaje-es-obligatorio/")</f>
        <v>https://blog.chapkadirect.es/seguro-de-viaje-es-obligatorio/</v>
      </c>
      <c r="G4784">
        <v>1</v>
      </c>
    </row>
    <row r="4785" spans="1:7" outlineLevel="1" x14ac:dyDescent="0.25">
      <c r="A4785" t="s">
        <v>114</v>
      </c>
      <c r="B4785">
        <v>50</v>
      </c>
      <c r="C4785">
        <v>0.99</v>
      </c>
      <c r="D4785">
        <v>2.12</v>
      </c>
      <c r="E4785" s="1" t="s">
        <v>114</v>
      </c>
      <c r="F4785" s="4" t="str">
        <f>HYPERLINK("https://www.assistcard.com/sv")</f>
        <v>https://www.assistcard.com/sv</v>
      </c>
      <c r="G4785">
        <v>1</v>
      </c>
    </row>
    <row r="4786" spans="1:7" outlineLevel="1" x14ac:dyDescent="0.25">
      <c r="A4786" t="s">
        <v>114</v>
      </c>
      <c r="B4786">
        <v>50</v>
      </c>
      <c r="C4786">
        <v>0.99</v>
      </c>
      <c r="D4786">
        <v>2.12</v>
      </c>
      <c r="E4786" s="1" t="s">
        <v>114</v>
      </c>
      <c r="F4786" s="4" t="str">
        <f>HYPERLINK("https://www.comparaonline.cl/seguro-viaje/tip/seguro-viaje-anual")</f>
        <v>https://www.comparaonline.cl/seguro-viaje/tip/seguro-viaje-anual</v>
      </c>
      <c r="G4786">
        <v>1</v>
      </c>
    </row>
    <row r="4787" spans="1:7" outlineLevel="1" x14ac:dyDescent="0.25">
      <c r="A4787" t="s">
        <v>114</v>
      </c>
      <c r="B4787">
        <v>50</v>
      </c>
      <c r="C4787">
        <v>0.99</v>
      </c>
      <c r="D4787">
        <v>2.12</v>
      </c>
      <c r="E4787" s="1" t="s">
        <v>114</v>
      </c>
      <c r="F4787" s="4" t="str">
        <f>HYPERLINK("https://www.allianztravel.com.mx/seguro-de-viaje.html")</f>
        <v>https://www.allianztravel.com.mx/seguro-de-viaje.html</v>
      </c>
      <c r="G4787">
        <v>1</v>
      </c>
    </row>
    <row r="4788" spans="1:7" outlineLevel="1" x14ac:dyDescent="0.25">
      <c r="A4788" t="s">
        <v>114</v>
      </c>
      <c r="B4788">
        <v>50</v>
      </c>
      <c r="C4788">
        <v>0.99</v>
      </c>
      <c r="D4788">
        <v>2.12</v>
      </c>
      <c r="E4788" s="1" t="s">
        <v>114</v>
      </c>
      <c r="F4788" s="4" t="str">
        <f>HYPERLINK("https://www.bbva.es/personas/productos/seguros/viajes.html")</f>
        <v>https://www.bbva.es/personas/productos/seguros/viajes.html</v>
      </c>
      <c r="G4788">
        <v>1</v>
      </c>
    </row>
    <row r="4789" spans="1:7" outlineLevel="1" x14ac:dyDescent="0.25">
      <c r="A4789" t="s">
        <v>114</v>
      </c>
      <c r="B4789">
        <v>50</v>
      </c>
      <c r="C4789">
        <v>0.99</v>
      </c>
      <c r="D4789">
        <v>2.12</v>
      </c>
      <c r="E4789" s="1" t="s">
        <v>114</v>
      </c>
      <c r="F4789" s="4" t="str">
        <f>HYPERLINK("https://www.americanvisitorinsurance.com/espanol/seguro-de-viaje-internacional/Chile/")</f>
        <v>https://www.americanvisitorinsurance.com/espanol/seguro-de-viaje-internacional/Chile/</v>
      </c>
      <c r="G4789">
        <v>1</v>
      </c>
    </row>
    <row r="4790" spans="1:7" outlineLevel="1" x14ac:dyDescent="0.25">
      <c r="A4790" t="s">
        <v>114</v>
      </c>
      <c r="B4790">
        <v>50</v>
      </c>
      <c r="C4790">
        <v>0.99</v>
      </c>
      <c r="D4790">
        <v>2.12</v>
      </c>
      <c r="E4790" s="1" t="s">
        <v>114</v>
      </c>
      <c r="F4790" s="4" t="str">
        <f>HYPERLINK("https://www.etiasvisa.com/es/paises-etias/eslovaquia-etias")</f>
        <v>https://www.etiasvisa.com/es/paises-etias/eslovaquia-etias</v>
      </c>
      <c r="G4790">
        <v>1</v>
      </c>
    </row>
    <row r="4791" spans="1:7" outlineLevel="1" x14ac:dyDescent="0.25">
      <c r="A4791" t="s">
        <v>114</v>
      </c>
      <c r="B4791">
        <v>50</v>
      </c>
      <c r="C4791">
        <v>0.99</v>
      </c>
      <c r="D4791">
        <v>2.12</v>
      </c>
      <c r="E4791" s="1" t="s">
        <v>114</v>
      </c>
      <c r="F4791" s="4" t="str">
        <f>HYPERLINK("https://www.aeroflot.ru/ru-es/additional_service/")</f>
        <v>https://www.aeroflot.ru/ru-es/additional_service/</v>
      </c>
      <c r="G4791">
        <v>1</v>
      </c>
    </row>
    <row r="4792" spans="1:7" x14ac:dyDescent="0.25">
      <c r="G4792">
        <v>1</v>
      </c>
    </row>
    <row r="4793" spans="1:7" x14ac:dyDescent="0.25">
      <c r="A4793" t="s">
        <v>991</v>
      </c>
      <c r="B4793">
        <v>50</v>
      </c>
      <c r="C4793">
        <v>0.33</v>
      </c>
      <c r="D4793" t="s">
        <v>529</v>
      </c>
      <c r="E4793" s="1" t="s">
        <v>916</v>
      </c>
      <c r="F4793" s="4" t="str">
        <f>HYPERLINK("https://segurzon.com/desgravar-seguros-hogar/")</f>
        <v>https://segurzon.com/desgravar-seguros-hogar/</v>
      </c>
      <c r="G4793">
        <v>1</v>
      </c>
    </row>
    <row r="4794" spans="1:7" outlineLevel="1" x14ac:dyDescent="0.25">
      <c r="A4794" t="s">
        <v>991</v>
      </c>
      <c r="B4794">
        <v>50</v>
      </c>
      <c r="C4794">
        <v>0.33</v>
      </c>
      <c r="D4794" t="s">
        <v>529</v>
      </c>
      <c r="E4794" s="1" t="s">
        <v>916</v>
      </c>
      <c r="F4794" s="4" t="str">
        <f>HYPERLINK("https://blog.llerandi.com/seguro-de-salud-5-claves-de-este-seguro-que-no-sabias")</f>
        <v>https://blog.llerandi.com/seguro-de-salud-5-claves-de-este-seguro-que-no-sabias</v>
      </c>
      <c r="G4794">
        <v>1</v>
      </c>
    </row>
    <row r="4795" spans="1:7" outlineLevel="1" x14ac:dyDescent="0.25">
      <c r="A4795" t="s">
        <v>991</v>
      </c>
      <c r="B4795">
        <v>50</v>
      </c>
      <c r="C4795">
        <v>0.33</v>
      </c>
      <c r="D4795" t="s">
        <v>529</v>
      </c>
      <c r="E4795" s="1" t="s">
        <v>916</v>
      </c>
      <c r="F4795" s="4" t="str">
        <f>HYPERLINK("https://www.caixabank.es/particular/seguros/caixafuturo.html")</f>
        <v>https://www.caixabank.es/particular/seguros/caixafuturo.html</v>
      </c>
      <c r="G4795">
        <v>1</v>
      </c>
    </row>
    <row r="4796" spans="1:7" outlineLevel="1" x14ac:dyDescent="0.25">
      <c r="A4796" t="s">
        <v>991</v>
      </c>
      <c r="B4796">
        <v>50</v>
      </c>
      <c r="C4796">
        <v>0.33</v>
      </c>
      <c r="D4796" t="s">
        <v>529</v>
      </c>
      <c r="E4796" s="1" t="s">
        <v>916</v>
      </c>
      <c r="F4796" s="4" t="str">
        <f>HYPERLINK("https://www.jubilaciondefuturo.es/es/blog/el-plan-de-pensiones-como-gasto-deducible-para-los-autonomos.html")</f>
        <v>https://www.jubilaciondefuturo.es/es/blog/el-plan-de-pensiones-como-gasto-deducible-para-los-autonomos.html</v>
      </c>
      <c r="G4796">
        <v>1</v>
      </c>
    </row>
    <row r="4797" spans="1:7" outlineLevel="1" x14ac:dyDescent="0.25">
      <c r="A4797" t="s">
        <v>991</v>
      </c>
      <c r="B4797">
        <v>50</v>
      </c>
      <c r="C4797">
        <v>0.33</v>
      </c>
      <c r="D4797" t="s">
        <v>529</v>
      </c>
      <c r="E4797" s="1" t="s">
        <v>916</v>
      </c>
      <c r="F4797" s="4" t="str">
        <f>HYPERLINK("https://www.generali.es/seguros-particulares/vida-facil")</f>
        <v>https://www.generali.es/seguros-particulares/vida-facil</v>
      </c>
      <c r="G4797">
        <v>1</v>
      </c>
    </row>
    <row r="4798" spans="1:7" outlineLevel="1" x14ac:dyDescent="0.25">
      <c r="A4798" t="s">
        <v>991</v>
      </c>
      <c r="B4798">
        <v>50</v>
      </c>
      <c r="C4798">
        <v>0.33</v>
      </c>
      <c r="D4798" t="s">
        <v>529</v>
      </c>
      <c r="E4798" s="1" t="s">
        <v>916</v>
      </c>
      <c r="F4798" s="4" t="str">
        <f>HYPERLINK("https://as.com/diarioas/2021/02/18/actualidad/1613645626_300554.html")</f>
        <v>https://as.com/diarioas/2021/02/18/actualidad/1613645626_300554.html</v>
      </c>
      <c r="G4798">
        <v>1</v>
      </c>
    </row>
    <row r="4799" spans="1:7" outlineLevel="1" x14ac:dyDescent="0.25">
      <c r="A4799" t="s">
        <v>991</v>
      </c>
      <c r="B4799">
        <v>50</v>
      </c>
      <c r="C4799">
        <v>0.33</v>
      </c>
      <c r="D4799" t="s">
        <v>529</v>
      </c>
      <c r="E4799" s="1" t="s">
        <v>916</v>
      </c>
      <c r="F4799" s="4" t="str">
        <f>HYPERLINK("https://www.rankia.com/informacion/seguros-hogar")</f>
        <v>https://www.rankia.com/informacion/seguros-hogar</v>
      </c>
      <c r="G4799">
        <v>1</v>
      </c>
    </row>
    <row r="4800" spans="1:7" outlineLevel="1" x14ac:dyDescent="0.25">
      <c r="A4800" t="s">
        <v>991</v>
      </c>
      <c r="B4800">
        <v>50</v>
      </c>
      <c r="C4800">
        <v>0.33</v>
      </c>
      <c r="D4800" t="s">
        <v>529</v>
      </c>
      <c r="E4800" s="1" t="s">
        <v>916</v>
      </c>
      <c r="F4800" s="4" t="str">
        <f>HYPERLINK("https://www.finect.com/preguntas/263/hay-algun-resquicio-legal-para-poder-desgravar-los-pagos-de-colegios-o-universidades-privadas-si-son-fundaciones")</f>
        <v>https://www.finect.com/preguntas/263/hay-algun-resquicio-legal-para-poder-desgravar-los-pagos-de-colegios-o-universidades-privadas-si-son-fundaciones</v>
      </c>
      <c r="G4800">
        <v>1</v>
      </c>
    </row>
    <row r="4801" spans="1:7" outlineLevel="1" x14ac:dyDescent="0.25">
      <c r="A4801" t="s">
        <v>991</v>
      </c>
      <c r="B4801">
        <v>50</v>
      </c>
      <c r="C4801">
        <v>0.33</v>
      </c>
      <c r="D4801" t="s">
        <v>529</v>
      </c>
      <c r="E4801" s="1" t="s">
        <v>916</v>
      </c>
      <c r="F4801" s="4" t="str">
        <f>HYPERLINK("http://saludineroap.blogspot.com/2021/03/el-seguro-de-salud-en-espana-vive-sus.html")</f>
        <v>http://saludineroap.blogspot.com/2021/03/el-seguro-de-salud-en-espana-vive-sus.html</v>
      </c>
      <c r="G4801">
        <v>1</v>
      </c>
    </row>
    <row r="4802" spans="1:7" outlineLevel="1" x14ac:dyDescent="0.25">
      <c r="A4802" t="s">
        <v>991</v>
      </c>
      <c r="B4802">
        <v>50</v>
      </c>
      <c r="C4802">
        <v>0.33</v>
      </c>
      <c r="D4802" t="s">
        <v>529</v>
      </c>
      <c r="E4802" s="1" t="s">
        <v>916</v>
      </c>
      <c r="F4802" s="4" t="str">
        <f>HYPERLINK("https://www.bancoripley.com.pe/pdf/seguro-desgravamen-tarjeta-credito.pdf")</f>
        <v>https://www.bancoripley.com.pe/pdf/seguro-desgravamen-tarjeta-credito.pdf</v>
      </c>
      <c r="G4802">
        <v>1</v>
      </c>
    </row>
    <row r="4803" spans="1:7" x14ac:dyDescent="0.25">
      <c r="G4803">
        <v>1</v>
      </c>
    </row>
    <row r="4804" spans="1:7" x14ac:dyDescent="0.25">
      <c r="A4804" t="s">
        <v>205</v>
      </c>
      <c r="B4804">
        <v>50</v>
      </c>
      <c r="C4804">
        <v>0.33</v>
      </c>
      <c r="D4804">
        <v>1.9</v>
      </c>
      <c r="E4804" s="1" t="s">
        <v>916</v>
      </c>
      <c r="F4804" s="4" t="str">
        <f>HYPERLINK("https://selectra.es/seguros/seguros-salud")</f>
        <v>https://selectra.es/seguros/seguros-salud</v>
      </c>
      <c r="G4804">
        <v>1</v>
      </c>
    </row>
    <row r="4805" spans="1:7" outlineLevel="1" x14ac:dyDescent="0.25">
      <c r="A4805" t="s">
        <v>205</v>
      </c>
      <c r="B4805">
        <v>50</v>
      </c>
      <c r="C4805">
        <v>0.33</v>
      </c>
      <c r="D4805">
        <v>1.9</v>
      </c>
      <c r="E4805" s="1" t="s">
        <v>916</v>
      </c>
      <c r="F4805" s="4" t="str">
        <f>HYPERLINK("https://segurzon.com/desgravar-seguros-hogar/")</f>
        <v>https://segurzon.com/desgravar-seguros-hogar/</v>
      </c>
      <c r="G4805">
        <v>1</v>
      </c>
    </row>
    <row r="4806" spans="1:7" outlineLevel="1" x14ac:dyDescent="0.25">
      <c r="A4806" t="s">
        <v>205</v>
      </c>
      <c r="B4806">
        <v>50</v>
      </c>
      <c r="C4806">
        <v>0.33</v>
      </c>
      <c r="D4806">
        <v>1.9</v>
      </c>
      <c r="E4806" s="1" t="s">
        <v>916</v>
      </c>
      <c r="F4806" s="4" t="str">
        <f>HYPERLINK("https://www.generali.es/seguros-particulares/salud-enfermedades-graves")</f>
        <v>https://www.generali.es/seguros-particulares/salud-enfermedades-graves</v>
      </c>
      <c r="G4806">
        <v>1</v>
      </c>
    </row>
    <row r="4807" spans="1:7" outlineLevel="1" x14ac:dyDescent="0.25">
      <c r="A4807" t="s">
        <v>205</v>
      </c>
      <c r="B4807">
        <v>50</v>
      </c>
      <c r="C4807">
        <v>0.33</v>
      </c>
      <c r="D4807">
        <v>1.9</v>
      </c>
      <c r="E4807" s="1" t="s">
        <v>916</v>
      </c>
      <c r="F4807" s="4" t="str">
        <f>HYPERLINK("https://www.yosoyautonomo.com/seguros-para-autonomos/")</f>
        <v>https://www.yosoyautonomo.com/seguros-para-autonomos/</v>
      </c>
      <c r="G4807">
        <v>1</v>
      </c>
    </row>
    <row r="4808" spans="1:7" outlineLevel="1" x14ac:dyDescent="0.25">
      <c r="A4808" t="s">
        <v>205</v>
      </c>
      <c r="B4808">
        <v>50</v>
      </c>
      <c r="C4808">
        <v>0.33</v>
      </c>
      <c r="D4808">
        <v>1.9</v>
      </c>
      <c r="E4808" s="1" t="s">
        <v>916</v>
      </c>
      <c r="F4808" s="4" t="str">
        <f>HYPERLINK("https://blog.llerandi.com/seguro-de-salud-5-claves-de-este-seguro-que-no-sabias")</f>
        <v>https://blog.llerandi.com/seguro-de-salud-5-claves-de-este-seguro-que-no-sabias</v>
      </c>
      <c r="G4808">
        <v>1</v>
      </c>
    </row>
    <row r="4809" spans="1:7" outlineLevel="1" x14ac:dyDescent="0.25">
      <c r="A4809" t="s">
        <v>205</v>
      </c>
      <c r="B4809">
        <v>50</v>
      </c>
      <c r="C4809">
        <v>0.33</v>
      </c>
      <c r="D4809">
        <v>1.9</v>
      </c>
      <c r="E4809" s="1" t="s">
        <v>916</v>
      </c>
      <c r="F4809" s="4" t="str">
        <f>HYPERLINK("https://www.caixabank.es/particular/seguros/caixafuturo.html")</f>
        <v>https://www.caixabank.es/particular/seguros/caixafuturo.html</v>
      </c>
      <c r="G4809">
        <v>1</v>
      </c>
    </row>
    <row r="4810" spans="1:7" outlineLevel="1" x14ac:dyDescent="0.25">
      <c r="A4810" t="s">
        <v>205</v>
      </c>
      <c r="B4810">
        <v>50</v>
      </c>
      <c r="C4810">
        <v>0.33</v>
      </c>
      <c r="D4810">
        <v>1.9</v>
      </c>
      <c r="E4810" s="1" t="s">
        <v>916</v>
      </c>
      <c r="F4810" s="4" t="str">
        <f>HYPERLINK("https://www.jubilaciondefuturo.es/es/blog/el-plan-de-pensiones-como-gasto-deducible-para-los-autonomos.html")</f>
        <v>https://www.jubilaciondefuturo.es/es/blog/el-plan-de-pensiones-como-gasto-deducible-para-los-autonomos.html</v>
      </c>
      <c r="G4810">
        <v>1</v>
      </c>
    </row>
    <row r="4811" spans="1:7" outlineLevel="1" x14ac:dyDescent="0.25">
      <c r="A4811" t="s">
        <v>205</v>
      </c>
      <c r="B4811">
        <v>50</v>
      </c>
      <c r="C4811">
        <v>0.33</v>
      </c>
      <c r="D4811">
        <v>1.9</v>
      </c>
      <c r="E4811" s="1" t="s">
        <v>916</v>
      </c>
      <c r="F4811" s="4" t="str">
        <f>HYPERLINK("https://www.nnespana.es/blog")</f>
        <v>https://www.nnespana.es/blog</v>
      </c>
      <c r="G4811">
        <v>1</v>
      </c>
    </row>
    <row r="4812" spans="1:7" outlineLevel="1" x14ac:dyDescent="0.25">
      <c r="A4812" t="s">
        <v>205</v>
      </c>
      <c r="B4812">
        <v>50</v>
      </c>
      <c r="C4812">
        <v>0.33</v>
      </c>
      <c r="D4812">
        <v>1.9</v>
      </c>
      <c r="E4812" s="1" t="s">
        <v>916</v>
      </c>
      <c r="F4812" s="4" t="str">
        <f>HYPERLINK("https://www.fundacionmapfre.org/publicaciones/diccionario-mapfre-seguros/desgravar/")</f>
        <v>https://www.fundacionmapfre.org/publicaciones/diccionario-mapfre-seguros/desgravar/</v>
      </c>
      <c r="G4812">
        <v>1</v>
      </c>
    </row>
    <row r="4813" spans="1:7" outlineLevel="1" x14ac:dyDescent="0.25">
      <c r="A4813" t="s">
        <v>205</v>
      </c>
      <c r="B4813">
        <v>50</v>
      </c>
      <c r="C4813">
        <v>0.33</v>
      </c>
      <c r="D4813">
        <v>1.9</v>
      </c>
      <c r="E4813" s="1" t="s">
        <v>916</v>
      </c>
      <c r="F4813" s="4" t="str">
        <f>HYPERLINK("https://www.bancoripley.com.pe/pdf/seguro-desgravamen-tarjeta-credito.pdf")</f>
        <v>https://www.bancoripley.com.pe/pdf/seguro-desgravamen-tarjeta-credito.pdf</v>
      </c>
      <c r="G4813">
        <v>1</v>
      </c>
    </row>
    <row r="4814" spans="1:7" x14ac:dyDescent="0.25">
      <c r="G4814">
        <v>1</v>
      </c>
    </row>
    <row r="4815" spans="1:7" x14ac:dyDescent="0.25">
      <c r="A4815" t="s">
        <v>1116</v>
      </c>
      <c r="B4815">
        <v>50</v>
      </c>
      <c r="C4815">
        <v>0.33</v>
      </c>
      <c r="D4815">
        <v>1.9</v>
      </c>
      <c r="E4815" s="1" t="s">
        <v>916</v>
      </c>
      <c r="F4815" s="4" t="str">
        <f>HYPERLINK("https://segurzon.com/desgravar-seguros-hogar/")</f>
        <v>https://segurzon.com/desgravar-seguros-hogar/</v>
      </c>
      <c r="G4815">
        <v>1</v>
      </c>
    </row>
    <row r="4816" spans="1:7" outlineLevel="1" x14ac:dyDescent="0.25">
      <c r="A4816" t="s">
        <v>1116</v>
      </c>
      <c r="B4816">
        <v>50</v>
      </c>
      <c r="C4816">
        <v>0.33</v>
      </c>
      <c r="D4816">
        <v>1.9</v>
      </c>
      <c r="E4816" s="1" t="s">
        <v>916</v>
      </c>
      <c r="F4816" s="4" t="str">
        <f>HYPERLINK("https://segurzon.com/blog/")</f>
        <v>https://segurzon.com/blog/</v>
      </c>
      <c r="G4816">
        <v>1</v>
      </c>
    </row>
    <row r="4817" spans="1:7" outlineLevel="1" x14ac:dyDescent="0.25">
      <c r="A4817" t="s">
        <v>1116</v>
      </c>
      <c r="B4817">
        <v>50</v>
      </c>
      <c r="C4817">
        <v>0.33</v>
      </c>
      <c r="D4817">
        <v>1.9</v>
      </c>
      <c r="E4817" s="1" t="s">
        <v>916</v>
      </c>
      <c r="F4817" s="4" t="str">
        <f>HYPERLINK("https://selectra.es/seguros/seguros-salud")</f>
        <v>https://selectra.es/seguros/seguros-salud</v>
      </c>
      <c r="G4817">
        <v>1</v>
      </c>
    </row>
    <row r="4818" spans="1:7" outlineLevel="1" x14ac:dyDescent="0.25">
      <c r="A4818" t="s">
        <v>1116</v>
      </c>
      <c r="B4818">
        <v>50</v>
      </c>
      <c r="C4818">
        <v>0.33</v>
      </c>
      <c r="D4818">
        <v>1.9</v>
      </c>
      <c r="E4818" s="1" t="s">
        <v>916</v>
      </c>
      <c r="F4818" s="4" t="str">
        <f>HYPERLINK("https://blog.llerandi.com/seguro-de-salud-5-claves-de-este-seguro-que-no-sabias")</f>
        <v>https://blog.llerandi.com/seguro-de-salud-5-claves-de-este-seguro-que-no-sabias</v>
      </c>
      <c r="G4818">
        <v>1</v>
      </c>
    </row>
    <row r="4819" spans="1:7" outlineLevel="1" x14ac:dyDescent="0.25">
      <c r="A4819" t="s">
        <v>1116</v>
      </c>
      <c r="B4819">
        <v>50</v>
      </c>
      <c r="C4819">
        <v>0.33</v>
      </c>
      <c r="D4819">
        <v>1.9</v>
      </c>
      <c r="E4819" s="1" t="s">
        <v>916</v>
      </c>
      <c r="F4819" s="4" t="str">
        <f>HYPERLINK("https://www.yosoyautonomo.com/seguros-para-autonomos/")</f>
        <v>https://www.yosoyautonomo.com/seguros-para-autonomos/</v>
      </c>
      <c r="G4819">
        <v>1</v>
      </c>
    </row>
    <row r="4820" spans="1:7" outlineLevel="1" x14ac:dyDescent="0.25">
      <c r="A4820" t="s">
        <v>1116</v>
      </c>
      <c r="B4820">
        <v>50</v>
      </c>
      <c r="C4820">
        <v>0.33</v>
      </c>
      <c r="D4820">
        <v>1.9</v>
      </c>
      <c r="E4820" s="1" t="s">
        <v>916</v>
      </c>
      <c r="F4820" s="4" t="str">
        <f>HYPERLINK("https://www.generali.es/seguros-particulares/salud-enfermedades-graves")</f>
        <v>https://www.generali.es/seguros-particulares/salud-enfermedades-graves</v>
      </c>
      <c r="G4820">
        <v>1</v>
      </c>
    </row>
    <row r="4821" spans="1:7" outlineLevel="1" x14ac:dyDescent="0.25">
      <c r="A4821" t="s">
        <v>1116</v>
      </c>
      <c r="B4821">
        <v>50</v>
      </c>
      <c r="C4821">
        <v>0.33</v>
      </c>
      <c r="D4821">
        <v>1.9</v>
      </c>
      <c r="E4821" s="1" t="s">
        <v>916</v>
      </c>
      <c r="F4821" s="4" t="str">
        <f>HYPERLINK("https://www.jubilaciondefuturo.es/es/blog/el-plan-de-pensiones-como-gasto-deducible-para-los-autonomos.html")</f>
        <v>https://www.jubilaciondefuturo.es/es/blog/el-plan-de-pensiones-como-gasto-deducible-para-los-autonomos.html</v>
      </c>
      <c r="G4821">
        <v>1</v>
      </c>
    </row>
    <row r="4822" spans="1:7" outlineLevel="1" x14ac:dyDescent="0.25">
      <c r="A4822" t="s">
        <v>1116</v>
      </c>
      <c r="B4822">
        <v>50</v>
      </c>
      <c r="C4822">
        <v>0.33</v>
      </c>
      <c r="D4822">
        <v>1.9</v>
      </c>
      <c r="E4822" s="1" t="s">
        <v>916</v>
      </c>
      <c r="F4822" s="4" t="str">
        <f>HYPERLINK("https://www.caixabank.es/particular/seguros/caixafuturo.html")</f>
        <v>https://www.caixabank.es/particular/seguros/caixafuturo.html</v>
      </c>
      <c r="G4822">
        <v>1</v>
      </c>
    </row>
    <row r="4823" spans="1:7" outlineLevel="1" x14ac:dyDescent="0.25">
      <c r="A4823" t="s">
        <v>1116</v>
      </c>
      <c r="B4823">
        <v>50</v>
      </c>
      <c r="C4823">
        <v>0.33</v>
      </c>
      <c r="D4823">
        <v>1.9</v>
      </c>
      <c r="E4823" s="1" t="s">
        <v>916</v>
      </c>
      <c r="F4823" s="4" t="str">
        <f>HYPERLINK("https://www.zurich.es/blog/cuando-pagan-devolucion-renta")</f>
        <v>https://www.zurich.es/blog/cuando-pagan-devolucion-renta</v>
      </c>
      <c r="G4823">
        <v>1</v>
      </c>
    </row>
    <row r="4824" spans="1:7" outlineLevel="1" x14ac:dyDescent="0.25">
      <c r="A4824" t="s">
        <v>1116</v>
      </c>
      <c r="B4824">
        <v>50</v>
      </c>
      <c r="C4824">
        <v>0.33</v>
      </c>
      <c r="D4824">
        <v>1.9</v>
      </c>
      <c r="E4824" s="1" t="s">
        <v>916</v>
      </c>
      <c r="F4824" s="4" t="str">
        <f>HYPERLINK("https://www.nnespana.es/blog")</f>
        <v>https://www.nnespana.es/blog</v>
      </c>
      <c r="G4824">
        <v>1</v>
      </c>
    </row>
    <row r="4825" spans="1:7" x14ac:dyDescent="0.25">
      <c r="G4825">
        <v>1</v>
      </c>
    </row>
    <row r="4826" spans="1:7" x14ac:dyDescent="0.25">
      <c r="A4826" t="s">
        <v>872</v>
      </c>
      <c r="B4826">
        <v>50</v>
      </c>
      <c r="C4826">
        <v>0.66</v>
      </c>
      <c r="D4826">
        <v>2.91</v>
      </c>
      <c r="E4826" s="1" t="s">
        <v>799</v>
      </c>
      <c r="F4826" s="4" t="str">
        <f>HYPERLINK("http://portal.essalud.gob.pe/")</f>
        <v>http://portal.essalud.gob.pe/</v>
      </c>
      <c r="G4826">
        <v>1</v>
      </c>
    </row>
    <row r="4827" spans="1:7" outlineLevel="1" x14ac:dyDescent="0.25">
      <c r="A4827" t="s">
        <v>872</v>
      </c>
      <c r="B4827">
        <v>50</v>
      </c>
      <c r="C4827">
        <v>0.66</v>
      </c>
      <c r="D4827">
        <v>2.91</v>
      </c>
      <c r="E4827" s="1" t="s">
        <v>799</v>
      </c>
      <c r="F4827" s="4" t="str">
        <f>HYPERLINK("https://www.gob.pe/194-seguro-social-del-peru-essalud")</f>
        <v>https://www.gob.pe/194-seguro-social-del-peru-essalud</v>
      </c>
      <c r="G4827">
        <v>1</v>
      </c>
    </row>
    <row r="4828" spans="1:7" outlineLevel="1" x14ac:dyDescent="0.25">
      <c r="A4828" t="s">
        <v>872</v>
      </c>
      <c r="B4828">
        <v>50</v>
      </c>
      <c r="C4828">
        <v>0.66</v>
      </c>
      <c r="D4828">
        <v>2.91</v>
      </c>
      <c r="E4828" s="1" t="s">
        <v>799</v>
      </c>
      <c r="F4828" s="4" t="str">
        <f>HYPERLINK("https://www.gob.pe/7337-seguro-social-de-salud-organizacion-de-seguro-social-de-salud")</f>
        <v>https://www.gob.pe/7337-seguro-social-de-salud-organizacion-de-seguro-social-de-salud</v>
      </c>
      <c r="G4828">
        <v>1</v>
      </c>
    </row>
    <row r="4829" spans="1:7" outlineLevel="1" x14ac:dyDescent="0.25">
      <c r="A4829" t="s">
        <v>872</v>
      </c>
      <c r="B4829">
        <v>50</v>
      </c>
      <c r="C4829">
        <v>0.66</v>
      </c>
      <c r="D4829">
        <v>2.91</v>
      </c>
      <c r="E4829" s="1" t="s">
        <v>799</v>
      </c>
      <c r="F4829" s="4" t="str">
        <f>HYPERLINK("https://www.fitchratings.com/research/international-public-finance/seguro-social-de-salud-del-peru-essalud-18-02-2021")</f>
        <v>https://www.fitchratings.com/research/international-public-finance/seguro-social-de-salud-del-peru-essalud-18-02-2021</v>
      </c>
      <c r="G4829">
        <v>1</v>
      </c>
    </row>
    <row r="4830" spans="1:7" outlineLevel="1" x14ac:dyDescent="0.25">
      <c r="A4830" t="s">
        <v>872</v>
      </c>
      <c r="B4830">
        <v>50</v>
      </c>
      <c r="C4830">
        <v>0.66</v>
      </c>
      <c r="D4830">
        <v>2.91</v>
      </c>
      <c r="E4830" s="1" t="s">
        <v>799</v>
      </c>
      <c r="F4830" s="4" t="str">
        <f>HYPERLINK("https://oiss.org/seguro-social-de-salud-essalud/")</f>
        <v>https://oiss.org/seguro-social-de-salud-essalud/</v>
      </c>
      <c r="G4830">
        <v>1</v>
      </c>
    </row>
    <row r="4831" spans="1:7" outlineLevel="1" x14ac:dyDescent="0.25">
      <c r="A4831" t="s">
        <v>872</v>
      </c>
      <c r="B4831">
        <v>50</v>
      </c>
      <c r="C4831">
        <v>0.66</v>
      </c>
      <c r="D4831">
        <v>2.91</v>
      </c>
      <c r="E4831" s="1" t="s">
        <v>799</v>
      </c>
      <c r="F4831" s="4" t="str">
        <f>HYPERLINK("https://www.facebook.com/EsSaludPeruOficial/posts/")</f>
        <v>https://www.facebook.com/EsSaludPeruOficial/posts/</v>
      </c>
      <c r="G4831">
        <v>1</v>
      </c>
    </row>
    <row r="4832" spans="1:7" outlineLevel="1" x14ac:dyDescent="0.25">
      <c r="A4832" t="s">
        <v>872</v>
      </c>
      <c r="B4832">
        <v>50</v>
      </c>
      <c r="C4832">
        <v>0.66</v>
      </c>
      <c r="D4832">
        <v>2.91</v>
      </c>
      <c r="E4832" s="1" t="s">
        <v>799</v>
      </c>
      <c r="F4832" s="4" t="str">
        <f>HYPERLINK("https://www.facebook.com/EsSaludPeruOficial/photos/")</f>
        <v>https://www.facebook.com/EsSaludPeruOficial/photos/</v>
      </c>
      <c r="G4832">
        <v>1</v>
      </c>
    </row>
    <row r="4833" spans="1:7" outlineLevel="1" x14ac:dyDescent="0.25">
      <c r="A4833" t="s">
        <v>872</v>
      </c>
      <c r="B4833">
        <v>50</v>
      </c>
      <c r="C4833">
        <v>0.66</v>
      </c>
      <c r="D4833">
        <v>2.91</v>
      </c>
      <c r="E4833" s="1" t="s">
        <v>799</v>
      </c>
      <c r="F4833" s="4" t="str">
        <f>HYPERLINK("https://es.wikipedia.org/wiki/Seguridad_social")</f>
        <v>https://es.wikipedia.org/wiki/Seguridad_social</v>
      </c>
      <c r="G4833">
        <v>1</v>
      </c>
    </row>
    <row r="4834" spans="1:7" outlineLevel="1" x14ac:dyDescent="0.25">
      <c r="A4834" t="s">
        <v>872</v>
      </c>
      <c r="B4834">
        <v>50</v>
      </c>
      <c r="C4834">
        <v>0.66</v>
      </c>
      <c r="D4834">
        <v>2.91</v>
      </c>
      <c r="E4834" s="1" t="s">
        <v>799</v>
      </c>
      <c r="F4834" s="4" t="str">
        <f>HYPERLINK("https://elcomercio.pe/noticias/essalud/")</f>
        <v>https://elcomercio.pe/noticias/essalud/</v>
      </c>
      <c r="G4834">
        <v>1</v>
      </c>
    </row>
    <row r="4835" spans="1:7" outlineLevel="1" x14ac:dyDescent="0.25">
      <c r="A4835" t="s">
        <v>872</v>
      </c>
      <c r="B4835">
        <v>50</v>
      </c>
      <c r="C4835">
        <v>0.66</v>
      </c>
      <c r="D4835">
        <v>2.91</v>
      </c>
      <c r="E4835" s="1" t="s">
        <v>799</v>
      </c>
      <c r="F4835" s="4" t="str">
        <f>HYPERLINK("https://elperuano.pe/noticia/116278-essalud-vacunara-contra-el-covid-19-a-mas-de-un-millon-700000-adultos-mayores-asegurados")</f>
        <v>https://elperuano.pe/noticia/116278-essalud-vacunara-contra-el-covid-19-a-mas-de-un-millon-700000-adultos-mayores-asegurados</v>
      </c>
      <c r="G4835">
        <v>1</v>
      </c>
    </row>
    <row r="4836" spans="1:7" x14ac:dyDescent="0.25">
      <c r="G4836">
        <v>1</v>
      </c>
    </row>
    <row r="4837" spans="1:7" x14ac:dyDescent="0.25">
      <c r="A4837" t="s">
        <v>836</v>
      </c>
      <c r="B4837">
        <v>50</v>
      </c>
      <c r="C4837">
        <v>0.66</v>
      </c>
      <c r="D4837">
        <v>1.01</v>
      </c>
      <c r="E4837" s="1" t="s">
        <v>799</v>
      </c>
      <c r="F4837" s="4" t="str">
        <f>HYPERLINK("http://portal.essalud.gob.pe/")</f>
        <v>http://portal.essalud.gob.pe/</v>
      </c>
      <c r="G4837">
        <v>1</v>
      </c>
    </row>
    <row r="4838" spans="1:7" outlineLevel="1" x14ac:dyDescent="0.25">
      <c r="A4838" t="s">
        <v>836</v>
      </c>
      <c r="B4838">
        <v>50</v>
      </c>
      <c r="C4838">
        <v>0.66</v>
      </c>
      <c r="D4838">
        <v>1.01</v>
      </c>
      <c r="E4838" s="1" t="s">
        <v>799</v>
      </c>
      <c r="F4838" s="4" t="str">
        <f>HYPERLINK("https://www.gob.pe/12947-consultar-si-tu-seguro-essalud-esta-activo")</f>
        <v>https://www.gob.pe/12947-consultar-si-tu-seguro-essalud-esta-activo</v>
      </c>
      <c r="G4838">
        <v>1</v>
      </c>
    </row>
    <row r="4839" spans="1:7" outlineLevel="1" x14ac:dyDescent="0.25">
      <c r="A4839" t="s">
        <v>836</v>
      </c>
      <c r="B4839">
        <v>50</v>
      </c>
      <c r="C4839">
        <v>0.66</v>
      </c>
      <c r="D4839">
        <v>1.01</v>
      </c>
      <c r="E4839" s="1" t="s">
        <v>799</v>
      </c>
      <c r="F4839" s="4" t="str">
        <f>HYPERLINK("https://www.gob.pe/194-seguro-social-del-peru-essalud")</f>
        <v>https://www.gob.pe/194-seguro-social-del-peru-essalud</v>
      </c>
      <c r="G4839">
        <v>1</v>
      </c>
    </row>
    <row r="4840" spans="1:7" outlineLevel="1" x14ac:dyDescent="0.25">
      <c r="A4840" t="s">
        <v>836</v>
      </c>
      <c r="B4840">
        <v>50</v>
      </c>
      <c r="C4840">
        <v>0.66</v>
      </c>
      <c r="D4840">
        <v>1.01</v>
      </c>
      <c r="E4840" s="1" t="s">
        <v>799</v>
      </c>
      <c r="F4840" s="4" t="str">
        <f>HYPERLINK("https://www.facebook.com/EsSaludPeruOficial/posts/")</f>
        <v>https://www.facebook.com/EsSaludPeruOficial/posts/</v>
      </c>
      <c r="G4840">
        <v>1</v>
      </c>
    </row>
    <row r="4841" spans="1:7" outlineLevel="1" x14ac:dyDescent="0.25">
      <c r="A4841" t="s">
        <v>836</v>
      </c>
      <c r="B4841">
        <v>50</v>
      </c>
      <c r="C4841">
        <v>0.66</v>
      </c>
      <c r="D4841">
        <v>1.01</v>
      </c>
      <c r="E4841" s="1" t="s">
        <v>799</v>
      </c>
      <c r="F4841" s="4" t="str">
        <f>HYPERLINK("https://oiss.org/seguro-social-de-salud-essalud/")</f>
        <v>https://oiss.org/seguro-social-de-salud-essalud/</v>
      </c>
      <c r="G4841">
        <v>1</v>
      </c>
    </row>
    <row r="4842" spans="1:7" outlineLevel="1" x14ac:dyDescent="0.25">
      <c r="A4842" t="s">
        <v>836</v>
      </c>
      <c r="B4842">
        <v>50</v>
      </c>
      <c r="C4842">
        <v>0.66</v>
      </c>
      <c r="D4842">
        <v>1.01</v>
      </c>
      <c r="E4842" s="1" t="s">
        <v>799</v>
      </c>
      <c r="F4842" s="4" t="str">
        <f>HYPERLINK("https://peru.as.com/peru/2021/03/04/actualidad/1614870832_355001.html")</f>
        <v>https://peru.as.com/peru/2021/03/04/actualidad/1614870832_355001.html</v>
      </c>
      <c r="G4842">
        <v>1</v>
      </c>
    </row>
    <row r="4843" spans="1:7" outlineLevel="1" x14ac:dyDescent="0.25">
      <c r="A4843" t="s">
        <v>836</v>
      </c>
      <c r="B4843">
        <v>50</v>
      </c>
      <c r="C4843">
        <v>0.66</v>
      </c>
      <c r="D4843">
        <v>1.01</v>
      </c>
      <c r="E4843" s="1" t="s">
        <v>799</v>
      </c>
      <c r="F4843" s="4" t="str">
        <f>HYPERLINK("https://www.fitchratings.com/research/international-public-finance/seguro-social-de-salud-del-peru-essalud-18-02-2021")</f>
        <v>https://www.fitchratings.com/research/international-public-finance/seguro-social-de-salud-del-peru-essalud-18-02-2021</v>
      </c>
      <c r="G4843">
        <v>1</v>
      </c>
    </row>
    <row r="4844" spans="1:7" outlineLevel="1" x14ac:dyDescent="0.25">
      <c r="A4844" t="s">
        <v>836</v>
      </c>
      <c r="B4844">
        <v>50</v>
      </c>
      <c r="C4844">
        <v>0.66</v>
      </c>
      <c r="D4844">
        <v>1.01</v>
      </c>
      <c r="E4844" s="1" t="s">
        <v>799</v>
      </c>
      <c r="F4844" s="4" t="str">
        <f>HYPERLINK("https://elperuano.pe/noticia/116278-essalud-vacunara-contra-el-covid-19-a-mas-de-un-millon-700000-adultos-mayores-asegurados")</f>
        <v>https://elperuano.pe/noticia/116278-essalud-vacunara-contra-el-covid-19-a-mas-de-un-millon-700000-adultos-mayores-asegurados</v>
      </c>
      <c r="G4844">
        <v>1</v>
      </c>
    </row>
    <row r="4845" spans="1:7" outlineLevel="1" x14ac:dyDescent="0.25">
      <c r="A4845" t="s">
        <v>836</v>
      </c>
      <c r="B4845">
        <v>50</v>
      </c>
      <c r="C4845">
        <v>0.66</v>
      </c>
      <c r="D4845">
        <v>1.01</v>
      </c>
      <c r="E4845" s="1" t="s">
        <v>799</v>
      </c>
      <c r="F4845" s="4" t="str">
        <f>HYPERLINK("https://elperuano.pe/noticia/116289-alistan-inmunizacion-de-los-adultos-mayores")</f>
        <v>https://elperuano.pe/noticia/116289-alistan-inmunizacion-de-los-adultos-mayores</v>
      </c>
      <c r="G4845">
        <v>1</v>
      </c>
    </row>
    <row r="4846" spans="1:7" outlineLevel="1" x14ac:dyDescent="0.25">
      <c r="A4846" t="s">
        <v>836</v>
      </c>
      <c r="B4846">
        <v>50</v>
      </c>
      <c r="C4846">
        <v>0.66</v>
      </c>
      <c r="D4846">
        <v>1.01</v>
      </c>
      <c r="E4846" s="1" t="s">
        <v>799</v>
      </c>
      <c r="F4846" s="4" t="str">
        <f>HYPERLINK("https://twitter.com/sis_peru")</f>
        <v>https://twitter.com/sis_peru</v>
      </c>
      <c r="G4846">
        <v>1</v>
      </c>
    </row>
    <row r="4847" spans="1:7" x14ac:dyDescent="0.25">
      <c r="G4847">
        <v>1</v>
      </c>
    </row>
    <row r="4848" spans="1:7" x14ac:dyDescent="0.25">
      <c r="A4848" t="s">
        <v>268</v>
      </c>
      <c r="B4848">
        <v>0</v>
      </c>
      <c r="C4848" t="s">
        <v>529</v>
      </c>
      <c r="D4848" t="s">
        <v>529</v>
      </c>
      <c r="E4848" s="1" t="s">
        <v>799</v>
      </c>
      <c r="F4848" s="4" t="str">
        <f>HYPERLINK("https://washingtonnational.com/es/explorar/en-el-trabajo/seguro-de-salud-del-empleador-en-comparacion-con-el-seguro-de-salud-individual-lo-que-necesita-saber/")</f>
        <v>https://washingtonnational.com/es/explorar/en-el-trabajo/seguro-de-salud-del-empleador-en-comparacion-con-el-seguro-de-salud-individual-lo-que-necesita-saber/</v>
      </c>
      <c r="G4848">
        <v>1</v>
      </c>
    </row>
    <row r="4849" spans="1:7" outlineLevel="1" x14ac:dyDescent="0.25">
      <c r="A4849" t="s">
        <v>268</v>
      </c>
      <c r="B4849">
        <v>0</v>
      </c>
      <c r="C4849" t="s">
        <v>529</v>
      </c>
      <c r="D4849" t="s">
        <v>529</v>
      </c>
      <c r="E4849" s="1" t="s">
        <v>799</v>
      </c>
      <c r="F4849" s="4" t="str">
        <f>HYPERLINK("https://w3.metlife.cl/te-ayudamos/preguntas-frecuentes/preguntas-frecuentes-seguros-colectivos/")</f>
        <v>https://w3.metlife.cl/te-ayudamos/preguntas-frecuentes/preguntas-frecuentes-seguros-colectivos/</v>
      </c>
      <c r="G4849">
        <v>1</v>
      </c>
    </row>
    <row r="4850" spans="1:7" outlineLevel="1" x14ac:dyDescent="0.25">
      <c r="A4850" t="s">
        <v>268</v>
      </c>
      <c r="B4850">
        <v>0</v>
      </c>
      <c r="C4850" t="s">
        <v>529</v>
      </c>
      <c r="D4850" t="s">
        <v>529</v>
      </c>
      <c r="E4850" s="1" t="s">
        <v>799</v>
      </c>
      <c r="F4850" s="4" t="str">
        <f>HYPERLINK("https://es.aetna.com/individuals-families.html")</f>
        <v>https://es.aetna.com/individuals-families.html</v>
      </c>
      <c r="G4850">
        <v>1</v>
      </c>
    </row>
    <row r="4851" spans="1:7" outlineLevel="1" x14ac:dyDescent="0.25">
      <c r="A4851" t="s">
        <v>268</v>
      </c>
      <c r="B4851">
        <v>0</v>
      </c>
      <c r="C4851" t="s">
        <v>529</v>
      </c>
      <c r="D4851" t="s">
        <v>529</v>
      </c>
      <c r="E4851" s="1" t="s">
        <v>799</v>
      </c>
      <c r="F4851" s="4" t="str">
        <f>HYPERLINK("https://www.generali.es/seguros-particulares/salud-enfermedades-graves")</f>
        <v>https://www.generali.es/seguros-particulares/salud-enfermedades-graves</v>
      </c>
      <c r="G4851">
        <v>1</v>
      </c>
    </row>
    <row r="4852" spans="1:7" outlineLevel="1" x14ac:dyDescent="0.25">
      <c r="A4852" t="s">
        <v>268</v>
      </c>
      <c r="B4852">
        <v>0</v>
      </c>
      <c r="C4852" t="s">
        <v>529</v>
      </c>
      <c r="D4852" t="s">
        <v>529</v>
      </c>
      <c r="E4852" s="1" t="s">
        <v>799</v>
      </c>
      <c r="F4852" s="4" t="str">
        <f>HYPERLINK("https://queplan.cl/QP-University/Isapre/Fonasa-o-Isapre")</f>
        <v>https://queplan.cl/QP-University/Isapre/Fonasa-o-Isapre</v>
      </c>
      <c r="G4852">
        <v>1</v>
      </c>
    </row>
    <row r="4853" spans="1:7" outlineLevel="1" x14ac:dyDescent="0.25">
      <c r="A4853" t="s">
        <v>268</v>
      </c>
      <c r="B4853">
        <v>0</v>
      </c>
      <c r="C4853" t="s">
        <v>529</v>
      </c>
      <c r="D4853" t="s">
        <v>529</v>
      </c>
      <c r="E4853" s="1" t="s">
        <v>799</v>
      </c>
      <c r="F4853" s="4" t="str">
        <f>HYPERLINK("https://es.statefarm.com/soluciones-para-pequenas-empresas/seguros")</f>
        <v>https://es.statefarm.com/soluciones-para-pequenas-empresas/seguros</v>
      </c>
      <c r="G4853">
        <v>1</v>
      </c>
    </row>
    <row r="4854" spans="1:7" outlineLevel="1" x14ac:dyDescent="0.25">
      <c r="A4854" t="s">
        <v>268</v>
      </c>
      <c r="B4854">
        <v>0</v>
      </c>
      <c r="C4854" t="s">
        <v>529</v>
      </c>
      <c r="D4854" t="s">
        <v>529</v>
      </c>
      <c r="E4854" s="1" t="s">
        <v>799</v>
      </c>
      <c r="F4854" s="4" t="str">
        <f>HYPERLINK("https://www.asertec.com.ec/blog/que-no-te-pase/12-preguntas-seguro-salud/")</f>
        <v>https://www.asertec.com.ec/blog/que-no-te-pase/12-preguntas-seguro-salud/</v>
      </c>
      <c r="G4854">
        <v>1</v>
      </c>
    </row>
    <row r="4855" spans="1:7" outlineLevel="1" x14ac:dyDescent="0.25">
      <c r="A4855" t="s">
        <v>268</v>
      </c>
      <c r="B4855">
        <v>0</v>
      </c>
      <c r="C4855" t="s">
        <v>529</v>
      </c>
      <c r="D4855" t="s">
        <v>529</v>
      </c>
      <c r="E4855" s="1" t="s">
        <v>799</v>
      </c>
      <c r="F4855" s="4" t="str">
        <f>HYPERLINK("https://www.universal.com.do/productos_parati/salud_internacional/Paginas/default.aspx")</f>
        <v>https://www.universal.com.do/productos_parati/salud_internacional/Paginas/default.aspx</v>
      </c>
      <c r="G4855">
        <v>1</v>
      </c>
    </row>
    <row r="4856" spans="1:7" outlineLevel="1" x14ac:dyDescent="0.25">
      <c r="A4856" t="s">
        <v>268</v>
      </c>
      <c r="B4856">
        <v>0</v>
      </c>
      <c r="C4856" t="s">
        <v>529</v>
      </c>
      <c r="D4856" t="s">
        <v>529</v>
      </c>
      <c r="E4856" s="1" t="s">
        <v>799</v>
      </c>
      <c r="F4856" s="4" t="str">
        <f>HYPERLINK("https://corporativo.compensar.com/convenios-alianzas/seguros/individuales/soat-seguros-del-estado")</f>
        <v>https://corporativo.compensar.com/convenios-alianzas/seguros/individuales/soat-seguros-del-estado</v>
      </c>
      <c r="G4856">
        <v>1</v>
      </c>
    </row>
    <row r="4857" spans="1:7" outlineLevel="1" x14ac:dyDescent="0.25">
      <c r="A4857" t="s">
        <v>268</v>
      </c>
      <c r="B4857">
        <v>0</v>
      </c>
      <c r="C4857" t="s">
        <v>529</v>
      </c>
      <c r="D4857" t="s">
        <v>529</v>
      </c>
      <c r="E4857" s="1" t="s">
        <v>799</v>
      </c>
      <c r="F4857" s="4" t="str">
        <f>HYPERLINK("https://www.rimac.com/trabajadores/complementarios/seguro-vida")</f>
        <v>https://www.rimac.com/trabajadores/complementarios/seguro-vida</v>
      </c>
      <c r="G4857">
        <v>1</v>
      </c>
    </row>
    <row r="4858" spans="1:7" x14ac:dyDescent="0.25">
      <c r="G4858">
        <v>1</v>
      </c>
    </row>
    <row r="4859" spans="1:7" x14ac:dyDescent="0.25">
      <c r="A4859" t="s">
        <v>351</v>
      </c>
      <c r="B4859">
        <v>0</v>
      </c>
      <c r="C4859" t="s">
        <v>529</v>
      </c>
      <c r="D4859" t="s">
        <v>529</v>
      </c>
      <c r="E4859" s="1" t="s">
        <v>799</v>
      </c>
      <c r="F4859" s="4" t="str">
        <f>HYPERLINK("https://es.aetna.com/individuals-families.html")</f>
        <v>https://es.aetna.com/individuals-families.html</v>
      </c>
      <c r="G4859">
        <v>1</v>
      </c>
    </row>
    <row r="4860" spans="1:7" outlineLevel="1" x14ac:dyDescent="0.25">
      <c r="A4860" t="s">
        <v>351</v>
      </c>
      <c r="B4860">
        <v>0</v>
      </c>
      <c r="C4860" t="s">
        <v>529</v>
      </c>
      <c r="D4860" t="s">
        <v>529</v>
      </c>
      <c r="E4860" s="1" t="s">
        <v>799</v>
      </c>
      <c r="F4860" s="4" t="str">
        <f>HYPERLINK("https://washingtonnational.com/es/explorar/en-el-trabajo/seguro-de-salud-del-empleador-en-comparacion-con-el-seguro-de-salud-individual-lo-que-necesita-saber/")</f>
        <v>https://washingtonnational.com/es/explorar/en-el-trabajo/seguro-de-salud-del-empleador-en-comparacion-con-el-seguro-de-salud-individual-lo-que-necesita-saber/</v>
      </c>
      <c r="G4860">
        <v>1</v>
      </c>
    </row>
    <row r="4861" spans="1:7" outlineLevel="1" x14ac:dyDescent="0.25">
      <c r="A4861" t="s">
        <v>351</v>
      </c>
      <c r="B4861">
        <v>0</v>
      </c>
      <c r="C4861" t="s">
        <v>529</v>
      </c>
      <c r="D4861" t="s">
        <v>529</v>
      </c>
      <c r="E4861" s="1" t="s">
        <v>799</v>
      </c>
      <c r="F4861" s="4" t="str">
        <f>HYPERLINK("https://w3.metlife.cl/te-ayudamos/preguntas-frecuentes/preguntas-frecuentes-seguros-colectivos/")</f>
        <v>https://w3.metlife.cl/te-ayudamos/preguntas-frecuentes/preguntas-frecuentes-seguros-colectivos/</v>
      </c>
      <c r="G4861">
        <v>1</v>
      </c>
    </row>
    <row r="4862" spans="1:7" outlineLevel="1" x14ac:dyDescent="0.25">
      <c r="A4862" t="s">
        <v>351</v>
      </c>
      <c r="B4862">
        <v>0</v>
      </c>
      <c r="C4862" t="s">
        <v>529</v>
      </c>
      <c r="D4862" t="s">
        <v>529</v>
      </c>
      <c r="E4862" s="1" t="s">
        <v>799</v>
      </c>
      <c r="F4862" s="4" t="str">
        <f>HYPERLINK("https://www.universal.com.do/productos_parati/salud_internacional/Paginas/default.aspx")</f>
        <v>https://www.universal.com.do/productos_parati/salud_internacional/Paginas/default.aspx</v>
      </c>
      <c r="G4862">
        <v>1</v>
      </c>
    </row>
    <row r="4863" spans="1:7" outlineLevel="1" x14ac:dyDescent="0.25">
      <c r="A4863" t="s">
        <v>351</v>
      </c>
      <c r="B4863">
        <v>0</v>
      </c>
      <c r="C4863" t="s">
        <v>529</v>
      </c>
      <c r="D4863" t="s">
        <v>529</v>
      </c>
      <c r="E4863" s="1" t="s">
        <v>799</v>
      </c>
      <c r="F4863" s="4" t="str">
        <f>HYPERLINK("https://united-studies.com/seguro-medico-seguro-cancelacion-2/")</f>
        <v>https://united-studies.com/seguro-medico-seguro-cancelacion-2/</v>
      </c>
      <c r="G4863">
        <v>1</v>
      </c>
    </row>
    <row r="4864" spans="1:7" outlineLevel="1" x14ac:dyDescent="0.25">
      <c r="A4864" t="s">
        <v>351</v>
      </c>
      <c r="B4864">
        <v>0</v>
      </c>
      <c r="C4864" t="s">
        <v>529</v>
      </c>
      <c r="D4864" t="s">
        <v>529</v>
      </c>
      <c r="E4864" s="1" t="s">
        <v>799</v>
      </c>
      <c r="F4864" s="4" t="str">
        <f>HYPERLINK("https://www.generali.es/seguros-particulares/salud-enfermedades-graves")</f>
        <v>https://www.generali.es/seguros-particulares/salud-enfermedades-graves</v>
      </c>
      <c r="G4864">
        <v>1</v>
      </c>
    </row>
    <row r="4865" spans="1:7" outlineLevel="1" x14ac:dyDescent="0.25">
      <c r="A4865" t="s">
        <v>351</v>
      </c>
      <c r="B4865">
        <v>0</v>
      </c>
      <c r="C4865" t="s">
        <v>529</v>
      </c>
      <c r="D4865" t="s">
        <v>529</v>
      </c>
      <c r="E4865" s="1" t="s">
        <v>799</v>
      </c>
      <c r="F4865" s="4" t="str">
        <f>HYPERLINK("https://www.generali.es/seguros-particulares/salud-clinic")</f>
        <v>https://www.generali.es/seguros-particulares/salud-clinic</v>
      </c>
      <c r="G4865">
        <v>1</v>
      </c>
    </row>
    <row r="4866" spans="1:7" outlineLevel="1" x14ac:dyDescent="0.25">
      <c r="A4866" t="s">
        <v>351</v>
      </c>
      <c r="B4866">
        <v>0</v>
      </c>
      <c r="C4866" t="s">
        <v>529</v>
      </c>
      <c r="D4866" t="s">
        <v>529</v>
      </c>
      <c r="E4866" s="1" t="s">
        <v>799</v>
      </c>
      <c r="F4866" s="4" t="str">
        <f>HYPERLINK("https://queplan.cl/QP-University/Isapre/Fonasa-o-Isapre")</f>
        <v>https://queplan.cl/QP-University/Isapre/Fonasa-o-Isapre</v>
      </c>
      <c r="G4866">
        <v>1</v>
      </c>
    </row>
    <row r="4867" spans="1:7" outlineLevel="1" x14ac:dyDescent="0.25">
      <c r="A4867" t="s">
        <v>351</v>
      </c>
      <c r="B4867">
        <v>0</v>
      </c>
      <c r="C4867" t="s">
        <v>529</v>
      </c>
      <c r="D4867" t="s">
        <v>529</v>
      </c>
      <c r="E4867" s="1" t="s">
        <v>799</v>
      </c>
      <c r="F4867" s="4" t="str">
        <f>HYPERLINK("https://es.statefarm.com/soluciones-para-pequenas-empresas/seguros")</f>
        <v>https://es.statefarm.com/soluciones-para-pequenas-empresas/seguros</v>
      </c>
      <c r="G4867">
        <v>1</v>
      </c>
    </row>
    <row r="4868" spans="1:7" outlineLevel="1" x14ac:dyDescent="0.25">
      <c r="A4868" t="s">
        <v>351</v>
      </c>
      <c r="B4868">
        <v>0</v>
      </c>
      <c r="C4868" t="s">
        <v>529</v>
      </c>
      <c r="D4868" t="s">
        <v>529</v>
      </c>
      <c r="E4868" s="1" t="s">
        <v>799</v>
      </c>
      <c r="F4868" s="4" t="str">
        <f>HYPERLINK("https://www.cigna.com/es-us/individuals-families/plans-services/plans-through-employer/pharmacy")</f>
        <v>https://www.cigna.com/es-us/individuals-families/plans-services/plans-through-employer/pharmacy</v>
      </c>
      <c r="G4868">
        <v>1</v>
      </c>
    </row>
    <row r="4869" spans="1:7" x14ac:dyDescent="0.25">
      <c r="G4869">
        <v>1</v>
      </c>
    </row>
    <row r="4870" spans="1:7" x14ac:dyDescent="0.25">
      <c r="A4870" t="s">
        <v>594</v>
      </c>
      <c r="B4870">
        <v>50</v>
      </c>
      <c r="C4870">
        <v>0.33</v>
      </c>
      <c r="D4870">
        <v>3.3</v>
      </c>
      <c r="E4870" s="1" t="s">
        <v>103</v>
      </c>
      <c r="F4870" s="4" t="str">
        <f>HYPERLINK("https://queplan.cl/Comparar/Seguros-de-Salud/Complementario")</f>
        <v>https://queplan.cl/Comparar/Seguros-de-Salud/Complementario</v>
      </c>
      <c r="G4870">
        <v>1</v>
      </c>
    </row>
    <row r="4871" spans="1:7" outlineLevel="1" x14ac:dyDescent="0.25">
      <c r="A4871" t="s">
        <v>594</v>
      </c>
      <c r="B4871">
        <v>50</v>
      </c>
      <c r="C4871">
        <v>0.33</v>
      </c>
      <c r="D4871">
        <v>3.3</v>
      </c>
      <c r="E4871" s="1" t="s">
        <v>103</v>
      </c>
      <c r="F4871" s="4" t="str">
        <f>HYPERLINK("https://ayuda.liyfe.cl/hc/es-419/articles/360025060673--En-qu%C3%A9-se-diferencia-un-seguro-complementario-de-salud-con-uno-catastr%C3%B3fico-")</f>
        <v>https://ayuda.liyfe.cl/hc/es-419/articles/360025060673--En-qu%C3%A9-se-diferencia-un-seguro-complementario-de-salud-con-uno-catastr%C3%B3fico-</v>
      </c>
      <c r="G4871">
        <v>1</v>
      </c>
    </row>
    <row r="4872" spans="1:7" outlineLevel="1" x14ac:dyDescent="0.25">
      <c r="A4872" t="s">
        <v>594</v>
      </c>
      <c r="B4872">
        <v>50</v>
      </c>
      <c r="C4872">
        <v>0.33</v>
      </c>
      <c r="D4872">
        <v>3.3</v>
      </c>
      <c r="E4872" s="1" t="s">
        <v>103</v>
      </c>
      <c r="F4872" s="4" t="str">
        <f>HYPERLINK("https://w3.metlife.cl/te-ayudamos/preguntas-frecuentes/preguntas-frecuentes-seguros-colectivos/")</f>
        <v>https://w3.metlife.cl/te-ayudamos/preguntas-frecuentes/preguntas-frecuentes-seguros-colectivos/</v>
      </c>
      <c r="G4872">
        <v>1</v>
      </c>
    </row>
    <row r="4873" spans="1:7" outlineLevel="1" x14ac:dyDescent="0.25">
      <c r="A4873" t="s">
        <v>594</v>
      </c>
      <c r="B4873">
        <v>50</v>
      </c>
      <c r="C4873">
        <v>0.33</v>
      </c>
      <c r="D4873">
        <v>3.3</v>
      </c>
      <c r="E4873" s="1" t="s">
        <v>103</v>
      </c>
      <c r="F4873" s="4" t="str">
        <f>HYPERLINK("https://www.cancer.gov/espanol/publicaciones/diccionarios/diccionario-cancer/def/seguro-medico-complementario")</f>
        <v>https://www.cancer.gov/espanol/publicaciones/diccionarios/diccionario-cancer/def/seguro-medico-complementario</v>
      </c>
      <c r="G4873">
        <v>1</v>
      </c>
    </row>
    <row r="4874" spans="1:7" outlineLevel="1" x14ac:dyDescent="0.25">
      <c r="A4874" t="s">
        <v>594</v>
      </c>
      <c r="B4874">
        <v>50</v>
      </c>
      <c r="C4874">
        <v>0.33</v>
      </c>
      <c r="D4874">
        <v>3.3</v>
      </c>
      <c r="E4874" s="1" t="s">
        <v>103</v>
      </c>
      <c r="F4874" s="4" t="str">
        <f>HYPERLINK("https://www.fundacionmapfre.org/publicaciones/diccionario-mapfre-seguros/intermediario-de-seguros-complementarios/")</f>
        <v>https://www.fundacionmapfre.org/publicaciones/diccionario-mapfre-seguros/intermediario-de-seguros-complementarios/</v>
      </c>
      <c r="G4874">
        <v>1</v>
      </c>
    </row>
    <row r="4875" spans="1:7" outlineLevel="1" x14ac:dyDescent="0.25">
      <c r="A4875" t="s">
        <v>594</v>
      </c>
      <c r="B4875">
        <v>50</v>
      </c>
      <c r="C4875">
        <v>0.33</v>
      </c>
      <c r="D4875">
        <v>3.3</v>
      </c>
      <c r="E4875" s="1" t="s">
        <v>103</v>
      </c>
      <c r="F4875" s="4" t="str">
        <f>HYPERLINK("https://www.rimac.com/trabajadores/complementarios")</f>
        <v>https://www.rimac.com/trabajadores/complementarios</v>
      </c>
      <c r="G4875">
        <v>1</v>
      </c>
    </row>
    <row r="4876" spans="1:7" outlineLevel="1" x14ac:dyDescent="0.25">
      <c r="A4876" t="s">
        <v>594</v>
      </c>
      <c r="B4876">
        <v>50</v>
      </c>
      <c r="C4876">
        <v>0.33</v>
      </c>
      <c r="D4876">
        <v>3.3</v>
      </c>
      <c r="E4876" s="1" t="s">
        <v>103</v>
      </c>
      <c r="F4876" s="4" t="str">
        <f>HYPERLINK("https://www.rimac.com/como-usar-seguro/salud/como-atenderme-seguro-salud-eps")</f>
        <v>https://www.rimac.com/como-usar-seguro/salud/como-atenderme-seguro-salud-eps</v>
      </c>
      <c r="G4876">
        <v>1</v>
      </c>
    </row>
    <row r="4877" spans="1:7" outlineLevel="1" x14ac:dyDescent="0.25">
      <c r="A4877" t="s">
        <v>594</v>
      </c>
      <c r="B4877">
        <v>50</v>
      </c>
      <c r="C4877">
        <v>0.33</v>
      </c>
      <c r="D4877">
        <v>3.3</v>
      </c>
      <c r="E4877" s="1" t="s">
        <v>103</v>
      </c>
      <c r="F4877" s="4" t="str">
        <f>HYPERLINK("http://appdt.dipreca.cl:8060/secosa-web/")</f>
        <v>http://appdt.dipreca.cl:8060/secosa-web/</v>
      </c>
      <c r="G4877">
        <v>1</v>
      </c>
    </row>
    <row r="4878" spans="1:7" outlineLevel="1" x14ac:dyDescent="0.25">
      <c r="A4878" t="s">
        <v>594</v>
      </c>
      <c r="B4878">
        <v>50</v>
      </c>
      <c r="C4878">
        <v>0.33</v>
      </c>
      <c r="D4878">
        <v>3.3</v>
      </c>
      <c r="E4878" s="1" t="s">
        <v>103</v>
      </c>
      <c r="F4878" s="4" t="str">
        <f>HYPERLINK("https://www.universal.com.do/productos_parati/salud_internacional/Paginas/default.aspx")</f>
        <v>https://www.universal.com.do/productos_parati/salud_internacional/Paginas/default.aspx</v>
      </c>
      <c r="G4878">
        <v>1</v>
      </c>
    </row>
    <row r="4879" spans="1:7" outlineLevel="1" x14ac:dyDescent="0.25">
      <c r="A4879" t="s">
        <v>594</v>
      </c>
      <c r="B4879">
        <v>50</v>
      </c>
      <c r="C4879">
        <v>0.33</v>
      </c>
      <c r="D4879">
        <v>3.3</v>
      </c>
      <c r="E4879" s="1" t="s">
        <v>103</v>
      </c>
      <c r="F4879" s="4" t="str">
        <f>HYPERLINK("https://1library.co/title/el-mercado-de-los-seguros-complementarios-de-salud-el-mercado-de-los-seguros-complementarios-de-salud")</f>
        <v>https://1library.co/title/el-mercado-de-los-seguros-complementarios-de-salud-el-mercado-de-los-seguros-complementarios-de-salud</v>
      </c>
      <c r="G4879">
        <v>1</v>
      </c>
    </row>
    <row r="4880" spans="1:7" x14ac:dyDescent="0.25">
      <c r="G4880">
        <v>1</v>
      </c>
    </row>
    <row r="4881" spans="1:7" x14ac:dyDescent="0.25">
      <c r="A4881" t="s">
        <v>103</v>
      </c>
      <c r="B4881">
        <v>0</v>
      </c>
      <c r="C4881" t="s">
        <v>529</v>
      </c>
      <c r="D4881" t="s">
        <v>529</v>
      </c>
      <c r="E4881" s="1" t="s">
        <v>103</v>
      </c>
      <c r="F4881" s="4" t="str">
        <f>HYPERLINK("https://ayuda.liyfe.cl/hc/es-419/articles/360025060673--En-qu%C3%A9-se-diferencia-un-seguro-complementario-de-salud-con-uno-catastr%C3%B3fico-")</f>
        <v>https://ayuda.liyfe.cl/hc/es-419/articles/360025060673--En-qu%C3%A9-se-diferencia-un-seguro-complementario-de-salud-con-uno-catastr%C3%B3fico-</v>
      </c>
      <c r="G4881">
        <v>1</v>
      </c>
    </row>
    <row r="4882" spans="1:7" outlineLevel="1" x14ac:dyDescent="0.25">
      <c r="A4882" t="s">
        <v>103</v>
      </c>
      <c r="B4882">
        <v>0</v>
      </c>
      <c r="C4882" t="s">
        <v>529</v>
      </c>
      <c r="D4882" t="s">
        <v>529</v>
      </c>
      <c r="E4882" s="1" t="s">
        <v>103</v>
      </c>
      <c r="F4882" s="4" t="str">
        <f>HYPERLINK("https://queplan.cl/Comparar/Seguros-de-Salud/Complementario")</f>
        <v>https://queplan.cl/Comparar/Seguros-de-Salud/Complementario</v>
      </c>
      <c r="G4882">
        <v>1</v>
      </c>
    </row>
    <row r="4883" spans="1:7" outlineLevel="1" x14ac:dyDescent="0.25">
      <c r="A4883" t="s">
        <v>103</v>
      </c>
      <c r="B4883">
        <v>0</v>
      </c>
      <c r="C4883" t="s">
        <v>529</v>
      </c>
      <c r="D4883" t="s">
        <v>529</v>
      </c>
      <c r="E4883" s="1" t="s">
        <v>103</v>
      </c>
      <c r="F4883" s="4" t="str">
        <f>HYPERLINK("https://queplan.cl/QP-University/Isapre/Fonasa-o-Isapre")</f>
        <v>https://queplan.cl/QP-University/Isapre/Fonasa-o-Isapre</v>
      </c>
      <c r="G4883">
        <v>1</v>
      </c>
    </row>
    <row r="4884" spans="1:7" outlineLevel="1" x14ac:dyDescent="0.25">
      <c r="A4884" t="s">
        <v>103</v>
      </c>
      <c r="B4884">
        <v>0</v>
      </c>
      <c r="C4884" t="s">
        <v>529</v>
      </c>
      <c r="D4884" t="s">
        <v>529</v>
      </c>
      <c r="E4884" s="1" t="s">
        <v>103</v>
      </c>
      <c r="F4884" s="4" t="str">
        <f>HYPERLINK("https://w3.metlife.cl/te-ayudamos/preguntas-frecuentes/preguntas-frecuentes-seguros-colectivos/")</f>
        <v>https://w3.metlife.cl/te-ayudamos/preguntas-frecuentes/preguntas-frecuentes-seguros-colectivos/</v>
      </c>
      <c r="G4884">
        <v>1</v>
      </c>
    </row>
    <row r="4885" spans="1:7" outlineLevel="1" x14ac:dyDescent="0.25">
      <c r="A4885" t="s">
        <v>103</v>
      </c>
      <c r="B4885">
        <v>0</v>
      </c>
      <c r="C4885" t="s">
        <v>529</v>
      </c>
      <c r="D4885" t="s">
        <v>529</v>
      </c>
      <c r="E4885" s="1" t="s">
        <v>103</v>
      </c>
      <c r="F4885" s="4" t="str">
        <f>HYPERLINK("https://www.gob.pe/194-seguro-social-del-peru-essalud")</f>
        <v>https://www.gob.pe/194-seguro-social-del-peru-essalud</v>
      </c>
      <c r="G4885">
        <v>1</v>
      </c>
    </row>
    <row r="4886" spans="1:7" outlineLevel="1" x14ac:dyDescent="0.25">
      <c r="A4886" t="s">
        <v>103</v>
      </c>
      <c r="B4886">
        <v>0</v>
      </c>
      <c r="C4886" t="s">
        <v>529</v>
      </c>
      <c r="D4886" t="s">
        <v>529</v>
      </c>
      <c r="E4886" s="1" t="s">
        <v>103</v>
      </c>
      <c r="F4886" s="4" t="str">
        <f>HYPERLINK("https://www.fundacionmapfre.org/publicaciones/diccionario-mapfre-seguros/intermediario-de-seguros-complementarios/")</f>
        <v>https://www.fundacionmapfre.org/publicaciones/diccionario-mapfre-seguros/intermediario-de-seguros-complementarios/</v>
      </c>
      <c r="G4886">
        <v>1</v>
      </c>
    </row>
    <row r="4887" spans="1:7" outlineLevel="1" x14ac:dyDescent="0.25">
      <c r="A4887" t="s">
        <v>103</v>
      </c>
      <c r="B4887">
        <v>0</v>
      </c>
      <c r="C4887" t="s">
        <v>529</v>
      </c>
      <c r="D4887" t="s">
        <v>529</v>
      </c>
      <c r="E4887" s="1" t="s">
        <v>103</v>
      </c>
      <c r="F4887" s="4" t="str">
        <f>HYPERLINK("https://www.rimac.com/trabajadores/complementarios")</f>
        <v>https://www.rimac.com/trabajadores/complementarios</v>
      </c>
      <c r="G4887">
        <v>1</v>
      </c>
    </row>
    <row r="4888" spans="1:7" outlineLevel="1" x14ac:dyDescent="0.25">
      <c r="A4888" t="s">
        <v>103</v>
      </c>
      <c r="B4888">
        <v>0</v>
      </c>
      <c r="C4888" t="s">
        <v>529</v>
      </c>
      <c r="D4888" t="s">
        <v>529</v>
      </c>
      <c r="E4888" s="1" t="s">
        <v>103</v>
      </c>
      <c r="F4888" s="4" t="str">
        <f>HYPERLINK("https://www.rimac.com/como-usar-seguro/salud/como-atenderme-seguro-salud-eps")</f>
        <v>https://www.rimac.com/como-usar-seguro/salud/como-atenderme-seguro-salud-eps</v>
      </c>
      <c r="G4888">
        <v>1</v>
      </c>
    </row>
    <row r="4889" spans="1:7" outlineLevel="1" x14ac:dyDescent="0.25">
      <c r="A4889" t="s">
        <v>103</v>
      </c>
      <c r="B4889">
        <v>0</v>
      </c>
      <c r="C4889" t="s">
        <v>529</v>
      </c>
      <c r="D4889" t="s">
        <v>529</v>
      </c>
      <c r="E4889" s="1" t="s">
        <v>103</v>
      </c>
      <c r="F4889" s="4" t="str">
        <f>HYPERLINK("http://appdt.dipreca.cl:8060/secosa-web/")</f>
        <v>http://appdt.dipreca.cl:8060/secosa-web/</v>
      </c>
      <c r="G4889">
        <v>1</v>
      </c>
    </row>
    <row r="4890" spans="1:7" outlineLevel="1" x14ac:dyDescent="0.25">
      <c r="A4890" t="s">
        <v>103</v>
      </c>
      <c r="B4890">
        <v>0</v>
      </c>
      <c r="C4890" t="s">
        <v>529</v>
      </c>
      <c r="D4890" t="s">
        <v>529</v>
      </c>
      <c r="E4890" s="1" t="s">
        <v>103</v>
      </c>
      <c r="F4890" s="4" t="str">
        <f>HYPERLINK("https://www.universal.com.do/productos_parati/salud_internacional/Paginas/default.aspx")</f>
        <v>https://www.universal.com.do/productos_parati/salud_internacional/Paginas/default.aspx</v>
      </c>
      <c r="G4890">
        <v>1</v>
      </c>
    </row>
    <row r="4891" spans="1:7" x14ac:dyDescent="0.25">
      <c r="G4891">
        <v>1</v>
      </c>
    </row>
    <row r="4892" spans="1:7" x14ac:dyDescent="0.25">
      <c r="A4892" t="s">
        <v>472</v>
      </c>
      <c r="B4892">
        <v>50</v>
      </c>
      <c r="C4892">
        <v>0.33</v>
      </c>
      <c r="D4892">
        <v>3.3</v>
      </c>
      <c r="E4892" s="1" t="s">
        <v>103</v>
      </c>
      <c r="F4892" s="4" t="str">
        <f>HYPERLINK("https://queplan.cl/Comparar/Seguros-de-Salud/Complementario")</f>
        <v>https://queplan.cl/Comparar/Seguros-de-Salud/Complementario</v>
      </c>
      <c r="G4892">
        <v>1</v>
      </c>
    </row>
    <row r="4893" spans="1:7" outlineLevel="1" x14ac:dyDescent="0.25">
      <c r="A4893" t="s">
        <v>472</v>
      </c>
      <c r="B4893">
        <v>50</v>
      </c>
      <c r="C4893">
        <v>0.33</v>
      </c>
      <c r="D4893">
        <v>3.3</v>
      </c>
      <c r="E4893" s="1" t="s">
        <v>103</v>
      </c>
      <c r="F4893" s="4" t="str">
        <f>HYPERLINK("https://ayuda.liyfe.cl/hc/es-419/articles/360025060673--En-qu%C3%A9-se-diferencia-un-seguro-complementario-de-salud-con-uno-catastr%C3%B3fico-")</f>
        <v>https://ayuda.liyfe.cl/hc/es-419/articles/360025060673--En-qu%C3%A9-se-diferencia-un-seguro-complementario-de-salud-con-uno-catastr%C3%B3fico-</v>
      </c>
      <c r="G4893">
        <v>1</v>
      </c>
    </row>
    <row r="4894" spans="1:7" outlineLevel="1" x14ac:dyDescent="0.25">
      <c r="A4894" t="s">
        <v>472</v>
      </c>
      <c r="B4894">
        <v>50</v>
      </c>
      <c r="C4894">
        <v>0.33</v>
      </c>
      <c r="D4894">
        <v>3.3</v>
      </c>
      <c r="E4894" s="1" t="s">
        <v>103</v>
      </c>
      <c r="F4894" s="4" t="str">
        <f>HYPERLINK("https://w3.metlife.cl/te-ayudamos/preguntas-frecuentes/preguntas-frecuentes-seguros-colectivos/")</f>
        <v>https://w3.metlife.cl/te-ayudamos/preguntas-frecuentes/preguntas-frecuentes-seguros-colectivos/</v>
      </c>
      <c r="G4894">
        <v>1</v>
      </c>
    </row>
    <row r="4895" spans="1:7" outlineLevel="1" x14ac:dyDescent="0.25">
      <c r="A4895" t="s">
        <v>472</v>
      </c>
      <c r="B4895">
        <v>50</v>
      </c>
      <c r="C4895">
        <v>0.33</v>
      </c>
      <c r="D4895">
        <v>3.3</v>
      </c>
      <c r="E4895" s="1" t="s">
        <v>103</v>
      </c>
      <c r="F4895" s="4" t="str">
        <f>HYPERLINK("https://www.cancer.gov/espanol/publicaciones/diccionarios/diccionario-cancer/def/seguro-medico-complementario")</f>
        <v>https://www.cancer.gov/espanol/publicaciones/diccionarios/diccionario-cancer/def/seguro-medico-complementario</v>
      </c>
      <c r="G4895">
        <v>1</v>
      </c>
    </row>
    <row r="4896" spans="1:7" outlineLevel="1" x14ac:dyDescent="0.25">
      <c r="A4896" t="s">
        <v>472</v>
      </c>
      <c r="B4896">
        <v>50</v>
      </c>
      <c r="C4896">
        <v>0.33</v>
      </c>
      <c r="D4896">
        <v>3.3</v>
      </c>
      <c r="E4896" s="1" t="s">
        <v>103</v>
      </c>
      <c r="F4896" s="4" t="str">
        <f>HYPERLINK("http://appdt.dipreca.cl:8060/secosa-web/")</f>
        <v>http://appdt.dipreca.cl:8060/secosa-web/</v>
      </c>
      <c r="G4896">
        <v>1</v>
      </c>
    </row>
    <row r="4897" spans="1:7" outlineLevel="1" x14ac:dyDescent="0.25">
      <c r="A4897" t="s">
        <v>472</v>
      </c>
      <c r="B4897">
        <v>50</v>
      </c>
      <c r="C4897">
        <v>0.33</v>
      </c>
      <c r="D4897">
        <v>3.3</v>
      </c>
      <c r="E4897" s="1" t="s">
        <v>103</v>
      </c>
      <c r="F4897" s="4" t="str">
        <f>HYPERLINK("https://www.fundacionmapfre.org/publicaciones/diccionario-mapfre-seguros/intermediario-de-seguros-complementarios/")</f>
        <v>https://www.fundacionmapfre.org/publicaciones/diccionario-mapfre-seguros/intermediario-de-seguros-complementarios/</v>
      </c>
      <c r="G4897">
        <v>1</v>
      </c>
    </row>
    <row r="4898" spans="1:7" outlineLevel="1" x14ac:dyDescent="0.25">
      <c r="A4898" t="s">
        <v>472</v>
      </c>
      <c r="B4898">
        <v>50</v>
      </c>
      <c r="C4898">
        <v>0.33</v>
      </c>
      <c r="D4898">
        <v>3.3</v>
      </c>
      <c r="E4898" s="1" t="s">
        <v>103</v>
      </c>
      <c r="F4898" s="4" t="str">
        <f>HYPERLINK("https://www.webchilena.cl/collahuasi/")</f>
        <v>https://www.webchilena.cl/collahuasi/</v>
      </c>
      <c r="G4898">
        <v>1</v>
      </c>
    </row>
    <row r="4899" spans="1:7" outlineLevel="1" x14ac:dyDescent="0.25">
      <c r="A4899" t="s">
        <v>472</v>
      </c>
      <c r="B4899">
        <v>50</v>
      </c>
      <c r="C4899">
        <v>0.33</v>
      </c>
      <c r="D4899">
        <v>3.3</v>
      </c>
      <c r="E4899" s="1" t="s">
        <v>103</v>
      </c>
      <c r="F4899" s="4" t="str">
        <f>HYPERLINK("https://www.gob.pe/194-seguro-social-del-peru-essalud")</f>
        <v>https://www.gob.pe/194-seguro-social-del-peru-essalud</v>
      </c>
      <c r="G4899">
        <v>1</v>
      </c>
    </row>
    <row r="4900" spans="1:7" outlineLevel="1" x14ac:dyDescent="0.25">
      <c r="A4900" t="s">
        <v>472</v>
      </c>
      <c r="B4900">
        <v>50</v>
      </c>
      <c r="C4900">
        <v>0.33</v>
      </c>
      <c r="D4900">
        <v>3.3</v>
      </c>
      <c r="E4900" s="1" t="s">
        <v>103</v>
      </c>
      <c r="F4900" s="4" t="str">
        <f>HYPERLINK("https://www.rimac.com/trabajadores/complementarios")</f>
        <v>https://www.rimac.com/trabajadores/complementarios</v>
      </c>
      <c r="G4900">
        <v>1</v>
      </c>
    </row>
    <row r="4901" spans="1:7" outlineLevel="1" x14ac:dyDescent="0.25">
      <c r="A4901" t="s">
        <v>472</v>
      </c>
      <c r="B4901">
        <v>50</v>
      </c>
      <c r="C4901">
        <v>0.33</v>
      </c>
      <c r="D4901">
        <v>3.3</v>
      </c>
      <c r="E4901" s="1" t="s">
        <v>103</v>
      </c>
      <c r="F4901" s="4" t="str">
        <f>HYPERLINK("https://play.google.com/store/apps/details?id=com.metlifeapps.chile&amp;amp;hl=es_PA")</f>
        <v>https://play.google.com/store/apps/details?id=com.metlifeapps.chile&amp;amp;hl=es_PA</v>
      </c>
      <c r="G4901">
        <v>1</v>
      </c>
    </row>
    <row r="4902" spans="1:7" x14ac:dyDescent="0.25">
      <c r="G4902">
        <v>1</v>
      </c>
    </row>
    <row r="4903" spans="1:7" x14ac:dyDescent="0.25">
      <c r="A4903" t="s">
        <v>27</v>
      </c>
      <c r="B4903">
        <v>50</v>
      </c>
      <c r="C4903">
        <v>0.99</v>
      </c>
      <c r="D4903" t="s">
        <v>529</v>
      </c>
      <c r="E4903" s="1" t="s">
        <v>103</v>
      </c>
      <c r="F4903" s="4" t="str">
        <f>HYPERLINK("https://queplan.cl/Comparar/Seguros-de-Salud/Complementario")</f>
        <v>https://queplan.cl/Comparar/Seguros-de-Salud/Complementario</v>
      </c>
      <c r="G4903">
        <v>1</v>
      </c>
    </row>
    <row r="4904" spans="1:7" outlineLevel="1" x14ac:dyDescent="0.25">
      <c r="A4904" t="s">
        <v>27</v>
      </c>
      <c r="B4904">
        <v>50</v>
      </c>
      <c r="C4904">
        <v>0.99</v>
      </c>
      <c r="D4904" t="s">
        <v>529</v>
      </c>
      <c r="E4904" s="1" t="s">
        <v>103</v>
      </c>
      <c r="F4904" s="4" t="str">
        <f>HYPERLINK("https://ayuda.liyfe.cl/hc/es-419/articles/360025060673--En-qu%C3%A9-se-diferencia-un-seguro-complementario-de-salud-con-uno-catastr%C3%B3fico-")</f>
        <v>https://ayuda.liyfe.cl/hc/es-419/articles/360025060673--En-qu%C3%A9-se-diferencia-un-seguro-complementario-de-salud-con-uno-catastr%C3%B3fico-</v>
      </c>
      <c r="G4904">
        <v>1</v>
      </c>
    </row>
    <row r="4905" spans="1:7" outlineLevel="1" x14ac:dyDescent="0.25">
      <c r="A4905" t="s">
        <v>27</v>
      </c>
      <c r="B4905">
        <v>50</v>
      </c>
      <c r="C4905">
        <v>0.99</v>
      </c>
      <c r="D4905" t="s">
        <v>529</v>
      </c>
      <c r="E4905" s="1" t="s">
        <v>103</v>
      </c>
      <c r="F4905" s="4" t="str">
        <f>HYPERLINK("https://w3.metlife.cl/te-ayudamos/preguntas-frecuentes/preguntas-frecuentes-seguros-colectivos/")</f>
        <v>https://w3.metlife.cl/te-ayudamos/preguntas-frecuentes/preguntas-frecuentes-seguros-colectivos/</v>
      </c>
      <c r="G4905">
        <v>1</v>
      </c>
    </row>
    <row r="4906" spans="1:7" outlineLevel="1" x14ac:dyDescent="0.25">
      <c r="A4906" t="s">
        <v>27</v>
      </c>
      <c r="B4906">
        <v>50</v>
      </c>
      <c r="C4906">
        <v>0.99</v>
      </c>
      <c r="D4906" t="s">
        <v>529</v>
      </c>
      <c r="E4906" s="1" t="s">
        <v>103</v>
      </c>
      <c r="F4906" s="4" t="str">
        <f>HYPERLINK("https://www.cancer.gov/espanol/publicaciones/diccionarios/diccionario-cancer/def/seguro-medico-complementario")</f>
        <v>https://www.cancer.gov/espanol/publicaciones/diccionarios/diccionario-cancer/def/seguro-medico-complementario</v>
      </c>
      <c r="G4906">
        <v>1</v>
      </c>
    </row>
    <row r="4907" spans="1:7" outlineLevel="1" x14ac:dyDescent="0.25">
      <c r="A4907" t="s">
        <v>27</v>
      </c>
      <c r="B4907">
        <v>50</v>
      </c>
      <c r="C4907">
        <v>0.99</v>
      </c>
      <c r="D4907" t="s">
        <v>529</v>
      </c>
      <c r="E4907" s="1" t="s">
        <v>103</v>
      </c>
      <c r="F4907" s="4" t="str">
        <f>HYPERLINK("http://appdt.dipreca.cl:8060/secosa-web/")</f>
        <v>http://appdt.dipreca.cl:8060/secosa-web/</v>
      </c>
      <c r="G4907">
        <v>1</v>
      </c>
    </row>
    <row r="4908" spans="1:7" outlineLevel="1" x14ac:dyDescent="0.25">
      <c r="A4908" t="s">
        <v>27</v>
      </c>
      <c r="B4908">
        <v>50</v>
      </c>
      <c r="C4908">
        <v>0.99</v>
      </c>
      <c r="D4908" t="s">
        <v>529</v>
      </c>
      <c r="E4908" s="1" t="s">
        <v>103</v>
      </c>
      <c r="F4908" s="4" t="str">
        <f>HYPERLINK("https://www.fundacionmapfre.org/publicaciones/diccionario-mapfre-seguros/intermediario-de-seguros-complementarios/")</f>
        <v>https://www.fundacionmapfre.org/publicaciones/diccionario-mapfre-seguros/intermediario-de-seguros-complementarios/</v>
      </c>
      <c r="G4908">
        <v>1</v>
      </c>
    </row>
    <row r="4909" spans="1:7" outlineLevel="1" x14ac:dyDescent="0.25">
      <c r="A4909" t="s">
        <v>27</v>
      </c>
      <c r="B4909">
        <v>50</v>
      </c>
      <c r="C4909">
        <v>0.99</v>
      </c>
      <c r="D4909" t="s">
        <v>529</v>
      </c>
      <c r="E4909" s="1" t="s">
        <v>103</v>
      </c>
      <c r="F4909" s="4" t="str">
        <f>HYPERLINK("https://play.google.com/store/apps/details?id=com.metlifeapps.chile&amp;amp;hl=es_PA")</f>
        <v>https://play.google.com/store/apps/details?id=com.metlifeapps.chile&amp;amp;hl=es_PA</v>
      </c>
      <c r="G4909">
        <v>1</v>
      </c>
    </row>
    <row r="4910" spans="1:7" outlineLevel="1" x14ac:dyDescent="0.25">
      <c r="A4910" t="s">
        <v>27</v>
      </c>
      <c r="B4910">
        <v>50</v>
      </c>
      <c r="C4910">
        <v>0.99</v>
      </c>
      <c r="D4910" t="s">
        <v>529</v>
      </c>
      <c r="E4910" s="1" t="s">
        <v>103</v>
      </c>
      <c r="F4910" s="4" t="str">
        <f>HYPERLINK("https://www.rimac.com/trabajadores/complementarios")</f>
        <v>https://www.rimac.com/trabajadores/complementarios</v>
      </c>
      <c r="G4910">
        <v>1</v>
      </c>
    </row>
    <row r="4911" spans="1:7" outlineLevel="1" x14ac:dyDescent="0.25">
      <c r="A4911" t="s">
        <v>27</v>
      </c>
      <c r="B4911">
        <v>50</v>
      </c>
      <c r="C4911">
        <v>0.99</v>
      </c>
      <c r="D4911" t="s">
        <v>529</v>
      </c>
      <c r="E4911" s="1" t="s">
        <v>103</v>
      </c>
      <c r="F4911" s="4" t="str">
        <f>HYPERLINK("https://www.webchilena.cl/collahuasi/")</f>
        <v>https://www.webchilena.cl/collahuasi/</v>
      </c>
      <c r="G4911">
        <v>1</v>
      </c>
    </row>
    <row r="4912" spans="1:7" outlineLevel="1" x14ac:dyDescent="0.25">
      <c r="A4912" t="s">
        <v>27</v>
      </c>
      <c r="B4912">
        <v>50</v>
      </c>
      <c r="C4912">
        <v>0.99</v>
      </c>
      <c r="D4912" t="s">
        <v>529</v>
      </c>
      <c r="E4912" s="1" t="s">
        <v>103</v>
      </c>
      <c r="F4912" s="4" t="str">
        <f>HYPERLINK("https://www.gob.pe/194-seguro-social-del-peru-essalud")</f>
        <v>https://www.gob.pe/194-seguro-social-del-peru-essalud</v>
      </c>
      <c r="G4912">
        <v>1</v>
      </c>
    </row>
    <row r="4913" spans="1:7" x14ac:dyDescent="0.25">
      <c r="G4913">
        <v>1</v>
      </c>
    </row>
    <row r="4914" spans="1:7" x14ac:dyDescent="0.25">
      <c r="A4914" t="s">
        <v>399</v>
      </c>
      <c r="B4914">
        <v>50</v>
      </c>
      <c r="C4914">
        <v>0.99</v>
      </c>
      <c r="D4914">
        <v>2.36</v>
      </c>
      <c r="E4914" s="1" t="s">
        <v>1120</v>
      </c>
      <c r="F4914" s="4" t="str">
        <f>HYPERLINK("https://coverseguros.com/consejos-para-elegir-un-seguro-medico/")</f>
        <v>https://coverseguros.com/consejos-para-elegir-un-seguro-medico/</v>
      </c>
      <c r="G4914">
        <v>1</v>
      </c>
    </row>
    <row r="4915" spans="1:7" outlineLevel="1" x14ac:dyDescent="0.25">
      <c r="A4915" t="s">
        <v>399</v>
      </c>
      <c r="B4915">
        <v>50</v>
      </c>
      <c r="C4915">
        <v>0.99</v>
      </c>
      <c r="D4915">
        <v>2.36</v>
      </c>
      <c r="E4915" s="1" t="s">
        <v>1120</v>
      </c>
      <c r="F4915" s="4" t="str">
        <f>HYPERLINK("https://selectra.es/seguros/seguros-salud")</f>
        <v>https://selectra.es/seguros/seguros-salud</v>
      </c>
      <c r="G4915">
        <v>1</v>
      </c>
    </row>
    <row r="4916" spans="1:7" outlineLevel="1" x14ac:dyDescent="0.25">
      <c r="A4916" t="s">
        <v>399</v>
      </c>
      <c r="B4916">
        <v>50</v>
      </c>
      <c r="C4916">
        <v>0.99</v>
      </c>
      <c r="D4916">
        <v>2.36</v>
      </c>
      <c r="E4916" s="1" t="s">
        <v>1120</v>
      </c>
      <c r="F4916" s="4" t="str">
        <f>HYPERLINK("https://es.aetna.com/individuals-families.html")</f>
        <v>https://es.aetna.com/individuals-families.html</v>
      </c>
      <c r="G4916">
        <v>1</v>
      </c>
    </row>
    <row r="4917" spans="1:7" outlineLevel="1" x14ac:dyDescent="0.25">
      <c r="A4917" t="s">
        <v>399</v>
      </c>
      <c r="B4917">
        <v>50</v>
      </c>
      <c r="C4917">
        <v>0.99</v>
      </c>
      <c r="D4917">
        <v>2.36</v>
      </c>
      <c r="E4917" s="1" t="s">
        <v>1120</v>
      </c>
      <c r="F4917" s="4" t="str">
        <f>HYPERLINK("https://www.ibercaja.es/particulares/seguros/seguros-salud/caser-salud-integral/")</f>
        <v>https://www.ibercaja.es/particulares/seguros/seguros-salud/caser-salud-integral/</v>
      </c>
      <c r="G4917">
        <v>1</v>
      </c>
    </row>
    <row r="4918" spans="1:7" outlineLevel="1" x14ac:dyDescent="0.25">
      <c r="A4918" t="s">
        <v>399</v>
      </c>
      <c r="B4918">
        <v>50</v>
      </c>
      <c r="C4918">
        <v>0.99</v>
      </c>
      <c r="D4918">
        <v>2.36</v>
      </c>
      <c r="E4918" s="1" t="s">
        <v>1120</v>
      </c>
      <c r="F4918" s="4" t="str">
        <f>HYPERLINK("https://www.vivaz.com/opiniones/")</f>
        <v>https://www.vivaz.com/opiniones/</v>
      </c>
      <c r="G4918">
        <v>1</v>
      </c>
    </row>
    <row r="4919" spans="1:7" outlineLevel="1" x14ac:dyDescent="0.25">
      <c r="A4919" t="s">
        <v>399</v>
      </c>
      <c r="B4919">
        <v>50</v>
      </c>
      <c r="C4919">
        <v>0.99</v>
      </c>
      <c r="D4919">
        <v>2.36</v>
      </c>
      <c r="E4919" s="1" t="s">
        <v>1120</v>
      </c>
      <c r="F4919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4919">
        <v>1</v>
      </c>
    </row>
    <row r="4920" spans="1:7" outlineLevel="1" x14ac:dyDescent="0.25">
      <c r="A4920" t="s">
        <v>399</v>
      </c>
      <c r="B4920">
        <v>50</v>
      </c>
      <c r="C4920">
        <v>0.99</v>
      </c>
      <c r="D4920">
        <v>2.36</v>
      </c>
      <c r="E4920" s="1" t="s">
        <v>1120</v>
      </c>
      <c r="F4920" s="4" t="str">
        <f>HYPERLINK("https://www.aracilypastor.es/novedades-40-qu-tres-tareas-previas-son-necesarias-antes-de-analizar-las-propuestas-para-un-seguro-de-salud")</f>
        <v>https://www.aracilypastor.es/novedades-40-qu-tres-tareas-previas-son-necesarias-antes-de-analizar-las-propuestas-para-un-seguro-de-salud</v>
      </c>
      <c r="G4920">
        <v>1</v>
      </c>
    </row>
    <row r="4921" spans="1:7" outlineLevel="1" x14ac:dyDescent="0.25">
      <c r="A4921" t="s">
        <v>399</v>
      </c>
      <c r="B4921">
        <v>50</v>
      </c>
      <c r="C4921">
        <v>0.99</v>
      </c>
      <c r="D4921">
        <v>2.36</v>
      </c>
      <c r="E4921" s="1" t="s">
        <v>1120</v>
      </c>
      <c r="F4921" s="4" t="str">
        <f>HYPERLINK("https://seguros.elcorteingles.es/salud/ayuda/coberturas-habituales-seguros-salud/")</f>
        <v>https://seguros.elcorteingles.es/salud/ayuda/coberturas-habituales-seguros-salud/</v>
      </c>
      <c r="G4921">
        <v>1</v>
      </c>
    </row>
    <row r="4922" spans="1:7" outlineLevel="1" x14ac:dyDescent="0.25">
      <c r="A4922" t="s">
        <v>399</v>
      </c>
      <c r="B4922">
        <v>50</v>
      </c>
      <c r="C4922">
        <v>0.99</v>
      </c>
      <c r="D4922">
        <v>2.36</v>
      </c>
      <c r="E4922" s="1" t="s">
        <v>1120</v>
      </c>
      <c r="F4922" s="4" t="str">
        <f>HYPERLINK("https://www.klimber.com/")</f>
        <v>https://www.klimber.com/</v>
      </c>
      <c r="G4922">
        <v>1</v>
      </c>
    </row>
    <row r="4923" spans="1:7" outlineLevel="1" x14ac:dyDescent="0.25">
      <c r="A4923" t="s">
        <v>399</v>
      </c>
      <c r="B4923">
        <v>50</v>
      </c>
      <c r="C4923">
        <v>0.99</v>
      </c>
      <c r="D4923">
        <v>2.36</v>
      </c>
      <c r="E4923" s="1" t="s">
        <v>1120</v>
      </c>
      <c r="F4923" s="4" t="str">
        <f>HYPERLINK("https://www.nacionalseguros.com.bo/preguntas-frecuentes.html")</f>
        <v>https://www.nacionalseguros.com.bo/preguntas-frecuentes.html</v>
      </c>
      <c r="G4923">
        <v>1</v>
      </c>
    </row>
    <row r="4924" spans="1:7" x14ac:dyDescent="0.25">
      <c r="G4924">
        <v>1</v>
      </c>
    </row>
    <row r="4925" spans="1:7" x14ac:dyDescent="0.25">
      <c r="A4925" t="s">
        <v>1120</v>
      </c>
      <c r="B4925">
        <v>50</v>
      </c>
      <c r="C4925">
        <v>0.99</v>
      </c>
      <c r="D4925">
        <v>3.4</v>
      </c>
      <c r="E4925" s="1" t="s">
        <v>1120</v>
      </c>
      <c r="F4925" s="4" t="str">
        <f>HYPERLINK("https://selectra.es/seguros/seguros-salud")</f>
        <v>https://selectra.es/seguros/seguros-salud</v>
      </c>
      <c r="G4925">
        <v>1</v>
      </c>
    </row>
    <row r="4926" spans="1:7" outlineLevel="1" x14ac:dyDescent="0.25">
      <c r="A4926" t="s">
        <v>1120</v>
      </c>
      <c r="B4926">
        <v>50</v>
      </c>
      <c r="C4926">
        <v>0.99</v>
      </c>
      <c r="D4926">
        <v>3.4</v>
      </c>
      <c r="E4926" s="1" t="s">
        <v>1120</v>
      </c>
      <c r="F4926" s="4" t="str">
        <f>HYPERLINK("https://coverseguros.com/consejos-para-elegir-un-seguro-medico/")</f>
        <v>https://coverseguros.com/consejos-para-elegir-un-seguro-medico/</v>
      </c>
      <c r="G4926">
        <v>1</v>
      </c>
    </row>
    <row r="4927" spans="1:7" outlineLevel="1" x14ac:dyDescent="0.25">
      <c r="A4927" t="s">
        <v>1120</v>
      </c>
      <c r="B4927">
        <v>50</v>
      </c>
      <c r="C4927">
        <v>0.99</v>
      </c>
      <c r="D4927">
        <v>3.4</v>
      </c>
      <c r="E4927" s="1" t="s">
        <v>1120</v>
      </c>
      <c r="F4927" s="4" t="str">
        <f>HYPERLINK("https://seguros.elcorteingles.es/salud/ayuda/coberturas-habituales-seguros-salud/")</f>
        <v>https://seguros.elcorteingles.es/salud/ayuda/coberturas-habituales-seguros-salud/</v>
      </c>
      <c r="G4927">
        <v>1</v>
      </c>
    </row>
    <row r="4928" spans="1:7" outlineLevel="1" x14ac:dyDescent="0.25">
      <c r="A4928" t="s">
        <v>1120</v>
      </c>
      <c r="B4928">
        <v>50</v>
      </c>
      <c r="C4928">
        <v>0.99</v>
      </c>
      <c r="D4928">
        <v>3.4</v>
      </c>
      <c r="E4928" s="1" t="s">
        <v>1120</v>
      </c>
      <c r="F4928" s="4" t="str">
        <f>HYPERLINK("https://www.ibercaja.es/particulares/seguros/seguros-salud/caser-salud-integral/")</f>
        <v>https://www.ibercaja.es/particulares/seguros/seguros-salud/caser-salud-integral/</v>
      </c>
      <c r="G4928">
        <v>1</v>
      </c>
    </row>
    <row r="4929" spans="1:7" outlineLevel="1" x14ac:dyDescent="0.25">
      <c r="A4929" t="s">
        <v>1120</v>
      </c>
      <c r="B4929">
        <v>50</v>
      </c>
      <c r="C4929">
        <v>0.99</v>
      </c>
      <c r="D4929">
        <v>3.4</v>
      </c>
      <c r="E4929" s="1" t="s">
        <v>1120</v>
      </c>
      <c r="F4929" s="4" t="str">
        <f>HYPERLINK("https://espanol.umich.edu/noticias/2021/02/10/una-doble-dosis-de-buenas-noticias-sobre-seguros-medicos/")</f>
        <v>https://espanol.umich.edu/noticias/2021/02/10/una-doble-dosis-de-buenas-noticias-sobre-seguros-medicos/</v>
      </c>
      <c r="G4929">
        <v>1</v>
      </c>
    </row>
    <row r="4930" spans="1:7" outlineLevel="1" x14ac:dyDescent="0.25">
      <c r="A4930" t="s">
        <v>1120</v>
      </c>
      <c r="B4930">
        <v>50</v>
      </c>
      <c r="C4930">
        <v>0.99</v>
      </c>
      <c r="D4930">
        <v>3.4</v>
      </c>
      <c r="E4930" s="1" t="s">
        <v>1120</v>
      </c>
      <c r="F4930" s="4" t="str">
        <f>HYPERLINK("https://es.aetna.com/individuals-families.html")</f>
        <v>https://es.aetna.com/individuals-families.html</v>
      </c>
      <c r="G4930">
        <v>1</v>
      </c>
    </row>
    <row r="4931" spans="1:7" outlineLevel="1" x14ac:dyDescent="0.25">
      <c r="A4931" t="s">
        <v>1120</v>
      </c>
      <c r="B4931">
        <v>50</v>
      </c>
      <c r="C4931">
        <v>0.99</v>
      </c>
      <c r="D4931">
        <v>3.4</v>
      </c>
      <c r="E4931" s="1" t="s">
        <v>1120</v>
      </c>
      <c r="F4931" s="4" t="str">
        <f>HYPERLINK("https://www.vivaz.com/opiniones/")</f>
        <v>https://www.vivaz.com/opiniones/</v>
      </c>
      <c r="G4931">
        <v>1</v>
      </c>
    </row>
    <row r="4932" spans="1:7" outlineLevel="1" x14ac:dyDescent="0.25">
      <c r="A4932" t="s">
        <v>1120</v>
      </c>
      <c r="B4932">
        <v>50</v>
      </c>
      <c r="C4932">
        <v>0.99</v>
      </c>
      <c r="D4932">
        <v>3.4</v>
      </c>
      <c r="E4932" s="1" t="s">
        <v>1120</v>
      </c>
      <c r="F4932" s="4" t="str">
        <f>HYPERLINK("https://blog.aegon.es/salud/seguro-salud-para-jovenes/")</f>
        <v>https://blog.aegon.es/salud/seguro-salud-para-jovenes/</v>
      </c>
      <c r="G4932">
        <v>1</v>
      </c>
    </row>
    <row r="4933" spans="1:7" outlineLevel="1" x14ac:dyDescent="0.25">
      <c r="A4933" t="s">
        <v>1120</v>
      </c>
      <c r="B4933">
        <v>50</v>
      </c>
      <c r="C4933">
        <v>0.99</v>
      </c>
      <c r="D4933">
        <v>3.4</v>
      </c>
      <c r="E4933" s="1" t="s">
        <v>1120</v>
      </c>
      <c r="F4933" s="4" t="str">
        <f>HYPERLINK("https://www.klimber.com/")</f>
        <v>https://www.klimber.com/</v>
      </c>
      <c r="G4933">
        <v>1</v>
      </c>
    </row>
    <row r="4934" spans="1:7" outlineLevel="1" x14ac:dyDescent="0.25">
      <c r="A4934" t="s">
        <v>1120</v>
      </c>
      <c r="B4934">
        <v>50</v>
      </c>
      <c r="C4934">
        <v>0.99</v>
      </c>
      <c r="D4934">
        <v>3.4</v>
      </c>
      <c r="E4934" s="1" t="s">
        <v>1120</v>
      </c>
      <c r="F4934" s="4" t="str">
        <f>HYPERLINK("https://www.nacionalseguros.com.bo/preguntas-frecuentes.html")</f>
        <v>https://www.nacionalseguros.com.bo/preguntas-frecuentes.html</v>
      </c>
      <c r="G4934">
        <v>1</v>
      </c>
    </row>
    <row r="4935" spans="1:7" x14ac:dyDescent="0.25">
      <c r="G4935">
        <v>1</v>
      </c>
    </row>
    <row r="4936" spans="1:7" x14ac:dyDescent="0.25">
      <c r="A4936" t="s">
        <v>397</v>
      </c>
      <c r="B4936">
        <v>50</v>
      </c>
      <c r="C4936">
        <v>0.33</v>
      </c>
      <c r="D4936">
        <v>1.52</v>
      </c>
      <c r="E4936" s="1" t="s">
        <v>158</v>
      </c>
      <c r="F4936" s="4" t="str">
        <f>HYPERLINK("https://seguros.elcorteingles.es/ayuda/como-dar-de-baja-o-cancelar-un-seguro/")</f>
        <v>https://seguros.elcorteingles.es/ayuda/como-dar-de-baja-o-cancelar-un-seguro/</v>
      </c>
      <c r="G4936">
        <v>1</v>
      </c>
    </row>
    <row r="4937" spans="1:7" outlineLevel="1" x14ac:dyDescent="0.25">
      <c r="A4937" t="s">
        <v>397</v>
      </c>
      <c r="B4937">
        <v>50</v>
      </c>
      <c r="C4937">
        <v>0.33</v>
      </c>
      <c r="D4937">
        <v>1.52</v>
      </c>
      <c r="E4937" s="1" t="s">
        <v>158</v>
      </c>
      <c r="F4937" s="4" t="str">
        <f>HYPERLINK("https://www.puntoseguro.com/blog/se-puede-cancelar-seguro-una-vez-contratado-sin-esperar-finalice/")</f>
        <v>https://www.puntoseguro.com/blog/se-puede-cancelar-seguro-una-vez-contratado-sin-esperar-finalice/</v>
      </c>
      <c r="G4937">
        <v>1</v>
      </c>
    </row>
    <row r="4938" spans="1:7" outlineLevel="1" x14ac:dyDescent="0.25">
      <c r="A4938" t="s">
        <v>397</v>
      </c>
      <c r="B4938">
        <v>50</v>
      </c>
      <c r="C4938">
        <v>0.33</v>
      </c>
      <c r="D4938">
        <v>1.52</v>
      </c>
      <c r="E4938" s="1" t="s">
        <v>158</v>
      </c>
      <c r="F4938" s="4" t="str">
        <f>HYPERLINK("https://www.rankia.com/foros/seguros/temas/3807821-baja-seguro-salud-segurcaixa-adeslas")</f>
        <v>https://www.rankia.com/foros/seguros/temas/3807821-baja-seguro-salud-segurcaixa-adeslas</v>
      </c>
      <c r="G4938">
        <v>1</v>
      </c>
    </row>
    <row r="4939" spans="1:7" outlineLevel="1" x14ac:dyDescent="0.25">
      <c r="A4939" t="s">
        <v>397</v>
      </c>
      <c r="B4939">
        <v>50</v>
      </c>
      <c r="C4939">
        <v>0.33</v>
      </c>
      <c r="D4939">
        <v>1.52</v>
      </c>
      <c r="E4939" s="1" t="s">
        <v>158</v>
      </c>
      <c r="F4939" s="4" t="str">
        <f>HYPERLINK("https://tiemposeguro.com/piensatelo-dos-veces-antes-de-dar-de-baja-tus-seguros/happy-customers-handshaking-after-a-deal/")</f>
        <v>https://tiemposeguro.com/piensatelo-dos-veces-antes-de-dar-de-baja-tus-seguros/happy-customers-handshaking-after-a-deal/</v>
      </c>
      <c r="G4939">
        <v>1</v>
      </c>
    </row>
    <row r="4940" spans="1:7" outlineLevel="1" x14ac:dyDescent="0.25">
      <c r="A4940" t="s">
        <v>397</v>
      </c>
      <c r="B4940">
        <v>50</v>
      </c>
      <c r="C4940">
        <v>0.33</v>
      </c>
      <c r="D4940">
        <v>1.52</v>
      </c>
      <c r="E4940" s="1" t="s">
        <v>158</v>
      </c>
      <c r="F4940" s="4" t="str">
        <f>HYPERLINK("https://www.clinicum.es/")</f>
        <v>https://www.clinicum.es/</v>
      </c>
      <c r="G4940">
        <v>1</v>
      </c>
    </row>
    <row r="4941" spans="1:7" outlineLevel="1" x14ac:dyDescent="0.25">
      <c r="A4941" t="s">
        <v>397</v>
      </c>
      <c r="B4941">
        <v>50</v>
      </c>
      <c r="C4941">
        <v>0.33</v>
      </c>
      <c r="D4941">
        <v>1.52</v>
      </c>
      <c r="E4941" s="1" t="s">
        <v>158</v>
      </c>
      <c r="F4941" s="4" t="str">
        <f>HYPERLINK("https://www.nacionalseguros.com.bo/")</f>
        <v>https://www.nacionalseguros.com.bo/</v>
      </c>
      <c r="G4941">
        <v>1</v>
      </c>
    </row>
    <row r="4942" spans="1:7" outlineLevel="1" x14ac:dyDescent="0.25">
      <c r="A4942" t="s">
        <v>397</v>
      </c>
      <c r="B4942">
        <v>50</v>
      </c>
      <c r="C4942">
        <v>0.33</v>
      </c>
      <c r="D4942">
        <v>1.52</v>
      </c>
      <c r="E4942" s="1" t="s">
        <v>158</v>
      </c>
      <c r="F4942" s="4" t="str">
        <f>HYPERLINK("https://www.bancsabadell.com/cs/Satellite/SabAtl/Proteccion-Salud/6000018128579/es/")</f>
        <v>https://www.bancsabadell.com/cs/Satellite/SabAtl/Proteccion-Salud/6000018128579/es/</v>
      </c>
      <c r="G4942">
        <v>1</v>
      </c>
    </row>
    <row r="4943" spans="1:7" outlineLevel="1" x14ac:dyDescent="0.25">
      <c r="A4943" t="s">
        <v>397</v>
      </c>
      <c r="B4943">
        <v>50</v>
      </c>
      <c r="C4943">
        <v>0.33</v>
      </c>
      <c r="D4943">
        <v>1.52</v>
      </c>
      <c r="E4943" s="1" t="s">
        <v>158</v>
      </c>
      <c r="F4943" s="4" t="str">
        <f>HYPERLINK("https://www.fundacionmapfre.org/publicaciones/diccionario-mapfre-seguros/dar-de-baja/")</f>
        <v>https://www.fundacionmapfre.org/publicaciones/diccionario-mapfre-seguros/dar-de-baja/</v>
      </c>
      <c r="G4943">
        <v>1</v>
      </c>
    </row>
    <row r="4944" spans="1:7" outlineLevel="1" x14ac:dyDescent="0.25">
      <c r="A4944" t="s">
        <v>397</v>
      </c>
      <c r="B4944">
        <v>50</v>
      </c>
      <c r="C4944">
        <v>0.33</v>
      </c>
      <c r="D4944">
        <v>1.52</v>
      </c>
      <c r="E4944" s="1" t="s">
        <v>158</v>
      </c>
      <c r="F4944" s="4" t="str">
        <f>HYPERLINK("https://www.segurosripley.cl/")</f>
        <v>https://www.segurosripley.cl/</v>
      </c>
      <c r="G4944">
        <v>1</v>
      </c>
    </row>
    <row r="4945" spans="1:7" outlineLevel="1" x14ac:dyDescent="0.25">
      <c r="A4945" t="s">
        <v>397</v>
      </c>
      <c r="B4945">
        <v>50</v>
      </c>
      <c r="C4945">
        <v>0.33</v>
      </c>
      <c r="D4945">
        <v>1.52</v>
      </c>
      <c r="E4945" s="1" t="s">
        <v>158</v>
      </c>
      <c r="F4945" s="4" t="str">
        <f>HYPERLINK("https://www.ocu.org/reclamar/lista-reclamaciones-publicas/reclamacion-publica?referenceId=CPTES01206525-39")</f>
        <v>https://www.ocu.org/reclamar/lista-reclamaciones-publicas/reclamacion-publica?referenceId=CPTES01206525-39</v>
      </c>
      <c r="G4945">
        <v>1</v>
      </c>
    </row>
    <row r="4946" spans="1:7" x14ac:dyDescent="0.25">
      <c r="G4946">
        <v>1</v>
      </c>
    </row>
    <row r="4947" spans="1:7" x14ac:dyDescent="0.25">
      <c r="A4947" t="s">
        <v>862</v>
      </c>
      <c r="B4947">
        <v>50</v>
      </c>
      <c r="C4947">
        <v>0.33</v>
      </c>
      <c r="D4947">
        <v>1.52</v>
      </c>
      <c r="E4947" s="1" t="s">
        <v>158</v>
      </c>
      <c r="F4947" s="4" t="str">
        <f>HYPERLINK("https://seguros.elcorteingles.es/ayuda/como-dar-de-baja-o-cancelar-un-seguro/")</f>
        <v>https://seguros.elcorteingles.es/ayuda/como-dar-de-baja-o-cancelar-un-seguro/</v>
      </c>
      <c r="G4947">
        <v>1</v>
      </c>
    </row>
    <row r="4948" spans="1:7" outlineLevel="1" x14ac:dyDescent="0.25">
      <c r="A4948" t="s">
        <v>862</v>
      </c>
      <c r="B4948">
        <v>50</v>
      </c>
      <c r="C4948">
        <v>0.33</v>
      </c>
      <c r="D4948">
        <v>1.52</v>
      </c>
      <c r="E4948" s="1" t="s">
        <v>158</v>
      </c>
      <c r="F4948" s="4" t="str">
        <f>HYPERLINK("https://www.puntoseguro.com/blog/se-puede-cancelar-seguro-una-vez-contratado-sin-esperar-finalice/")</f>
        <v>https://www.puntoseguro.com/blog/se-puede-cancelar-seguro-una-vez-contratado-sin-esperar-finalice/</v>
      </c>
      <c r="G4948">
        <v>1</v>
      </c>
    </row>
    <row r="4949" spans="1:7" outlineLevel="1" x14ac:dyDescent="0.25">
      <c r="A4949" t="s">
        <v>862</v>
      </c>
      <c r="B4949">
        <v>50</v>
      </c>
      <c r="C4949">
        <v>0.33</v>
      </c>
      <c r="D4949">
        <v>1.52</v>
      </c>
      <c r="E4949" s="1" t="s">
        <v>158</v>
      </c>
      <c r="F4949" s="4" t="str">
        <f>HYPERLINK("https://www.rankia.com/foros/seguros/temas/3807821-baja-seguro-salud-segurcaixa-adeslas")</f>
        <v>https://www.rankia.com/foros/seguros/temas/3807821-baja-seguro-salud-segurcaixa-adeslas</v>
      </c>
      <c r="G4949">
        <v>1</v>
      </c>
    </row>
    <row r="4950" spans="1:7" outlineLevel="1" x14ac:dyDescent="0.25">
      <c r="A4950" t="s">
        <v>862</v>
      </c>
      <c r="B4950">
        <v>50</v>
      </c>
      <c r="C4950">
        <v>0.33</v>
      </c>
      <c r="D4950">
        <v>1.52</v>
      </c>
      <c r="E4950" s="1" t="s">
        <v>158</v>
      </c>
      <c r="F4950" s="4" t="str">
        <f>HYPERLINK("https://www.nacionalseguros.com.bo/")</f>
        <v>https://www.nacionalseguros.com.bo/</v>
      </c>
      <c r="G4950">
        <v>1</v>
      </c>
    </row>
    <row r="4951" spans="1:7" outlineLevel="1" x14ac:dyDescent="0.25">
      <c r="A4951" t="s">
        <v>862</v>
      </c>
      <c r="B4951">
        <v>50</v>
      </c>
      <c r="C4951">
        <v>0.33</v>
      </c>
      <c r="D4951">
        <v>1.52</v>
      </c>
      <c r="E4951" s="1" t="s">
        <v>158</v>
      </c>
      <c r="F4951" s="4" t="str">
        <f>HYPERLINK("https://tiemposeguro.com/piensatelo-dos-veces-antes-de-dar-de-baja-tus-seguros/happy-customers-handshaking-after-a-deal/")</f>
        <v>https://tiemposeguro.com/piensatelo-dos-veces-antes-de-dar-de-baja-tus-seguros/happy-customers-handshaking-after-a-deal/</v>
      </c>
      <c r="G4951">
        <v>1</v>
      </c>
    </row>
    <row r="4952" spans="1:7" outlineLevel="1" x14ac:dyDescent="0.25">
      <c r="A4952" t="s">
        <v>862</v>
      </c>
      <c r="B4952">
        <v>50</v>
      </c>
      <c r="C4952">
        <v>0.33</v>
      </c>
      <c r="D4952">
        <v>1.52</v>
      </c>
      <c r="E4952" s="1" t="s">
        <v>158</v>
      </c>
      <c r="F4952" s="4" t="str">
        <f>HYPERLINK("https://www.clinicum.es/")</f>
        <v>https://www.clinicum.es/</v>
      </c>
      <c r="G4952">
        <v>1</v>
      </c>
    </row>
    <row r="4953" spans="1:7" outlineLevel="1" x14ac:dyDescent="0.25">
      <c r="A4953" t="s">
        <v>862</v>
      </c>
      <c r="B4953">
        <v>50</v>
      </c>
      <c r="C4953">
        <v>0.33</v>
      </c>
      <c r="D4953">
        <v>1.52</v>
      </c>
      <c r="E4953" s="1" t="s">
        <v>158</v>
      </c>
      <c r="F4953" s="4" t="str">
        <f>HYPERLINK("https://www.bancsabadell.com/cs/Satellite/SabAtl/Proteccion-Salud/6000018128579/es/")</f>
        <v>https://www.bancsabadell.com/cs/Satellite/SabAtl/Proteccion-Salud/6000018128579/es/</v>
      </c>
      <c r="G4953">
        <v>1</v>
      </c>
    </row>
    <row r="4954" spans="1:7" outlineLevel="1" x14ac:dyDescent="0.25">
      <c r="A4954" t="s">
        <v>862</v>
      </c>
      <c r="B4954">
        <v>50</v>
      </c>
      <c r="C4954">
        <v>0.33</v>
      </c>
      <c r="D4954">
        <v>1.52</v>
      </c>
      <c r="E4954" s="1" t="s">
        <v>158</v>
      </c>
      <c r="F4954" s="4" t="str">
        <f>HYPERLINK("https://psn.es/")</f>
        <v>https://psn.es/</v>
      </c>
      <c r="G4954">
        <v>1</v>
      </c>
    </row>
    <row r="4955" spans="1:7" outlineLevel="1" x14ac:dyDescent="0.25">
      <c r="A4955" t="s">
        <v>862</v>
      </c>
      <c r="B4955">
        <v>50</v>
      </c>
      <c r="C4955">
        <v>0.33</v>
      </c>
      <c r="D4955">
        <v>1.52</v>
      </c>
      <c r="E4955" s="1" t="s">
        <v>158</v>
      </c>
      <c r="F4955" s="4" t="str">
        <f>HYPERLINK("https://www.fundacionmapfre.org/publicaciones/diccionario-mapfre-seguros/dar-de-baja/")</f>
        <v>https://www.fundacionmapfre.org/publicaciones/diccionario-mapfre-seguros/dar-de-baja/</v>
      </c>
      <c r="G4955">
        <v>1</v>
      </c>
    </row>
    <row r="4956" spans="1:7" outlineLevel="1" x14ac:dyDescent="0.25">
      <c r="A4956" t="s">
        <v>862</v>
      </c>
      <c r="B4956">
        <v>50</v>
      </c>
      <c r="C4956">
        <v>0.33</v>
      </c>
      <c r="D4956">
        <v>1.52</v>
      </c>
      <c r="E4956" s="1" t="s">
        <v>158</v>
      </c>
      <c r="F4956" s="4" t="str">
        <f>HYPERLINK("https://www.ocu.org/reclamar/lista-reclamaciones-publicas/reclamacion-publica?referenceId=CPTES01206525-39")</f>
        <v>https://www.ocu.org/reclamar/lista-reclamaciones-publicas/reclamacion-publica?referenceId=CPTES01206525-39</v>
      </c>
      <c r="G4956">
        <v>1</v>
      </c>
    </row>
    <row r="4957" spans="1:7" x14ac:dyDescent="0.25">
      <c r="G4957">
        <v>1</v>
      </c>
    </row>
    <row r="4958" spans="1:7" x14ac:dyDescent="0.25">
      <c r="A4958" t="s">
        <v>321</v>
      </c>
      <c r="B4958">
        <v>50</v>
      </c>
      <c r="C4958">
        <v>0.99</v>
      </c>
      <c r="D4958">
        <v>2.44</v>
      </c>
      <c r="E4958" s="1" t="s">
        <v>1099</v>
      </c>
      <c r="F4958" s="4" t="str">
        <f>HYPERLINK("https://www.generali.es/seguros-particulares/salud-enfermedades-graves")</f>
        <v>https://www.generali.es/seguros-particulares/salud-enfermedades-graves</v>
      </c>
      <c r="G4958">
        <v>1</v>
      </c>
    </row>
    <row r="4959" spans="1:7" outlineLevel="1" x14ac:dyDescent="0.25">
      <c r="A4959" t="s">
        <v>321</v>
      </c>
      <c r="B4959">
        <v>50</v>
      </c>
      <c r="C4959">
        <v>0.99</v>
      </c>
      <c r="D4959">
        <v>2.44</v>
      </c>
      <c r="E4959" s="1" t="s">
        <v>1099</v>
      </c>
      <c r="F4959" s="4" t="str">
        <f>HYPERLINK("https://seguros.elcorteingles.es/salud/ayuda/que-son-preexistencias/")</f>
        <v>https://seguros.elcorteingles.es/salud/ayuda/que-son-preexistencias/</v>
      </c>
      <c r="G4959">
        <v>1</v>
      </c>
    </row>
    <row r="4960" spans="1:7" outlineLevel="1" x14ac:dyDescent="0.25">
      <c r="A4960" t="s">
        <v>321</v>
      </c>
      <c r="B4960">
        <v>50</v>
      </c>
      <c r="C4960">
        <v>0.99</v>
      </c>
      <c r="D4960">
        <v>2.44</v>
      </c>
      <c r="E4960" s="1" t="s">
        <v>1099</v>
      </c>
      <c r="F4960" s="4" t="str">
        <f>HYPERLINK("https://www.asertec.com.ec/blog/que-no-te-pase/12-preguntas-seguro-salud/")</f>
        <v>https://www.asertec.com.ec/blog/que-no-te-pase/12-preguntas-seguro-salud/</v>
      </c>
      <c r="G4960">
        <v>1</v>
      </c>
    </row>
    <row r="4961" spans="1:7" outlineLevel="1" x14ac:dyDescent="0.25">
      <c r="A4961" t="s">
        <v>321</v>
      </c>
      <c r="B4961">
        <v>50</v>
      </c>
      <c r="C4961">
        <v>0.99</v>
      </c>
      <c r="D4961">
        <v>2.44</v>
      </c>
      <c r="E4961" s="1" t="s">
        <v>1099</v>
      </c>
      <c r="F4961" s="4" t="str">
        <f>HYPERLINK("https://blog.aegon.es/salud/seguro-salud-para-jovenes/")</f>
        <v>https://blog.aegon.es/salud/seguro-salud-para-jovenes/</v>
      </c>
      <c r="G4961">
        <v>1</v>
      </c>
    </row>
    <row r="4962" spans="1:7" outlineLevel="1" x14ac:dyDescent="0.25">
      <c r="A4962" t="s">
        <v>321</v>
      </c>
      <c r="B4962">
        <v>50</v>
      </c>
      <c r="C4962">
        <v>0.99</v>
      </c>
      <c r="D4962">
        <v>2.44</v>
      </c>
      <c r="E4962" s="1" t="s">
        <v>1099</v>
      </c>
      <c r="F4962" s="4" t="str">
        <f>HYPERLINK("http://www.cuadrosgrupobancosabadell.es/recursos/documentos/MUTUA/Pdf%20Salud%20ASISA%202021.pdf")</f>
        <v>http://www.cuadrosgrupobancosabadell.es/recursos/documentos/MUTUA/Pdf%20Salud%20ASISA%202021.pdf</v>
      </c>
      <c r="G4962">
        <v>1</v>
      </c>
    </row>
    <row r="4963" spans="1:7" outlineLevel="1" x14ac:dyDescent="0.25">
      <c r="A4963" t="s">
        <v>321</v>
      </c>
      <c r="B4963">
        <v>50</v>
      </c>
      <c r="C4963">
        <v>0.99</v>
      </c>
      <c r="D4963">
        <v>2.44</v>
      </c>
      <c r="E4963" s="1" t="s">
        <v>1099</v>
      </c>
      <c r="F4963" s="4" t="str">
        <f>HYPERLINK("https://www.allianztravel.com.mx/seguro-de-viaje.html")</f>
        <v>https://www.allianztravel.com.mx/seguro-de-viaje.html</v>
      </c>
      <c r="G4963">
        <v>1</v>
      </c>
    </row>
    <row r="4964" spans="1:7" outlineLevel="1" x14ac:dyDescent="0.25">
      <c r="A4964" t="s">
        <v>321</v>
      </c>
      <c r="B4964">
        <v>50</v>
      </c>
      <c r="C4964">
        <v>0.99</v>
      </c>
      <c r="D4964">
        <v>2.44</v>
      </c>
      <c r="E4964" s="1" t="s">
        <v>1099</v>
      </c>
      <c r="F4964" s="4" t="str">
        <f>HYPERLINK("https://www.aseguratuviaje.cl/seguros-de-viaje/seguro-de-viaje-preexistencias")</f>
        <v>https://www.aseguratuviaje.cl/seguros-de-viaje/seguro-de-viaje-preexistencias</v>
      </c>
      <c r="G4964">
        <v>1</v>
      </c>
    </row>
    <row r="4965" spans="1:7" outlineLevel="1" x14ac:dyDescent="0.25">
      <c r="A4965" t="s">
        <v>321</v>
      </c>
      <c r="B4965">
        <v>50</v>
      </c>
      <c r="C4965">
        <v>0.99</v>
      </c>
      <c r="D4965">
        <v>2.44</v>
      </c>
      <c r="E4965" s="1" t="s">
        <v>1099</v>
      </c>
      <c r="F4965" s="4" t="str">
        <f>HYPERLINK("https://www.motopoliza.com/saludpilotos/")</f>
        <v>https://www.motopoliza.com/saludpilotos/</v>
      </c>
      <c r="G4965">
        <v>1</v>
      </c>
    </row>
    <row r="4966" spans="1:7" outlineLevel="1" x14ac:dyDescent="0.25">
      <c r="A4966" t="s">
        <v>321</v>
      </c>
      <c r="B4966">
        <v>50</v>
      </c>
      <c r="C4966">
        <v>0.99</v>
      </c>
      <c r="D4966">
        <v>2.44</v>
      </c>
      <c r="E4966" s="1" t="s">
        <v>1099</v>
      </c>
      <c r="F4966" s="4" t="str">
        <f>HYPERLINK("https://www.bbvaseguros.com.co/seguros-vida/seguro-de-vida-colectivo-deudores/")</f>
        <v>https://www.bbvaseguros.com.co/seguros-vida/seguro-de-vida-colectivo-deudores/</v>
      </c>
      <c r="G4966">
        <v>1</v>
      </c>
    </row>
    <row r="4967" spans="1:7" outlineLevel="1" x14ac:dyDescent="0.25">
      <c r="A4967" t="s">
        <v>321</v>
      </c>
      <c r="B4967">
        <v>50</v>
      </c>
      <c r="C4967">
        <v>0.99</v>
      </c>
      <c r="D4967">
        <v>2.44</v>
      </c>
      <c r="E4967" s="1" t="s">
        <v>1099</v>
      </c>
      <c r="F4967" s="4" t="str">
        <f>HYPERLINK("https://segurosyvida.es/seguros-salud-cataluna/")</f>
        <v>https://segurosyvida.es/seguros-salud-cataluna/</v>
      </c>
      <c r="G4967">
        <v>1</v>
      </c>
    </row>
    <row r="4968" spans="1:7" x14ac:dyDescent="0.25">
      <c r="G4968">
        <v>1</v>
      </c>
    </row>
    <row r="4969" spans="1:7" x14ac:dyDescent="0.25">
      <c r="A4969" t="s">
        <v>1099</v>
      </c>
      <c r="B4969">
        <v>50</v>
      </c>
      <c r="C4969">
        <v>0.99</v>
      </c>
      <c r="D4969">
        <v>3.12</v>
      </c>
      <c r="E4969" s="1" t="s">
        <v>1099</v>
      </c>
      <c r="F4969" s="4" t="str">
        <f>HYPERLINK("https://www.generali.es/seguros-particulares/salud-enfermedades-graves")</f>
        <v>https://www.generali.es/seguros-particulares/salud-enfermedades-graves</v>
      </c>
      <c r="G4969">
        <v>1</v>
      </c>
    </row>
    <row r="4970" spans="1:7" outlineLevel="1" x14ac:dyDescent="0.25">
      <c r="A4970" t="s">
        <v>1099</v>
      </c>
      <c r="B4970">
        <v>50</v>
      </c>
      <c r="C4970">
        <v>0.99</v>
      </c>
      <c r="D4970">
        <v>3.12</v>
      </c>
      <c r="E4970" s="1" t="s">
        <v>1099</v>
      </c>
      <c r="F4970" s="4" t="str">
        <f>HYPERLINK("https://seguros.elcorteingles.es/salud/ayuda/que-son-preexistencias/")</f>
        <v>https://seguros.elcorteingles.es/salud/ayuda/que-son-preexistencias/</v>
      </c>
      <c r="G4970">
        <v>1</v>
      </c>
    </row>
    <row r="4971" spans="1:7" outlineLevel="1" x14ac:dyDescent="0.25">
      <c r="A4971" t="s">
        <v>1099</v>
      </c>
      <c r="B4971">
        <v>50</v>
      </c>
      <c r="C4971">
        <v>0.99</v>
      </c>
      <c r="D4971">
        <v>3.12</v>
      </c>
      <c r="E4971" s="1" t="s">
        <v>1099</v>
      </c>
      <c r="F4971" s="4" t="str">
        <f>HYPERLINK("https://www.asertec.com.ec/blog/que-no-te-pase/12-preguntas-seguro-salud/")</f>
        <v>https://www.asertec.com.ec/blog/que-no-te-pase/12-preguntas-seguro-salud/</v>
      </c>
      <c r="G4971">
        <v>1</v>
      </c>
    </row>
    <row r="4972" spans="1:7" outlineLevel="1" x14ac:dyDescent="0.25">
      <c r="A4972" t="s">
        <v>1099</v>
      </c>
      <c r="B4972">
        <v>50</v>
      </c>
      <c r="C4972">
        <v>0.99</v>
      </c>
      <c r="D4972">
        <v>3.12</v>
      </c>
      <c r="E4972" s="1" t="s">
        <v>1099</v>
      </c>
      <c r="F4972" s="4" t="str">
        <f>HYPERLINK("https://blog.aegon.es/salud/seguro-salud-para-jovenes/")</f>
        <v>https://blog.aegon.es/salud/seguro-salud-para-jovenes/</v>
      </c>
      <c r="G4972">
        <v>1</v>
      </c>
    </row>
    <row r="4973" spans="1:7" outlineLevel="1" x14ac:dyDescent="0.25">
      <c r="A4973" t="s">
        <v>1099</v>
      </c>
      <c r="B4973">
        <v>50</v>
      </c>
      <c r="C4973">
        <v>0.99</v>
      </c>
      <c r="D4973">
        <v>3.12</v>
      </c>
      <c r="E4973" s="1" t="s">
        <v>1099</v>
      </c>
      <c r="F4973" s="4" t="str">
        <f>HYPERLINK("http://www.cuadrosgrupobancosabadell.es/recursos/documentos/MUTUA/Pdf%20Salud%20ASISA%202021.pdf")</f>
        <v>http://www.cuadrosgrupobancosabadell.es/recursos/documentos/MUTUA/Pdf%20Salud%20ASISA%202021.pdf</v>
      </c>
      <c r="G4973">
        <v>1</v>
      </c>
    </row>
    <row r="4974" spans="1:7" outlineLevel="1" x14ac:dyDescent="0.25">
      <c r="A4974" t="s">
        <v>1099</v>
      </c>
      <c r="B4974">
        <v>50</v>
      </c>
      <c r="C4974">
        <v>0.99</v>
      </c>
      <c r="D4974">
        <v>3.12</v>
      </c>
      <c r="E4974" s="1" t="s">
        <v>1099</v>
      </c>
      <c r="F4974" s="4" t="str">
        <f>HYPERLINK("https://www.allianztravel.com.mx/seguro-de-viaje.html")</f>
        <v>https://www.allianztravel.com.mx/seguro-de-viaje.html</v>
      </c>
      <c r="G4974">
        <v>1</v>
      </c>
    </row>
    <row r="4975" spans="1:7" outlineLevel="1" x14ac:dyDescent="0.25">
      <c r="A4975" t="s">
        <v>1099</v>
      </c>
      <c r="B4975">
        <v>50</v>
      </c>
      <c r="C4975">
        <v>0.99</v>
      </c>
      <c r="D4975">
        <v>3.12</v>
      </c>
      <c r="E4975" s="1" t="s">
        <v>1099</v>
      </c>
      <c r="F4975" s="4" t="str">
        <f>HYPERLINK("https://www.bbvaseguros.com.co/seguros-vida/seguro-de-vida-colectivo-deudores/")</f>
        <v>https://www.bbvaseguros.com.co/seguros-vida/seguro-de-vida-colectivo-deudores/</v>
      </c>
      <c r="G4975">
        <v>1</v>
      </c>
    </row>
    <row r="4976" spans="1:7" outlineLevel="1" x14ac:dyDescent="0.25">
      <c r="A4976" t="s">
        <v>1099</v>
      </c>
      <c r="B4976">
        <v>50</v>
      </c>
      <c r="C4976">
        <v>0.99</v>
      </c>
      <c r="D4976">
        <v>3.12</v>
      </c>
      <c r="E4976" s="1" t="s">
        <v>1099</v>
      </c>
      <c r="F4976" s="4" t="str">
        <f>HYPERLINK("https://segurosyvida.es/seguros-salud-cataluna/")</f>
        <v>https://segurosyvida.es/seguros-salud-cataluna/</v>
      </c>
      <c r="G4976">
        <v>1</v>
      </c>
    </row>
    <row r="4977" spans="1:7" outlineLevel="1" x14ac:dyDescent="0.25">
      <c r="A4977" t="s">
        <v>1099</v>
      </c>
      <c r="B4977">
        <v>50</v>
      </c>
      <c r="C4977">
        <v>0.99</v>
      </c>
      <c r="D4977">
        <v>3.12</v>
      </c>
      <c r="E4977" s="1" t="s">
        <v>1099</v>
      </c>
      <c r="F4977" s="4" t="str">
        <f>HYPERLINK("https://www.aseguratuviaje.cl/seguros-de-viaje/seguro-de-viaje-preexistencias")</f>
        <v>https://www.aseguratuviaje.cl/seguros-de-viaje/seguro-de-viaje-preexistencias</v>
      </c>
      <c r="G4977">
        <v>1</v>
      </c>
    </row>
    <row r="4978" spans="1:7" outlineLevel="1" x14ac:dyDescent="0.25">
      <c r="A4978" t="s">
        <v>1099</v>
      </c>
      <c r="B4978">
        <v>50</v>
      </c>
      <c r="C4978">
        <v>0.99</v>
      </c>
      <c r="D4978">
        <v>3.12</v>
      </c>
      <c r="E4978" s="1" t="s">
        <v>1099</v>
      </c>
      <c r="F4978" s="4" t="str">
        <f>HYPERLINK("https://www.motopoliza.com/saludpilotos/")</f>
        <v>https://www.motopoliza.com/saludpilotos/</v>
      </c>
      <c r="G4978">
        <v>1</v>
      </c>
    </row>
    <row r="4979" spans="1:7" x14ac:dyDescent="0.25">
      <c r="G4979">
        <v>1</v>
      </c>
    </row>
    <row r="4980" spans="1:7" x14ac:dyDescent="0.25">
      <c r="A4980" t="s">
        <v>94</v>
      </c>
      <c r="B4980">
        <v>500</v>
      </c>
      <c r="C4980">
        <v>0.99</v>
      </c>
      <c r="D4980">
        <v>7.48</v>
      </c>
      <c r="E4980" s="1" t="s">
        <v>143</v>
      </c>
      <c r="F4980" s="4" t="str">
        <f>HYPERLINK("https://www.lineadirecta.com/")</f>
        <v>https://www.lineadirecta.com/</v>
      </c>
      <c r="G4980">
        <v>1</v>
      </c>
    </row>
    <row r="4981" spans="1:7" outlineLevel="1" x14ac:dyDescent="0.25">
      <c r="A4981" t="s">
        <v>94</v>
      </c>
      <c r="B4981">
        <v>500</v>
      </c>
      <c r="C4981">
        <v>0.99</v>
      </c>
      <c r="D4981">
        <v>7.48</v>
      </c>
      <c r="E4981" s="1" t="s">
        <v>143</v>
      </c>
      <c r="F4981" s="4" t="str">
        <f>HYPERLINK("https://www.vivaz.com/opiniones/")</f>
        <v>https://www.vivaz.com/opiniones/</v>
      </c>
      <c r="G4981">
        <v>1</v>
      </c>
    </row>
    <row r="4982" spans="1:7" outlineLevel="1" x14ac:dyDescent="0.25">
      <c r="A4982" t="s">
        <v>94</v>
      </c>
      <c r="B4982">
        <v>500</v>
      </c>
      <c r="C4982">
        <v>0.99</v>
      </c>
      <c r="D4982">
        <v>7.48</v>
      </c>
      <c r="E4982" s="1" t="s">
        <v>143</v>
      </c>
      <c r="F4982" s="4" t="str">
        <f>HYPERLINK("https://selectra.es/seguros/aseguradoras/linea-directa/seguro-coche-linea-directa")</f>
        <v>https://selectra.es/seguros/aseguradoras/linea-directa/seguro-coche-linea-directa</v>
      </c>
      <c r="G4982">
        <v>1</v>
      </c>
    </row>
    <row r="4983" spans="1:7" outlineLevel="1" x14ac:dyDescent="0.25">
      <c r="A4983" t="s">
        <v>94</v>
      </c>
      <c r="B4983">
        <v>500</v>
      </c>
      <c r="C4983">
        <v>0.99</v>
      </c>
      <c r="D4983">
        <v>7.48</v>
      </c>
      <c r="E4983" s="1" t="s">
        <v>143</v>
      </c>
      <c r="F4983" s="4" t="str">
        <f>HYPERLINK("https://selectra.es/seguros/seguros-salud")</f>
        <v>https://selectra.es/seguros/seguros-salud</v>
      </c>
      <c r="G4983">
        <v>1</v>
      </c>
    </row>
    <row r="4984" spans="1:7" outlineLevel="1" x14ac:dyDescent="0.25">
      <c r="A4984" t="s">
        <v>94</v>
      </c>
      <c r="B4984">
        <v>500</v>
      </c>
      <c r="C4984">
        <v>0.99</v>
      </c>
      <c r="D4984">
        <v>7.48</v>
      </c>
      <c r="E4984" s="1" t="s">
        <v>143</v>
      </c>
      <c r="F4984" s="4" t="str">
        <f>HYPERLINK("https://es.trustpilot.com/review/www.lineadirecta.com")</f>
        <v>https://es.trustpilot.com/review/www.lineadirecta.com</v>
      </c>
      <c r="G4984">
        <v>1</v>
      </c>
    </row>
    <row r="4985" spans="1:7" outlineLevel="1" x14ac:dyDescent="0.25">
      <c r="A4985" t="s">
        <v>94</v>
      </c>
      <c r="B4985">
        <v>500</v>
      </c>
      <c r="C4985">
        <v>0.99</v>
      </c>
      <c r="D4985">
        <v>7.48</v>
      </c>
      <c r="E4985" s="1" t="s">
        <v>143</v>
      </c>
      <c r="F4985" s="4" t="str">
        <f>HYPERLINK("https://www.rastreator.com/seguros-de-hogar/guias/seguro-hogar-mas-barato.aspx")</f>
        <v>https://www.rastreator.com/seguros-de-hogar/guias/seguro-hogar-mas-barato.aspx</v>
      </c>
      <c r="G4985">
        <v>1</v>
      </c>
    </row>
    <row r="4986" spans="1:7" outlineLevel="1" x14ac:dyDescent="0.25">
      <c r="A4986" t="s">
        <v>94</v>
      </c>
      <c r="B4986">
        <v>500</v>
      </c>
      <c r="C4986">
        <v>0.99</v>
      </c>
      <c r="D4986">
        <v>7.48</v>
      </c>
      <c r="E4986" s="1" t="s">
        <v>143</v>
      </c>
      <c r="F4986" s="4" t="str">
        <f>HYPERLINK("https://access.nyc.gov/es/programs/%E2%80%8Bhealth-insurance-assistance/")</f>
        <v>https://access.nyc.gov/es/programs/%E2%80%8Bhealth-insurance-assistance/</v>
      </c>
      <c r="G4986">
        <v>1</v>
      </c>
    </row>
    <row r="4987" spans="1:7" outlineLevel="1" x14ac:dyDescent="0.25">
      <c r="A4987" t="s">
        <v>94</v>
      </c>
      <c r="B4987">
        <v>500</v>
      </c>
      <c r="C4987">
        <v>0.99</v>
      </c>
      <c r="D4987">
        <v>7.48</v>
      </c>
      <c r="E4987" s="1" t="s">
        <v>143</v>
      </c>
      <c r="F4987" s="4" t="str">
        <f>HYPERLINK("https://www.muysegura.com/tag/linea-directa-aseguradora/")</f>
        <v>https://www.muysegura.com/tag/linea-directa-aseguradora/</v>
      </c>
      <c r="G4987">
        <v>1</v>
      </c>
    </row>
    <row r="4988" spans="1:7" outlineLevel="1" x14ac:dyDescent="0.25">
      <c r="A4988" t="s">
        <v>94</v>
      </c>
      <c r="B4988">
        <v>500</v>
      </c>
      <c r="C4988">
        <v>0.99</v>
      </c>
      <c r="D4988">
        <v>7.48</v>
      </c>
      <c r="E4988" s="1" t="s">
        <v>143</v>
      </c>
      <c r="F4988" s="4" t="str">
        <f>HYPERLINK("https://segurosnews.com/ultimas-noticias/linea-directa-reembolsara-el-coste-de-la-itv-a-los-nuevos-clientes")</f>
        <v>https://segurosnews.com/ultimas-noticias/linea-directa-reembolsara-el-coste-de-la-itv-a-los-nuevos-clientes</v>
      </c>
      <c r="G4988">
        <v>1</v>
      </c>
    </row>
    <row r="4989" spans="1:7" outlineLevel="1" x14ac:dyDescent="0.25">
      <c r="A4989" t="s">
        <v>94</v>
      </c>
      <c r="B4989">
        <v>500</v>
      </c>
      <c r="C4989">
        <v>0.99</v>
      </c>
      <c r="D4989">
        <v>7.48</v>
      </c>
      <c r="E4989" s="1" t="s">
        <v>143</v>
      </c>
      <c r="F4989" s="4" t="str">
        <f>HYPERLINK("https://www.ocu.org/reclamar/lista-reclamaciones-publicas/reclamacion-publica?referenceId=CPTES01206526-40")</f>
        <v>https://www.ocu.org/reclamar/lista-reclamaciones-publicas/reclamacion-publica?referenceId=CPTES01206526-40</v>
      </c>
      <c r="G4989">
        <v>1</v>
      </c>
    </row>
    <row r="4990" spans="1:7" x14ac:dyDescent="0.25">
      <c r="G4990">
        <v>1</v>
      </c>
    </row>
    <row r="4991" spans="1:7" x14ac:dyDescent="0.25">
      <c r="A4991" t="s">
        <v>143</v>
      </c>
      <c r="B4991">
        <v>500</v>
      </c>
      <c r="C4991">
        <v>0.99</v>
      </c>
      <c r="D4991">
        <v>17.12</v>
      </c>
      <c r="E4991" s="1" t="s">
        <v>143</v>
      </c>
      <c r="F4991" s="4" t="str">
        <f>HYPERLINK("https://www.lineadirecta.com/")</f>
        <v>https://www.lineadirecta.com/</v>
      </c>
      <c r="G4991">
        <v>1</v>
      </c>
    </row>
    <row r="4992" spans="1:7" outlineLevel="1" x14ac:dyDescent="0.25">
      <c r="A4992" t="s">
        <v>143</v>
      </c>
      <c r="B4992">
        <v>500</v>
      </c>
      <c r="C4992">
        <v>0.99</v>
      </c>
      <c r="D4992">
        <v>17.12</v>
      </c>
      <c r="E4992" s="1" t="s">
        <v>143</v>
      </c>
      <c r="F4992" s="4" t="str">
        <f>HYPERLINK("https://selectra.es/seguros/aseguradoras/linea-directa/seguro-coche-linea-directa")</f>
        <v>https://selectra.es/seguros/aseguradoras/linea-directa/seguro-coche-linea-directa</v>
      </c>
      <c r="G4992">
        <v>1</v>
      </c>
    </row>
    <row r="4993" spans="1:7" outlineLevel="1" x14ac:dyDescent="0.25">
      <c r="A4993" t="s">
        <v>143</v>
      </c>
      <c r="B4993">
        <v>500</v>
      </c>
      <c r="C4993">
        <v>0.99</v>
      </c>
      <c r="D4993">
        <v>17.12</v>
      </c>
      <c r="E4993" s="1" t="s">
        <v>143</v>
      </c>
      <c r="F4993" s="4" t="str">
        <f>HYPERLINK("https://selectra.es/seguros/aseguradoras/linea-directa/contacto-linea-directa")</f>
        <v>https://selectra.es/seguros/aseguradoras/linea-directa/contacto-linea-directa</v>
      </c>
      <c r="G4993">
        <v>1</v>
      </c>
    </row>
    <row r="4994" spans="1:7" outlineLevel="1" x14ac:dyDescent="0.25">
      <c r="A4994" t="s">
        <v>143</v>
      </c>
      <c r="B4994">
        <v>500</v>
      </c>
      <c r="C4994">
        <v>0.99</v>
      </c>
      <c r="D4994">
        <v>17.12</v>
      </c>
      <c r="E4994" s="1" t="s">
        <v>143</v>
      </c>
      <c r="F4994" s="4" t="str">
        <f>HYPERLINK("https://www.vivaz.com/opiniones/")</f>
        <v>https://www.vivaz.com/opiniones/</v>
      </c>
      <c r="G4994">
        <v>1</v>
      </c>
    </row>
    <row r="4995" spans="1:7" outlineLevel="1" x14ac:dyDescent="0.25">
      <c r="A4995" t="s">
        <v>143</v>
      </c>
      <c r="B4995">
        <v>500</v>
      </c>
      <c r="C4995">
        <v>0.99</v>
      </c>
      <c r="D4995">
        <v>17.12</v>
      </c>
      <c r="E4995" s="1" t="s">
        <v>143</v>
      </c>
      <c r="F4995" s="4" t="str">
        <f>HYPERLINK("https://es.trustpilot.com/review/www.lineadirecta.com")</f>
        <v>https://es.trustpilot.com/review/www.lineadirecta.com</v>
      </c>
      <c r="G4995">
        <v>1</v>
      </c>
    </row>
    <row r="4996" spans="1:7" outlineLevel="1" x14ac:dyDescent="0.25">
      <c r="A4996" t="s">
        <v>143</v>
      </c>
      <c r="B4996">
        <v>500</v>
      </c>
      <c r="C4996">
        <v>0.99</v>
      </c>
      <c r="D4996">
        <v>17.12</v>
      </c>
      <c r="E4996" s="1" t="s">
        <v>143</v>
      </c>
      <c r="F4996" s="4" t="str">
        <f>HYPERLINK("https://www.rastreator.com/seguros-de-hogar/guias/seguro-hogar-mas-barato.aspx")</f>
        <v>https://www.rastreator.com/seguros-de-hogar/guias/seguro-hogar-mas-barato.aspx</v>
      </c>
      <c r="G4996">
        <v>1</v>
      </c>
    </row>
    <row r="4997" spans="1:7" outlineLevel="1" x14ac:dyDescent="0.25">
      <c r="A4997" t="s">
        <v>143</v>
      </c>
      <c r="B4997">
        <v>500</v>
      </c>
      <c r="C4997">
        <v>0.99</v>
      </c>
      <c r="D4997">
        <v>17.12</v>
      </c>
      <c r="E4997" s="1" t="s">
        <v>143</v>
      </c>
      <c r="F4997" s="4" t="str">
        <f>HYPERLINK("https://www.muysegura.com/tag/linea-directa-aseguradora/")</f>
        <v>https://www.muysegura.com/tag/linea-directa-aseguradora/</v>
      </c>
      <c r="G4997">
        <v>1</v>
      </c>
    </row>
    <row r="4998" spans="1:7" outlineLevel="1" x14ac:dyDescent="0.25">
      <c r="A4998" t="s">
        <v>143</v>
      </c>
      <c r="B4998">
        <v>500</v>
      </c>
      <c r="C4998">
        <v>0.99</v>
      </c>
      <c r="D4998">
        <v>17.12</v>
      </c>
      <c r="E4998" s="1" t="s">
        <v>143</v>
      </c>
      <c r="F4998" s="4" t="str">
        <f>HYPERLINK("https://access.nyc.gov/es/programs/%E2%80%8Bhealth-insurance-assistance/")</f>
        <v>https://access.nyc.gov/es/programs/%E2%80%8Bhealth-insurance-assistance/</v>
      </c>
      <c r="G4998">
        <v>1</v>
      </c>
    </row>
    <row r="4999" spans="1:7" outlineLevel="1" x14ac:dyDescent="0.25">
      <c r="A4999" t="s">
        <v>143</v>
      </c>
      <c r="B4999">
        <v>500</v>
      </c>
      <c r="C4999">
        <v>0.99</v>
      </c>
      <c r="D4999">
        <v>17.12</v>
      </c>
      <c r="E4999" s="1" t="s">
        <v>143</v>
      </c>
      <c r="F4999" s="4" t="str">
        <f>HYPERLINK("https://segurosnews.com/ultimas-noticias/linea-directa-reembolsara-el-coste-de-la-itv-a-los-nuevos-clientes")</f>
        <v>https://segurosnews.com/ultimas-noticias/linea-directa-reembolsara-el-coste-de-la-itv-a-los-nuevos-clientes</v>
      </c>
      <c r="G4999">
        <v>1</v>
      </c>
    </row>
    <row r="5000" spans="1:7" outlineLevel="1" x14ac:dyDescent="0.25">
      <c r="A5000" t="s">
        <v>143</v>
      </c>
      <c r="B5000">
        <v>500</v>
      </c>
      <c r="C5000">
        <v>0.99</v>
      </c>
      <c r="D5000">
        <v>17.12</v>
      </c>
      <c r="E5000" s="1" t="s">
        <v>143</v>
      </c>
      <c r="F5000" s="4" t="str">
        <f>HYPERLINK("https://www.icea.es/")</f>
        <v>https://www.icea.es/</v>
      </c>
      <c r="G5000">
        <v>1</v>
      </c>
    </row>
    <row r="5001" spans="1:7" x14ac:dyDescent="0.25">
      <c r="G5001">
        <v>1</v>
      </c>
    </row>
    <row r="5002" spans="1:7" x14ac:dyDescent="0.25">
      <c r="A5002" t="s">
        <v>1111</v>
      </c>
      <c r="B5002">
        <v>50</v>
      </c>
      <c r="C5002">
        <v>0.99</v>
      </c>
      <c r="D5002">
        <v>3.39</v>
      </c>
      <c r="E5002" s="1" t="s">
        <v>1020</v>
      </c>
      <c r="F5002" s="4" t="str">
        <f>HYPERLINK("https://www.vivireneuropa.eu/seguro-salud-extranjero")</f>
        <v>https://www.vivireneuropa.eu/seguro-salud-extranjero</v>
      </c>
      <c r="G5002">
        <v>1</v>
      </c>
    </row>
    <row r="5003" spans="1:7" outlineLevel="1" x14ac:dyDescent="0.25">
      <c r="A5003" t="s">
        <v>1111</v>
      </c>
      <c r="B5003">
        <v>50</v>
      </c>
      <c r="C5003">
        <v>0.99</v>
      </c>
      <c r="D5003">
        <v>3.39</v>
      </c>
      <c r="E5003" s="1" t="s">
        <v>1020</v>
      </c>
      <c r="F5003" s="4" t="str">
        <f>HYPERLINK("https://www.seguros-al-dia.es/seguro-medico-para-extranjeros/")</f>
        <v>https://www.seguros-al-dia.es/seguro-medico-para-extranjeros/</v>
      </c>
      <c r="G5003">
        <v>1</v>
      </c>
    </row>
    <row r="5004" spans="1:7" outlineLevel="1" x14ac:dyDescent="0.25">
      <c r="A5004" t="s">
        <v>1111</v>
      </c>
      <c r="B5004">
        <v>50</v>
      </c>
      <c r="C5004">
        <v>0.99</v>
      </c>
      <c r="D5004">
        <v>3.39</v>
      </c>
      <c r="E5004" s="1" t="s">
        <v>1020</v>
      </c>
      <c r="F5004" s="4" t="str">
        <f>HYPERLINK("https://istudyspain.com/2021/03/01/seguro-medico-para-estudiar-en-espana/")</f>
        <v>https://istudyspain.com/2021/03/01/seguro-medico-para-estudiar-en-espana/</v>
      </c>
      <c r="G5004">
        <v>1</v>
      </c>
    </row>
    <row r="5005" spans="1:7" outlineLevel="1" x14ac:dyDescent="0.25">
      <c r="A5005" t="s">
        <v>1111</v>
      </c>
      <c r="B5005">
        <v>50</v>
      </c>
      <c r="C5005">
        <v>0.99</v>
      </c>
      <c r="D5005">
        <v>3.39</v>
      </c>
      <c r="E5005" s="1" t="s">
        <v>1020</v>
      </c>
      <c r="F5005" s="4" t="str">
        <f>HYPERLINK("https://selectra.es/seguros/aseguradoras/sanitas/seguro-salud-sanitas")</f>
        <v>https://selectra.es/seguros/aseguradoras/sanitas/seguro-salud-sanitas</v>
      </c>
      <c r="G5005">
        <v>1</v>
      </c>
    </row>
    <row r="5006" spans="1:7" outlineLevel="1" x14ac:dyDescent="0.25">
      <c r="A5006" t="s">
        <v>1111</v>
      </c>
      <c r="B5006">
        <v>50</v>
      </c>
      <c r="C5006">
        <v>0.99</v>
      </c>
      <c r="D5006">
        <v>3.39</v>
      </c>
      <c r="E5006" s="1" t="s">
        <v>1020</v>
      </c>
      <c r="F5006" s="4" t="str">
        <f>HYPERLINK("http://www.exteriores.gob.es/Consulados/HAMBURGO/es/VivirEn/educaci%C3%B3n/Paginas/EducacionSanidad.aspx")</f>
        <v>http://www.exteriores.gob.es/Consulados/HAMBURGO/es/VivirEn/educaci%C3%B3n/Paginas/EducacionSanidad.aspx</v>
      </c>
      <c r="G5006">
        <v>1</v>
      </c>
    </row>
    <row r="5007" spans="1:7" outlineLevel="1" x14ac:dyDescent="0.25">
      <c r="A5007" t="s">
        <v>1111</v>
      </c>
      <c r="B5007">
        <v>50</v>
      </c>
      <c r="C5007">
        <v>0.99</v>
      </c>
      <c r="D5007">
        <v>3.39</v>
      </c>
      <c r="E5007" s="1" t="s">
        <v>1020</v>
      </c>
      <c r="F5007" s="4" t="str">
        <f>HYPERLINK("https://www.aseguralasalud.es/seguro-medico-para-el-nie")</f>
        <v>https://www.aseguralasalud.es/seguro-medico-para-el-nie</v>
      </c>
      <c r="G5007">
        <v>1</v>
      </c>
    </row>
    <row r="5008" spans="1:7" outlineLevel="1" x14ac:dyDescent="0.25">
      <c r="A5008" t="s">
        <v>1111</v>
      </c>
      <c r="B5008">
        <v>50</v>
      </c>
      <c r="C5008">
        <v>0.99</v>
      </c>
      <c r="D5008">
        <v>3.39</v>
      </c>
      <c r="E5008" s="1" t="s">
        <v>1020</v>
      </c>
      <c r="F5008" s="4" t="str">
        <f>HYPERLINK("https://www.intermundial.es/blog/paises-seguro-obligatorio/")</f>
        <v>https://www.intermundial.es/blog/paises-seguro-obligatorio/</v>
      </c>
      <c r="G5008">
        <v>1</v>
      </c>
    </row>
    <row r="5009" spans="1:7" outlineLevel="1" x14ac:dyDescent="0.25">
      <c r="A5009" t="s">
        <v>1111</v>
      </c>
      <c r="B5009">
        <v>50</v>
      </c>
      <c r="C5009">
        <v>0.99</v>
      </c>
      <c r="D5009">
        <v>3.39</v>
      </c>
      <c r="E5009" s="1" t="s">
        <v>1020</v>
      </c>
      <c r="F5009" s="4" t="str">
        <f>HYPERLINK("https://contratartusegurodesalud.es/seguro-de-salud-para-extranjeros/")</f>
        <v>https://contratartusegurodesalud.es/seguro-de-salud-para-extranjeros/</v>
      </c>
      <c r="G5009">
        <v>1</v>
      </c>
    </row>
    <row r="5010" spans="1:7" outlineLevel="1" x14ac:dyDescent="0.25">
      <c r="A5010" t="s">
        <v>1111</v>
      </c>
      <c r="B5010">
        <v>50</v>
      </c>
      <c r="C5010">
        <v>0.99</v>
      </c>
      <c r="D5010">
        <v>3.39</v>
      </c>
      <c r="E5010" s="1" t="s">
        <v>1020</v>
      </c>
      <c r="F5010" s="4" t="str">
        <f>HYPERLINK("https://www.bancsabadell.com/cs/Satellite/SabAtl/Seguro-Proteccion-Salud/6000018128579/es/")</f>
        <v>https://www.bancsabadell.com/cs/Satellite/SabAtl/Seguro-Proteccion-Salud/6000018128579/es/</v>
      </c>
      <c r="G5010">
        <v>1</v>
      </c>
    </row>
    <row r="5011" spans="1:7" outlineLevel="1" x14ac:dyDescent="0.25">
      <c r="A5011" t="s">
        <v>1111</v>
      </c>
      <c r="B5011">
        <v>50</v>
      </c>
      <c r="C5011">
        <v>0.99</v>
      </c>
      <c r="D5011">
        <v>3.39</v>
      </c>
      <c r="E5011" s="1" t="s">
        <v>1020</v>
      </c>
      <c r="F5011" s="4" t="str">
        <f>HYPERLINK("https://sanitasseguro.com/seguro-estudiantil-en-espana-sanitas/")</f>
        <v>https://sanitasseguro.com/seguro-estudiantil-en-espana-sanitas/</v>
      </c>
      <c r="G5011">
        <v>1</v>
      </c>
    </row>
    <row r="5012" spans="1:7" x14ac:dyDescent="0.25">
      <c r="G5012">
        <v>1</v>
      </c>
    </row>
    <row r="5013" spans="1:7" x14ac:dyDescent="0.25">
      <c r="A5013" t="s">
        <v>621</v>
      </c>
      <c r="B5013">
        <v>50</v>
      </c>
      <c r="C5013">
        <v>0.99</v>
      </c>
      <c r="D5013">
        <v>4.16</v>
      </c>
      <c r="E5013" s="1" t="s">
        <v>1020</v>
      </c>
      <c r="F5013" s="4" t="str">
        <f>HYPERLINK("https://www.seguros-al-dia.es/seguro-medico-para-extranjeros/")</f>
        <v>https://www.seguros-al-dia.es/seguro-medico-para-extranjeros/</v>
      </c>
      <c r="G5013">
        <v>1</v>
      </c>
    </row>
    <row r="5014" spans="1:7" outlineLevel="1" x14ac:dyDescent="0.25">
      <c r="A5014" t="s">
        <v>621</v>
      </c>
      <c r="B5014">
        <v>50</v>
      </c>
      <c r="C5014">
        <v>0.99</v>
      </c>
      <c r="D5014">
        <v>4.16</v>
      </c>
      <c r="E5014" s="1" t="s">
        <v>1020</v>
      </c>
      <c r="F5014" s="4" t="str">
        <f>HYPERLINK("https://selectra.es/seguros/aseguradoras/sanitas/seguro-salud-sanitas")</f>
        <v>https://selectra.es/seguros/aseguradoras/sanitas/seguro-salud-sanitas</v>
      </c>
      <c r="G5014">
        <v>1</v>
      </c>
    </row>
    <row r="5015" spans="1:7" outlineLevel="1" x14ac:dyDescent="0.25">
      <c r="A5015" t="s">
        <v>621</v>
      </c>
      <c r="B5015">
        <v>50</v>
      </c>
      <c r="C5015">
        <v>0.99</v>
      </c>
      <c r="D5015">
        <v>4.16</v>
      </c>
      <c r="E5015" s="1" t="s">
        <v>1020</v>
      </c>
      <c r="F5015" s="4" t="str">
        <f>HYPERLINK("https://selectra.es/seguros/seguros-salud")</f>
        <v>https://selectra.es/seguros/seguros-salud</v>
      </c>
      <c r="G5015">
        <v>1</v>
      </c>
    </row>
    <row r="5016" spans="1:7" outlineLevel="1" x14ac:dyDescent="0.25">
      <c r="A5016" t="s">
        <v>621</v>
      </c>
      <c r="B5016">
        <v>50</v>
      </c>
      <c r="C5016">
        <v>0.99</v>
      </c>
      <c r="D5016">
        <v>4.16</v>
      </c>
      <c r="E5016" s="1" t="s">
        <v>1020</v>
      </c>
      <c r="F5016" s="4" t="str">
        <f>HYPERLINK("https://istudyspain.com/2021/03/01/seguro-medico-para-estudiar-en-espana/")</f>
        <v>https://istudyspain.com/2021/03/01/seguro-medico-para-estudiar-en-espana/</v>
      </c>
      <c r="G5016">
        <v>1</v>
      </c>
    </row>
    <row r="5017" spans="1:7" outlineLevel="1" x14ac:dyDescent="0.25">
      <c r="A5017" t="s">
        <v>621</v>
      </c>
      <c r="B5017">
        <v>50</v>
      </c>
      <c r="C5017">
        <v>0.99</v>
      </c>
      <c r="D5017">
        <v>4.16</v>
      </c>
      <c r="E5017" s="1" t="s">
        <v>1020</v>
      </c>
      <c r="F5017" s="4" t="str">
        <f>HYPERLINK("https://www.vivireneuropa.eu/seguro-salud-extranjero")</f>
        <v>https://www.vivireneuropa.eu/seguro-salud-extranjero</v>
      </c>
      <c r="G5017">
        <v>1</v>
      </c>
    </row>
    <row r="5018" spans="1:7" outlineLevel="1" x14ac:dyDescent="0.25">
      <c r="A5018" t="s">
        <v>621</v>
      </c>
      <c r="B5018">
        <v>50</v>
      </c>
      <c r="C5018">
        <v>0.99</v>
      </c>
      <c r="D5018">
        <v>4.16</v>
      </c>
      <c r="E5018" s="1" t="s">
        <v>1020</v>
      </c>
      <c r="F5018" s="4" t="str">
        <f>HYPERLINK("https://contratartusegurodesalud.es/seguro-de-salud-para-extranjeros/")</f>
        <v>https://contratartusegurodesalud.es/seguro-de-salud-para-extranjeros/</v>
      </c>
      <c r="G5018">
        <v>1</v>
      </c>
    </row>
    <row r="5019" spans="1:7" outlineLevel="1" x14ac:dyDescent="0.25">
      <c r="A5019" t="s">
        <v>621</v>
      </c>
      <c r="B5019">
        <v>50</v>
      </c>
      <c r="C5019">
        <v>0.99</v>
      </c>
      <c r="D5019">
        <v>4.16</v>
      </c>
      <c r="E5019" s="1" t="s">
        <v>1020</v>
      </c>
      <c r="F5019" s="4" t="str">
        <f>HYPERLINK("https://www.aseguralasalud.es/seguro-medico-para-el-nie")</f>
        <v>https://www.aseguralasalud.es/seguro-medico-para-el-nie</v>
      </c>
      <c r="G5019">
        <v>1</v>
      </c>
    </row>
    <row r="5020" spans="1:7" outlineLevel="1" x14ac:dyDescent="0.25">
      <c r="A5020" t="s">
        <v>621</v>
      </c>
      <c r="B5020">
        <v>50</v>
      </c>
      <c r="C5020">
        <v>0.99</v>
      </c>
      <c r="D5020">
        <v>4.16</v>
      </c>
      <c r="E5020" s="1" t="s">
        <v>1020</v>
      </c>
      <c r="F5020" s="4" t="str">
        <f>HYPERLINK("https://www.bancsabadell.com/cs/Satellite/SabAtl/Seguro-Proteccion-Salud/6000018128579/es/")</f>
        <v>https://www.bancsabadell.com/cs/Satellite/SabAtl/Seguro-Proteccion-Salud/6000018128579/es/</v>
      </c>
      <c r="G5020">
        <v>1</v>
      </c>
    </row>
    <row r="5021" spans="1:7" outlineLevel="1" x14ac:dyDescent="0.25">
      <c r="A5021" t="s">
        <v>621</v>
      </c>
      <c r="B5021">
        <v>50</v>
      </c>
      <c r="C5021">
        <v>0.99</v>
      </c>
      <c r="D5021">
        <v>4.16</v>
      </c>
      <c r="E5021" s="1" t="s">
        <v>1020</v>
      </c>
      <c r="F5021" s="4" t="str">
        <f>HYPERLINK("https://www.intermundial.es/blog/paises-seguro-obligatorio/")</f>
        <v>https://www.intermundial.es/blog/paises-seguro-obligatorio/</v>
      </c>
      <c r="G5021">
        <v>1</v>
      </c>
    </row>
    <row r="5022" spans="1:7" outlineLevel="1" x14ac:dyDescent="0.25">
      <c r="A5022" t="s">
        <v>621</v>
      </c>
      <c r="B5022">
        <v>50</v>
      </c>
      <c r="C5022">
        <v>0.99</v>
      </c>
      <c r="D5022">
        <v>4.16</v>
      </c>
      <c r="E5022" s="1" t="s">
        <v>1020</v>
      </c>
      <c r="F5022" s="4" t="str">
        <f>HYPERLINK("https://www.generali.es/seguros-particulares/salud-enfermedades-graves")</f>
        <v>https://www.generali.es/seguros-particulares/salud-enfermedades-graves</v>
      </c>
      <c r="G5022">
        <v>1</v>
      </c>
    </row>
    <row r="5023" spans="1:7" x14ac:dyDescent="0.25">
      <c r="G5023">
        <v>1</v>
      </c>
    </row>
    <row r="5024" spans="1:7" x14ac:dyDescent="0.25">
      <c r="A5024" t="s">
        <v>949</v>
      </c>
      <c r="B5024">
        <v>50</v>
      </c>
      <c r="C5024">
        <v>0.99</v>
      </c>
      <c r="D5024">
        <v>3.62</v>
      </c>
      <c r="E5024" s="1" t="s">
        <v>1020</v>
      </c>
      <c r="F5024" s="4" t="str">
        <f>HYPERLINK("https://selectra.es/seguros/seguros-salud")</f>
        <v>https://selectra.es/seguros/seguros-salud</v>
      </c>
      <c r="G5024">
        <v>1</v>
      </c>
    </row>
    <row r="5025" spans="1:7" outlineLevel="1" x14ac:dyDescent="0.25">
      <c r="A5025" t="s">
        <v>949</v>
      </c>
      <c r="B5025">
        <v>50</v>
      </c>
      <c r="C5025">
        <v>0.99</v>
      </c>
      <c r="D5025">
        <v>3.62</v>
      </c>
      <c r="E5025" s="1" t="s">
        <v>1020</v>
      </c>
      <c r="F5025" s="4" t="str">
        <f>HYPERLINK("https://selectra.es/seguros/aseguradoras/sanitas/seguro-salud-sanitas")</f>
        <v>https://selectra.es/seguros/aseguradoras/sanitas/seguro-salud-sanitas</v>
      </c>
      <c r="G5025">
        <v>1</v>
      </c>
    </row>
    <row r="5026" spans="1:7" outlineLevel="1" x14ac:dyDescent="0.25">
      <c r="A5026" t="s">
        <v>949</v>
      </c>
      <c r="B5026">
        <v>50</v>
      </c>
      <c r="C5026">
        <v>0.99</v>
      </c>
      <c r="D5026">
        <v>3.62</v>
      </c>
      <c r="E5026" s="1" t="s">
        <v>1020</v>
      </c>
      <c r="F5026" s="4" t="str">
        <f>HYPERLINK("https://contratartusegurodesalud.es/seguro-de-salud-para-extranjeros/")</f>
        <v>https://contratartusegurodesalud.es/seguro-de-salud-para-extranjeros/</v>
      </c>
      <c r="G5026">
        <v>1</v>
      </c>
    </row>
    <row r="5027" spans="1:7" outlineLevel="1" x14ac:dyDescent="0.25">
      <c r="A5027" t="s">
        <v>949</v>
      </c>
      <c r="B5027">
        <v>50</v>
      </c>
      <c r="C5027">
        <v>0.99</v>
      </c>
      <c r="D5027">
        <v>3.62</v>
      </c>
      <c r="E5027" s="1" t="s">
        <v>1020</v>
      </c>
      <c r="F5027" s="4" t="str">
        <f>HYPERLINK("https://www.seguros-al-dia.es/seguro-medico-para-extranjeros/")</f>
        <v>https://www.seguros-al-dia.es/seguro-medico-para-extranjeros/</v>
      </c>
      <c r="G5027">
        <v>1</v>
      </c>
    </row>
    <row r="5028" spans="1:7" outlineLevel="1" x14ac:dyDescent="0.25">
      <c r="A5028" t="s">
        <v>949</v>
      </c>
      <c r="B5028">
        <v>50</v>
      </c>
      <c r="C5028">
        <v>0.99</v>
      </c>
      <c r="D5028">
        <v>3.62</v>
      </c>
      <c r="E5028" s="1" t="s">
        <v>1020</v>
      </c>
      <c r="F5028" s="4" t="str">
        <f>HYPERLINK("https://www.intermundial.es/blog/paises-seguro-obligatorio/")</f>
        <v>https://www.intermundial.es/blog/paises-seguro-obligatorio/</v>
      </c>
      <c r="G5028">
        <v>1</v>
      </c>
    </row>
    <row r="5029" spans="1:7" outlineLevel="1" x14ac:dyDescent="0.25">
      <c r="A5029" t="s">
        <v>949</v>
      </c>
      <c r="B5029">
        <v>50</v>
      </c>
      <c r="C5029">
        <v>0.99</v>
      </c>
      <c r="D5029">
        <v>3.62</v>
      </c>
      <c r="E5029" s="1" t="s">
        <v>1020</v>
      </c>
      <c r="F5029" s="4" t="str">
        <f>HYPERLINK("https://www.cubatramite.com/seguros-para-extranjeros-seguro-de-gastos-medicos-para-extranjeros-en-cuba/")</f>
        <v>https://www.cubatramite.com/seguros-para-extranjeros-seguro-de-gastos-medicos-para-extranjeros-en-cuba/</v>
      </c>
      <c r="G5029">
        <v>1</v>
      </c>
    </row>
    <row r="5030" spans="1:7" outlineLevel="1" x14ac:dyDescent="0.25">
      <c r="A5030" t="s">
        <v>949</v>
      </c>
      <c r="B5030">
        <v>50</v>
      </c>
      <c r="C5030">
        <v>0.99</v>
      </c>
      <c r="D5030">
        <v>3.62</v>
      </c>
      <c r="E5030" s="1" t="s">
        <v>1020</v>
      </c>
      <c r="F5030" s="4" t="str">
        <f>HYPERLINK("http://www.asistur.cu/")</f>
        <v>http://www.asistur.cu/</v>
      </c>
      <c r="G5030">
        <v>1</v>
      </c>
    </row>
    <row r="5031" spans="1:7" outlineLevel="1" x14ac:dyDescent="0.25">
      <c r="A5031" t="s">
        <v>949</v>
      </c>
      <c r="B5031">
        <v>50</v>
      </c>
      <c r="C5031">
        <v>0.99</v>
      </c>
      <c r="D5031">
        <v>3.62</v>
      </c>
      <c r="E5031" s="1" t="s">
        <v>1020</v>
      </c>
      <c r="F5031" s="4" t="str">
        <f>HYPERLINK("https://www.generali.es/seguros-particulares/salud-enfermedades-graves")</f>
        <v>https://www.generali.es/seguros-particulares/salud-enfermedades-graves</v>
      </c>
      <c r="G5031">
        <v>1</v>
      </c>
    </row>
    <row r="5032" spans="1:7" outlineLevel="1" x14ac:dyDescent="0.25">
      <c r="A5032" t="s">
        <v>949</v>
      </c>
      <c r="B5032">
        <v>50</v>
      </c>
      <c r="C5032">
        <v>0.99</v>
      </c>
      <c r="D5032">
        <v>3.62</v>
      </c>
      <c r="E5032" s="1" t="s">
        <v>1020</v>
      </c>
      <c r="F5032" s="4" t="str">
        <f>HYPERLINK("https://www.vivireneuropa.eu/seguro-salud-extranjero")</f>
        <v>https://www.vivireneuropa.eu/seguro-salud-extranjero</v>
      </c>
      <c r="G5032">
        <v>1</v>
      </c>
    </row>
    <row r="5033" spans="1:7" outlineLevel="1" x14ac:dyDescent="0.25">
      <c r="A5033" t="s">
        <v>949</v>
      </c>
      <c r="B5033">
        <v>50</v>
      </c>
      <c r="C5033">
        <v>0.99</v>
      </c>
      <c r="D5033">
        <v>3.62</v>
      </c>
      <c r="E5033" s="1" t="s">
        <v>1020</v>
      </c>
      <c r="F5033" s="4" t="str">
        <f>HYPERLINK("https://www.bancsabadell.com/cs/Satellite/SabAtl/Seguro-Proteccion-Salud/6000018128579/es/")</f>
        <v>https://www.bancsabadell.com/cs/Satellite/SabAtl/Seguro-Proteccion-Salud/6000018128579/es/</v>
      </c>
      <c r="G5033">
        <v>1</v>
      </c>
    </row>
    <row r="5034" spans="1:7" x14ac:dyDescent="0.25">
      <c r="G5034">
        <v>1</v>
      </c>
    </row>
    <row r="5035" spans="1:7" x14ac:dyDescent="0.25">
      <c r="A5035" t="s">
        <v>829</v>
      </c>
      <c r="B5035">
        <v>50</v>
      </c>
      <c r="C5035">
        <v>0.99</v>
      </c>
      <c r="D5035">
        <v>3.42</v>
      </c>
      <c r="E5035" s="1" t="s">
        <v>1020</v>
      </c>
      <c r="F5035" s="4" t="str">
        <f>HYPERLINK("https://selectra.es/seguros/seguros-salud")</f>
        <v>https://selectra.es/seguros/seguros-salud</v>
      </c>
      <c r="G5035">
        <v>1</v>
      </c>
    </row>
    <row r="5036" spans="1:7" outlineLevel="1" x14ac:dyDescent="0.25">
      <c r="A5036" t="s">
        <v>829</v>
      </c>
      <c r="B5036">
        <v>50</v>
      </c>
      <c r="C5036">
        <v>0.99</v>
      </c>
      <c r="D5036">
        <v>3.42</v>
      </c>
      <c r="E5036" s="1" t="s">
        <v>1020</v>
      </c>
      <c r="F5036" s="4" t="str">
        <f>HYPERLINK("https://www.seguros-al-dia.es/seguro-medico-para-extranjeros/")</f>
        <v>https://www.seguros-al-dia.es/seguro-medico-para-extranjeros/</v>
      </c>
      <c r="G5036">
        <v>1</v>
      </c>
    </row>
    <row r="5037" spans="1:7" outlineLevel="1" x14ac:dyDescent="0.25">
      <c r="A5037" t="s">
        <v>829</v>
      </c>
      <c r="B5037">
        <v>50</v>
      </c>
      <c r="C5037">
        <v>0.99</v>
      </c>
      <c r="D5037">
        <v>3.42</v>
      </c>
      <c r="E5037" s="1" t="s">
        <v>1020</v>
      </c>
      <c r="F5037" s="4" t="str">
        <f>HYPERLINK("https://www.cubatramite.com/seguros-para-extranjeros-seguro-de-gastos-medicos-para-extranjeros-en-cuba/")</f>
        <v>https://www.cubatramite.com/seguros-para-extranjeros-seguro-de-gastos-medicos-para-extranjeros-en-cuba/</v>
      </c>
      <c r="G5037">
        <v>1</v>
      </c>
    </row>
    <row r="5038" spans="1:7" outlineLevel="1" x14ac:dyDescent="0.25">
      <c r="A5038" t="s">
        <v>829</v>
      </c>
      <c r="B5038">
        <v>50</v>
      </c>
      <c r="C5038">
        <v>0.99</v>
      </c>
      <c r="D5038">
        <v>3.42</v>
      </c>
      <c r="E5038" s="1" t="s">
        <v>1020</v>
      </c>
      <c r="F5038" s="4" t="str">
        <f>HYPERLINK("https://contratartusegurodesalud.es/seguro-de-salud-para-extranjeros/")</f>
        <v>https://contratartusegurodesalud.es/seguro-de-salud-para-extranjeros/</v>
      </c>
      <c r="G5038">
        <v>1</v>
      </c>
    </row>
    <row r="5039" spans="1:7" outlineLevel="1" x14ac:dyDescent="0.25">
      <c r="A5039" t="s">
        <v>829</v>
      </c>
      <c r="B5039">
        <v>50</v>
      </c>
      <c r="C5039">
        <v>0.99</v>
      </c>
      <c r="D5039">
        <v>3.42</v>
      </c>
      <c r="E5039" s="1" t="s">
        <v>1020</v>
      </c>
      <c r="F5039" s="4" t="str">
        <f>HYPERLINK("https://www.intermundial.es/blog/paises-seguro-obligatorio/")</f>
        <v>https://www.intermundial.es/blog/paises-seguro-obligatorio/</v>
      </c>
      <c r="G5039">
        <v>1</v>
      </c>
    </row>
    <row r="5040" spans="1:7" outlineLevel="1" x14ac:dyDescent="0.25">
      <c r="A5040" t="s">
        <v>829</v>
      </c>
      <c r="B5040">
        <v>50</v>
      </c>
      <c r="C5040">
        <v>0.99</v>
      </c>
      <c r="D5040">
        <v>3.42</v>
      </c>
      <c r="E5040" s="1" t="s">
        <v>1020</v>
      </c>
      <c r="F5040" s="4" t="str">
        <f>HYPERLINK("https://seguros.elcorteingles.es/salud/ayuda/cobertura-asistencia-sanitaria-fuera-pais/")</f>
        <v>https://seguros.elcorteingles.es/salud/ayuda/cobertura-asistencia-sanitaria-fuera-pais/</v>
      </c>
      <c r="G5040">
        <v>1</v>
      </c>
    </row>
    <row r="5041" spans="1:7" outlineLevel="1" x14ac:dyDescent="0.25">
      <c r="A5041" t="s">
        <v>829</v>
      </c>
      <c r="B5041">
        <v>50</v>
      </c>
      <c r="C5041">
        <v>0.99</v>
      </c>
      <c r="D5041">
        <v>3.42</v>
      </c>
      <c r="E5041" s="1" t="s">
        <v>1020</v>
      </c>
      <c r="F5041" s="4" t="str">
        <f>HYPERLINK("https://www.elfinancierocr.com/negocios/turistas-extranjeros-compran-mas-seguros-de-salud/7JJECH6BUJFINNKRP6GRFHVYEE/story/")</f>
        <v>https://www.elfinancierocr.com/negocios/turistas-extranjeros-compran-mas-seguros-de-salud/7JJECH6BUJFINNKRP6GRFHVYEE/story/</v>
      </c>
      <c r="G5041">
        <v>1</v>
      </c>
    </row>
    <row r="5042" spans="1:7" outlineLevel="1" x14ac:dyDescent="0.25">
      <c r="A5042" t="s">
        <v>829</v>
      </c>
      <c r="B5042">
        <v>50</v>
      </c>
      <c r="C5042">
        <v>0.99</v>
      </c>
      <c r="D5042">
        <v>3.42</v>
      </c>
      <c r="E5042" s="1" t="s">
        <v>1020</v>
      </c>
      <c r="F5042" s="4" t="str">
        <f>HYPERLINK("https://www.kelisto.es/seguros-salud/mejor-compra/los-mejores-seguros-de-salud-sin-copago-6257")</f>
        <v>https://www.kelisto.es/seguros-salud/mejor-compra/los-mejores-seguros-de-salud-sin-copago-6257</v>
      </c>
      <c r="G5042">
        <v>1</v>
      </c>
    </row>
    <row r="5043" spans="1:7" outlineLevel="1" x14ac:dyDescent="0.25">
      <c r="A5043" t="s">
        <v>829</v>
      </c>
      <c r="B5043">
        <v>50</v>
      </c>
      <c r="C5043">
        <v>0.99</v>
      </c>
      <c r="D5043">
        <v>3.42</v>
      </c>
      <c r="E5043" s="1" t="s">
        <v>1020</v>
      </c>
      <c r="F5043" s="4" t="str">
        <f>HYPERLINK("https://www.aseguralasalud.es/seguro-medico-para-el-nie")</f>
        <v>https://www.aseguralasalud.es/seguro-medico-para-el-nie</v>
      </c>
      <c r="G5043">
        <v>1</v>
      </c>
    </row>
    <row r="5044" spans="1:7" outlineLevel="1" x14ac:dyDescent="0.25">
      <c r="A5044" t="s">
        <v>829</v>
      </c>
      <c r="B5044">
        <v>50</v>
      </c>
      <c r="C5044">
        <v>0.99</v>
      </c>
      <c r="D5044">
        <v>3.42</v>
      </c>
      <c r="E5044" s="1" t="s">
        <v>1020</v>
      </c>
      <c r="F5044" s="4" t="str">
        <f>HYPERLINK("https://united-studies.com/seguro-medico-seguro-cancelacion-2/")</f>
        <v>https://united-studies.com/seguro-medico-seguro-cancelacion-2/</v>
      </c>
      <c r="G5044">
        <v>1</v>
      </c>
    </row>
    <row r="5045" spans="1:7" x14ac:dyDescent="0.25">
      <c r="G5045">
        <v>1</v>
      </c>
    </row>
    <row r="5046" spans="1:7" x14ac:dyDescent="0.25">
      <c r="A5046" t="s">
        <v>1083</v>
      </c>
      <c r="B5046">
        <v>50</v>
      </c>
      <c r="C5046">
        <v>0.99</v>
      </c>
      <c r="D5046">
        <v>3.18</v>
      </c>
      <c r="E5046" s="1" t="s">
        <v>1020</v>
      </c>
      <c r="F5046" s="4" t="str">
        <f>HYPERLINK("https://selectra.es/seguros/seguros-salud")</f>
        <v>https://selectra.es/seguros/seguros-salud</v>
      </c>
      <c r="G5046">
        <v>1</v>
      </c>
    </row>
    <row r="5047" spans="1:7" outlineLevel="1" x14ac:dyDescent="0.25">
      <c r="A5047" t="s">
        <v>1083</v>
      </c>
      <c r="B5047">
        <v>50</v>
      </c>
      <c r="C5047">
        <v>0.99</v>
      </c>
      <c r="D5047">
        <v>3.18</v>
      </c>
      <c r="E5047" s="1" t="s">
        <v>1020</v>
      </c>
      <c r="F5047" s="4" t="str">
        <f>HYPERLINK("https://www.intermundial.es/blog/paises-seguro-obligatorio/")</f>
        <v>https://www.intermundial.es/blog/paises-seguro-obligatorio/</v>
      </c>
      <c r="G5047">
        <v>1</v>
      </c>
    </row>
    <row r="5048" spans="1:7" outlineLevel="1" x14ac:dyDescent="0.25">
      <c r="A5048" t="s">
        <v>1083</v>
      </c>
      <c r="B5048">
        <v>50</v>
      </c>
      <c r="C5048">
        <v>0.99</v>
      </c>
      <c r="D5048">
        <v>3.18</v>
      </c>
      <c r="E5048" s="1" t="s">
        <v>1020</v>
      </c>
      <c r="F5048" s="4" t="str">
        <f>HYPERLINK("https://seguros.elcorteingles.es/salud/ayuda/cobertura-asistencia-sanitaria-fuera-pais/")</f>
        <v>https://seguros.elcorteingles.es/salud/ayuda/cobertura-asistencia-sanitaria-fuera-pais/</v>
      </c>
      <c r="G5048">
        <v>1</v>
      </c>
    </row>
    <row r="5049" spans="1:7" outlineLevel="1" x14ac:dyDescent="0.25">
      <c r="A5049" t="s">
        <v>1083</v>
      </c>
      <c r="B5049">
        <v>50</v>
      </c>
      <c r="C5049">
        <v>0.99</v>
      </c>
      <c r="D5049">
        <v>3.18</v>
      </c>
      <c r="E5049" s="1" t="s">
        <v>1020</v>
      </c>
      <c r="F5049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5049">
        <v>1</v>
      </c>
    </row>
    <row r="5050" spans="1:7" outlineLevel="1" x14ac:dyDescent="0.25">
      <c r="A5050" t="s">
        <v>1083</v>
      </c>
      <c r="B5050">
        <v>50</v>
      </c>
      <c r="C5050">
        <v>0.99</v>
      </c>
      <c r="D5050">
        <v>3.18</v>
      </c>
      <c r="E5050" s="1" t="s">
        <v>1020</v>
      </c>
      <c r="F5050" s="4" t="str">
        <f>HYPERLINK("http://www.asistur.cu/")</f>
        <v>http://www.asistur.cu/</v>
      </c>
      <c r="G5050">
        <v>1</v>
      </c>
    </row>
    <row r="5051" spans="1:7" outlineLevel="1" x14ac:dyDescent="0.25">
      <c r="A5051" t="s">
        <v>1083</v>
      </c>
      <c r="B5051">
        <v>50</v>
      </c>
      <c r="C5051">
        <v>0.99</v>
      </c>
      <c r="D5051">
        <v>3.18</v>
      </c>
      <c r="E5051" s="1" t="s">
        <v>1020</v>
      </c>
      <c r="F5051" s="4" t="str">
        <f>HYPERLINK("https://www.kelisto.es/seguros-salud/mejor-compra/los-mejores-seguros-de-salud-sin-copago-6257")</f>
        <v>https://www.kelisto.es/seguros-salud/mejor-compra/los-mejores-seguros-de-salud-sin-copago-6257</v>
      </c>
      <c r="G5051">
        <v>1</v>
      </c>
    </row>
    <row r="5052" spans="1:7" outlineLevel="1" x14ac:dyDescent="0.25">
      <c r="A5052" t="s">
        <v>1083</v>
      </c>
      <c r="B5052">
        <v>50</v>
      </c>
      <c r="C5052">
        <v>0.99</v>
      </c>
      <c r="D5052">
        <v>3.18</v>
      </c>
      <c r="E5052" s="1" t="s">
        <v>1020</v>
      </c>
      <c r="F5052" s="4" t="str">
        <f>HYPERLINK("https://www.vivireneuropa.eu/seguro-salud-extranjero")</f>
        <v>https://www.vivireneuropa.eu/seguro-salud-extranjero</v>
      </c>
      <c r="G5052">
        <v>1</v>
      </c>
    </row>
    <row r="5053" spans="1:7" outlineLevel="1" x14ac:dyDescent="0.25">
      <c r="A5053" t="s">
        <v>1083</v>
      </c>
      <c r="B5053">
        <v>50</v>
      </c>
      <c r="C5053">
        <v>0.99</v>
      </c>
      <c r="D5053">
        <v>3.18</v>
      </c>
      <c r="E5053" s="1" t="s">
        <v>1020</v>
      </c>
      <c r="F5053" s="4" t="str">
        <f>HYPERLINK("https://www.generali.es/seguros-particulares/salud-enfermedades-graves")</f>
        <v>https://www.generali.es/seguros-particulares/salud-enfermedades-graves</v>
      </c>
      <c r="G5053">
        <v>1</v>
      </c>
    </row>
    <row r="5054" spans="1:7" outlineLevel="1" x14ac:dyDescent="0.25">
      <c r="A5054" t="s">
        <v>1083</v>
      </c>
      <c r="B5054">
        <v>50</v>
      </c>
      <c r="C5054">
        <v>0.99</v>
      </c>
      <c r="D5054">
        <v>3.18</v>
      </c>
      <c r="E5054" s="1" t="s">
        <v>1020</v>
      </c>
      <c r="F5054" s="4" t="str">
        <f>HYPERLINK("https://blog.chapkadirect.es/seguro-de-viaje-es-obligatorio/")</f>
        <v>https://blog.chapkadirect.es/seguro-de-viaje-es-obligatorio/</v>
      </c>
      <c r="G5054">
        <v>1</v>
      </c>
    </row>
    <row r="5055" spans="1:7" outlineLevel="1" x14ac:dyDescent="0.25">
      <c r="A5055" t="s">
        <v>1083</v>
      </c>
      <c r="B5055">
        <v>50</v>
      </c>
      <c r="C5055">
        <v>0.99</v>
      </c>
      <c r="D5055">
        <v>3.18</v>
      </c>
      <c r="E5055" s="1" t="s">
        <v>1020</v>
      </c>
      <c r="F5055" s="4" t="str">
        <f>HYPERLINK("https://www.cubatramite.com/seguros-para-extranjeros-seguro-de-gastos-medicos-para-extranjeros-en-cuba/")</f>
        <v>https://www.cubatramite.com/seguros-para-extranjeros-seguro-de-gastos-medicos-para-extranjeros-en-cuba/</v>
      </c>
      <c r="G5055">
        <v>1</v>
      </c>
    </row>
    <row r="5056" spans="1:7" x14ac:dyDescent="0.25">
      <c r="G5056">
        <v>1</v>
      </c>
    </row>
    <row r="5057" spans="1:7" x14ac:dyDescent="0.25">
      <c r="A5057" t="s">
        <v>414</v>
      </c>
      <c r="B5057">
        <v>500</v>
      </c>
      <c r="C5057">
        <v>0.99</v>
      </c>
      <c r="D5057">
        <v>3.58</v>
      </c>
      <c r="E5057" s="1" t="s">
        <v>78</v>
      </c>
      <c r="F5057" s="4" t="str">
        <f>HYPERLINK("https://selectra.es/seguros/seguros-salud")</f>
        <v>https://selectra.es/seguros/seguros-salud</v>
      </c>
      <c r="G5057">
        <v>1</v>
      </c>
    </row>
    <row r="5058" spans="1:7" outlineLevel="1" x14ac:dyDescent="0.25">
      <c r="A5058" t="s">
        <v>414</v>
      </c>
      <c r="B5058">
        <v>500</v>
      </c>
      <c r="C5058">
        <v>0.99</v>
      </c>
      <c r="D5058">
        <v>3.58</v>
      </c>
      <c r="E5058" s="1" t="s">
        <v>78</v>
      </c>
      <c r="F5058" s="4" t="str">
        <f>HYPERLINK("https://www.kelisto.es/seguros-salud/mejor-compra/los-mejores-seguros-de-salud-sin-copago-6257")</f>
        <v>https://www.kelisto.es/seguros-salud/mejor-compra/los-mejores-seguros-de-salud-sin-copago-6257</v>
      </c>
      <c r="G5058">
        <v>1</v>
      </c>
    </row>
    <row r="5059" spans="1:7" outlineLevel="1" x14ac:dyDescent="0.25">
      <c r="A5059" t="s">
        <v>414</v>
      </c>
      <c r="B5059">
        <v>500</v>
      </c>
      <c r="C5059">
        <v>0.99</v>
      </c>
      <c r="D5059">
        <v>3.58</v>
      </c>
      <c r="E5059" s="1" t="s">
        <v>78</v>
      </c>
      <c r="F5059" s="4" t="str">
        <f>HYPERLINK("https://es.surveymonkey.com/mp/health-insurance-survey-template/")</f>
        <v>https://es.surveymonkey.com/mp/health-insurance-survey-template/</v>
      </c>
      <c r="G5059">
        <v>1</v>
      </c>
    </row>
    <row r="5060" spans="1:7" outlineLevel="1" x14ac:dyDescent="0.25">
      <c r="A5060" t="s">
        <v>414</v>
      </c>
      <c r="B5060">
        <v>500</v>
      </c>
      <c r="C5060">
        <v>0.99</v>
      </c>
      <c r="D5060">
        <v>3.58</v>
      </c>
      <c r="E5060" s="1" t="s">
        <v>78</v>
      </c>
      <c r="F5060" s="4" t="str">
        <f>HYPERLINK("https://confilegal.com/20210211-26-millones-de-personas-excluidas-de-seguros-de-vida-medicos-de-accidentes-o-de-otro-tipo-parece-que-si/")</f>
        <v>https://confilegal.com/20210211-26-millones-de-personas-excluidas-de-seguros-de-vida-medicos-de-accidentes-o-de-otro-tipo-parece-que-si/</v>
      </c>
      <c r="G5060">
        <v>1</v>
      </c>
    </row>
    <row r="5061" spans="1:7" outlineLevel="1" x14ac:dyDescent="0.25">
      <c r="A5061" t="s">
        <v>414</v>
      </c>
      <c r="B5061">
        <v>500</v>
      </c>
      <c r="C5061">
        <v>0.99</v>
      </c>
      <c r="D5061">
        <v>3.58</v>
      </c>
      <c r="E5061" s="1" t="s">
        <v>78</v>
      </c>
      <c r="F5061" s="4" t="str">
        <f>HYPERLINK("https://coverseguros.com/consejos-para-elegir-un-seguro-medico/")</f>
        <v>https://coverseguros.com/consejos-para-elegir-un-seguro-medico/</v>
      </c>
      <c r="G5061">
        <v>1</v>
      </c>
    </row>
    <row r="5062" spans="1:7" outlineLevel="1" x14ac:dyDescent="0.25">
      <c r="A5062" t="s">
        <v>414</v>
      </c>
      <c r="B5062">
        <v>500</v>
      </c>
      <c r="C5062">
        <v>0.99</v>
      </c>
      <c r="D5062">
        <v>3.58</v>
      </c>
      <c r="E5062" s="1" t="s">
        <v>78</v>
      </c>
      <c r="F5062" s="4" t="str">
        <f>HYPERLINK("https://www.ibercaja.es/particulares/seguros/seguros-salud/caser-salud-integral/")</f>
        <v>https://www.ibercaja.es/particulares/seguros/seguros-salud/caser-salud-integral/</v>
      </c>
      <c r="G5062">
        <v>1</v>
      </c>
    </row>
    <row r="5063" spans="1:7" outlineLevel="1" x14ac:dyDescent="0.25">
      <c r="A5063" t="s">
        <v>414</v>
      </c>
      <c r="B5063">
        <v>500</v>
      </c>
      <c r="C5063">
        <v>0.99</v>
      </c>
      <c r="D5063">
        <v>3.58</v>
      </c>
      <c r="E5063" s="1" t="s">
        <v>78</v>
      </c>
      <c r="F5063" s="4" t="str">
        <f>HYPERLINK("https://www.generali.es/seguros-particulares/salud-enfermedades-graves")</f>
        <v>https://www.generali.es/seguros-particulares/salud-enfermedades-graves</v>
      </c>
      <c r="G5063">
        <v>1</v>
      </c>
    </row>
    <row r="5064" spans="1:7" outlineLevel="1" x14ac:dyDescent="0.25">
      <c r="A5064" t="s">
        <v>414</v>
      </c>
      <c r="B5064">
        <v>500</v>
      </c>
      <c r="C5064">
        <v>0.99</v>
      </c>
      <c r="D5064">
        <v>3.58</v>
      </c>
      <c r="E5064" s="1" t="s">
        <v>78</v>
      </c>
      <c r="F5064" s="4" t="str">
        <f>HYPERLINK("https://www.motopoliza.com/saludpilotos/")</f>
        <v>https://www.motopoliza.com/saludpilotos/</v>
      </c>
      <c r="G5064">
        <v>1</v>
      </c>
    </row>
    <row r="5065" spans="1:7" outlineLevel="1" x14ac:dyDescent="0.25">
      <c r="A5065" t="s">
        <v>414</v>
      </c>
      <c r="B5065">
        <v>500</v>
      </c>
      <c r="C5065">
        <v>0.99</v>
      </c>
      <c r="D5065">
        <v>3.58</v>
      </c>
      <c r="E5065" s="1" t="s">
        <v>78</v>
      </c>
      <c r="F5065" s="4" t="str">
        <f>HYPERLINK("https://seguros.elcorteingles.es/salud/ayuda/")</f>
        <v>https://seguros.elcorteingles.es/salud/ayuda/</v>
      </c>
      <c r="G5065">
        <v>1</v>
      </c>
    </row>
    <row r="5066" spans="1:7" outlineLevel="1" x14ac:dyDescent="0.25">
      <c r="A5066" t="s">
        <v>414</v>
      </c>
      <c r="B5066">
        <v>500</v>
      </c>
      <c r="C5066">
        <v>0.99</v>
      </c>
      <c r="D5066">
        <v>3.58</v>
      </c>
      <c r="E5066" s="1" t="s">
        <v>78</v>
      </c>
      <c r="F5066" s="4" t="str">
        <f>HYPERLINK("https://segurotusalud.es/salud-particulares/")</f>
        <v>https://segurotusalud.es/salud-particulares/</v>
      </c>
      <c r="G5066">
        <v>1</v>
      </c>
    </row>
    <row r="5067" spans="1:7" x14ac:dyDescent="0.25">
      <c r="G5067">
        <v>1</v>
      </c>
    </row>
    <row r="5068" spans="1:7" x14ac:dyDescent="0.25">
      <c r="A5068" t="s">
        <v>78</v>
      </c>
      <c r="B5068">
        <v>50</v>
      </c>
      <c r="C5068">
        <v>0.99</v>
      </c>
      <c r="D5068">
        <v>3.62</v>
      </c>
      <c r="E5068" s="1" t="s">
        <v>78</v>
      </c>
      <c r="F5068" s="4" t="str">
        <f>HYPERLINK("https://selectra.es/seguros/seguros-salud")</f>
        <v>https://selectra.es/seguros/seguros-salud</v>
      </c>
      <c r="G5068">
        <v>1</v>
      </c>
    </row>
    <row r="5069" spans="1:7" outlineLevel="1" x14ac:dyDescent="0.25">
      <c r="A5069" t="s">
        <v>78</v>
      </c>
      <c r="B5069">
        <v>50</v>
      </c>
      <c r="C5069">
        <v>0.99</v>
      </c>
      <c r="D5069">
        <v>3.62</v>
      </c>
      <c r="E5069" s="1" t="s">
        <v>78</v>
      </c>
      <c r="F5069" s="4" t="str">
        <f>HYPERLINK("https://www.kelisto.es/seguros-salud/mejor-compra/los-mejores-seguros-de-salud-sin-copago-6257")</f>
        <v>https://www.kelisto.es/seguros-salud/mejor-compra/los-mejores-seguros-de-salud-sin-copago-6257</v>
      </c>
      <c r="G5069">
        <v>1</v>
      </c>
    </row>
    <row r="5070" spans="1:7" outlineLevel="1" x14ac:dyDescent="0.25">
      <c r="A5070" t="s">
        <v>78</v>
      </c>
      <c r="B5070">
        <v>50</v>
      </c>
      <c r="C5070">
        <v>0.99</v>
      </c>
      <c r="D5070">
        <v>3.62</v>
      </c>
      <c r="E5070" s="1" t="s">
        <v>78</v>
      </c>
      <c r="F5070" s="4" t="str">
        <f>HYPERLINK("https://es.surveymonkey.com/mp/health-insurance-survey-template/")</f>
        <v>https://es.surveymonkey.com/mp/health-insurance-survey-template/</v>
      </c>
      <c r="G5070">
        <v>1</v>
      </c>
    </row>
    <row r="5071" spans="1:7" outlineLevel="1" x14ac:dyDescent="0.25">
      <c r="A5071" t="s">
        <v>78</v>
      </c>
      <c r="B5071">
        <v>50</v>
      </c>
      <c r="C5071">
        <v>0.99</v>
      </c>
      <c r="D5071">
        <v>3.62</v>
      </c>
      <c r="E5071" s="1" t="s">
        <v>78</v>
      </c>
      <c r="F5071" s="4" t="str">
        <f>HYPERLINK("https://confilegal.com/20210211-26-millones-de-personas-excluidas-de-seguros-de-vida-medicos-de-accidentes-o-de-otro-tipo-parece-que-si/")</f>
        <v>https://confilegal.com/20210211-26-millones-de-personas-excluidas-de-seguros-de-vida-medicos-de-accidentes-o-de-otro-tipo-parece-que-si/</v>
      </c>
      <c r="G5071">
        <v>1</v>
      </c>
    </row>
    <row r="5072" spans="1:7" outlineLevel="1" x14ac:dyDescent="0.25">
      <c r="A5072" t="s">
        <v>78</v>
      </c>
      <c r="B5072">
        <v>50</v>
      </c>
      <c r="C5072">
        <v>0.99</v>
      </c>
      <c r="D5072">
        <v>3.62</v>
      </c>
      <c r="E5072" s="1" t="s">
        <v>78</v>
      </c>
      <c r="F5072" s="4" t="str">
        <f>HYPERLINK("https://coverseguros.com/consejos-para-elegir-un-seguro-medico/")</f>
        <v>https://coverseguros.com/consejos-para-elegir-un-seguro-medico/</v>
      </c>
      <c r="G5072">
        <v>1</v>
      </c>
    </row>
    <row r="5073" spans="1:7" outlineLevel="1" x14ac:dyDescent="0.25">
      <c r="A5073" t="s">
        <v>78</v>
      </c>
      <c r="B5073">
        <v>50</v>
      </c>
      <c r="C5073">
        <v>0.99</v>
      </c>
      <c r="D5073">
        <v>3.62</v>
      </c>
      <c r="E5073" s="1" t="s">
        <v>78</v>
      </c>
      <c r="F5073" s="4" t="str">
        <f>HYPERLINK("https://www.ibercaja.es/particulares/seguros/seguros-salud/caser-salud-integral/")</f>
        <v>https://www.ibercaja.es/particulares/seguros/seguros-salud/caser-salud-integral/</v>
      </c>
      <c r="G5073">
        <v>1</v>
      </c>
    </row>
    <row r="5074" spans="1:7" outlineLevel="1" x14ac:dyDescent="0.25">
      <c r="A5074" t="s">
        <v>78</v>
      </c>
      <c r="B5074">
        <v>50</v>
      </c>
      <c r="C5074">
        <v>0.99</v>
      </c>
      <c r="D5074">
        <v>3.62</v>
      </c>
      <c r="E5074" s="1" t="s">
        <v>78</v>
      </c>
      <c r="F5074" s="4" t="str">
        <f>HYPERLINK("https://www.generali.es/seguros-particulares/salud-enfermedades-graves")</f>
        <v>https://www.generali.es/seguros-particulares/salud-enfermedades-graves</v>
      </c>
      <c r="G5074">
        <v>1</v>
      </c>
    </row>
    <row r="5075" spans="1:7" outlineLevel="1" x14ac:dyDescent="0.25">
      <c r="A5075" t="s">
        <v>78</v>
      </c>
      <c r="B5075">
        <v>50</v>
      </c>
      <c r="C5075">
        <v>0.99</v>
      </c>
      <c r="D5075">
        <v>3.62</v>
      </c>
      <c r="E5075" s="1" t="s">
        <v>78</v>
      </c>
      <c r="F5075" s="4" t="str">
        <f>HYPERLINK("https://www.motopoliza.com/saludpilotos/")</f>
        <v>https://www.motopoliza.com/saludpilotos/</v>
      </c>
      <c r="G5075">
        <v>1</v>
      </c>
    </row>
    <row r="5076" spans="1:7" outlineLevel="1" x14ac:dyDescent="0.25">
      <c r="A5076" t="s">
        <v>78</v>
      </c>
      <c r="B5076">
        <v>50</v>
      </c>
      <c r="C5076">
        <v>0.99</v>
      </c>
      <c r="D5076">
        <v>3.62</v>
      </c>
      <c r="E5076" s="1" t="s">
        <v>78</v>
      </c>
      <c r="F5076" s="4" t="str">
        <f>HYPERLINK("https://seguros.elcorteingles.es/salud/ayuda/")</f>
        <v>https://seguros.elcorteingles.es/salud/ayuda/</v>
      </c>
      <c r="G5076">
        <v>1</v>
      </c>
    </row>
    <row r="5077" spans="1:7" outlineLevel="1" x14ac:dyDescent="0.25">
      <c r="A5077" t="s">
        <v>78</v>
      </c>
      <c r="B5077">
        <v>50</v>
      </c>
      <c r="C5077">
        <v>0.99</v>
      </c>
      <c r="D5077">
        <v>3.62</v>
      </c>
      <c r="E5077" s="1" t="s">
        <v>78</v>
      </c>
      <c r="F5077" s="4" t="str">
        <f>HYPERLINK("https://www.seguroenlinea.es/adeslas-precios/")</f>
        <v>https://www.seguroenlinea.es/adeslas-precios/</v>
      </c>
      <c r="G5077">
        <v>1</v>
      </c>
    </row>
    <row r="5078" spans="1:7" x14ac:dyDescent="0.25">
      <c r="G5078">
        <v>1</v>
      </c>
    </row>
    <row r="5079" spans="1:7" x14ac:dyDescent="0.25">
      <c r="A5079" t="s">
        <v>179</v>
      </c>
      <c r="B5079">
        <v>50</v>
      </c>
      <c r="C5079">
        <v>0.99</v>
      </c>
      <c r="D5079">
        <v>2.56</v>
      </c>
      <c r="E5079" s="1" t="s">
        <v>1142</v>
      </c>
      <c r="F5079" s="4" t="str">
        <f>HYPERLINK("https://www.gob.pe/8957-coronavirus-afiliarte-al-seguro-integral-de-salud-sis-durante-la-emergencia-sanitaria")</f>
        <v>https://www.gob.pe/8957-coronavirus-afiliarte-al-seguro-integral-de-salud-sis-durante-la-emergencia-sanitaria</v>
      </c>
      <c r="G5079">
        <v>1</v>
      </c>
    </row>
    <row r="5080" spans="1:7" outlineLevel="1" x14ac:dyDescent="0.25">
      <c r="A5080" t="s">
        <v>179</v>
      </c>
      <c r="B5080">
        <v>50</v>
      </c>
      <c r="C5080">
        <v>0.99</v>
      </c>
      <c r="D5080">
        <v>2.56</v>
      </c>
      <c r="E5080" s="1" t="s">
        <v>1142</v>
      </c>
      <c r="F5080" s="4" t="str">
        <f>HYPERLINK("https://www.gob.pe/133-afiliarte-al-sis-gratuito-afiliacion-al-sis-gratuito")</f>
        <v>https://www.gob.pe/133-afiliarte-al-sis-gratuito-afiliacion-al-sis-gratuito</v>
      </c>
      <c r="G5080">
        <v>1</v>
      </c>
    </row>
    <row r="5081" spans="1:7" outlineLevel="1" x14ac:dyDescent="0.25">
      <c r="A5081" t="s">
        <v>179</v>
      </c>
      <c r="B5081">
        <v>50</v>
      </c>
      <c r="C5081">
        <v>0.99</v>
      </c>
      <c r="D5081">
        <v>2.56</v>
      </c>
      <c r="E5081" s="1" t="s">
        <v>1142</v>
      </c>
      <c r="F5081" s="4" t="str">
        <f>HYPERLINK("https://www.facebook.com/sisperuoficial/")</f>
        <v>https://www.facebook.com/sisperuoficial/</v>
      </c>
      <c r="G5081">
        <v>1</v>
      </c>
    </row>
    <row r="5082" spans="1:7" outlineLevel="1" x14ac:dyDescent="0.25">
      <c r="A5082" t="s">
        <v>179</v>
      </c>
      <c r="B5082">
        <v>50</v>
      </c>
      <c r="C5082">
        <v>0.99</v>
      </c>
      <c r="D5082">
        <v>2.56</v>
      </c>
      <c r="E5082" s="1" t="s">
        <v>1142</v>
      </c>
      <c r="F5082" s="4" t="str">
        <f>HYPERLINK("https://m.facebook.com/sisperuoficial/photos/?tab=album&amp;amp;album_id=182093141814639&amp;amp;mt_nav=1")</f>
        <v>https://m.facebook.com/sisperuoficial/photos/?tab=album&amp;amp;album_id=182093141814639&amp;amp;mt_nav=1</v>
      </c>
      <c r="G5082">
        <v>1</v>
      </c>
    </row>
    <row r="5083" spans="1:7" outlineLevel="1" x14ac:dyDescent="0.25">
      <c r="A5083" t="s">
        <v>179</v>
      </c>
      <c r="B5083">
        <v>50</v>
      </c>
      <c r="C5083">
        <v>0.99</v>
      </c>
      <c r="D5083">
        <v>2.56</v>
      </c>
      <c r="E5083" s="1" t="s">
        <v>1142</v>
      </c>
      <c r="F5083" s="4" t="str">
        <f>HYPERLINK("https://twitter.com/sis_peru")</f>
        <v>https://twitter.com/sis_peru</v>
      </c>
      <c r="G5083">
        <v>1</v>
      </c>
    </row>
    <row r="5084" spans="1:7" outlineLevel="1" x14ac:dyDescent="0.25">
      <c r="A5084" t="s">
        <v>179</v>
      </c>
      <c r="B5084">
        <v>50</v>
      </c>
      <c r="C5084">
        <v>0.99</v>
      </c>
      <c r="D5084">
        <v>2.56</v>
      </c>
      <c r="E5084" s="1" t="s">
        <v>1142</v>
      </c>
      <c r="F5084" s="4" t="str">
        <f>HYPERLINK("https://www.midagri.gob.pe/portal/seguro-integral-de-salud-sis")</f>
        <v>https://www.midagri.gob.pe/portal/seguro-integral-de-salud-sis</v>
      </c>
      <c r="G5084">
        <v>1</v>
      </c>
    </row>
    <row r="5085" spans="1:7" outlineLevel="1" x14ac:dyDescent="0.25">
      <c r="A5085" t="s">
        <v>179</v>
      </c>
      <c r="B5085">
        <v>50</v>
      </c>
      <c r="C5085">
        <v>0.99</v>
      </c>
      <c r="D5085">
        <v>2.56</v>
      </c>
      <c r="E5085" s="1" t="s">
        <v>1142</v>
      </c>
      <c r="F5085" s="4" t="str">
        <f>HYPERLINK("https://www.gub.uy/ministerio-salud-publica/datos-y-estadisticas/datos/poblacion-afiliada-seguros-integrales-tipo-afiliacion-2012-2020")</f>
        <v>https://www.gub.uy/ministerio-salud-publica/datos-y-estadisticas/datos/poblacion-afiliada-seguros-integrales-tipo-afiliacion-2012-2020</v>
      </c>
      <c r="G5085">
        <v>1</v>
      </c>
    </row>
    <row r="5086" spans="1:7" outlineLevel="1" x14ac:dyDescent="0.25">
      <c r="A5086" t="s">
        <v>179</v>
      </c>
      <c r="B5086">
        <v>50</v>
      </c>
      <c r="C5086">
        <v>0.99</v>
      </c>
      <c r="D5086">
        <v>2.56</v>
      </c>
      <c r="E5086" s="1" t="s">
        <v>1142</v>
      </c>
      <c r="F5086" s="4" t="str">
        <f>HYPERLINK("http://repositorio.unprg.edu.pe/handle/UNPRG/8946")</f>
        <v>http://repositorio.unprg.edu.pe/handle/UNPRG/8946</v>
      </c>
      <c r="G5086">
        <v>1</v>
      </c>
    </row>
    <row r="5087" spans="1:7" outlineLevel="1" x14ac:dyDescent="0.25">
      <c r="A5087" t="s">
        <v>179</v>
      </c>
      <c r="B5087">
        <v>50</v>
      </c>
      <c r="C5087">
        <v>0.99</v>
      </c>
      <c r="D5087">
        <v>2.56</v>
      </c>
      <c r="E5087" s="1" t="s">
        <v>1142</v>
      </c>
      <c r="F5087" s="4" t="str">
        <f>HYPERLINK("https://busquedas.elperuano.pe/normaslegales/aprueban-transferencia-financiera-del-fissal-a-favor-de-dive-resolucion-jefatural-no-019-2021sis-1927020-2/")</f>
        <v>https://busquedas.elperuano.pe/normaslegales/aprueban-transferencia-financiera-del-fissal-a-favor-de-dive-resolucion-jefatural-no-019-2021sis-1927020-2/</v>
      </c>
      <c r="G5087">
        <v>1</v>
      </c>
    </row>
    <row r="5088" spans="1:7" outlineLevel="1" x14ac:dyDescent="0.25">
      <c r="A5088" t="s">
        <v>179</v>
      </c>
      <c r="B5088">
        <v>50</v>
      </c>
      <c r="C5088">
        <v>0.99</v>
      </c>
      <c r="D5088">
        <v>2.56</v>
      </c>
      <c r="E5088" s="1" t="s">
        <v>1142</v>
      </c>
      <c r="F5088" s="4" t="str">
        <f>HYPERLINK("https://elperuano.pe/noticia/115214-sis-lanza-sexto-proceso-de-contratacion-de-clinicas-para-atender-asegurados-con-covid-19")</f>
        <v>https://elperuano.pe/noticia/115214-sis-lanza-sexto-proceso-de-contratacion-de-clinicas-para-atender-asegurados-con-covid-19</v>
      </c>
      <c r="G5088">
        <v>1</v>
      </c>
    </row>
    <row r="5089" spans="1:7" x14ac:dyDescent="0.25">
      <c r="G5089">
        <v>1</v>
      </c>
    </row>
    <row r="5090" spans="1:7" x14ac:dyDescent="0.25">
      <c r="A5090" t="s">
        <v>1142</v>
      </c>
      <c r="B5090">
        <v>50</v>
      </c>
      <c r="C5090">
        <v>0.66</v>
      </c>
      <c r="D5090" t="s">
        <v>529</v>
      </c>
      <c r="E5090" s="1" t="s">
        <v>1142</v>
      </c>
      <c r="F5090" s="4" t="str">
        <f>HYPERLINK("https://www.gob.pe/8957-coronavirus-afiliarte-al-seguro-integral-de-salud-sis-durante-la-emergencia-sanitaria")</f>
        <v>https://www.gob.pe/8957-coronavirus-afiliarte-al-seguro-integral-de-salud-sis-durante-la-emergencia-sanitaria</v>
      </c>
      <c r="G5090">
        <v>1</v>
      </c>
    </row>
    <row r="5091" spans="1:7" outlineLevel="1" x14ac:dyDescent="0.25">
      <c r="A5091" t="s">
        <v>1142</v>
      </c>
      <c r="B5091">
        <v>50</v>
      </c>
      <c r="C5091">
        <v>0.66</v>
      </c>
      <c r="D5091" t="s">
        <v>529</v>
      </c>
      <c r="E5091" s="1" t="s">
        <v>1142</v>
      </c>
      <c r="F5091" s="4" t="str">
        <f>HYPERLINK("https://www.gob.pe/133-afiliarte-al-sis-gratuito-afiliacion-al-sis-gratuito")</f>
        <v>https://www.gob.pe/133-afiliarte-al-sis-gratuito-afiliacion-al-sis-gratuito</v>
      </c>
      <c r="G5091">
        <v>1</v>
      </c>
    </row>
    <row r="5092" spans="1:7" outlineLevel="1" x14ac:dyDescent="0.25">
      <c r="A5092" t="s">
        <v>1142</v>
      </c>
      <c r="B5092">
        <v>50</v>
      </c>
      <c r="C5092">
        <v>0.66</v>
      </c>
      <c r="D5092" t="s">
        <v>529</v>
      </c>
      <c r="E5092" s="1" t="s">
        <v>1142</v>
      </c>
      <c r="F5092" s="4" t="str">
        <f>HYPERLINK("https://twitter.com/sis_peru")</f>
        <v>https://twitter.com/sis_peru</v>
      </c>
      <c r="G5092">
        <v>1</v>
      </c>
    </row>
    <row r="5093" spans="1:7" outlineLevel="1" x14ac:dyDescent="0.25">
      <c r="A5093" t="s">
        <v>1142</v>
      </c>
      <c r="B5093">
        <v>50</v>
      </c>
      <c r="C5093">
        <v>0.66</v>
      </c>
      <c r="D5093" t="s">
        <v>529</v>
      </c>
      <c r="E5093" s="1" t="s">
        <v>1142</v>
      </c>
      <c r="F5093" s="4" t="str">
        <f>HYPERLINK("https://www.facebook.com/sisperuoficial/")</f>
        <v>https://www.facebook.com/sisperuoficial/</v>
      </c>
      <c r="G5093">
        <v>1</v>
      </c>
    </row>
    <row r="5094" spans="1:7" outlineLevel="1" x14ac:dyDescent="0.25">
      <c r="A5094" t="s">
        <v>1142</v>
      </c>
      <c r="B5094">
        <v>50</v>
      </c>
      <c r="C5094">
        <v>0.66</v>
      </c>
      <c r="D5094" t="s">
        <v>529</v>
      </c>
      <c r="E5094" s="1" t="s">
        <v>1142</v>
      </c>
      <c r="F5094" s="4" t="str">
        <f>HYPERLINK("https://www.facebook.com/sisperuoficial/posts")</f>
        <v>https://www.facebook.com/sisperuoficial/posts</v>
      </c>
      <c r="G5094">
        <v>1</v>
      </c>
    </row>
    <row r="5095" spans="1:7" outlineLevel="1" x14ac:dyDescent="0.25">
      <c r="A5095" t="s">
        <v>1142</v>
      </c>
      <c r="B5095">
        <v>50</v>
      </c>
      <c r="C5095">
        <v>0.66</v>
      </c>
      <c r="D5095" t="s">
        <v>529</v>
      </c>
      <c r="E5095" s="1" t="s">
        <v>1142</v>
      </c>
      <c r="F5095" s="4" t="str">
        <f>HYPERLINK("https://www.midagri.gob.pe/portal/seguro-integral-de-salud-sis")</f>
        <v>https://www.midagri.gob.pe/portal/seguro-integral-de-salud-sis</v>
      </c>
      <c r="G5095">
        <v>1</v>
      </c>
    </row>
    <row r="5096" spans="1:7" outlineLevel="1" x14ac:dyDescent="0.25">
      <c r="A5096" t="s">
        <v>1142</v>
      </c>
      <c r="B5096">
        <v>50</v>
      </c>
      <c r="C5096">
        <v>0.66</v>
      </c>
      <c r="D5096" t="s">
        <v>529</v>
      </c>
      <c r="E5096" s="1" t="s">
        <v>1142</v>
      </c>
      <c r="F5096" s="4" t="str">
        <f>HYPERLINK("https://busquedas.elperuano.pe/download/url/aprueban-transferencia-financiera-a-favor-de-diversas-unidad-resolucion-jefatural-no-018-2021sis-1927020-1")</f>
        <v>https://busquedas.elperuano.pe/download/url/aprueban-transferencia-financiera-a-favor-de-diversas-unidad-resolucion-jefatural-no-018-2021sis-1927020-1</v>
      </c>
      <c r="G5096">
        <v>1</v>
      </c>
    </row>
    <row r="5097" spans="1:7" outlineLevel="1" x14ac:dyDescent="0.25">
      <c r="A5097" t="s">
        <v>1142</v>
      </c>
      <c r="B5097">
        <v>50</v>
      </c>
      <c r="C5097">
        <v>0.66</v>
      </c>
      <c r="D5097" t="s">
        <v>529</v>
      </c>
      <c r="E5097" s="1" t="s">
        <v>1142</v>
      </c>
      <c r="F5097" s="4" t="str">
        <f>HYPERLINK("https://www.waze.com/he/live-map/directions/seguro-integral-de-salud-sis-la-libertad-canada-170-trujillo?to=place.w.184157879.1841382180.14616101")</f>
        <v>https://www.waze.com/he/live-map/directions/seguro-integral-de-salud-sis-la-libertad-canada-170-trujillo?to=place.w.184157879.1841382180.14616101</v>
      </c>
      <c r="G5097">
        <v>1</v>
      </c>
    </row>
    <row r="5098" spans="1:7" outlineLevel="1" x14ac:dyDescent="0.25">
      <c r="A5098" t="s">
        <v>1142</v>
      </c>
      <c r="B5098">
        <v>50</v>
      </c>
      <c r="C5098">
        <v>0.66</v>
      </c>
      <c r="D5098" t="s">
        <v>529</v>
      </c>
      <c r="E5098" s="1" t="s">
        <v>1142</v>
      </c>
      <c r="F5098" s="4" t="str">
        <f>HYPERLINK("https://www.minsa.gob.pe/")</f>
        <v>https://www.minsa.gob.pe/</v>
      </c>
      <c r="G5098">
        <v>1</v>
      </c>
    </row>
    <row r="5099" spans="1:7" outlineLevel="1" x14ac:dyDescent="0.25">
      <c r="A5099" t="s">
        <v>1142</v>
      </c>
      <c r="B5099">
        <v>50</v>
      </c>
      <c r="C5099">
        <v>0.66</v>
      </c>
      <c r="D5099" t="s">
        <v>529</v>
      </c>
      <c r="E5099" s="1" t="s">
        <v>1142</v>
      </c>
      <c r="F5099" s="4" t="str">
        <f>HYPERLINK("http://repositorio.unprg.edu.pe/handle/UNPRG/8946")</f>
        <v>http://repositorio.unprg.edu.pe/handle/UNPRG/8946</v>
      </c>
      <c r="G5099">
        <v>1</v>
      </c>
    </row>
    <row r="5100" spans="1:7" x14ac:dyDescent="0.25">
      <c r="G5100">
        <v>1</v>
      </c>
    </row>
    <row r="5101" spans="1:7" x14ac:dyDescent="0.25">
      <c r="A5101" t="s">
        <v>206</v>
      </c>
      <c r="B5101">
        <v>50</v>
      </c>
      <c r="C5101">
        <v>0.99</v>
      </c>
      <c r="D5101" t="s">
        <v>529</v>
      </c>
      <c r="E5101" s="1" t="s">
        <v>206</v>
      </c>
      <c r="F5101" s="4" t="str">
        <f>HYPERLINK("https://es.aetna.com/individuals-families.html")</f>
        <v>https://es.aetna.com/individuals-families.html</v>
      </c>
      <c r="G5101">
        <v>1</v>
      </c>
    </row>
    <row r="5102" spans="1:7" outlineLevel="1" x14ac:dyDescent="0.25">
      <c r="A5102" t="s">
        <v>206</v>
      </c>
      <c r="B5102">
        <v>50</v>
      </c>
      <c r="C5102">
        <v>0.99</v>
      </c>
      <c r="D5102" t="s">
        <v>529</v>
      </c>
      <c r="E5102" s="1" t="s">
        <v>206</v>
      </c>
      <c r="F5102" s="4" t="str">
        <f>HYPERLINK("https://www.kelisto.es/seguros-salud/mejor-compra/los-mejores-seguros-de-salud-sin-copago-6257")</f>
        <v>https://www.kelisto.es/seguros-salud/mejor-compra/los-mejores-seguros-de-salud-sin-copago-6257</v>
      </c>
      <c r="G5102">
        <v>1</v>
      </c>
    </row>
    <row r="5103" spans="1:7" outlineLevel="1" x14ac:dyDescent="0.25">
      <c r="A5103" t="s">
        <v>206</v>
      </c>
      <c r="B5103">
        <v>50</v>
      </c>
      <c r="C5103">
        <v>0.99</v>
      </c>
      <c r="D5103" t="s">
        <v>529</v>
      </c>
      <c r="E5103" s="1" t="s">
        <v>206</v>
      </c>
      <c r="F5103" s="4" t="str">
        <f>HYPERLINK("https://www.generali.es/seguros-particulares/salud-clinic")</f>
        <v>https://www.generali.es/seguros-particulares/salud-clinic</v>
      </c>
      <c r="G5103">
        <v>1</v>
      </c>
    </row>
    <row r="5104" spans="1:7" outlineLevel="1" x14ac:dyDescent="0.25">
      <c r="A5104" t="s">
        <v>206</v>
      </c>
      <c r="B5104">
        <v>50</v>
      </c>
      <c r="C5104">
        <v>0.99</v>
      </c>
      <c r="D5104" t="s">
        <v>529</v>
      </c>
      <c r="E5104" s="1" t="s">
        <v>206</v>
      </c>
      <c r="F5104" s="4" t="str">
        <f>HYPERLINK("https://www.saludonnet.com/")</f>
        <v>https://www.saludonnet.com/</v>
      </c>
      <c r="G5104">
        <v>1</v>
      </c>
    </row>
    <row r="5105" spans="1:7" outlineLevel="1" x14ac:dyDescent="0.25">
      <c r="A5105" t="s">
        <v>206</v>
      </c>
      <c r="B5105">
        <v>50</v>
      </c>
      <c r="C5105">
        <v>0.99</v>
      </c>
      <c r="D5105" t="s">
        <v>529</v>
      </c>
      <c r="E5105" s="1" t="s">
        <v>206</v>
      </c>
      <c r="F5105" s="4" t="str">
        <f>HYPERLINK("https://access.nyc.gov/es/programs/%E2%80%8Bhealth-insurance-assistance/")</f>
        <v>https://access.nyc.gov/es/programs/%E2%80%8Bhealth-insurance-assistance/</v>
      </c>
      <c r="G5105">
        <v>1</v>
      </c>
    </row>
    <row r="5106" spans="1:7" outlineLevel="1" x14ac:dyDescent="0.25">
      <c r="A5106" t="s">
        <v>206</v>
      </c>
      <c r="B5106">
        <v>50</v>
      </c>
      <c r="C5106">
        <v>0.99</v>
      </c>
      <c r="D5106" t="s">
        <v>529</v>
      </c>
      <c r="E5106" s="1" t="s">
        <v>206</v>
      </c>
      <c r="F5106" s="4" t="str">
        <f>HYPERLINK("https://www.irs.gov/es/affordable-care-act/individuals-and-families/the-health-insurance-marketplace")</f>
        <v>https://www.irs.gov/es/affordable-care-act/individuals-and-families/the-health-insurance-marketplace</v>
      </c>
      <c r="G5106">
        <v>1</v>
      </c>
    </row>
    <row r="5107" spans="1:7" outlineLevel="1" x14ac:dyDescent="0.25">
      <c r="A5107" t="s">
        <v>206</v>
      </c>
      <c r="B5107">
        <v>50</v>
      </c>
      <c r="C5107">
        <v>0.99</v>
      </c>
      <c r="D5107" t="s">
        <v>529</v>
      </c>
      <c r="E5107" s="1" t="s">
        <v>206</v>
      </c>
      <c r="F5107" s="4" t="str">
        <f>HYPERLINK("https://www.benefits.gov/es/benefit/1286")</f>
        <v>https://www.benefits.gov/es/benefit/1286</v>
      </c>
      <c r="G5107">
        <v>1</v>
      </c>
    </row>
    <row r="5108" spans="1:7" outlineLevel="1" x14ac:dyDescent="0.25">
      <c r="A5108" t="s">
        <v>206</v>
      </c>
      <c r="B5108">
        <v>50</v>
      </c>
      <c r="C5108">
        <v>0.99</v>
      </c>
      <c r="D5108" t="s">
        <v>529</v>
      </c>
      <c r="E5108" s="1" t="s">
        <v>206</v>
      </c>
      <c r="F5108" s="4" t="str">
        <f>HYPERLINK("https://es.statefarm.com/soluciones-para-pequenas-empresas/seguros")</f>
        <v>https://es.statefarm.com/soluciones-para-pequenas-empresas/seguros</v>
      </c>
      <c r="G5108">
        <v>1</v>
      </c>
    </row>
    <row r="5109" spans="1:7" outlineLevel="1" x14ac:dyDescent="0.25">
      <c r="A5109" t="s">
        <v>206</v>
      </c>
      <c r="B5109">
        <v>50</v>
      </c>
      <c r="C5109">
        <v>0.99</v>
      </c>
      <c r="D5109" t="s">
        <v>529</v>
      </c>
      <c r="E5109" s="1" t="s">
        <v>206</v>
      </c>
      <c r="F5109" s="4" t="str">
        <f>HYPERLINK("https://www.reale.es/")</f>
        <v>https://www.reale.es/</v>
      </c>
      <c r="G5109">
        <v>1</v>
      </c>
    </row>
    <row r="5110" spans="1:7" outlineLevel="1" x14ac:dyDescent="0.25">
      <c r="A5110" t="s">
        <v>206</v>
      </c>
      <c r="B5110">
        <v>50</v>
      </c>
      <c r="C5110">
        <v>0.99</v>
      </c>
      <c r="D5110" t="s">
        <v>529</v>
      </c>
      <c r="E5110" s="1" t="s">
        <v>206</v>
      </c>
      <c r="F5110" s="4" t="str">
        <f>HYPERLINK("https://selectra.es/seguros/info/poliza-de-seguros")</f>
        <v>https://selectra.es/seguros/info/poliza-de-seguros</v>
      </c>
      <c r="G5110">
        <v>1</v>
      </c>
    </row>
    <row r="5111" spans="1:7" x14ac:dyDescent="0.25">
      <c r="G5111">
        <v>1</v>
      </c>
    </row>
    <row r="5112" spans="1:7" x14ac:dyDescent="0.25">
      <c r="A5112" t="s">
        <v>722</v>
      </c>
      <c r="B5112">
        <v>5000</v>
      </c>
      <c r="C5112">
        <v>0.99</v>
      </c>
      <c r="D5112">
        <v>5.13</v>
      </c>
      <c r="E5112" s="1" t="s">
        <v>206</v>
      </c>
      <c r="F5112" s="4" t="str">
        <f>HYPERLINK("https://selectra.es/seguros/seguros-salud")</f>
        <v>https://selectra.es/seguros/seguros-salud</v>
      </c>
      <c r="G5112">
        <v>1</v>
      </c>
    </row>
    <row r="5113" spans="1:7" outlineLevel="1" x14ac:dyDescent="0.25">
      <c r="A5113" t="s">
        <v>722</v>
      </c>
      <c r="B5113">
        <v>5000</v>
      </c>
      <c r="C5113">
        <v>0.99</v>
      </c>
      <c r="D5113">
        <v>5.13</v>
      </c>
      <c r="E5113" s="1" t="s">
        <v>206</v>
      </c>
      <c r="F5113" s="4" t="str">
        <f>HYPERLINK("https://selectra.es/seguros/aseguradoras/fiatc/seguro-salud-fiatc")</f>
        <v>https://selectra.es/seguros/aseguradoras/fiatc/seguro-salud-fiatc</v>
      </c>
      <c r="G5113">
        <v>1</v>
      </c>
    </row>
    <row r="5114" spans="1:7" outlineLevel="1" x14ac:dyDescent="0.25">
      <c r="A5114" t="s">
        <v>722</v>
      </c>
      <c r="B5114">
        <v>5000</v>
      </c>
      <c r="C5114">
        <v>0.99</v>
      </c>
      <c r="D5114">
        <v>5.13</v>
      </c>
      <c r="E5114" s="1" t="s">
        <v>206</v>
      </c>
      <c r="F5114" s="4" t="str">
        <f>HYPERLINK("https://www.tupolizadesalud.com/")</f>
        <v>https://www.tupolizadesalud.com/</v>
      </c>
      <c r="G5114">
        <v>1</v>
      </c>
    </row>
    <row r="5115" spans="1:7" outlineLevel="1" x14ac:dyDescent="0.25">
      <c r="A5115" t="s">
        <v>722</v>
      </c>
      <c r="B5115">
        <v>5000</v>
      </c>
      <c r="C5115">
        <v>0.99</v>
      </c>
      <c r="D5115">
        <v>5.13</v>
      </c>
      <c r="E5115" s="1" t="s">
        <v>206</v>
      </c>
      <c r="F5115" s="4" t="str">
        <f>HYPERLINK("https://www.rastreator.com/seguros-de-hogar/guias/seguro-hogar-mas-barato.aspx")</f>
        <v>https://www.rastreator.com/seguros-de-hogar/guias/seguro-hogar-mas-barato.aspx</v>
      </c>
      <c r="G5115">
        <v>1</v>
      </c>
    </row>
    <row r="5116" spans="1:7" outlineLevel="1" x14ac:dyDescent="0.25">
      <c r="A5116" t="s">
        <v>722</v>
      </c>
      <c r="B5116">
        <v>5000</v>
      </c>
      <c r="C5116">
        <v>0.99</v>
      </c>
      <c r="D5116">
        <v>5.13</v>
      </c>
      <c r="E5116" s="1" t="s">
        <v>206</v>
      </c>
      <c r="F5116" s="4" t="str">
        <f>HYPERLINK("https://seguros.elcorteingles.es/ofertas/")</f>
        <v>https://seguros.elcorteingles.es/ofertas/</v>
      </c>
      <c r="G5116">
        <v>1</v>
      </c>
    </row>
    <row r="5117" spans="1:7" outlineLevel="1" x14ac:dyDescent="0.25">
      <c r="A5117" t="s">
        <v>722</v>
      </c>
      <c r="B5117">
        <v>5000</v>
      </c>
      <c r="C5117">
        <v>0.99</v>
      </c>
      <c r="D5117">
        <v>5.13</v>
      </c>
      <c r="E5117" s="1" t="s">
        <v>206</v>
      </c>
      <c r="F5117" s="4" t="str">
        <f>HYPERLINK("https://www.nacionalseguros.com.bo/")</f>
        <v>https://www.nacionalseguros.com.bo/</v>
      </c>
      <c r="G5117">
        <v>1</v>
      </c>
    </row>
    <row r="5118" spans="1:7" outlineLevel="1" x14ac:dyDescent="0.25">
      <c r="A5118" t="s">
        <v>722</v>
      </c>
      <c r="B5118">
        <v>5000</v>
      </c>
      <c r="C5118">
        <v>0.99</v>
      </c>
      <c r="D5118">
        <v>5.13</v>
      </c>
      <c r="E5118" s="1" t="s">
        <v>206</v>
      </c>
      <c r="F5118" s="4" t="str">
        <f>HYPERLINK("https://www.saludonnet.com/")</f>
        <v>https://www.saludonnet.com/</v>
      </c>
      <c r="G5118">
        <v>1</v>
      </c>
    </row>
    <row r="5119" spans="1:7" outlineLevel="1" x14ac:dyDescent="0.25">
      <c r="A5119" t="s">
        <v>722</v>
      </c>
      <c r="B5119">
        <v>5000</v>
      </c>
      <c r="C5119">
        <v>0.99</v>
      </c>
      <c r="D5119">
        <v>5.13</v>
      </c>
      <c r="E5119" s="1" t="s">
        <v>206</v>
      </c>
      <c r="F5119" s="4" t="str">
        <f>HYPERLINK("https://access.nyc.gov/es/programs/%E2%80%8Bhealth-insurance-assistance/")</f>
        <v>https://access.nyc.gov/es/programs/%E2%80%8Bhealth-insurance-assistance/</v>
      </c>
      <c r="G5119">
        <v>1</v>
      </c>
    </row>
    <row r="5120" spans="1:7" outlineLevel="1" x14ac:dyDescent="0.25">
      <c r="A5120" t="s">
        <v>722</v>
      </c>
      <c r="B5120">
        <v>5000</v>
      </c>
      <c r="C5120">
        <v>0.99</v>
      </c>
      <c r="D5120">
        <v>5.13</v>
      </c>
      <c r="E5120" s="1" t="s">
        <v>206</v>
      </c>
      <c r="F5120" s="4" t="str">
        <f>HYPERLINK("https://www.nb21.es/particulares/seguros-de-salud")</f>
        <v>https://www.nb21.es/particulares/seguros-de-salud</v>
      </c>
      <c r="G5120">
        <v>1</v>
      </c>
    </row>
    <row r="5121" spans="1:7" outlineLevel="1" x14ac:dyDescent="0.25">
      <c r="A5121" t="s">
        <v>722</v>
      </c>
      <c r="B5121">
        <v>5000</v>
      </c>
      <c r="C5121">
        <v>0.99</v>
      </c>
      <c r="D5121">
        <v>5.13</v>
      </c>
      <c r="E5121" s="1" t="s">
        <v>206</v>
      </c>
      <c r="F5121" s="4" t="str">
        <f>HYPERLINK("https://www.reale.es/")</f>
        <v>https://www.reale.es/</v>
      </c>
      <c r="G5121">
        <v>1</v>
      </c>
    </row>
    <row r="5122" spans="1:7" x14ac:dyDescent="0.25">
      <c r="G5122">
        <v>1</v>
      </c>
    </row>
    <row r="5123" spans="1:7" x14ac:dyDescent="0.25">
      <c r="A5123" t="s">
        <v>33</v>
      </c>
      <c r="B5123">
        <v>5000</v>
      </c>
      <c r="C5123">
        <v>0.99</v>
      </c>
      <c r="D5123">
        <v>5.13</v>
      </c>
      <c r="E5123" s="1" t="s">
        <v>206</v>
      </c>
      <c r="F5123" s="4" t="str">
        <f>HYPERLINK("https://selectra.es/seguros/seguros-salud")</f>
        <v>https://selectra.es/seguros/seguros-salud</v>
      </c>
      <c r="G5123">
        <v>1</v>
      </c>
    </row>
    <row r="5124" spans="1:7" outlineLevel="1" x14ac:dyDescent="0.25">
      <c r="A5124" t="s">
        <v>33</v>
      </c>
      <c r="B5124">
        <v>5000</v>
      </c>
      <c r="C5124">
        <v>0.99</v>
      </c>
      <c r="D5124">
        <v>5.13</v>
      </c>
      <c r="E5124" s="1" t="s">
        <v>206</v>
      </c>
      <c r="F5124" s="4" t="str">
        <f>HYPERLINK("https://www.tupolizadesalud.com/")</f>
        <v>https://www.tupolizadesalud.com/</v>
      </c>
      <c r="G5124">
        <v>1</v>
      </c>
    </row>
    <row r="5125" spans="1:7" outlineLevel="1" x14ac:dyDescent="0.25">
      <c r="A5125" t="s">
        <v>33</v>
      </c>
      <c r="B5125">
        <v>5000</v>
      </c>
      <c r="C5125">
        <v>0.99</v>
      </c>
      <c r="D5125">
        <v>5.13</v>
      </c>
      <c r="E5125" s="1" t="s">
        <v>206</v>
      </c>
      <c r="F5125" s="4" t="str">
        <f>HYPERLINK("https://www.rastreator.com/seguros-de-hogar/guias/seguro-hogar-mas-barato.aspx")</f>
        <v>https://www.rastreator.com/seguros-de-hogar/guias/seguro-hogar-mas-barato.aspx</v>
      </c>
      <c r="G5125">
        <v>1</v>
      </c>
    </row>
    <row r="5126" spans="1:7" outlineLevel="1" x14ac:dyDescent="0.25">
      <c r="A5126" t="s">
        <v>33</v>
      </c>
      <c r="B5126">
        <v>5000</v>
      </c>
      <c r="C5126">
        <v>0.99</v>
      </c>
      <c r="D5126">
        <v>5.13</v>
      </c>
      <c r="E5126" s="1" t="s">
        <v>206</v>
      </c>
      <c r="F5126" s="4" t="str">
        <f>HYPERLINK("https://seguros.elcorteingles.es/ofertas/")</f>
        <v>https://seguros.elcorteingles.es/ofertas/</v>
      </c>
      <c r="G5126">
        <v>1</v>
      </c>
    </row>
    <row r="5127" spans="1:7" outlineLevel="1" x14ac:dyDescent="0.25">
      <c r="A5127" t="s">
        <v>33</v>
      </c>
      <c r="B5127">
        <v>5000</v>
      </c>
      <c r="C5127">
        <v>0.99</v>
      </c>
      <c r="D5127">
        <v>5.13</v>
      </c>
      <c r="E5127" s="1" t="s">
        <v>206</v>
      </c>
      <c r="F5127" s="4" t="str">
        <f>HYPERLINK("https://www.reale.es/")</f>
        <v>https://www.reale.es/</v>
      </c>
      <c r="G5127">
        <v>1</v>
      </c>
    </row>
    <row r="5128" spans="1:7" outlineLevel="1" x14ac:dyDescent="0.25">
      <c r="A5128" t="s">
        <v>33</v>
      </c>
      <c r="B5128">
        <v>5000</v>
      </c>
      <c r="C5128">
        <v>0.99</v>
      </c>
      <c r="D5128">
        <v>5.13</v>
      </c>
      <c r="E5128" s="1" t="s">
        <v>206</v>
      </c>
      <c r="F5128" s="4" t="str">
        <f>HYPERLINK("https://www.nacionalseguros.com.bo/")</f>
        <v>https://www.nacionalseguros.com.bo/</v>
      </c>
      <c r="G5128">
        <v>1</v>
      </c>
    </row>
    <row r="5129" spans="1:7" outlineLevel="1" x14ac:dyDescent="0.25">
      <c r="A5129" t="s">
        <v>33</v>
      </c>
      <c r="B5129">
        <v>5000</v>
      </c>
      <c r="C5129">
        <v>0.99</v>
      </c>
      <c r="D5129">
        <v>5.13</v>
      </c>
      <c r="E5129" s="1" t="s">
        <v>206</v>
      </c>
      <c r="F5129" s="4" t="str">
        <f>HYPERLINK("https://www.saludonnet.com/")</f>
        <v>https://www.saludonnet.com/</v>
      </c>
      <c r="G5129">
        <v>1</v>
      </c>
    </row>
    <row r="5130" spans="1:7" outlineLevel="1" x14ac:dyDescent="0.25">
      <c r="A5130" t="s">
        <v>33</v>
      </c>
      <c r="B5130">
        <v>5000</v>
      </c>
      <c r="C5130">
        <v>0.99</v>
      </c>
      <c r="D5130">
        <v>5.13</v>
      </c>
      <c r="E5130" s="1" t="s">
        <v>206</v>
      </c>
      <c r="F5130" s="4" t="str">
        <f>HYPERLINK("https://es.statefarm.com/soluciones-para-pequenas-empresas/seguros")</f>
        <v>https://es.statefarm.com/soluciones-para-pequenas-empresas/seguros</v>
      </c>
      <c r="G5130">
        <v>1</v>
      </c>
    </row>
    <row r="5131" spans="1:7" outlineLevel="1" x14ac:dyDescent="0.25">
      <c r="A5131" t="s">
        <v>33</v>
      </c>
      <c r="B5131">
        <v>5000</v>
      </c>
      <c r="C5131">
        <v>0.99</v>
      </c>
      <c r="D5131">
        <v>5.13</v>
      </c>
      <c r="E5131" s="1" t="s">
        <v>206</v>
      </c>
      <c r="F5131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131">
        <v>1</v>
      </c>
    </row>
    <row r="5132" spans="1:7" outlineLevel="1" x14ac:dyDescent="0.25">
      <c r="A5132" t="s">
        <v>33</v>
      </c>
      <c r="B5132">
        <v>5000</v>
      </c>
      <c r="C5132">
        <v>0.99</v>
      </c>
      <c r="D5132">
        <v>5.13</v>
      </c>
      <c r="E5132" s="1" t="s">
        <v>206</v>
      </c>
      <c r="F5132" s="4" t="str">
        <f>HYPERLINK("https://www.allianztravel.com.mx/seguro-de-viaje.html")</f>
        <v>https://www.allianztravel.com.mx/seguro-de-viaje.html</v>
      </c>
      <c r="G5132">
        <v>1</v>
      </c>
    </row>
    <row r="5133" spans="1:7" x14ac:dyDescent="0.25">
      <c r="G5133">
        <v>1</v>
      </c>
    </row>
    <row r="5134" spans="1:7" x14ac:dyDescent="0.25">
      <c r="A5134" t="s">
        <v>590</v>
      </c>
      <c r="B5134">
        <v>500</v>
      </c>
      <c r="C5134">
        <v>0.99</v>
      </c>
      <c r="D5134">
        <v>6.29</v>
      </c>
      <c r="E5134" s="1" t="s">
        <v>206</v>
      </c>
      <c r="F5134" s="4" t="str">
        <f>HYPERLINK("https://www.kelisto.es/seguros-salud/mejor-compra/los-mejores-seguros-de-salud-sin-copago-6257")</f>
        <v>https://www.kelisto.es/seguros-salud/mejor-compra/los-mejores-seguros-de-salud-sin-copago-6257</v>
      </c>
      <c r="G5134">
        <v>1</v>
      </c>
    </row>
    <row r="5135" spans="1:7" outlineLevel="1" x14ac:dyDescent="0.25">
      <c r="A5135" t="s">
        <v>590</v>
      </c>
      <c r="B5135">
        <v>500</v>
      </c>
      <c r="C5135">
        <v>0.99</v>
      </c>
      <c r="D5135">
        <v>6.29</v>
      </c>
      <c r="E5135" s="1" t="s">
        <v>206</v>
      </c>
      <c r="F5135" s="4" t="str">
        <f>HYPERLINK("https://selectra.es/seguros/seguros-salud")</f>
        <v>https://selectra.es/seguros/seguros-salud</v>
      </c>
      <c r="G5135">
        <v>1</v>
      </c>
    </row>
    <row r="5136" spans="1:7" outlineLevel="1" x14ac:dyDescent="0.25">
      <c r="A5136" t="s">
        <v>590</v>
      </c>
      <c r="B5136">
        <v>500</v>
      </c>
      <c r="C5136">
        <v>0.99</v>
      </c>
      <c r="D5136">
        <v>6.29</v>
      </c>
      <c r="E5136" s="1" t="s">
        <v>206</v>
      </c>
      <c r="F5136" s="4" t="str">
        <f>HYPERLINK("https://selectra.es/seguros/aseguradoras/fiatc/seguro-salud-fiatc")</f>
        <v>https://selectra.es/seguros/aseguradoras/fiatc/seguro-salud-fiatc</v>
      </c>
      <c r="G5136">
        <v>1</v>
      </c>
    </row>
    <row r="5137" spans="1:7" outlineLevel="1" x14ac:dyDescent="0.25">
      <c r="A5137" t="s">
        <v>590</v>
      </c>
      <c r="B5137">
        <v>500</v>
      </c>
      <c r="C5137">
        <v>0.99</v>
      </c>
      <c r="D5137">
        <v>6.29</v>
      </c>
      <c r="E5137" s="1" t="s">
        <v>206</v>
      </c>
      <c r="F5137" s="4" t="str">
        <f>HYPERLINK("https://www.tupolizadesalud.com/")</f>
        <v>https://www.tupolizadesalud.com/</v>
      </c>
      <c r="G5137">
        <v>1</v>
      </c>
    </row>
    <row r="5138" spans="1:7" outlineLevel="1" x14ac:dyDescent="0.25">
      <c r="A5138" t="s">
        <v>590</v>
      </c>
      <c r="B5138">
        <v>500</v>
      </c>
      <c r="C5138">
        <v>0.99</v>
      </c>
      <c r="D5138">
        <v>6.29</v>
      </c>
      <c r="E5138" s="1" t="s">
        <v>206</v>
      </c>
      <c r="F5138" s="4" t="str">
        <f>HYPERLINK("https://www.rastreator.com/seguros-de-hogar/guias/seguro-hogar-mas-barato.aspx")</f>
        <v>https://www.rastreator.com/seguros-de-hogar/guias/seguro-hogar-mas-barato.aspx</v>
      </c>
      <c r="G5138">
        <v>1</v>
      </c>
    </row>
    <row r="5139" spans="1:7" outlineLevel="1" x14ac:dyDescent="0.25">
      <c r="A5139" t="s">
        <v>590</v>
      </c>
      <c r="B5139">
        <v>500</v>
      </c>
      <c r="C5139">
        <v>0.99</v>
      </c>
      <c r="D5139">
        <v>6.29</v>
      </c>
      <c r="E5139" s="1" t="s">
        <v>206</v>
      </c>
      <c r="F5139" s="4" t="str">
        <f>HYPERLINK("https://seguros.elcorteingles.es/ofertas/")</f>
        <v>https://seguros.elcorteingles.es/ofertas/</v>
      </c>
      <c r="G5139">
        <v>1</v>
      </c>
    </row>
    <row r="5140" spans="1:7" outlineLevel="1" x14ac:dyDescent="0.25">
      <c r="A5140" t="s">
        <v>590</v>
      </c>
      <c r="B5140">
        <v>500</v>
      </c>
      <c r="C5140">
        <v>0.99</v>
      </c>
      <c r="D5140">
        <v>6.29</v>
      </c>
      <c r="E5140" s="1" t="s">
        <v>206</v>
      </c>
      <c r="F5140" s="4" t="str">
        <f>HYPERLINK("https://www.saludonnet.com/")</f>
        <v>https://www.saludonnet.com/</v>
      </c>
      <c r="G5140">
        <v>1</v>
      </c>
    </row>
    <row r="5141" spans="1:7" outlineLevel="1" x14ac:dyDescent="0.25">
      <c r="A5141" t="s">
        <v>590</v>
      </c>
      <c r="B5141">
        <v>500</v>
      </c>
      <c r="C5141">
        <v>0.99</v>
      </c>
      <c r="D5141">
        <v>6.29</v>
      </c>
      <c r="E5141" s="1" t="s">
        <v>206</v>
      </c>
      <c r="F5141" s="4" t="str">
        <f>HYPERLINK("https://www.nacionalseguros.com.bo/")</f>
        <v>https://www.nacionalseguros.com.bo/</v>
      </c>
      <c r="G5141">
        <v>1</v>
      </c>
    </row>
    <row r="5142" spans="1:7" outlineLevel="1" x14ac:dyDescent="0.25">
      <c r="A5142" t="s">
        <v>590</v>
      </c>
      <c r="B5142">
        <v>500</v>
      </c>
      <c r="C5142">
        <v>0.99</v>
      </c>
      <c r="D5142">
        <v>6.29</v>
      </c>
      <c r="E5142" s="1" t="s">
        <v>206</v>
      </c>
      <c r="F5142" s="4" t="str">
        <f>HYPERLINK("https://www.reale.es/")</f>
        <v>https://www.reale.es/</v>
      </c>
      <c r="G5142">
        <v>1</v>
      </c>
    </row>
    <row r="5143" spans="1:7" outlineLevel="1" x14ac:dyDescent="0.25">
      <c r="A5143" t="s">
        <v>590</v>
      </c>
      <c r="B5143">
        <v>500</v>
      </c>
      <c r="C5143">
        <v>0.99</v>
      </c>
      <c r="D5143">
        <v>6.29</v>
      </c>
      <c r="E5143" s="1" t="s">
        <v>206</v>
      </c>
      <c r="F5143" s="4" t="str">
        <f>HYPERLINK("https://access.nyc.gov/es/programs/%E2%80%8Bhealth-insurance-assistance/")</f>
        <v>https://access.nyc.gov/es/programs/%E2%80%8Bhealth-insurance-assistance/</v>
      </c>
      <c r="G5143">
        <v>1</v>
      </c>
    </row>
    <row r="5144" spans="1:7" x14ac:dyDescent="0.25">
      <c r="G5144">
        <v>1</v>
      </c>
    </row>
    <row r="5145" spans="1:7" x14ac:dyDescent="0.25">
      <c r="A5145" t="s">
        <v>519</v>
      </c>
      <c r="B5145">
        <v>50</v>
      </c>
      <c r="C5145">
        <v>0.99</v>
      </c>
      <c r="D5145">
        <v>5.38</v>
      </c>
      <c r="E5145" s="1" t="s">
        <v>206</v>
      </c>
      <c r="F5145" s="4" t="str">
        <f>HYPERLINK("https://selectra.es/seguros/seguros-salud")</f>
        <v>https://selectra.es/seguros/seguros-salud</v>
      </c>
      <c r="G5145">
        <v>1</v>
      </c>
    </row>
    <row r="5146" spans="1:7" outlineLevel="1" x14ac:dyDescent="0.25">
      <c r="A5146" t="s">
        <v>519</v>
      </c>
      <c r="B5146">
        <v>50</v>
      </c>
      <c r="C5146">
        <v>0.99</v>
      </c>
      <c r="D5146">
        <v>5.38</v>
      </c>
      <c r="E5146" s="1" t="s">
        <v>206</v>
      </c>
      <c r="F5146" s="4" t="str">
        <f>HYPERLINK("https://www.tupolizadesalud.com/")</f>
        <v>https://www.tupolizadesalud.com/</v>
      </c>
      <c r="G5146">
        <v>1</v>
      </c>
    </row>
    <row r="5147" spans="1:7" outlineLevel="1" x14ac:dyDescent="0.25">
      <c r="A5147" t="s">
        <v>519</v>
      </c>
      <c r="B5147">
        <v>50</v>
      </c>
      <c r="C5147">
        <v>0.99</v>
      </c>
      <c r="D5147">
        <v>5.38</v>
      </c>
      <c r="E5147" s="1" t="s">
        <v>206</v>
      </c>
      <c r="F5147" s="4" t="str">
        <f>HYPERLINK("https://www.rastreator.com/seguros-de-hogar/guias/seguro-hogar-mas-barato.aspx")</f>
        <v>https://www.rastreator.com/seguros-de-hogar/guias/seguro-hogar-mas-barato.aspx</v>
      </c>
      <c r="G5147">
        <v>1</v>
      </c>
    </row>
    <row r="5148" spans="1:7" outlineLevel="1" x14ac:dyDescent="0.25">
      <c r="A5148" t="s">
        <v>519</v>
      </c>
      <c r="B5148">
        <v>50</v>
      </c>
      <c r="C5148">
        <v>0.99</v>
      </c>
      <c r="D5148">
        <v>5.38</v>
      </c>
      <c r="E5148" s="1" t="s">
        <v>206</v>
      </c>
      <c r="F5148" s="4" t="str">
        <f>HYPERLINK("https://www.nacionalseguros.com.bo/")</f>
        <v>https://www.nacionalseguros.com.bo/</v>
      </c>
      <c r="G5148">
        <v>1</v>
      </c>
    </row>
    <row r="5149" spans="1:7" outlineLevel="1" x14ac:dyDescent="0.25">
      <c r="A5149" t="s">
        <v>519</v>
      </c>
      <c r="B5149">
        <v>50</v>
      </c>
      <c r="C5149">
        <v>0.99</v>
      </c>
      <c r="D5149">
        <v>5.38</v>
      </c>
      <c r="E5149" s="1" t="s">
        <v>206</v>
      </c>
      <c r="F5149" s="4" t="str">
        <f>HYPERLINK("https://seguros.elcorteingles.es/ofertas/")</f>
        <v>https://seguros.elcorteingles.es/ofertas/</v>
      </c>
      <c r="G5149">
        <v>1</v>
      </c>
    </row>
    <row r="5150" spans="1:7" outlineLevel="1" x14ac:dyDescent="0.25">
      <c r="A5150" t="s">
        <v>519</v>
      </c>
      <c r="B5150">
        <v>50</v>
      </c>
      <c r="C5150">
        <v>0.99</v>
      </c>
      <c r="D5150">
        <v>5.38</v>
      </c>
      <c r="E5150" s="1" t="s">
        <v>206</v>
      </c>
      <c r="F5150" s="4" t="str">
        <f>HYPERLINK("https://www.reale.es/")</f>
        <v>https://www.reale.es/</v>
      </c>
      <c r="G5150">
        <v>1</v>
      </c>
    </row>
    <row r="5151" spans="1:7" outlineLevel="1" x14ac:dyDescent="0.25">
      <c r="A5151" t="s">
        <v>519</v>
      </c>
      <c r="B5151">
        <v>50</v>
      </c>
      <c r="C5151">
        <v>0.99</v>
      </c>
      <c r="D5151">
        <v>5.38</v>
      </c>
      <c r="E5151" s="1" t="s">
        <v>206</v>
      </c>
      <c r="F5151" s="4" t="str">
        <f>HYPERLINK("https://coverseguros.com/consejos-para-elegir-un-seguro-medico/")</f>
        <v>https://coverseguros.com/consejos-para-elegir-un-seguro-medico/</v>
      </c>
      <c r="G5151">
        <v>1</v>
      </c>
    </row>
    <row r="5152" spans="1:7" outlineLevel="1" x14ac:dyDescent="0.25">
      <c r="A5152" t="s">
        <v>519</v>
      </c>
      <c r="B5152">
        <v>50</v>
      </c>
      <c r="C5152">
        <v>0.99</v>
      </c>
      <c r="D5152">
        <v>5.38</v>
      </c>
      <c r="E5152" s="1" t="s">
        <v>206</v>
      </c>
      <c r="F5152" s="4" t="str">
        <f>HYPERLINK("https://www.saludonnet.com/")</f>
        <v>https://www.saludonnet.com/</v>
      </c>
      <c r="G5152">
        <v>1</v>
      </c>
    </row>
    <row r="5153" spans="1:7" outlineLevel="1" x14ac:dyDescent="0.25">
      <c r="A5153" t="s">
        <v>519</v>
      </c>
      <c r="B5153">
        <v>50</v>
      </c>
      <c r="C5153">
        <v>0.99</v>
      </c>
      <c r="D5153">
        <v>5.38</v>
      </c>
      <c r="E5153" s="1" t="s">
        <v>206</v>
      </c>
      <c r="F5153" s="4" t="str">
        <f>HYPERLINK("https://es.statefarm.com/soluciones-para-pequenas-empresas/seguros")</f>
        <v>https://es.statefarm.com/soluciones-para-pequenas-empresas/seguros</v>
      </c>
      <c r="G5153">
        <v>1</v>
      </c>
    </row>
    <row r="5154" spans="1:7" outlineLevel="1" x14ac:dyDescent="0.25">
      <c r="A5154" t="s">
        <v>519</v>
      </c>
      <c r="B5154">
        <v>50</v>
      </c>
      <c r="C5154">
        <v>0.99</v>
      </c>
      <c r="D5154">
        <v>5.38</v>
      </c>
      <c r="E5154" s="1" t="s">
        <v>206</v>
      </c>
      <c r="F5154" s="4" t="str">
        <f>HYPERLINK("http://www.esicuba.cu/")</f>
        <v>http://www.esicuba.cu/</v>
      </c>
      <c r="G5154">
        <v>1</v>
      </c>
    </row>
    <row r="5155" spans="1:7" x14ac:dyDescent="0.25">
      <c r="G5155">
        <v>1</v>
      </c>
    </row>
    <row r="5156" spans="1:7" x14ac:dyDescent="0.25">
      <c r="A5156" t="s">
        <v>611</v>
      </c>
      <c r="B5156">
        <v>50</v>
      </c>
      <c r="C5156">
        <v>0.99</v>
      </c>
      <c r="D5156">
        <v>3.24</v>
      </c>
      <c r="E5156" s="1" t="s">
        <v>611</v>
      </c>
      <c r="F5156" s="4" t="str">
        <f>HYPERLINK("https://selectra.es/seguros/seguros-salud")</f>
        <v>https://selectra.es/seguros/seguros-salud</v>
      </c>
      <c r="G5156">
        <v>1</v>
      </c>
    </row>
    <row r="5157" spans="1:7" outlineLevel="1" x14ac:dyDescent="0.25">
      <c r="A5157" t="s">
        <v>611</v>
      </c>
      <c r="B5157">
        <v>50</v>
      </c>
      <c r="C5157">
        <v>0.99</v>
      </c>
      <c r="D5157">
        <v>3.24</v>
      </c>
      <c r="E5157" s="1" t="s">
        <v>611</v>
      </c>
      <c r="F5157" s="4" t="str">
        <f>HYPERLINK("https://www.kelisto.es/seguros-salud/mejor-compra/los-mejores-seguros-de-salud-sin-copago-6257")</f>
        <v>https://www.kelisto.es/seguros-salud/mejor-compra/los-mejores-seguros-de-salud-sin-copago-6257</v>
      </c>
      <c r="G5157">
        <v>1</v>
      </c>
    </row>
    <row r="5158" spans="1:7" outlineLevel="1" x14ac:dyDescent="0.25">
      <c r="A5158" t="s">
        <v>611</v>
      </c>
      <c r="B5158">
        <v>50</v>
      </c>
      <c r="C5158">
        <v>0.99</v>
      </c>
      <c r="D5158">
        <v>3.24</v>
      </c>
      <c r="E5158" s="1" t="s">
        <v>611</v>
      </c>
      <c r="F5158" s="4" t="str">
        <f>HYPERLINK("https://www.tupolizadesalud.com/")</f>
        <v>https://www.tupolizadesalud.com/</v>
      </c>
      <c r="G5158">
        <v>1</v>
      </c>
    </row>
    <row r="5159" spans="1:7" outlineLevel="1" x14ac:dyDescent="0.25">
      <c r="A5159" t="s">
        <v>611</v>
      </c>
      <c r="B5159">
        <v>50</v>
      </c>
      <c r="C5159">
        <v>0.99</v>
      </c>
      <c r="D5159">
        <v>3.24</v>
      </c>
      <c r="E5159" s="1" t="s">
        <v>611</v>
      </c>
      <c r="F5159" s="4" t="str">
        <f>HYPERLINK("https://www.bancsabadell.com/cs/Satellite/SabAtl/Seguro-Proteccion-Salud/6000018128579/es/")</f>
        <v>https://www.bancsabadell.com/cs/Satellite/SabAtl/Seguro-Proteccion-Salud/6000018128579/es/</v>
      </c>
      <c r="G5159">
        <v>1</v>
      </c>
    </row>
    <row r="5160" spans="1:7" outlineLevel="1" x14ac:dyDescent="0.25">
      <c r="A5160" t="s">
        <v>611</v>
      </c>
      <c r="B5160">
        <v>50</v>
      </c>
      <c r="C5160">
        <v>0.99</v>
      </c>
      <c r="D5160">
        <v>3.24</v>
      </c>
      <c r="E5160" s="1" t="s">
        <v>611</v>
      </c>
      <c r="F5160" s="4" t="str">
        <f>HYPERLINK("https://coverseguros.com/consejos-para-elegir-un-seguro-medico/")</f>
        <v>https://coverseguros.com/consejos-para-elegir-un-seguro-medico/</v>
      </c>
      <c r="G5160">
        <v>1</v>
      </c>
    </row>
    <row r="5161" spans="1:7" outlineLevel="1" x14ac:dyDescent="0.25">
      <c r="A5161" t="s">
        <v>611</v>
      </c>
      <c r="B5161">
        <v>50</v>
      </c>
      <c r="C5161">
        <v>0.99</v>
      </c>
      <c r="D5161">
        <v>3.24</v>
      </c>
      <c r="E5161" s="1" t="s">
        <v>611</v>
      </c>
      <c r="F5161" s="4" t="str">
        <f>HYPERLINK("https://seguros.elcorteingles.es/salud/ayuda/contratar-poliza-salud-si-tiene-enfermedad/")</f>
        <v>https://seguros.elcorteingles.es/salud/ayuda/contratar-poliza-salud-si-tiene-enfermedad/</v>
      </c>
      <c r="G5161">
        <v>1</v>
      </c>
    </row>
    <row r="5162" spans="1:7" outlineLevel="1" x14ac:dyDescent="0.25">
      <c r="A5162" t="s">
        <v>611</v>
      </c>
      <c r="B5162">
        <v>50</v>
      </c>
      <c r="C5162">
        <v>0.99</v>
      </c>
      <c r="D5162">
        <v>3.24</v>
      </c>
      <c r="E5162" s="1" t="s">
        <v>611</v>
      </c>
      <c r="F5162" s="4" t="str">
        <f>HYPERLINK("https://www.nb21.es/particulares/seguros-de-salud")</f>
        <v>https://www.nb21.es/particulares/seguros-de-salud</v>
      </c>
      <c r="G5162">
        <v>1</v>
      </c>
    </row>
    <row r="5163" spans="1:7" outlineLevel="1" x14ac:dyDescent="0.25">
      <c r="A5163" t="s">
        <v>611</v>
      </c>
      <c r="B5163">
        <v>50</v>
      </c>
      <c r="C5163">
        <v>0.99</v>
      </c>
      <c r="D5163">
        <v>3.24</v>
      </c>
      <c r="E5163" s="1" t="s">
        <v>611</v>
      </c>
      <c r="F5163" s="4" t="str">
        <f>HYPERLINK("https://www.asertec.com.ec/blog/que-no-te-pase/12-preguntas-seguro-salud/")</f>
        <v>https://www.asertec.com.ec/blog/que-no-te-pase/12-preguntas-seguro-salud/</v>
      </c>
      <c r="G5163">
        <v>1</v>
      </c>
    </row>
    <row r="5164" spans="1:7" outlineLevel="1" x14ac:dyDescent="0.25">
      <c r="A5164" t="s">
        <v>611</v>
      </c>
      <c r="B5164">
        <v>50</v>
      </c>
      <c r="C5164">
        <v>0.99</v>
      </c>
      <c r="D5164">
        <v>3.24</v>
      </c>
      <c r="E5164" s="1" t="s">
        <v>611</v>
      </c>
      <c r="F5164" s="4" t="str">
        <f>HYPERLINK("https://www.nacionalseguros.com.bo/")</f>
        <v>https://www.nacionalseguros.com.bo/</v>
      </c>
      <c r="G5164">
        <v>1</v>
      </c>
    </row>
    <row r="5165" spans="1:7" outlineLevel="1" x14ac:dyDescent="0.25">
      <c r="A5165" t="s">
        <v>611</v>
      </c>
      <c r="B5165">
        <v>50</v>
      </c>
      <c r="C5165">
        <v>0.99</v>
      </c>
      <c r="D5165">
        <v>3.24</v>
      </c>
      <c r="E5165" s="1" t="s">
        <v>611</v>
      </c>
      <c r="F5165" s="4" t="str">
        <f>HYPERLINK("https://www.ibercaja.es/particulares/seguros/seguros-salud/caser-salud-integral/")</f>
        <v>https://www.ibercaja.es/particulares/seguros/seguros-salud/caser-salud-integral/</v>
      </c>
      <c r="G5165">
        <v>1</v>
      </c>
    </row>
    <row r="5166" spans="1:7" x14ac:dyDescent="0.25">
      <c r="G5166">
        <v>1</v>
      </c>
    </row>
    <row r="5167" spans="1:7" x14ac:dyDescent="0.25">
      <c r="A5167" t="s">
        <v>840</v>
      </c>
      <c r="B5167">
        <v>50</v>
      </c>
      <c r="C5167">
        <v>0.99</v>
      </c>
      <c r="D5167">
        <v>5.01</v>
      </c>
      <c r="E5167" s="1" t="s">
        <v>611</v>
      </c>
      <c r="F5167" s="4" t="str">
        <f>HYPERLINK("https://selectra.es/seguros/seguros-salud")</f>
        <v>https://selectra.es/seguros/seguros-salud</v>
      </c>
      <c r="G5167">
        <v>1</v>
      </c>
    </row>
    <row r="5168" spans="1:7" outlineLevel="1" x14ac:dyDescent="0.25">
      <c r="A5168" t="s">
        <v>840</v>
      </c>
      <c r="B5168">
        <v>50</v>
      </c>
      <c r="C5168">
        <v>0.99</v>
      </c>
      <c r="D5168">
        <v>5.01</v>
      </c>
      <c r="E5168" s="1" t="s">
        <v>611</v>
      </c>
      <c r="F5168" s="4" t="str">
        <f>HYPERLINK("https://www.tupolizadesalud.com/")</f>
        <v>https://www.tupolizadesalud.com/</v>
      </c>
      <c r="G5168">
        <v>1</v>
      </c>
    </row>
    <row r="5169" spans="1:7" outlineLevel="1" x14ac:dyDescent="0.25">
      <c r="A5169" t="s">
        <v>840</v>
      </c>
      <c r="B5169">
        <v>50</v>
      </c>
      <c r="C5169">
        <v>0.99</v>
      </c>
      <c r="D5169">
        <v>5.01</v>
      </c>
      <c r="E5169" s="1" t="s">
        <v>611</v>
      </c>
      <c r="F5169" s="4" t="str">
        <f>HYPERLINK("https://www.kelisto.es/seguros-salud/mejor-compra/los-mejores-seguros-de-salud-sin-copago-6257")</f>
        <v>https://www.kelisto.es/seguros-salud/mejor-compra/los-mejores-seguros-de-salud-sin-copago-6257</v>
      </c>
      <c r="G5169">
        <v>1</v>
      </c>
    </row>
    <row r="5170" spans="1:7" outlineLevel="1" x14ac:dyDescent="0.25">
      <c r="A5170" t="s">
        <v>840</v>
      </c>
      <c r="B5170">
        <v>50</v>
      </c>
      <c r="C5170">
        <v>0.99</v>
      </c>
      <c r="D5170">
        <v>5.01</v>
      </c>
      <c r="E5170" s="1" t="s">
        <v>611</v>
      </c>
      <c r="F5170" s="4" t="str">
        <f>HYPERLINK("https://www.bancsabadell.com/cs/Satellite/SabAtl/Seguro-Proteccion-Salud/6000018128579/es/")</f>
        <v>https://www.bancsabadell.com/cs/Satellite/SabAtl/Seguro-Proteccion-Salud/6000018128579/es/</v>
      </c>
      <c r="G5170">
        <v>1</v>
      </c>
    </row>
    <row r="5171" spans="1:7" outlineLevel="1" x14ac:dyDescent="0.25">
      <c r="A5171" t="s">
        <v>840</v>
      </c>
      <c r="B5171">
        <v>50</v>
      </c>
      <c r="C5171">
        <v>0.99</v>
      </c>
      <c r="D5171">
        <v>5.01</v>
      </c>
      <c r="E5171" s="1" t="s">
        <v>611</v>
      </c>
      <c r="F5171" s="4" t="str">
        <f>HYPERLINK("https://seguros.elcorteingles.es/salud/ayuda/contratar-poliza-salud-si-tiene-enfermedad/")</f>
        <v>https://seguros.elcorteingles.es/salud/ayuda/contratar-poliza-salud-si-tiene-enfermedad/</v>
      </c>
      <c r="G5171">
        <v>1</v>
      </c>
    </row>
    <row r="5172" spans="1:7" outlineLevel="1" x14ac:dyDescent="0.25">
      <c r="A5172" t="s">
        <v>840</v>
      </c>
      <c r="B5172">
        <v>50</v>
      </c>
      <c r="C5172">
        <v>0.99</v>
      </c>
      <c r="D5172">
        <v>5.01</v>
      </c>
      <c r="E5172" s="1" t="s">
        <v>611</v>
      </c>
      <c r="F5172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5172">
        <v>1</v>
      </c>
    </row>
    <row r="5173" spans="1:7" outlineLevel="1" x14ac:dyDescent="0.25">
      <c r="A5173" t="s">
        <v>840</v>
      </c>
      <c r="B5173">
        <v>50</v>
      </c>
      <c r="C5173">
        <v>0.99</v>
      </c>
      <c r="D5173">
        <v>5.01</v>
      </c>
      <c r="E5173" s="1" t="s">
        <v>611</v>
      </c>
      <c r="F5173" s="4" t="str">
        <f>HYPERLINK("https://www.asertec.com.ec/blog/que-no-te-pase/12-preguntas-seguro-salud/")</f>
        <v>https://www.asertec.com.ec/blog/que-no-te-pase/12-preguntas-seguro-salud/</v>
      </c>
      <c r="G5173">
        <v>1</v>
      </c>
    </row>
    <row r="5174" spans="1:7" outlineLevel="1" x14ac:dyDescent="0.25">
      <c r="A5174" t="s">
        <v>840</v>
      </c>
      <c r="B5174">
        <v>50</v>
      </c>
      <c r="C5174">
        <v>0.99</v>
      </c>
      <c r="D5174">
        <v>5.01</v>
      </c>
      <c r="E5174" s="1" t="s">
        <v>611</v>
      </c>
      <c r="F5174" s="4" t="str">
        <f>HYPERLINK("https://www.nb21.es/particulares/seguros-de-salud")</f>
        <v>https://www.nb21.es/particulares/seguros-de-salud</v>
      </c>
      <c r="G5174">
        <v>1</v>
      </c>
    </row>
    <row r="5175" spans="1:7" outlineLevel="1" x14ac:dyDescent="0.25">
      <c r="A5175" t="s">
        <v>840</v>
      </c>
      <c r="B5175">
        <v>50</v>
      </c>
      <c r="C5175">
        <v>0.99</v>
      </c>
      <c r="D5175">
        <v>5.01</v>
      </c>
      <c r="E5175" s="1" t="s">
        <v>611</v>
      </c>
      <c r="F5175" s="4" t="str">
        <f>HYPERLINK("https://www.nacionalseguros.com.bo/")</f>
        <v>https://www.nacionalseguros.com.bo/</v>
      </c>
      <c r="G5175">
        <v>1</v>
      </c>
    </row>
    <row r="5176" spans="1:7" outlineLevel="1" x14ac:dyDescent="0.25">
      <c r="A5176" t="s">
        <v>840</v>
      </c>
      <c r="B5176">
        <v>50</v>
      </c>
      <c r="C5176">
        <v>0.99</v>
      </c>
      <c r="D5176">
        <v>5.01</v>
      </c>
      <c r="E5176" s="1" t="s">
        <v>611</v>
      </c>
      <c r="F5176" s="4" t="str">
        <f>HYPERLINK("https://coverseguros.com/consejos-para-elegir-un-seguro-medico/")</f>
        <v>https://coverseguros.com/consejos-para-elegir-un-seguro-medico/</v>
      </c>
      <c r="G5176">
        <v>1</v>
      </c>
    </row>
    <row r="5177" spans="1:7" x14ac:dyDescent="0.25">
      <c r="G5177">
        <v>1</v>
      </c>
    </row>
    <row r="5178" spans="1:7" x14ac:dyDescent="0.25">
      <c r="A5178" t="s">
        <v>844</v>
      </c>
      <c r="B5178">
        <v>50</v>
      </c>
      <c r="C5178">
        <v>0.99</v>
      </c>
      <c r="D5178" t="s">
        <v>529</v>
      </c>
      <c r="E5178" s="1" t="s">
        <v>611</v>
      </c>
      <c r="F5178" s="4" t="str">
        <f>HYPERLINK("https://selectra.es/seguros/seguros-salud")</f>
        <v>https://selectra.es/seguros/seguros-salud</v>
      </c>
      <c r="G5178">
        <v>1</v>
      </c>
    </row>
    <row r="5179" spans="1:7" outlineLevel="1" x14ac:dyDescent="0.25">
      <c r="A5179" t="s">
        <v>844</v>
      </c>
      <c r="B5179">
        <v>50</v>
      </c>
      <c r="C5179">
        <v>0.99</v>
      </c>
      <c r="D5179" t="s">
        <v>529</v>
      </c>
      <c r="E5179" s="1" t="s">
        <v>611</v>
      </c>
      <c r="F5179" s="4" t="str">
        <f>HYPERLINK("https://selectra.es/seguros/aseguradoras/sanitas/seguro-salud-sanitas")</f>
        <v>https://selectra.es/seguros/aseguradoras/sanitas/seguro-salud-sanitas</v>
      </c>
      <c r="G5179">
        <v>1</v>
      </c>
    </row>
    <row r="5180" spans="1:7" outlineLevel="1" x14ac:dyDescent="0.25">
      <c r="A5180" t="s">
        <v>844</v>
      </c>
      <c r="B5180">
        <v>50</v>
      </c>
      <c r="C5180">
        <v>0.99</v>
      </c>
      <c r="D5180" t="s">
        <v>529</v>
      </c>
      <c r="E5180" s="1" t="s">
        <v>611</v>
      </c>
      <c r="F5180" s="4" t="str">
        <f>HYPERLINK("https://www.kelisto.es/seguros-salud/mejor-compra/los-mejores-seguros-de-salud-sin-copago-6257")</f>
        <v>https://www.kelisto.es/seguros-salud/mejor-compra/los-mejores-seguros-de-salud-sin-copago-6257</v>
      </c>
      <c r="G5180">
        <v>1</v>
      </c>
    </row>
    <row r="5181" spans="1:7" outlineLevel="1" x14ac:dyDescent="0.25">
      <c r="A5181" t="s">
        <v>844</v>
      </c>
      <c r="B5181">
        <v>50</v>
      </c>
      <c r="C5181">
        <v>0.99</v>
      </c>
      <c r="D5181" t="s">
        <v>529</v>
      </c>
      <c r="E5181" s="1" t="s">
        <v>611</v>
      </c>
      <c r="F5181" s="4" t="str">
        <f>HYPERLINK("https://www.tupolizadesalud.com/")</f>
        <v>https://www.tupolizadesalud.com/</v>
      </c>
      <c r="G5181">
        <v>1</v>
      </c>
    </row>
    <row r="5182" spans="1:7" outlineLevel="1" x14ac:dyDescent="0.25">
      <c r="A5182" t="s">
        <v>844</v>
      </c>
      <c r="B5182">
        <v>50</v>
      </c>
      <c r="C5182">
        <v>0.99</v>
      </c>
      <c r="D5182" t="s">
        <v>529</v>
      </c>
      <c r="E5182" s="1" t="s">
        <v>611</v>
      </c>
      <c r="F5182" s="4" t="str">
        <f>HYPERLINK("https://seguros.elcorteingles.es/salud/ayuda/contratar-poliza-salud-si-tiene-enfermedad/")</f>
        <v>https://seguros.elcorteingles.es/salud/ayuda/contratar-poliza-salud-si-tiene-enfermedad/</v>
      </c>
      <c r="G5182">
        <v>1</v>
      </c>
    </row>
    <row r="5183" spans="1:7" outlineLevel="1" x14ac:dyDescent="0.25">
      <c r="A5183" t="s">
        <v>844</v>
      </c>
      <c r="B5183">
        <v>50</v>
      </c>
      <c r="C5183">
        <v>0.99</v>
      </c>
      <c r="D5183" t="s">
        <v>529</v>
      </c>
      <c r="E5183" s="1" t="s">
        <v>611</v>
      </c>
      <c r="F5183" s="4" t="str">
        <f>HYPERLINK("https://www.asertec.com.ec/blog/que-no-te-pase/12-preguntas-seguro-salud/")</f>
        <v>https://www.asertec.com.ec/blog/que-no-te-pase/12-preguntas-seguro-salud/</v>
      </c>
      <c r="G5183">
        <v>1</v>
      </c>
    </row>
    <row r="5184" spans="1:7" outlineLevel="1" x14ac:dyDescent="0.25">
      <c r="A5184" t="s">
        <v>844</v>
      </c>
      <c r="B5184">
        <v>50</v>
      </c>
      <c r="C5184">
        <v>0.99</v>
      </c>
      <c r="D5184" t="s">
        <v>529</v>
      </c>
      <c r="E5184" s="1" t="s">
        <v>611</v>
      </c>
      <c r="F5184" s="4" t="str">
        <f>HYPERLINK("https://www.bancsabadell.com/cs/Satellite/SabAtl/Seguro-Proteccion-Salud/6000018128579/es/")</f>
        <v>https://www.bancsabadell.com/cs/Satellite/SabAtl/Seguro-Proteccion-Salud/6000018128579/es/</v>
      </c>
      <c r="G5184">
        <v>1</v>
      </c>
    </row>
    <row r="5185" spans="1:7" outlineLevel="1" x14ac:dyDescent="0.25">
      <c r="A5185" t="s">
        <v>844</v>
      </c>
      <c r="B5185">
        <v>50</v>
      </c>
      <c r="C5185">
        <v>0.99</v>
      </c>
      <c r="D5185" t="s">
        <v>529</v>
      </c>
      <c r="E5185" s="1" t="s">
        <v>611</v>
      </c>
      <c r="F5185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185">
        <v>1</v>
      </c>
    </row>
    <row r="5186" spans="1:7" outlineLevel="1" x14ac:dyDescent="0.25">
      <c r="A5186" t="s">
        <v>844</v>
      </c>
      <c r="B5186">
        <v>50</v>
      </c>
      <c r="C5186">
        <v>0.99</v>
      </c>
      <c r="D5186" t="s">
        <v>529</v>
      </c>
      <c r="E5186" s="1" t="s">
        <v>611</v>
      </c>
      <c r="F5186" s="4" t="str">
        <f>HYPERLINK("https://coverseguros.com/consejos-para-elegir-un-seguro-medico/")</f>
        <v>https://coverseguros.com/consejos-para-elegir-un-seguro-medico/</v>
      </c>
      <c r="G5186">
        <v>1</v>
      </c>
    </row>
    <row r="5187" spans="1:7" outlineLevel="1" x14ac:dyDescent="0.25">
      <c r="A5187" t="s">
        <v>844</v>
      </c>
      <c r="B5187">
        <v>50</v>
      </c>
      <c r="C5187">
        <v>0.99</v>
      </c>
      <c r="D5187" t="s">
        <v>529</v>
      </c>
      <c r="E5187" s="1" t="s">
        <v>611</v>
      </c>
      <c r="F5187" s="4" t="str">
        <f>HYPERLINK("https://www.nb21.es/particulares/seguros-de-salud")</f>
        <v>https://www.nb21.es/particulares/seguros-de-salud</v>
      </c>
      <c r="G5187">
        <v>1</v>
      </c>
    </row>
    <row r="5188" spans="1:7" x14ac:dyDescent="0.25">
      <c r="G5188">
        <v>1</v>
      </c>
    </row>
    <row r="5189" spans="1:7" x14ac:dyDescent="0.25">
      <c r="A5189" t="s">
        <v>897</v>
      </c>
      <c r="B5189">
        <v>500</v>
      </c>
      <c r="C5189">
        <v>0.99</v>
      </c>
      <c r="D5189">
        <v>4.9000000000000004</v>
      </c>
      <c r="E5189" s="1" t="s">
        <v>611</v>
      </c>
      <c r="F5189" s="4" t="str">
        <f>HYPERLINK("https://www.kelisto.es/seguros-salud/mejor-compra/los-mejores-seguros-de-salud-sin-copago-6257")</f>
        <v>https://www.kelisto.es/seguros-salud/mejor-compra/los-mejores-seguros-de-salud-sin-copago-6257</v>
      </c>
      <c r="G5189">
        <v>1</v>
      </c>
    </row>
    <row r="5190" spans="1:7" outlineLevel="1" x14ac:dyDescent="0.25">
      <c r="A5190" t="s">
        <v>897</v>
      </c>
      <c r="B5190">
        <v>500</v>
      </c>
      <c r="C5190">
        <v>0.99</v>
      </c>
      <c r="D5190">
        <v>4.9000000000000004</v>
      </c>
      <c r="E5190" s="1" t="s">
        <v>611</v>
      </c>
      <c r="F5190" s="4" t="str">
        <f>HYPERLINK("https://selectra.es/seguros/seguros-salud")</f>
        <v>https://selectra.es/seguros/seguros-salud</v>
      </c>
      <c r="G5190">
        <v>1</v>
      </c>
    </row>
    <row r="5191" spans="1:7" outlineLevel="1" x14ac:dyDescent="0.25">
      <c r="A5191" t="s">
        <v>897</v>
      </c>
      <c r="B5191">
        <v>500</v>
      </c>
      <c r="C5191">
        <v>0.99</v>
      </c>
      <c r="D5191">
        <v>4.9000000000000004</v>
      </c>
      <c r="E5191" s="1" t="s">
        <v>611</v>
      </c>
      <c r="F5191" s="4" t="str">
        <f>HYPERLINK("https://selectra.es/seguros/aseguradoras/sanitas/seguro-salud-sanitas")</f>
        <v>https://selectra.es/seguros/aseguradoras/sanitas/seguro-salud-sanitas</v>
      </c>
      <c r="G5191">
        <v>1</v>
      </c>
    </row>
    <row r="5192" spans="1:7" outlineLevel="1" x14ac:dyDescent="0.25">
      <c r="A5192" t="s">
        <v>897</v>
      </c>
      <c r="B5192">
        <v>500</v>
      </c>
      <c r="C5192">
        <v>0.99</v>
      </c>
      <c r="D5192">
        <v>4.9000000000000004</v>
      </c>
      <c r="E5192" s="1" t="s">
        <v>611</v>
      </c>
      <c r="F5192" s="4" t="str">
        <f>HYPERLINK("https://www.aegon.es/seguros/salud/coberturas/copago")</f>
        <v>https://www.aegon.es/seguros/salud/coberturas/copago</v>
      </c>
      <c r="G5192">
        <v>1</v>
      </c>
    </row>
    <row r="5193" spans="1:7" outlineLevel="1" x14ac:dyDescent="0.25">
      <c r="A5193" t="s">
        <v>897</v>
      </c>
      <c r="B5193">
        <v>500</v>
      </c>
      <c r="C5193">
        <v>0.99</v>
      </c>
      <c r="D5193">
        <v>4.9000000000000004</v>
      </c>
      <c r="E5193" s="1" t="s">
        <v>611</v>
      </c>
      <c r="F5193" s="4" t="str">
        <f>HYPERLINK("https://www.tupolizadesalud.com/")</f>
        <v>https://www.tupolizadesalud.com/</v>
      </c>
      <c r="G5193">
        <v>1</v>
      </c>
    </row>
    <row r="5194" spans="1:7" outlineLevel="1" x14ac:dyDescent="0.25">
      <c r="A5194" t="s">
        <v>897</v>
      </c>
      <c r="B5194">
        <v>500</v>
      </c>
      <c r="C5194">
        <v>0.99</v>
      </c>
      <c r="D5194">
        <v>4.9000000000000004</v>
      </c>
      <c r="E5194" s="1" t="s">
        <v>611</v>
      </c>
      <c r="F5194" s="4" t="str">
        <f>HYPERLINK("https://www.nb21.es/particulares/seguros-de-salud")</f>
        <v>https://www.nb21.es/particulares/seguros-de-salud</v>
      </c>
      <c r="G5194">
        <v>1</v>
      </c>
    </row>
    <row r="5195" spans="1:7" outlineLevel="1" x14ac:dyDescent="0.25">
      <c r="A5195" t="s">
        <v>897</v>
      </c>
      <c r="B5195">
        <v>500</v>
      </c>
      <c r="C5195">
        <v>0.99</v>
      </c>
      <c r="D5195">
        <v>4.9000000000000004</v>
      </c>
      <c r="E5195" s="1" t="s">
        <v>611</v>
      </c>
      <c r="F5195" s="4" t="str">
        <f>HYPERLINK("https://www.ibercaja.es/particulares/seguros/seguros-salud/caser-salud-integral/")</f>
        <v>https://www.ibercaja.es/particulares/seguros/seguros-salud/caser-salud-integral/</v>
      </c>
      <c r="G5195">
        <v>1</v>
      </c>
    </row>
    <row r="5196" spans="1:7" outlineLevel="1" x14ac:dyDescent="0.25">
      <c r="A5196" t="s">
        <v>897</v>
      </c>
      <c r="B5196">
        <v>500</v>
      </c>
      <c r="C5196">
        <v>0.99</v>
      </c>
      <c r="D5196">
        <v>4.9000000000000004</v>
      </c>
      <c r="E5196" s="1" t="s">
        <v>611</v>
      </c>
      <c r="F5196" s="4" t="str">
        <f>HYPERLINK("https://seguros.elcorteingles.es/salud/ayuda/existe-algun-seguro-carencias/")</f>
        <v>https://seguros.elcorteingles.es/salud/ayuda/existe-algun-seguro-carencias/</v>
      </c>
      <c r="G5196">
        <v>1</v>
      </c>
    </row>
    <row r="5197" spans="1:7" outlineLevel="1" x14ac:dyDescent="0.25">
      <c r="A5197" t="s">
        <v>897</v>
      </c>
      <c r="B5197">
        <v>500</v>
      </c>
      <c r="C5197">
        <v>0.99</v>
      </c>
      <c r="D5197">
        <v>4.9000000000000004</v>
      </c>
      <c r="E5197" s="1" t="s">
        <v>611</v>
      </c>
      <c r="F5197" s="4" t="str">
        <f>HYPERLINK("https://coverseguros.com/consejos-para-elegir-un-seguro-medico/")</f>
        <v>https://coverseguros.com/consejos-para-elegir-un-seguro-medico/</v>
      </c>
      <c r="G5197">
        <v>1</v>
      </c>
    </row>
    <row r="5198" spans="1:7" outlineLevel="1" x14ac:dyDescent="0.25">
      <c r="A5198" t="s">
        <v>897</v>
      </c>
      <c r="B5198">
        <v>500</v>
      </c>
      <c r="C5198">
        <v>0.99</v>
      </c>
      <c r="D5198">
        <v>4.9000000000000004</v>
      </c>
      <c r="E5198" s="1" t="s">
        <v>611</v>
      </c>
      <c r="F5198" s="4" t="str">
        <f>HYPERLINK("https://www.bancsabadell.com/cs/Satellite/SabAtl/Seguro-Proteccion-Salud/6000018128579/es/")</f>
        <v>https://www.bancsabadell.com/cs/Satellite/SabAtl/Seguro-Proteccion-Salud/6000018128579/es/</v>
      </c>
      <c r="G5198">
        <v>1</v>
      </c>
    </row>
    <row r="5199" spans="1:7" x14ac:dyDescent="0.25">
      <c r="G5199">
        <v>1</v>
      </c>
    </row>
    <row r="5200" spans="1:7" x14ac:dyDescent="0.25">
      <c r="A5200" t="s">
        <v>440</v>
      </c>
      <c r="B5200">
        <v>500</v>
      </c>
      <c r="C5200">
        <v>0.99</v>
      </c>
      <c r="D5200">
        <v>4.68</v>
      </c>
      <c r="E5200" s="1" t="s">
        <v>611</v>
      </c>
      <c r="F5200" s="4" t="str">
        <f>HYPERLINK("https://selectra.es/seguros/seguros-salud")</f>
        <v>https://selectra.es/seguros/seguros-salud</v>
      </c>
      <c r="G5200">
        <v>1</v>
      </c>
    </row>
    <row r="5201" spans="1:7" outlineLevel="1" x14ac:dyDescent="0.25">
      <c r="A5201" t="s">
        <v>440</v>
      </c>
      <c r="B5201">
        <v>500</v>
      </c>
      <c r="C5201">
        <v>0.99</v>
      </c>
      <c r="D5201">
        <v>4.68</v>
      </c>
      <c r="E5201" s="1" t="s">
        <v>611</v>
      </c>
      <c r="F5201" s="4" t="str">
        <f>HYPERLINK("https://www.tupolizadesalud.com/")</f>
        <v>https://www.tupolizadesalud.com/</v>
      </c>
      <c r="G5201">
        <v>1</v>
      </c>
    </row>
    <row r="5202" spans="1:7" outlineLevel="1" x14ac:dyDescent="0.25">
      <c r="A5202" t="s">
        <v>440</v>
      </c>
      <c r="B5202">
        <v>500</v>
      </c>
      <c r="C5202">
        <v>0.99</v>
      </c>
      <c r="D5202">
        <v>4.68</v>
      </c>
      <c r="E5202" s="1" t="s">
        <v>611</v>
      </c>
      <c r="F5202" s="4" t="str">
        <f>HYPERLINK("https://www.kelisto.es/seguros-salud/mejor-compra/los-mejores-seguros-de-salud-sin-copago-6257")</f>
        <v>https://www.kelisto.es/seguros-salud/mejor-compra/los-mejores-seguros-de-salud-sin-copago-6257</v>
      </c>
      <c r="G5202">
        <v>1</v>
      </c>
    </row>
    <row r="5203" spans="1:7" outlineLevel="1" x14ac:dyDescent="0.25">
      <c r="A5203" t="s">
        <v>440</v>
      </c>
      <c r="B5203">
        <v>500</v>
      </c>
      <c r="C5203">
        <v>0.99</v>
      </c>
      <c r="D5203">
        <v>4.68</v>
      </c>
      <c r="E5203" s="1" t="s">
        <v>611</v>
      </c>
      <c r="F5203" s="4" t="str">
        <f>HYPERLINK("https://www.bancsabadell.com/cs/Satellite/SabAtl/Seguro-Proteccion-Salud/6000018128579/es/")</f>
        <v>https://www.bancsabadell.com/cs/Satellite/SabAtl/Seguro-Proteccion-Salud/6000018128579/es/</v>
      </c>
      <c r="G5203">
        <v>1</v>
      </c>
    </row>
    <row r="5204" spans="1:7" outlineLevel="1" x14ac:dyDescent="0.25">
      <c r="A5204" t="s">
        <v>440</v>
      </c>
      <c r="B5204">
        <v>500</v>
      </c>
      <c r="C5204">
        <v>0.99</v>
      </c>
      <c r="D5204">
        <v>4.68</v>
      </c>
      <c r="E5204" s="1" t="s">
        <v>611</v>
      </c>
      <c r="F5204" s="4" t="str">
        <f>HYPERLINK("https://seguros.elcorteingles.es/salud/ayuda/contratar-poliza-salud-si-tiene-enfermedad/")</f>
        <v>https://seguros.elcorteingles.es/salud/ayuda/contratar-poliza-salud-si-tiene-enfermedad/</v>
      </c>
      <c r="G5204">
        <v>1</v>
      </c>
    </row>
    <row r="5205" spans="1:7" outlineLevel="1" x14ac:dyDescent="0.25">
      <c r="A5205" t="s">
        <v>440</v>
      </c>
      <c r="B5205">
        <v>500</v>
      </c>
      <c r="C5205">
        <v>0.99</v>
      </c>
      <c r="D5205">
        <v>4.68</v>
      </c>
      <c r="E5205" s="1" t="s">
        <v>611</v>
      </c>
      <c r="F5205" s="4" t="str">
        <f>HYPERLINK("https://www.trujilloasociados.es/seguros-las-palmas/contratar-seguro-de-salud-en-las-palmas-con-o-sin-copago/")</f>
        <v>https://www.trujilloasociados.es/seguros-las-palmas/contratar-seguro-de-salud-en-las-palmas-con-o-sin-copago/</v>
      </c>
      <c r="G5205">
        <v>1</v>
      </c>
    </row>
    <row r="5206" spans="1:7" outlineLevel="1" x14ac:dyDescent="0.25">
      <c r="A5206" t="s">
        <v>440</v>
      </c>
      <c r="B5206">
        <v>500</v>
      </c>
      <c r="C5206">
        <v>0.99</v>
      </c>
      <c r="D5206">
        <v>4.68</v>
      </c>
      <c r="E5206" s="1" t="s">
        <v>611</v>
      </c>
      <c r="F5206" s="4" t="str">
        <f>HYPERLINK("https://www.nb21.es/particulares/seguros-de-salud")</f>
        <v>https://www.nb21.es/particulares/seguros-de-salud</v>
      </c>
      <c r="G5206">
        <v>1</v>
      </c>
    </row>
    <row r="5207" spans="1:7" outlineLevel="1" x14ac:dyDescent="0.25">
      <c r="A5207" t="s">
        <v>440</v>
      </c>
      <c r="B5207">
        <v>500</v>
      </c>
      <c r="C5207">
        <v>0.99</v>
      </c>
      <c r="D5207">
        <v>4.68</v>
      </c>
      <c r="E5207" s="1" t="s">
        <v>611</v>
      </c>
      <c r="F5207" s="4" t="str">
        <f>HYPERLINK("https://www.asertec.com.ec/blog/que-no-te-pase/12-preguntas-seguro-salud/")</f>
        <v>https://www.asertec.com.ec/blog/que-no-te-pase/12-preguntas-seguro-salud/</v>
      </c>
      <c r="G5207">
        <v>1</v>
      </c>
    </row>
    <row r="5208" spans="1:7" outlineLevel="1" x14ac:dyDescent="0.25">
      <c r="A5208" t="s">
        <v>440</v>
      </c>
      <c r="B5208">
        <v>500</v>
      </c>
      <c r="C5208">
        <v>0.99</v>
      </c>
      <c r="D5208">
        <v>4.68</v>
      </c>
      <c r="E5208" s="1" t="s">
        <v>611</v>
      </c>
      <c r="F5208" s="4" t="str">
        <f>HYPERLINK("https://www.aegon.es/seguros/salud/coberturas/copago")</f>
        <v>https://www.aegon.es/seguros/salud/coberturas/copago</v>
      </c>
      <c r="G5208">
        <v>1</v>
      </c>
    </row>
    <row r="5209" spans="1:7" outlineLevel="1" x14ac:dyDescent="0.25">
      <c r="A5209" t="s">
        <v>440</v>
      </c>
      <c r="B5209">
        <v>500</v>
      </c>
      <c r="C5209">
        <v>0.99</v>
      </c>
      <c r="D5209">
        <v>4.68</v>
      </c>
      <c r="E5209" s="1" t="s">
        <v>611</v>
      </c>
      <c r="F5209" s="4" t="str">
        <f>HYPERLINK("https://www.ibercaja.es/particulares/seguros/seguros-salud/caser-salud-integral/")</f>
        <v>https://www.ibercaja.es/particulares/seguros/seguros-salud/caser-salud-integral/</v>
      </c>
      <c r="G5209">
        <v>1</v>
      </c>
    </row>
    <row r="5210" spans="1:7" x14ac:dyDescent="0.25">
      <c r="G5210">
        <v>1</v>
      </c>
    </row>
    <row r="5211" spans="1:7" x14ac:dyDescent="0.25">
      <c r="A5211" t="s">
        <v>671</v>
      </c>
      <c r="B5211">
        <v>5000</v>
      </c>
      <c r="C5211">
        <v>0.99</v>
      </c>
      <c r="D5211">
        <v>3.36</v>
      </c>
      <c r="E5211" s="1" t="s">
        <v>428</v>
      </c>
      <c r="F5211" s="4" t="str">
        <f>HYPERLINK("https://www.bbc.com/mundo/noticias-america-latina-56035746")</f>
        <v>https://www.bbc.com/mundo/noticias-america-latina-56035746</v>
      </c>
      <c r="G5211">
        <v>1</v>
      </c>
    </row>
    <row r="5212" spans="1:7" outlineLevel="1" x14ac:dyDescent="0.25">
      <c r="A5212" t="s">
        <v>671</v>
      </c>
      <c r="B5212">
        <v>5000</v>
      </c>
      <c r="C5212">
        <v>0.99</v>
      </c>
      <c r="D5212">
        <v>3.36</v>
      </c>
      <c r="E5212" s="1" t="s">
        <v>428</v>
      </c>
      <c r="F5212" s="4" t="str">
        <f>HYPERLINK("https://insurancelatino.com/seguro-de-vida-para-abuelos/")</f>
        <v>https://insurancelatino.com/seguro-de-vida-para-abuelos/</v>
      </c>
      <c r="G5212">
        <v>1</v>
      </c>
    </row>
    <row r="5213" spans="1:7" outlineLevel="1" x14ac:dyDescent="0.25">
      <c r="A5213" t="s">
        <v>671</v>
      </c>
      <c r="B5213">
        <v>5000</v>
      </c>
      <c r="C5213">
        <v>0.99</v>
      </c>
      <c r="D5213">
        <v>3.36</v>
      </c>
      <c r="E5213" s="1" t="s">
        <v>428</v>
      </c>
      <c r="F5213" s="4" t="str">
        <f>HYPERLINK("https://www.seguroscatalanaoccidente.com/blog/")</f>
        <v>https://www.seguroscatalanaoccidente.com/blog/</v>
      </c>
      <c r="G5213">
        <v>1</v>
      </c>
    </row>
    <row r="5214" spans="1:7" outlineLevel="1" x14ac:dyDescent="0.25">
      <c r="A5214" t="s">
        <v>671</v>
      </c>
      <c r="B5214">
        <v>5000</v>
      </c>
      <c r="C5214">
        <v>0.99</v>
      </c>
      <c r="D5214">
        <v>3.36</v>
      </c>
      <c r="E5214" s="1" t="s">
        <v>428</v>
      </c>
      <c r="F5214" s="4" t="str">
        <f>HYPERLINK("https://www.rankia.com/informacion/seguros-hogar")</f>
        <v>https://www.rankia.com/informacion/seguros-hogar</v>
      </c>
      <c r="G5214">
        <v>1</v>
      </c>
    </row>
    <row r="5215" spans="1:7" outlineLevel="1" x14ac:dyDescent="0.25">
      <c r="A5215" t="s">
        <v>671</v>
      </c>
      <c r="B5215">
        <v>5000</v>
      </c>
      <c r="C5215">
        <v>0.99</v>
      </c>
      <c r="D5215">
        <v>3.36</v>
      </c>
      <c r="E5215" s="1" t="s">
        <v>428</v>
      </c>
      <c r="F5215" s="4" t="str">
        <f>HYPERLINK("https://access.nyc.gov/es/programs/medicaid-for-pregnant-women/")</f>
        <v>https://access.nyc.gov/es/programs/medicaid-for-pregnant-women/</v>
      </c>
      <c r="G5215">
        <v>1</v>
      </c>
    </row>
    <row r="5216" spans="1:7" outlineLevel="1" x14ac:dyDescent="0.25">
      <c r="A5216" t="s">
        <v>671</v>
      </c>
      <c r="B5216">
        <v>5000</v>
      </c>
      <c r="C5216">
        <v>0.99</v>
      </c>
      <c r="D5216">
        <v>3.36</v>
      </c>
      <c r="E5216" s="1" t="s">
        <v>428</v>
      </c>
      <c r="F5216" s="4" t="str">
        <f>HYPERLINK("https://capturetheatlas.com/es/mejor-seguro-de-viaje/")</f>
        <v>https://capturetheatlas.com/es/mejor-seguro-de-viaje/</v>
      </c>
      <c r="G5216">
        <v>1</v>
      </c>
    </row>
    <row r="5217" spans="1:7" outlineLevel="1" x14ac:dyDescent="0.25">
      <c r="A5217" t="s">
        <v>671</v>
      </c>
      <c r="B5217">
        <v>5000</v>
      </c>
      <c r="C5217">
        <v>0.99</v>
      </c>
      <c r="D5217">
        <v>3.36</v>
      </c>
      <c r="E5217" s="1" t="s">
        <v>428</v>
      </c>
      <c r="F5217" s="4" t="str">
        <f>HYPERLINK("https://www.americanvisitorinsurance.com/espanol/seguro-de-viaje-internacional/Chile/")</f>
        <v>https://www.americanvisitorinsurance.com/espanol/seguro-de-viaje-internacional/Chile/</v>
      </c>
      <c r="G5217">
        <v>1</v>
      </c>
    </row>
    <row r="5218" spans="1:7" outlineLevel="1" x14ac:dyDescent="0.25">
      <c r="A5218" t="s">
        <v>671</v>
      </c>
      <c r="B5218">
        <v>5000</v>
      </c>
      <c r="C5218">
        <v>0.99</v>
      </c>
      <c r="D5218">
        <v>3.36</v>
      </c>
      <c r="E5218" s="1" t="s">
        <v>428</v>
      </c>
      <c r="F5218" s="4" t="str">
        <f>HYPERLINK("https://es.trustpilot.com/review/dkvseguros.es")</f>
        <v>https://es.trustpilot.com/review/dkvseguros.es</v>
      </c>
      <c r="G5218">
        <v>1</v>
      </c>
    </row>
    <row r="5219" spans="1:7" outlineLevel="1" x14ac:dyDescent="0.25">
      <c r="A5219" t="s">
        <v>671</v>
      </c>
      <c r="B5219">
        <v>5000</v>
      </c>
      <c r="C5219">
        <v>0.99</v>
      </c>
      <c r="D5219">
        <v>3.36</v>
      </c>
      <c r="E5219" s="1" t="s">
        <v>428</v>
      </c>
      <c r="F5219" s="4" t="str">
        <f>HYPERLINK("https://es.statefarm.com/soluciones-para-pequenas-empresas/seguros")</f>
        <v>https://es.statefarm.com/soluciones-para-pequenas-empresas/seguros</v>
      </c>
      <c r="G5219">
        <v>1</v>
      </c>
    </row>
    <row r="5220" spans="1:7" outlineLevel="1" x14ac:dyDescent="0.25">
      <c r="A5220" t="s">
        <v>671</v>
      </c>
      <c r="B5220">
        <v>5000</v>
      </c>
      <c r="C5220">
        <v>0.99</v>
      </c>
      <c r="D5220">
        <v>3.36</v>
      </c>
      <c r="E5220" s="1" t="s">
        <v>428</v>
      </c>
      <c r="F5220" s="4" t="str">
        <f>HYPERLINK("https://espanol.bcbstx.com/shop-plans-and-products/special-enrollment")</f>
        <v>https://espanol.bcbstx.com/shop-plans-and-products/special-enrollment</v>
      </c>
      <c r="G5220">
        <v>1</v>
      </c>
    </row>
    <row r="5221" spans="1:7" x14ac:dyDescent="0.25">
      <c r="G5221">
        <v>1</v>
      </c>
    </row>
    <row r="5222" spans="1:7" x14ac:dyDescent="0.25">
      <c r="A5222" t="s">
        <v>700</v>
      </c>
      <c r="B5222">
        <v>50</v>
      </c>
      <c r="C5222">
        <v>0.99</v>
      </c>
      <c r="D5222">
        <v>3.08</v>
      </c>
      <c r="E5222" s="1" t="s">
        <v>428</v>
      </c>
      <c r="F5222" s="4" t="str">
        <f>HYPERLINK("https://www.bbc.com/mundo/noticias-america-latina-56035746")</f>
        <v>https://www.bbc.com/mundo/noticias-america-latina-56035746</v>
      </c>
      <c r="G5222">
        <v>1</v>
      </c>
    </row>
    <row r="5223" spans="1:7" outlineLevel="1" x14ac:dyDescent="0.25">
      <c r="A5223" t="s">
        <v>700</v>
      </c>
      <c r="B5223">
        <v>50</v>
      </c>
      <c r="C5223">
        <v>0.99</v>
      </c>
      <c r="D5223">
        <v>3.08</v>
      </c>
      <c r="E5223" s="1" t="s">
        <v>428</v>
      </c>
      <c r="F5223" s="4" t="str">
        <f>HYPERLINK("https://cincodias.elpais.com/tag/c/d468ea9496ac23335d27501078a54a61")</f>
        <v>https://cincodias.elpais.com/tag/c/d468ea9496ac23335d27501078a54a61</v>
      </c>
      <c r="G5223">
        <v>1</v>
      </c>
    </row>
    <row r="5224" spans="1:7" outlineLevel="1" x14ac:dyDescent="0.25">
      <c r="A5224" t="s">
        <v>700</v>
      </c>
      <c r="B5224">
        <v>50</v>
      </c>
      <c r="C5224">
        <v>0.99</v>
      </c>
      <c r="D5224">
        <v>3.08</v>
      </c>
      <c r="E5224" s="1" t="s">
        <v>428</v>
      </c>
      <c r="F5224" s="4" t="str">
        <f>HYPERLINK("https://www.rankia.com/informacion/seguros-hogar")</f>
        <v>https://www.rankia.com/informacion/seguros-hogar</v>
      </c>
      <c r="G5224">
        <v>1</v>
      </c>
    </row>
    <row r="5225" spans="1:7" outlineLevel="1" x14ac:dyDescent="0.25">
      <c r="A5225" t="s">
        <v>700</v>
      </c>
      <c r="B5225">
        <v>50</v>
      </c>
      <c r="C5225">
        <v>0.99</v>
      </c>
      <c r="D5225">
        <v>3.08</v>
      </c>
      <c r="E5225" s="1" t="s">
        <v>428</v>
      </c>
      <c r="F5225" s="4" t="str">
        <f>HYPERLINK("https://capturetheatlas.com/es/mejor-seguro-de-viaje/")</f>
        <v>https://capturetheatlas.com/es/mejor-seguro-de-viaje/</v>
      </c>
      <c r="G5225">
        <v>1</v>
      </c>
    </row>
    <row r="5226" spans="1:7" outlineLevel="1" x14ac:dyDescent="0.25">
      <c r="A5226" t="s">
        <v>700</v>
      </c>
      <c r="B5226">
        <v>50</v>
      </c>
      <c r="C5226">
        <v>0.99</v>
      </c>
      <c r="D5226">
        <v>3.08</v>
      </c>
      <c r="E5226" s="1" t="s">
        <v>428</v>
      </c>
      <c r="F5226" s="4" t="str">
        <f>HYPERLINK("https://es.trustpilot.com/review/dkvseguros.es")</f>
        <v>https://es.trustpilot.com/review/dkvseguros.es</v>
      </c>
      <c r="G5226">
        <v>1</v>
      </c>
    </row>
    <row r="5227" spans="1:7" outlineLevel="1" x14ac:dyDescent="0.25">
      <c r="A5227" t="s">
        <v>700</v>
      </c>
      <c r="B5227">
        <v>50</v>
      </c>
      <c r="C5227">
        <v>0.99</v>
      </c>
      <c r="D5227">
        <v>3.08</v>
      </c>
      <c r="E5227" s="1" t="s">
        <v>428</v>
      </c>
      <c r="F5227" s="4" t="str">
        <f>HYPERLINK("https://touristear.com/seguro-cancelacion-viaje/")</f>
        <v>https://touristear.com/seguro-cancelacion-viaje/</v>
      </c>
      <c r="G5227">
        <v>1</v>
      </c>
    </row>
    <row r="5228" spans="1:7" outlineLevel="1" x14ac:dyDescent="0.25">
      <c r="A5228" t="s">
        <v>700</v>
      </c>
      <c r="B5228">
        <v>50</v>
      </c>
      <c r="C5228">
        <v>0.99</v>
      </c>
      <c r="D5228">
        <v>3.08</v>
      </c>
      <c r="E5228" s="1" t="s">
        <v>428</v>
      </c>
      <c r="F5228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228">
        <v>1</v>
      </c>
    </row>
    <row r="5229" spans="1:7" outlineLevel="1" x14ac:dyDescent="0.25">
      <c r="A5229" t="s">
        <v>700</v>
      </c>
      <c r="B5229">
        <v>50</v>
      </c>
      <c r="C5229">
        <v>0.99</v>
      </c>
      <c r="D5229">
        <v>3.08</v>
      </c>
      <c r="E5229" s="1" t="s">
        <v>428</v>
      </c>
      <c r="F5229" s="4" t="str">
        <f>HYPERLINK("https://www.diariodeunmentiroso.com/contratar-seguro-viaje-estados-unidos/")</f>
        <v>https://www.diariodeunmentiroso.com/contratar-seguro-viaje-estados-unidos/</v>
      </c>
      <c r="G5229">
        <v>1</v>
      </c>
    </row>
    <row r="5230" spans="1:7" outlineLevel="1" x14ac:dyDescent="0.25">
      <c r="A5230" t="s">
        <v>700</v>
      </c>
      <c r="B5230">
        <v>50</v>
      </c>
      <c r="C5230">
        <v>0.99</v>
      </c>
      <c r="D5230">
        <v>3.08</v>
      </c>
      <c r="E5230" s="1" t="s">
        <v>428</v>
      </c>
      <c r="F5230" s="4" t="str">
        <f>HYPERLINK("https://www.bbva.es/personas/productos/seguros/accidentes.html")</f>
        <v>https://www.bbva.es/personas/productos/seguros/accidentes.html</v>
      </c>
      <c r="G5230">
        <v>1</v>
      </c>
    </row>
    <row r="5231" spans="1:7" outlineLevel="1" x14ac:dyDescent="0.25">
      <c r="A5231" t="s">
        <v>700</v>
      </c>
      <c r="B5231">
        <v>50</v>
      </c>
      <c r="C5231">
        <v>0.99</v>
      </c>
      <c r="D5231">
        <v>3.08</v>
      </c>
      <c r="E5231" s="1" t="s">
        <v>428</v>
      </c>
      <c r="F5231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5231">
        <v>1</v>
      </c>
    </row>
    <row r="5232" spans="1:7" x14ac:dyDescent="0.25">
      <c r="G5232">
        <v>1</v>
      </c>
    </row>
    <row r="5233" spans="1:7" x14ac:dyDescent="0.25">
      <c r="A5233" t="s">
        <v>1112</v>
      </c>
      <c r="B5233">
        <v>50</v>
      </c>
      <c r="C5233">
        <v>0.99</v>
      </c>
      <c r="D5233">
        <v>3.01</v>
      </c>
      <c r="E5233" s="1" t="s">
        <v>428</v>
      </c>
      <c r="F5233" s="4" t="str">
        <f>HYPERLINK("https://www.bbc.com/mundo/noticias-america-latina-56035746")</f>
        <v>https://www.bbc.com/mundo/noticias-america-latina-56035746</v>
      </c>
      <c r="G5233">
        <v>1</v>
      </c>
    </row>
    <row r="5234" spans="1:7" outlineLevel="1" x14ac:dyDescent="0.25">
      <c r="A5234" t="s">
        <v>1112</v>
      </c>
      <c r="B5234">
        <v>50</v>
      </c>
      <c r="C5234">
        <v>0.99</v>
      </c>
      <c r="D5234">
        <v>3.01</v>
      </c>
      <c r="E5234" s="1" t="s">
        <v>428</v>
      </c>
      <c r="F5234" s="4" t="str">
        <f>HYPERLINK("https://www.intermundial.es/blog/paises-seguro-obligatorio/")</f>
        <v>https://www.intermundial.es/blog/paises-seguro-obligatorio/</v>
      </c>
      <c r="G5234">
        <v>1</v>
      </c>
    </row>
    <row r="5235" spans="1:7" outlineLevel="1" x14ac:dyDescent="0.25">
      <c r="A5235" t="s">
        <v>1112</v>
      </c>
      <c r="B5235">
        <v>50</v>
      </c>
      <c r="C5235">
        <v>0.99</v>
      </c>
      <c r="D5235">
        <v>3.01</v>
      </c>
      <c r="E5235" s="1" t="s">
        <v>428</v>
      </c>
      <c r="F5235" s="4" t="str">
        <f>HYPERLINK("https://capturetheatlas.com/es/mejor-seguro-de-viaje/")</f>
        <v>https://capturetheatlas.com/es/mejor-seguro-de-viaje/</v>
      </c>
      <c r="G5235">
        <v>1</v>
      </c>
    </row>
    <row r="5236" spans="1:7" outlineLevel="1" x14ac:dyDescent="0.25">
      <c r="A5236" t="s">
        <v>1112</v>
      </c>
      <c r="B5236">
        <v>50</v>
      </c>
      <c r="C5236">
        <v>0.99</v>
      </c>
      <c r="D5236">
        <v>3.01</v>
      </c>
      <c r="E5236" s="1" t="s">
        <v>428</v>
      </c>
      <c r="F5236" s="4" t="str">
        <f>HYPERLINK("https://www.asseguris.com/es/portfolio-productos/")</f>
        <v>https://www.asseguris.com/es/portfolio-productos/</v>
      </c>
      <c r="G5236">
        <v>1</v>
      </c>
    </row>
    <row r="5237" spans="1:7" outlineLevel="1" x14ac:dyDescent="0.25">
      <c r="A5237" t="s">
        <v>1112</v>
      </c>
      <c r="B5237">
        <v>50</v>
      </c>
      <c r="C5237">
        <v>0.99</v>
      </c>
      <c r="D5237">
        <v>3.01</v>
      </c>
      <c r="E5237" s="1" t="s">
        <v>428</v>
      </c>
      <c r="F5237" s="4" t="str">
        <f>HYPERLINK("https://es.trustpilot.com/review/dkvseguros.es")</f>
        <v>https://es.trustpilot.com/review/dkvseguros.es</v>
      </c>
      <c r="G5237">
        <v>1</v>
      </c>
    </row>
    <row r="5238" spans="1:7" outlineLevel="1" x14ac:dyDescent="0.25">
      <c r="A5238" t="s">
        <v>1112</v>
      </c>
      <c r="B5238">
        <v>50</v>
      </c>
      <c r="C5238">
        <v>0.99</v>
      </c>
      <c r="D5238">
        <v>3.01</v>
      </c>
      <c r="E5238" s="1" t="s">
        <v>428</v>
      </c>
      <c r="F5238" s="4" t="str">
        <f>HYPERLINK("https://es.statefarm.com/soluciones-para-pequenas-empresas/seguros")</f>
        <v>https://es.statefarm.com/soluciones-para-pequenas-empresas/seguros</v>
      </c>
      <c r="G5238">
        <v>1</v>
      </c>
    </row>
    <row r="5239" spans="1:7" outlineLevel="1" x14ac:dyDescent="0.25">
      <c r="A5239" t="s">
        <v>1112</v>
      </c>
      <c r="B5239">
        <v>50</v>
      </c>
      <c r="C5239">
        <v>0.99</v>
      </c>
      <c r="D5239">
        <v>3.01</v>
      </c>
      <c r="E5239" s="1" t="s">
        <v>428</v>
      </c>
      <c r="F5239" s="4" t="str">
        <f>HYPERLINK("https://www.elfinanciero.com.mx/opinion/jeanette-leyva/mas-vale-tener-seguro-y-no-ocuparlo")</f>
        <v>https://www.elfinanciero.com.mx/opinion/jeanette-leyva/mas-vale-tener-seguro-y-no-ocuparlo</v>
      </c>
      <c r="G5239">
        <v>1</v>
      </c>
    </row>
    <row r="5240" spans="1:7" outlineLevel="1" x14ac:dyDescent="0.25">
      <c r="A5240" t="s">
        <v>1112</v>
      </c>
      <c r="B5240">
        <v>50</v>
      </c>
      <c r="C5240">
        <v>0.99</v>
      </c>
      <c r="D5240">
        <v>3.01</v>
      </c>
      <c r="E5240" s="1" t="s">
        <v>428</v>
      </c>
      <c r="F5240" s="4" t="str">
        <f>HYPERLINK("https://espanol.insurekidsnow.gov/coverage/ga/index.html")</f>
        <v>https://espanol.insurekidsnow.gov/coverage/ga/index.html</v>
      </c>
      <c r="G5240">
        <v>1</v>
      </c>
    </row>
    <row r="5241" spans="1:7" outlineLevel="1" x14ac:dyDescent="0.25">
      <c r="A5241" t="s">
        <v>1112</v>
      </c>
      <c r="B5241">
        <v>50</v>
      </c>
      <c r="C5241">
        <v>0.99</v>
      </c>
      <c r="D5241">
        <v>3.01</v>
      </c>
      <c r="E5241" s="1" t="s">
        <v>428</v>
      </c>
      <c r="F5241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5241">
        <v>1</v>
      </c>
    </row>
    <row r="5242" spans="1:7" outlineLevel="1" x14ac:dyDescent="0.25">
      <c r="A5242" t="s">
        <v>1112</v>
      </c>
      <c r="B5242">
        <v>50</v>
      </c>
      <c r="C5242">
        <v>0.99</v>
      </c>
      <c r="D5242">
        <v>3.01</v>
      </c>
      <c r="E5242" s="1" t="s">
        <v>428</v>
      </c>
      <c r="F5242" s="4" t="str">
        <f>HYPERLINK("https://www.diariodeunmentiroso.com/contratar-seguro-viaje-estados-unidos/")</f>
        <v>https://www.diariodeunmentiroso.com/contratar-seguro-viaje-estados-unidos/</v>
      </c>
      <c r="G5242">
        <v>1</v>
      </c>
    </row>
    <row r="5243" spans="1:7" x14ac:dyDescent="0.25">
      <c r="G5243">
        <v>1</v>
      </c>
    </row>
    <row r="5244" spans="1:7" x14ac:dyDescent="0.25">
      <c r="A5244" t="s">
        <v>428</v>
      </c>
      <c r="B5244">
        <v>500</v>
      </c>
      <c r="C5244">
        <v>0.99</v>
      </c>
      <c r="D5244">
        <v>3.62</v>
      </c>
      <c r="E5244" s="1" t="s">
        <v>428</v>
      </c>
      <c r="F5244" s="4" t="str">
        <f>HYPERLINK("https://insurancelatino.com/seguro-de-vida-para-abuelos/")</f>
        <v>https://insurancelatino.com/seguro-de-vida-para-abuelos/</v>
      </c>
      <c r="G5244">
        <v>1</v>
      </c>
    </row>
    <row r="5245" spans="1:7" outlineLevel="1" x14ac:dyDescent="0.25">
      <c r="A5245" t="s">
        <v>428</v>
      </c>
      <c r="B5245">
        <v>500</v>
      </c>
      <c r="C5245">
        <v>0.99</v>
      </c>
      <c r="D5245">
        <v>3.62</v>
      </c>
      <c r="E5245" s="1" t="s">
        <v>428</v>
      </c>
      <c r="F5245" s="4" t="str">
        <f>HYPERLINK("https://access.nyc.gov/es/programs/medicaid-for-pregnant-women/")</f>
        <v>https://access.nyc.gov/es/programs/medicaid-for-pregnant-women/</v>
      </c>
      <c r="G5245">
        <v>1</v>
      </c>
    </row>
    <row r="5246" spans="1:7" outlineLevel="1" x14ac:dyDescent="0.25">
      <c r="A5246" t="s">
        <v>428</v>
      </c>
      <c r="B5246">
        <v>500</v>
      </c>
      <c r="C5246">
        <v>0.99</v>
      </c>
      <c r="D5246">
        <v>3.62</v>
      </c>
      <c r="E5246" s="1" t="s">
        <v>428</v>
      </c>
      <c r="F5246" s="4" t="str">
        <f>HYPERLINK("https://capturetheatlas.com/es/mejor-seguro-de-viaje/")</f>
        <v>https://capturetheatlas.com/es/mejor-seguro-de-viaje/</v>
      </c>
      <c r="G5246">
        <v>1</v>
      </c>
    </row>
    <row r="5247" spans="1:7" outlineLevel="1" x14ac:dyDescent="0.25">
      <c r="A5247" t="s">
        <v>428</v>
      </c>
      <c r="B5247">
        <v>500</v>
      </c>
      <c r="C5247">
        <v>0.99</v>
      </c>
      <c r="D5247">
        <v>3.62</v>
      </c>
      <c r="E5247" s="1" t="s">
        <v>428</v>
      </c>
      <c r="F5247" s="4" t="str">
        <f>HYPERLINK("https://www.allianztravel.com.mx/seguro-de-viaje.html")</f>
        <v>https://www.allianztravel.com.mx/seguro-de-viaje.html</v>
      </c>
      <c r="G5247">
        <v>1</v>
      </c>
    </row>
    <row r="5248" spans="1:7" outlineLevel="1" x14ac:dyDescent="0.25">
      <c r="A5248" t="s">
        <v>428</v>
      </c>
      <c r="B5248">
        <v>500</v>
      </c>
      <c r="C5248">
        <v>0.99</v>
      </c>
      <c r="D5248">
        <v>3.62</v>
      </c>
      <c r="E5248" s="1" t="s">
        <v>428</v>
      </c>
      <c r="F5248" s="4" t="str">
        <f>HYPERLINK("https://www.asseguris.com/es/portfolio-productos/")</f>
        <v>https://www.asseguris.com/es/portfolio-productos/</v>
      </c>
      <c r="G5248">
        <v>1</v>
      </c>
    </row>
    <row r="5249" spans="1:7" outlineLevel="1" x14ac:dyDescent="0.25">
      <c r="A5249" t="s">
        <v>428</v>
      </c>
      <c r="B5249">
        <v>500</v>
      </c>
      <c r="C5249">
        <v>0.99</v>
      </c>
      <c r="D5249">
        <v>3.62</v>
      </c>
      <c r="E5249" s="1" t="s">
        <v>428</v>
      </c>
      <c r="F5249" s="4" t="str">
        <f>HYPERLINK("https://es.statefarm.com/soluciones-para-pequenas-empresas/seguros")</f>
        <v>https://es.statefarm.com/soluciones-para-pequenas-empresas/seguros</v>
      </c>
      <c r="G5249">
        <v>1</v>
      </c>
    </row>
    <row r="5250" spans="1:7" outlineLevel="1" x14ac:dyDescent="0.25">
      <c r="A5250" t="s">
        <v>428</v>
      </c>
      <c r="B5250">
        <v>500</v>
      </c>
      <c r="C5250">
        <v>0.99</v>
      </c>
      <c r="D5250">
        <v>3.62</v>
      </c>
      <c r="E5250" s="1" t="s">
        <v>428</v>
      </c>
      <c r="F5250" s="4" t="str">
        <f>HYPERLINK("https://www.elfinanciero.com.mx/opinion/jeanette-leyva/mas-vale-tener-seguro-y-no-ocuparlo")</f>
        <v>https://www.elfinanciero.com.mx/opinion/jeanette-leyva/mas-vale-tener-seguro-y-no-ocuparlo</v>
      </c>
      <c r="G5250">
        <v>1</v>
      </c>
    </row>
    <row r="5251" spans="1:7" outlineLevel="1" x14ac:dyDescent="0.25">
      <c r="A5251" t="s">
        <v>428</v>
      </c>
      <c r="B5251">
        <v>500</v>
      </c>
      <c r="C5251">
        <v>0.99</v>
      </c>
      <c r="D5251">
        <v>3.62</v>
      </c>
      <c r="E5251" s="1" t="s">
        <v>428</v>
      </c>
      <c r="F5251" s="4" t="str">
        <f>HYPERLINK("https://www.chicagotribune.com/espanol/sns-es-lo-que-debes-saber-tras-reapertura-mercados-seguros-20210216-pfmxtdisazbvzfpqjpvuuqtfju-story.html")</f>
        <v>https://www.chicagotribune.com/espanol/sns-es-lo-que-debes-saber-tras-reapertura-mercados-seguros-20210216-pfmxtdisazbvzfpqjpvuuqtfju-story.html</v>
      </c>
      <c r="G5251">
        <v>1</v>
      </c>
    </row>
    <row r="5252" spans="1:7" outlineLevel="1" x14ac:dyDescent="0.25">
      <c r="A5252" t="s">
        <v>428</v>
      </c>
      <c r="B5252">
        <v>500</v>
      </c>
      <c r="C5252">
        <v>0.99</v>
      </c>
      <c r="D5252">
        <v>3.62</v>
      </c>
      <c r="E5252" s="1" t="s">
        <v>428</v>
      </c>
      <c r="F5252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252">
        <v>1</v>
      </c>
    </row>
    <row r="5253" spans="1:7" outlineLevel="1" x14ac:dyDescent="0.25">
      <c r="A5253" t="s">
        <v>428</v>
      </c>
      <c r="B5253">
        <v>500</v>
      </c>
      <c r="C5253">
        <v>0.99</v>
      </c>
      <c r="D5253">
        <v>3.62</v>
      </c>
      <c r="E5253" s="1" t="s">
        <v>428</v>
      </c>
      <c r="F5253" s="4" t="str">
        <f>HYPERLINK("https://www.diariodeunmentiroso.com/contratar-seguro-viaje-estados-unidos/")</f>
        <v>https://www.diariodeunmentiroso.com/contratar-seguro-viaje-estados-unidos/</v>
      </c>
      <c r="G5253">
        <v>1</v>
      </c>
    </row>
    <row r="5254" spans="1:7" x14ac:dyDescent="0.25">
      <c r="G5254">
        <v>1</v>
      </c>
    </row>
    <row r="5255" spans="1:7" x14ac:dyDescent="0.25">
      <c r="A5255" t="s">
        <v>759</v>
      </c>
      <c r="B5255">
        <v>500</v>
      </c>
      <c r="C5255">
        <v>0.99</v>
      </c>
      <c r="D5255">
        <v>2.44</v>
      </c>
      <c r="E5255" s="1" t="s">
        <v>428</v>
      </c>
      <c r="F5255" s="4" t="str">
        <f>HYPERLINK("http://www.issemym.gob.mx/tus_tr%C3%A1mites_otros/reintegro_por_gastos_de_salud")</f>
        <v>http://www.issemym.gob.mx/tus_tr%C3%A1mites_otros/reintegro_por_gastos_de_salud</v>
      </c>
      <c r="G5255">
        <v>1</v>
      </c>
    </row>
    <row r="5256" spans="1:7" outlineLevel="1" x14ac:dyDescent="0.25">
      <c r="A5256" t="s">
        <v>759</v>
      </c>
      <c r="B5256">
        <v>500</v>
      </c>
      <c r="C5256">
        <v>0.99</v>
      </c>
      <c r="D5256">
        <v>2.44</v>
      </c>
      <c r="E5256" s="1" t="s">
        <v>428</v>
      </c>
      <c r="F5256" s="4" t="str">
        <f>HYPERLINK("https://losbarriosunidos.org/es/visitanos/")</f>
        <v>https://losbarriosunidos.org/es/visitanos/</v>
      </c>
      <c r="G5256">
        <v>1</v>
      </c>
    </row>
    <row r="5257" spans="1:7" outlineLevel="1" x14ac:dyDescent="0.25">
      <c r="A5257" t="s">
        <v>759</v>
      </c>
      <c r="B5257">
        <v>500</v>
      </c>
      <c r="C5257">
        <v>0.99</v>
      </c>
      <c r="D5257">
        <v>2.44</v>
      </c>
      <c r="E5257" s="1" t="s">
        <v>428</v>
      </c>
      <c r="F5257" s="4" t="str">
        <f>HYPERLINK("https://heymondo.es/blog/cuanto-cuesta-un-seguro-de-viaje/")</f>
        <v>https://heymondo.es/blog/cuanto-cuesta-un-seguro-de-viaje/</v>
      </c>
      <c r="G5257">
        <v>1</v>
      </c>
    </row>
    <row r="5258" spans="1:7" outlineLevel="1" x14ac:dyDescent="0.25">
      <c r="A5258" t="s">
        <v>759</v>
      </c>
      <c r="B5258">
        <v>500</v>
      </c>
      <c r="C5258">
        <v>0.99</v>
      </c>
      <c r="D5258">
        <v>2.44</v>
      </c>
      <c r="E5258" s="1" t="s">
        <v>428</v>
      </c>
      <c r="F5258" s="4" t="str">
        <f>HYPERLINK("https://www.intermundial.es/blog/5-mitos-seguro-de-viaje/")</f>
        <v>https://www.intermundial.es/blog/5-mitos-seguro-de-viaje/</v>
      </c>
      <c r="G5258">
        <v>1</v>
      </c>
    </row>
    <row r="5259" spans="1:7" outlineLevel="1" x14ac:dyDescent="0.25">
      <c r="A5259" t="s">
        <v>759</v>
      </c>
      <c r="B5259">
        <v>500</v>
      </c>
      <c r="C5259">
        <v>0.99</v>
      </c>
      <c r="D5259">
        <v>2.44</v>
      </c>
      <c r="E5259" s="1" t="s">
        <v>428</v>
      </c>
      <c r="F5259" s="4" t="str">
        <f>HYPERLINK("https://www.hospitaria.com/servicio-medico/maternidad.php")</f>
        <v>https://www.hospitaria.com/servicio-medico/maternidad.php</v>
      </c>
      <c r="G5259">
        <v>1</v>
      </c>
    </row>
    <row r="5260" spans="1:7" outlineLevel="1" x14ac:dyDescent="0.25">
      <c r="A5260" t="s">
        <v>759</v>
      </c>
      <c r="B5260">
        <v>500</v>
      </c>
      <c r="C5260">
        <v>0.99</v>
      </c>
      <c r="D5260">
        <v>2.44</v>
      </c>
      <c r="E5260" s="1" t="s">
        <v>428</v>
      </c>
      <c r="F5260" s="4" t="str">
        <f>HYPERLINK("https://gestion.pe/noticias/pacifico-seguros/")</f>
        <v>https://gestion.pe/noticias/pacifico-seguros/</v>
      </c>
      <c r="G5260">
        <v>1</v>
      </c>
    </row>
    <row r="5261" spans="1:7" outlineLevel="1" x14ac:dyDescent="0.25">
      <c r="A5261" t="s">
        <v>759</v>
      </c>
      <c r="B5261">
        <v>500</v>
      </c>
      <c r="C5261">
        <v>0.99</v>
      </c>
      <c r="D5261">
        <v>2.44</v>
      </c>
      <c r="E5261" s="1" t="s">
        <v>428</v>
      </c>
      <c r="F5261" s="4" t="str">
        <f>HYPERLINK("https://access.nyc.gov/es/programs/medicaid-for-pregnant-women/")</f>
        <v>https://access.nyc.gov/es/programs/medicaid-for-pregnant-women/</v>
      </c>
      <c r="G5261">
        <v>1</v>
      </c>
    </row>
    <row r="5262" spans="1:7" outlineLevel="1" x14ac:dyDescent="0.25">
      <c r="A5262" t="s">
        <v>759</v>
      </c>
      <c r="B5262">
        <v>500</v>
      </c>
      <c r="C5262">
        <v>0.99</v>
      </c>
      <c r="D5262">
        <v>2.44</v>
      </c>
      <c r="E5262" s="1" t="s">
        <v>428</v>
      </c>
      <c r="F5262" s="4" t="str">
        <f>HYPERLINK("https://capturetheatlas.com/es/mejor-seguro-de-viaje/")</f>
        <v>https://capturetheatlas.com/es/mejor-seguro-de-viaje/</v>
      </c>
      <c r="G5262">
        <v>1</v>
      </c>
    </row>
    <row r="5263" spans="1:7" outlineLevel="1" x14ac:dyDescent="0.25">
      <c r="A5263" t="s">
        <v>759</v>
      </c>
      <c r="B5263">
        <v>500</v>
      </c>
      <c r="C5263">
        <v>0.99</v>
      </c>
      <c r="D5263">
        <v>2.44</v>
      </c>
      <c r="E5263" s="1" t="s">
        <v>428</v>
      </c>
      <c r="F5263" s="4" t="str">
        <f>HYPERLINK("https://www.americanvisitorinsurance.com/espanol/seguro-de-viaje-internacional/Chile/")</f>
        <v>https://www.americanvisitorinsurance.com/espanol/seguro-de-viaje-internacional/Chile/</v>
      </c>
      <c r="G5263">
        <v>1</v>
      </c>
    </row>
    <row r="5264" spans="1:7" outlineLevel="1" x14ac:dyDescent="0.25">
      <c r="A5264" t="s">
        <v>759</v>
      </c>
      <c r="B5264">
        <v>500</v>
      </c>
      <c r="C5264">
        <v>0.99</v>
      </c>
      <c r="D5264">
        <v>2.44</v>
      </c>
      <c r="E5264" s="1" t="s">
        <v>428</v>
      </c>
      <c r="F5264" s="4" t="str">
        <f>HYPERLINK("https://es.statefarm.com/soluciones-para-pequenas-empresas/seguros")</f>
        <v>https://es.statefarm.com/soluciones-para-pequenas-empresas/seguros</v>
      </c>
      <c r="G5264">
        <v>1</v>
      </c>
    </row>
    <row r="5265" spans="1:7" x14ac:dyDescent="0.25">
      <c r="G5265">
        <v>1</v>
      </c>
    </row>
    <row r="5266" spans="1:7" x14ac:dyDescent="0.25">
      <c r="A5266" t="s">
        <v>777</v>
      </c>
      <c r="B5266">
        <v>500</v>
      </c>
      <c r="C5266">
        <v>0.99</v>
      </c>
      <c r="D5266">
        <v>3.4</v>
      </c>
      <c r="E5266" s="1" t="s">
        <v>428</v>
      </c>
      <c r="F5266" s="4" t="str">
        <f>HYPERLINK("https://selectra.es/seguros/seguros-salud")</f>
        <v>https://selectra.es/seguros/seguros-salud</v>
      </c>
      <c r="G5266">
        <v>1</v>
      </c>
    </row>
    <row r="5267" spans="1:7" outlineLevel="1" x14ac:dyDescent="0.25">
      <c r="A5267" t="s">
        <v>777</v>
      </c>
      <c r="B5267">
        <v>500</v>
      </c>
      <c r="C5267">
        <v>0.99</v>
      </c>
      <c r="D5267">
        <v>3.4</v>
      </c>
      <c r="E5267" s="1" t="s">
        <v>428</v>
      </c>
      <c r="F5267" s="4" t="str">
        <f>HYPERLINK("https://www.kelisto.es/seguros-salud/mejor-compra/los-mejores-seguros-de-salud-sin-copago-6257")</f>
        <v>https://www.kelisto.es/seguros-salud/mejor-compra/los-mejores-seguros-de-salud-sin-copago-6257</v>
      </c>
      <c r="G5267">
        <v>1</v>
      </c>
    </row>
    <row r="5268" spans="1:7" outlineLevel="1" x14ac:dyDescent="0.25">
      <c r="A5268" t="s">
        <v>777</v>
      </c>
      <c r="B5268">
        <v>500</v>
      </c>
      <c r="C5268">
        <v>0.99</v>
      </c>
      <c r="D5268">
        <v>3.4</v>
      </c>
      <c r="E5268" s="1" t="s">
        <v>428</v>
      </c>
      <c r="F5268" s="4" t="str">
        <f>HYPERLINK("https://www.tupolizadesalud.com/")</f>
        <v>https://www.tupolizadesalud.com/</v>
      </c>
      <c r="G5268">
        <v>1</v>
      </c>
    </row>
    <row r="5269" spans="1:7" outlineLevel="1" x14ac:dyDescent="0.25">
      <c r="A5269" t="s">
        <v>777</v>
      </c>
      <c r="B5269">
        <v>500</v>
      </c>
      <c r="C5269">
        <v>0.99</v>
      </c>
      <c r="D5269">
        <v>3.4</v>
      </c>
      <c r="E5269" s="1" t="s">
        <v>428</v>
      </c>
      <c r="F5269" s="4" t="str">
        <f>HYPERLINK("https://cronicaglobal.elespanol.com/cronica-directo/mejores-peores-seguros-salud_101294_102.html")</f>
        <v>https://cronicaglobal.elespanol.com/cronica-directo/mejores-peores-seguros-salud_101294_102.html</v>
      </c>
      <c r="G5269">
        <v>1</v>
      </c>
    </row>
    <row r="5270" spans="1:7" outlineLevel="1" x14ac:dyDescent="0.25">
      <c r="A5270" t="s">
        <v>777</v>
      </c>
      <c r="B5270">
        <v>500</v>
      </c>
      <c r="C5270">
        <v>0.99</v>
      </c>
      <c r="D5270">
        <v>3.4</v>
      </c>
      <c r="E5270" s="1" t="s">
        <v>428</v>
      </c>
      <c r="F5270" s="4" t="str">
        <f>HYPERLINK("https://www.nacionalseguros.com.bo/")</f>
        <v>https://www.nacionalseguros.com.bo/</v>
      </c>
      <c r="G5270">
        <v>1</v>
      </c>
    </row>
    <row r="5271" spans="1:7" outlineLevel="1" x14ac:dyDescent="0.25">
      <c r="A5271" t="s">
        <v>777</v>
      </c>
      <c r="B5271">
        <v>500</v>
      </c>
      <c r="C5271">
        <v>0.99</v>
      </c>
      <c r="D5271">
        <v>3.4</v>
      </c>
      <c r="E5271" s="1" t="s">
        <v>428</v>
      </c>
      <c r="F5271" s="4" t="str">
        <f>HYPERLINK("https://capturetheatlas.com/es/mejor-seguro-de-viaje/")</f>
        <v>https://capturetheatlas.com/es/mejor-seguro-de-viaje/</v>
      </c>
      <c r="G5271">
        <v>1</v>
      </c>
    </row>
    <row r="5272" spans="1:7" outlineLevel="1" x14ac:dyDescent="0.25">
      <c r="A5272" t="s">
        <v>777</v>
      </c>
      <c r="B5272">
        <v>500</v>
      </c>
      <c r="C5272">
        <v>0.99</v>
      </c>
      <c r="D5272">
        <v>3.4</v>
      </c>
      <c r="E5272" s="1" t="s">
        <v>428</v>
      </c>
      <c r="F5272" s="4" t="str">
        <f>HYPERLINK("https://www.vivaz.com/opiniones/")</f>
        <v>https://www.vivaz.com/opiniones/</v>
      </c>
      <c r="G5272">
        <v>1</v>
      </c>
    </row>
    <row r="5273" spans="1:7" outlineLevel="1" x14ac:dyDescent="0.25">
      <c r="A5273" t="s">
        <v>777</v>
      </c>
      <c r="B5273">
        <v>500</v>
      </c>
      <c r="C5273">
        <v>0.99</v>
      </c>
      <c r="D5273">
        <v>3.4</v>
      </c>
      <c r="E5273" s="1" t="s">
        <v>428</v>
      </c>
      <c r="F5273" s="4" t="str">
        <f>HYPERLINK("https://www.rastreator.com/seguros-de-coche/analisis/mejor-seguro-de-coche.aspx")</f>
        <v>https://www.rastreator.com/seguros-de-coche/analisis/mejor-seguro-de-coche.aspx</v>
      </c>
      <c r="G5273">
        <v>1</v>
      </c>
    </row>
    <row r="5274" spans="1:7" outlineLevel="1" x14ac:dyDescent="0.25">
      <c r="A5274" t="s">
        <v>777</v>
      </c>
      <c r="B5274">
        <v>500</v>
      </c>
      <c r="C5274">
        <v>0.99</v>
      </c>
      <c r="D5274">
        <v>3.4</v>
      </c>
      <c r="E5274" s="1" t="s">
        <v>428</v>
      </c>
      <c r="F5274" s="4" t="str">
        <f>HYPERLINK("https://www.diariodeunmentiroso.com/contratar-seguro-viaje-estados-unidos/")</f>
        <v>https://www.diariodeunmentiroso.com/contratar-seguro-viaje-estados-unidos/</v>
      </c>
      <c r="G5274">
        <v>1</v>
      </c>
    </row>
    <row r="5275" spans="1:7" outlineLevel="1" x14ac:dyDescent="0.25">
      <c r="A5275" t="s">
        <v>777</v>
      </c>
      <c r="B5275">
        <v>500</v>
      </c>
      <c r="C5275">
        <v>0.99</v>
      </c>
      <c r="D5275">
        <v>3.4</v>
      </c>
      <c r="E5275" s="1" t="s">
        <v>428</v>
      </c>
      <c r="F5275" s="4" t="str">
        <f>HYPERLINK("https://www.generali.es/seguros-particulares/salud-enfermedades-graves")</f>
        <v>https://www.generali.es/seguros-particulares/salud-enfermedades-graves</v>
      </c>
      <c r="G5275">
        <v>1</v>
      </c>
    </row>
    <row r="5276" spans="1:7" x14ac:dyDescent="0.25">
      <c r="G5276">
        <v>1</v>
      </c>
    </row>
    <row r="5277" spans="1:7" x14ac:dyDescent="0.25">
      <c r="A5277" t="s">
        <v>1034</v>
      </c>
      <c r="B5277">
        <v>50</v>
      </c>
      <c r="C5277">
        <v>0.99</v>
      </c>
      <c r="D5277">
        <v>3.72</v>
      </c>
      <c r="E5277" s="1" t="s">
        <v>428</v>
      </c>
      <c r="F5277" s="4" t="str">
        <f>HYPERLINK("https://www.kelisto.es/seguros-salud/mejor-compra/los-mejores-seguros-de-salud-sin-copago-6257")</f>
        <v>https://www.kelisto.es/seguros-salud/mejor-compra/los-mejores-seguros-de-salud-sin-copago-6257</v>
      </c>
      <c r="G5277">
        <v>1</v>
      </c>
    </row>
    <row r="5278" spans="1:7" outlineLevel="1" x14ac:dyDescent="0.25">
      <c r="A5278" t="s">
        <v>1034</v>
      </c>
      <c r="B5278">
        <v>50</v>
      </c>
      <c r="C5278">
        <v>0.99</v>
      </c>
      <c r="D5278">
        <v>3.72</v>
      </c>
      <c r="E5278" s="1" t="s">
        <v>428</v>
      </c>
      <c r="F5278" s="4" t="str">
        <f>HYPERLINK("https://selectra.es/seguros/seguros-salud")</f>
        <v>https://selectra.es/seguros/seguros-salud</v>
      </c>
      <c r="G5278">
        <v>1</v>
      </c>
    </row>
    <row r="5279" spans="1:7" outlineLevel="1" x14ac:dyDescent="0.25">
      <c r="A5279" t="s">
        <v>1034</v>
      </c>
      <c r="B5279">
        <v>50</v>
      </c>
      <c r="C5279">
        <v>0.99</v>
      </c>
      <c r="D5279">
        <v>3.72</v>
      </c>
      <c r="E5279" s="1" t="s">
        <v>428</v>
      </c>
      <c r="F5279" s="4" t="str">
        <f>HYPERLINK("https://www.rastreator.com/seguros-de-coche/analisis/mejor-seguro-de-coche.aspx")</f>
        <v>https://www.rastreator.com/seguros-de-coche/analisis/mejor-seguro-de-coche.aspx</v>
      </c>
      <c r="G5279">
        <v>1</v>
      </c>
    </row>
    <row r="5280" spans="1:7" outlineLevel="1" x14ac:dyDescent="0.25">
      <c r="A5280" t="s">
        <v>1034</v>
      </c>
      <c r="B5280">
        <v>50</v>
      </c>
      <c r="C5280">
        <v>0.99</v>
      </c>
      <c r="D5280">
        <v>3.72</v>
      </c>
      <c r="E5280" s="1" t="s">
        <v>428</v>
      </c>
      <c r="F5280" s="4" t="str">
        <f>HYPERLINK("https://cronicaglobal.elespanol.com/cronica-directo/mejores-peores-seguros-salud_101294_102.html")</f>
        <v>https://cronicaglobal.elespanol.com/cronica-directo/mejores-peores-seguros-salud_101294_102.html</v>
      </c>
      <c r="G5280">
        <v>1</v>
      </c>
    </row>
    <row r="5281" spans="1:7" outlineLevel="1" x14ac:dyDescent="0.25">
      <c r="A5281" t="s">
        <v>1034</v>
      </c>
      <c r="B5281">
        <v>50</v>
      </c>
      <c r="C5281">
        <v>0.99</v>
      </c>
      <c r="D5281">
        <v>3.72</v>
      </c>
      <c r="E5281" s="1" t="s">
        <v>428</v>
      </c>
      <c r="F5281" s="4" t="str">
        <f>HYPERLINK("https://www.vivaz.com/opiniones/")</f>
        <v>https://www.vivaz.com/opiniones/</v>
      </c>
      <c r="G5281">
        <v>1</v>
      </c>
    </row>
    <row r="5282" spans="1:7" outlineLevel="1" x14ac:dyDescent="0.25">
      <c r="A5282" t="s">
        <v>1034</v>
      </c>
      <c r="B5282">
        <v>50</v>
      </c>
      <c r="C5282">
        <v>0.99</v>
      </c>
      <c r="D5282">
        <v>3.72</v>
      </c>
      <c r="E5282" s="1" t="s">
        <v>428</v>
      </c>
      <c r="F5282" s="4" t="str">
        <f>HYPERLINK("https://capturetheatlas.com/es/mejor-seguro-de-viaje/")</f>
        <v>https://capturetheatlas.com/es/mejor-seguro-de-viaje/</v>
      </c>
      <c r="G5282">
        <v>1</v>
      </c>
    </row>
    <row r="5283" spans="1:7" outlineLevel="1" x14ac:dyDescent="0.25">
      <c r="A5283" t="s">
        <v>1034</v>
      </c>
      <c r="B5283">
        <v>50</v>
      </c>
      <c r="C5283">
        <v>0.99</v>
      </c>
      <c r="D5283">
        <v>3.72</v>
      </c>
      <c r="E5283" s="1" t="s">
        <v>428</v>
      </c>
      <c r="F5283" s="4" t="str">
        <f>HYPERLINK("https://www.diariodeunmentiroso.com/contratar-seguro-viaje-estados-unidos/")</f>
        <v>https://www.diariodeunmentiroso.com/contratar-seguro-viaje-estados-unidos/</v>
      </c>
      <c r="G5283">
        <v>1</v>
      </c>
    </row>
    <row r="5284" spans="1:7" outlineLevel="1" x14ac:dyDescent="0.25">
      <c r="A5284" t="s">
        <v>1034</v>
      </c>
      <c r="B5284">
        <v>50</v>
      </c>
      <c r="C5284">
        <v>0.99</v>
      </c>
      <c r="D5284">
        <v>3.72</v>
      </c>
      <c r="E5284" s="1" t="s">
        <v>428</v>
      </c>
      <c r="F5284" s="4" t="str">
        <f>HYPERLINK("https://www.clinicum.es/")</f>
        <v>https://www.clinicum.es/</v>
      </c>
      <c r="G5284">
        <v>1</v>
      </c>
    </row>
    <row r="5285" spans="1:7" outlineLevel="1" x14ac:dyDescent="0.25">
      <c r="A5285" t="s">
        <v>1034</v>
      </c>
      <c r="B5285">
        <v>50</v>
      </c>
      <c r="C5285">
        <v>0.99</v>
      </c>
      <c r="D5285">
        <v>3.72</v>
      </c>
      <c r="E5285" s="1" t="s">
        <v>428</v>
      </c>
      <c r="F5285" s="4" t="str">
        <f>HYPERLINK("https://www.generali.es/seguros-particulares/salud-enfermedades-graves")</f>
        <v>https://www.generali.es/seguros-particulares/salud-enfermedades-graves</v>
      </c>
      <c r="G5285">
        <v>1</v>
      </c>
    </row>
    <row r="5286" spans="1:7" outlineLevel="1" x14ac:dyDescent="0.25">
      <c r="A5286" t="s">
        <v>1034</v>
      </c>
      <c r="B5286">
        <v>50</v>
      </c>
      <c r="C5286">
        <v>0.99</v>
      </c>
      <c r="D5286">
        <v>3.72</v>
      </c>
      <c r="E5286" s="1" t="s">
        <v>428</v>
      </c>
      <c r="F5286" s="4" t="str">
        <f>HYPERLINK("https://www.generali.es/seguros-particulares/salud-clinic")</f>
        <v>https://www.generali.es/seguros-particulares/salud-clinic</v>
      </c>
      <c r="G5286">
        <v>1</v>
      </c>
    </row>
    <row r="5287" spans="1:7" x14ac:dyDescent="0.25">
      <c r="G5287">
        <v>1</v>
      </c>
    </row>
    <row r="5288" spans="1:7" x14ac:dyDescent="0.25">
      <c r="A5288" t="s">
        <v>499</v>
      </c>
      <c r="B5288">
        <v>50</v>
      </c>
      <c r="C5288">
        <v>0.99</v>
      </c>
      <c r="D5288">
        <v>3.24</v>
      </c>
      <c r="E5288" s="1" t="s">
        <v>428</v>
      </c>
      <c r="F5288" s="4" t="str">
        <f>HYPERLINK("https://www.kelisto.es/seguros-salud/mejor-compra/los-mejores-seguros-de-salud-sin-copago-6257")</f>
        <v>https://www.kelisto.es/seguros-salud/mejor-compra/los-mejores-seguros-de-salud-sin-copago-6257</v>
      </c>
      <c r="G5288">
        <v>1</v>
      </c>
    </row>
    <row r="5289" spans="1:7" outlineLevel="1" x14ac:dyDescent="0.25">
      <c r="A5289" t="s">
        <v>499</v>
      </c>
      <c r="B5289">
        <v>50</v>
      </c>
      <c r="C5289">
        <v>0.99</v>
      </c>
      <c r="D5289">
        <v>3.24</v>
      </c>
      <c r="E5289" s="1" t="s">
        <v>428</v>
      </c>
      <c r="F5289" s="4" t="str">
        <f>HYPERLINK("https://selectra.es/seguros/seguros-salud")</f>
        <v>https://selectra.es/seguros/seguros-salud</v>
      </c>
      <c r="G5289">
        <v>1</v>
      </c>
    </row>
    <row r="5290" spans="1:7" outlineLevel="1" x14ac:dyDescent="0.25">
      <c r="A5290" t="s">
        <v>499</v>
      </c>
      <c r="B5290">
        <v>50</v>
      </c>
      <c r="C5290">
        <v>0.99</v>
      </c>
      <c r="D5290">
        <v>3.24</v>
      </c>
      <c r="E5290" s="1" t="s">
        <v>428</v>
      </c>
      <c r="F5290" s="4" t="str">
        <f>HYPERLINK("https://www.rastreator.com/seguros-de-coche/analisis/mejor-seguro-de-coche.aspx")</f>
        <v>https://www.rastreator.com/seguros-de-coche/analisis/mejor-seguro-de-coche.aspx</v>
      </c>
      <c r="G5290">
        <v>1</v>
      </c>
    </row>
    <row r="5291" spans="1:7" outlineLevel="1" x14ac:dyDescent="0.25">
      <c r="A5291" t="s">
        <v>499</v>
      </c>
      <c r="B5291">
        <v>50</v>
      </c>
      <c r="C5291">
        <v>0.99</v>
      </c>
      <c r="D5291">
        <v>3.24</v>
      </c>
      <c r="E5291" s="1" t="s">
        <v>428</v>
      </c>
      <c r="F5291" s="4" t="str">
        <f>HYPERLINK("https://cronicaglobal.elespanol.com/cronica-directo/mejores-peores-seguros-salud_101294_102.html")</f>
        <v>https://cronicaglobal.elespanol.com/cronica-directo/mejores-peores-seguros-salud_101294_102.html</v>
      </c>
      <c r="G5291">
        <v>1</v>
      </c>
    </row>
    <row r="5292" spans="1:7" outlineLevel="1" x14ac:dyDescent="0.25">
      <c r="A5292" t="s">
        <v>499</v>
      </c>
      <c r="B5292">
        <v>50</v>
      </c>
      <c r="C5292">
        <v>0.99</v>
      </c>
      <c r="D5292">
        <v>3.24</v>
      </c>
      <c r="E5292" s="1" t="s">
        <v>428</v>
      </c>
      <c r="F5292" s="4" t="str">
        <f>HYPERLINK("https://www.vivaz.com/opiniones/")</f>
        <v>https://www.vivaz.com/opiniones/</v>
      </c>
      <c r="G5292">
        <v>1</v>
      </c>
    </row>
    <row r="5293" spans="1:7" outlineLevel="1" x14ac:dyDescent="0.25">
      <c r="A5293" t="s">
        <v>499</v>
      </c>
      <c r="B5293">
        <v>50</v>
      </c>
      <c r="C5293">
        <v>0.99</v>
      </c>
      <c r="D5293">
        <v>3.24</v>
      </c>
      <c r="E5293" s="1" t="s">
        <v>428</v>
      </c>
      <c r="F5293" s="4" t="str">
        <f>HYPERLINK("https://capturetheatlas.com/es/mejor-seguro-de-viaje/")</f>
        <v>https://capturetheatlas.com/es/mejor-seguro-de-viaje/</v>
      </c>
      <c r="G5293">
        <v>1</v>
      </c>
    </row>
    <row r="5294" spans="1:7" outlineLevel="1" x14ac:dyDescent="0.25">
      <c r="A5294" t="s">
        <v>499</v>
      </c>
      <c r="B5294">
        <v>50</v>
      </c>
      <c r="C5294">
        <v>0.99</v>
      </c>
      <c r="D5294">
        <v>3.24</v>
      </c>
      <c r="E5294" s="1" t="s">
        <v>428</v>
      </c>
      <c r="F5294" s="4" t="str">
        <f>HYPERLINK("https://www.clinicum.es/")</f>
        <v>https://www.clinicum.es/</v>
      </c>
      <c r="G5294">
        <v>1</v>
      </c>
    </row>
    <row r="5295" spans="1:7" outlineLevel="1" x14ac:dyDescent="0.25">
      <c r="A5295" t="s">
        <v>499</v>
      </c>
      <c r="B5295">
        <v>50</v>
      </c>
      <c r="C5295">
        <v>0.99</v>
      </c>
      <c r="D5295">
        <v>3.24</v>
      </c>
      <c r="E5295" s="1" t="s">
        <v>428</v>
      </c>
      <c r="F5295" s="4" t="str">
        <f>HYPERLINK("https://www.diariodeunmentiroso.com/contratar-seguro-viaje-estados-unidos/")</f>
        <v>https://www.diariodeunmentiroso.com/contratar-seguro-viaje-estados-unidos/</v>
      </c>
      <c r="G5295">
        <v>1</v>
      </c>
    </row>
    <row r="5296" spans="1:7" outlineLevel="1" x14ac:dyDescent="0.25">
      <c r="A5296" t="s">
        <v>499</v>
      </c>
      <c r="B5296">
        <v>50</v>
      </c>
      <c r="C5296">
        <v>0.99</v>
      </c>
      <c r="D5296">
        <v>3.24</v>
      </c>
      <c r="E5296" s="1" t="s">
        <v>428</v>
      </c>
      <c r="F5296" s="4" t="str">
        <f>HYPERLINK("https://www.generali.es/seguros-particulares/salud-clinic")</f>
        <v>https://www.generali.es/seguros-particulares/salud-clinic</v>
      </c>
      <c r="G5296">
        <v>1</v>
      </c>
    </row>
    <row r="5297" spans="1:7" outlineLevel="1" x14ac:dyDescent="0.25">
      <c r="A5297" t="s">
        <v>499</v>
      </c>
      <c r="B5297">
        <v>50</v>
      </c>
      <c r="C5297">
        <v>0.99</v>
      </c>
      <c r="D5297">
        <v>3.24</v>
      </c>
      <c r="E5297" s="1" t="s">
        <v>428</v>
      </c>
      <c r="F5297" s="4" t="str">
        <f>HYPERLINK("https://www.reale.es/")</f>
        <v>https://www.reale.es/</v>
      </c>
      <c r="G5297">
        <v>1</v>
      </c>
    </row>
    <row r="5298" spans="1:7" x14ac:dyDescent="0.25">
      <c r="G5298">
        <v>1</v>
      </c>
    </row>
    <row r="5299" spans="1:7" x14ac:dyDescent="0.25">
      <c r="A5299" t="s">
        <v>1138</v>
      </c>
      <c r="B5299">
        <v>500</v>
      </c>
      <c r="C5299">
        <v>0.99</v>
      </c>
      <c r="D5299">
        <v>3.08</v>
      </c>
      <c r="E5299" s="1" t="s">
        <v>428</v>
      </c>
      <c r="F5299" s="4" t="str">
        <f>HYPERLINK("https://www.bbc.com/mundo/noticias-america-latina-56035746")</f>
        <v>https://www.bbc.com/mundo/noticias-america-latina-56035746</v>
      </c>
      <c r="G5299">
        <v>1</v>
      </c>
    </row>
    <row r="5300" spans="1:7" outlineLevel="1" x14ac:dyDescent="0.25">
      <c r="A5300" t="s">
        <v>1138</v>
      </c>
      <c r="B5300">
        <v>500</v>
      </c>
      <c r="C5300">
        <v>0.99</v>
      </c>
      <c r="D5300">
        <v>3.08</v>
      </c>
      <c r="E5300" s="1" t="s">
        <v>428</v>
      </c>
      <c r="F5300" s="4" t="str">
        <f>HYPERLINK("https://cincodias.elpais.com/tag/c/d468ea9496ac23335d27501078a54a61")</f>
        <v>https://cincodias.elpais.com/tag/c/d468ea9496ac23335d27501078a54a61</v>
      </c>
      <c r="G5300">
        <v>1</v>
      </c>
    </row>
    <row r="5301" spans="1:7" outlineLevel="1" x14ac:dyDescent="0.25">
      <c r="A5301" t="s">
        <v>1138</v>
      </c>
      <c r="B5301">
        <v>500</v>
      </c>
      <c r="C5301">
        <v>0.99</v>
      </c>
      <c r="D5301">
        <v>3.08</v>
      </c>
      <c r="E5301" s="1" t="s">
        <v>428</v>
      </c>
      <c r="F5301" s="4" t="str">
        <f>HYPERLINK("https://capturetheatlas.com/es/mejor-seguro-de-viaje/")</f>
        <v>https://capturetheatlas.com/es/mejor-seguro-de-viaje/</v>
      </c>
      <c r="G5301">
        <v>1</v>
      </c>
    </row>
    <row r="5302" spans="1:7" outlineLevel="1" x14ac:dyDescent="0.25">
      <c r="A5302" t="s">
        <v>1138</v>
      </c>
      <c r="B5302">
        <v>500</v>
      </c>
      <c r="C5302">
        <v>0.99</v>
      </c>
      <c r="D5302">
        <v>3.08</v>
      </c>
      <c r="E5302" s="1" t="s">
        <v>428</v>
      </c>
      <c r="F5302" s="4" t="str">
        <f>HYPERLINK("https://es.trustpilot.com/review/dkvseguros.es")</f>
        <v>https://es.trustpilot.com/review/dkvseguros.es</v>
      </c>
      <c r="G5302">
        <v>1</v>
      </c>
    </row>
    <row r="5303" spans="1:7" outlineLevel="1" x14ac:dyDescent="0.25">
      <c r="A5303" t="s">
        <v>1138</v>
      </c>
      <c r="B5303">
        <v>500</v>
      </c>
      <c r="C5303">
        <v>0.99</v>
      </c>
      <c r="D5303">
        <v>3.08</v>
      </c>
      <c r="E5303" s="1" t="s">
        <v>428</v>
      </c>
      <c r="F5303" s="4" t="str">
        <f>HYPERLINK("https://www.elmundo.es/loc/2021/03/05/6041795621efa0c9618b4582.html")</f>
        <v>https://www.elmundo.es/loc/2021/03/05/6041795621efa0c9618b4582.html</v>
      </c>
      <c r="G5303">
        <v>1</v>
      </c>
    </row>
    <row r="5304" spans="1:7" outlineLevel="1" x14ac:dyDescent="0.25">
      <c r="A5304" t="s">
        <v>1138</v>
      </c>
      <c r="B5304">
        <v>500</v>
      </c>
      <c r="C5304">
        <v>0.99</v>
      </c>
      <c r="D5304">
        <v>3.08</v>
      </c>
      <c r="E5304" s="1" t="s">
        <v>428</v>
      </c>
      <c r="F5304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304">
        <v>1</v>
      </c>
    </row>
    <row r="5305" spans="1:7" outlineLevel="1" x14ac:dyDescent="0.25">
      <c r="A5305" t="s">
        <v>1138</v>
      </c>
      <c r="B5305">
        <v>500</v>
      </c>
      <c r="C5305">
        <v>0.99</v>
      </c>
      <c r="D5305">
        <v>3.08</v>
      </c>
      <c r="E5305" s="1" t="s">
        <v>428</v>
      </c>
      <c r="F5305" s="4" t="str">
        <f>HYPERLINK("https://www.diariodeunmentiroso.com/contratar-seguro-viaje-estados-unidos/")</f>
        <v>https://www.diariodeunmentiroso.com/contratar-seguro-viaje-estados-unidos/</v>
      </c>
      <c r="G5305">
        <v>1</v>
      </c>
    </row>
    <row r="5306" spans="1:7" outlineLevel="1" x14ac:dyDescent="0.25">
      <c r="A5306" t="s">
        <v>1138</v>
      </c>
      <c r="B5306">
        <v>500</v>
      </c>
      <c r="C5306">
        <v>0.99</v>
      </c>
      <c r="D5306">
        <v>3.08</v>
      </c>
      <c r="E5306" s="1" t="s">
        <v>428</v>
      </c>
      <c r="F5306" s="4" t="str">
        <f>HYPERLINK("https://www.bbva.es/personas/productos/seguros/accidentes.html")</f>
        <v>https://www.bbva.es/personas/productos/seguros/accidentes.html</v>
      </c>
      <c r="G5306">
        <v>1</v>
      </c>
    </row>
    <row r="5307" spans="1:7" outlineLevel="1" x14ac:dyDescent="0.25">
      <c r="A5307" t="s">
        <v>1138</v>
      </c>
      <c r="B5307">
        <v>500</v>
      </c>
      <c r="C5307">
        <v>0.99</v>
      </c>
      <c r="D5307">
        <v>3.08</v>
      </c>
      <c r="E5307" s="1" t="s">
        <v>428</v>
      </c>
      <c r="F5307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5307">
        <v>1</v>
      </c>
    </row>
    <row r="5308" spans="1:7" outlineLevel="1" x14ac:dyDescent="0.25">
      <c r="A5308" t="s">
        <v>1138</v>
      </c>
      <c r="B5308">
        <v>500</v>
      </c>
      <c r="C5308">
        <v>0.99</v>
      </c>
      <c r="D5308">
        <v>3.08</v>
      </c>
      <c r="E5308" s="1" t="s">
        <v>428</v>
      </c>
      <c r="F5308" s="4" t="str">
        <f>HYPERLINK("https://seguros.elcorteingles.es/nuestras-companias/asisa/")</f>
        <v>https://seguros.elcorteingles.es/nuestras-companias/asisa/</v>
      </c>
      <c r="G5308">
        <v>1</v>
      </c>
    </row>
    <row r="5309" spans="1:7" x14ac:dyDescent="0.25">
      <c r="G5309">
        <v>1</v>
      </c>
    </row>
    <row r="5310" spans="1:7" x14ac:dyDescent="0.25">
      <c r="A5310" t="s">
        <v>24</v>
      </c>
      <c r="B5310">
        <v>500</v>
      </c>
      <c r="C5310">
        <v>0.99</v>
      </c>
      <c r="D5310">
        <v>3.08</v>
      </c>
      <c r="E5310" s="1" t="s">
        <v>428</v>
      </c>
      <c r="F5310" s="4" t="str">
        <f>HYPERLINK("https://www.bbc.com/mundo/noticias-america-latina-56035746")</f>
        <v>https://www.bbc.com/mundo/noticias-america-latina-56035746</v>
      </c>
      <c r="G5310">
        <v>1</v>
      </c>
    </row>
    <row r="5311" spans="1:7" outlineLevel="1" x14ac:dyDescent="0.25">
      <c r="A5311" t="s">
        <v>24</v>
      </c>
      <c r="B5311">
        <v>500</v>
      </c>
      <c r="C5311">
        <v>0.99</v>
      </c>
      <c r="D5311">
        <v>3.08</v>
      </c>
      <c r="E5311" s="1" t="s">
        <v>428</v>
      </c>
      <c r="F5311" s="4" t="str">
        <f>HYPERLINK("https://cincodias.elpais.com/tag/c/d468ea9496ac23335d27501078a54a61")</f>
        <v>https://cincodias.elpais.com/tag/c/d468ea9496ac23335d27501078a54a61</v>
      </c>
      <c r="G5311">
        <v>1</v>
      </c>
    </row>
    <row r="5312" spans="1:7" outlineLevel="1" x14ac:dyDescent="0.25">
      <c r="A5312" t="s">
        <v>24</v>
      </c>
      <c r="B5312">
        <v>500</v>
      </c>
      <c r="C5312">
        <v>0.99</v>
      </c>
      <c r="D5312">
        <v>3.08</v>
      </c>
      <c r="E5312" s="1" t="s">
        <v>428</v>
      </c>
      <c r="F5312" s="4" t="str">
        <f>HYPERLINK("https://www.intermundial.es/blog/5-mitos-seguro-de-viaje/")</f>
        <v>https://www.intermundial.es/blog/5-mitos-seguro-de-viaje/</v>
      </c>
      <c r="G5312">
        <v>1</v>
      </c>
    </row>
    <row r="5313" spans="1:7" outlineLevel="1" x14ac:dyDescent="0.25">
      <c r="A5313" t="s">
        <v>24</v>
      </c>
      <c r="B5313">
        <v>500</v>
      </c>
      <c r="C5313">
        <v>0.99</v>
      </c>
      <c r="D5313">
        <v>3.08</v>
      </c>
      <c r="E5313" s="1" t="s">
        <v>428</v>
      </c>
      <c r="F5313" s="4" t="str">
        <f>HYPERLINK("https://capturetheatlas.com/es/mejor-seguro-de-viaje/")</f>
        <v>https://capturetheatlas.com/es/mejor-seguro-de-viaje/</v>
      </c>
      <c r="G5313">
        <v>1</v>
      </c>
    </row>
    <row r="5314" spans="1:7" outlineLevel="1" x14ac:dyDescent="0.25">
      <c r="A5314" t="s">
        <v>24</v>
      </c>
      <c r="B5314">
        <v>500</v>
      </c>
      <c r="C5314">
        <v>0.99</v>
      </c>
      <c r="D5314">
        <v>3.08</v>
      </c>
      <c r="E5314" s="1" t="s">
        <v>428</v>
      </c>
      <c r="F5314" s="4" t="str">
        <f>HYPERLINK("https://www.elplural.com/economia/seguros-de-salud-por-que-son-necesarios-y-donde-contratarlos_118534102")</f>
        <v>https://www.elplural.com/economia/seguros-de-salud-por-que-son-necesarios-y-donde-contratarlos_118534102</v>
      </c>
      <c r="G5314">
        <v>1</v>
      </c>
    </row>
    <row r="5315" spans="1:7" outlineLevel="1" x14ac:dyDescent="0.25">
      <c r="A5315" t="s">
        <v>24</v>
      </c>
      <c r="B5315">
        <v>500</v>
      </c>
      <c r="C5315">
        <v>0.99</v>
      </c>
      <c r="D5315">
        <v>3.08</v>
      </c>
      <c r="E5315" s="1" t="s">
        <v>428</v>
      </c>
      <c r="F5315" s="4" t="str">
        <f>HYPERLINK("https://www.diariodeunmentiroso.com/contratar-seguro-viaje-estados-unidos/")</f>
        <v>https://www.diariodeunmentiroso.com/contratar-seguro-viaje-estados-unidos/</v>
      </c>
      <c r="G5315">
        <v>1</v>
      </c>
    </row>
    <row r="5316" spans="1:7" outlineLevel="1" x14ac:dyDescent="0.25">
      <c r="A5316" t="s">
        <v>24</v>
      </c>
      <c r="B5316">
        <v>500</v>
      </c>
      <c r="C5316">
        <v>0.99</v>
      </c>
      <c r="D5316">
        <v>3.08</v>
      </c>
      <c r="E5316" s="1" t="s">
        <v>428</v>
      </c>
      <c r="F5316" s="4" t="str">
        <f>HYPERLINK("https://www.bbva.es/personas/productos/seguros/accidentes.html")</f>
        <v>https://www.bbva.es/personas/productos/seguros/accidentes.html</v>
      </c>
      <c r="G5316">
        <v>1</v>
      </c>
    </row>
    <row r="5317" spans="1:7" outlineLevel="1" x14ac:dyDescent="0.25">
      <c r="A5317" t="s">
        <v>24</v>
      </c>
      <c r="B5317">
        <v>500</v>
      </c>
      <c r="C5317">
        <v>0.99</v>
      </c>
      <c r="D5317">
        <v>3.08</v>
      </c>
      <c r="E5317" s="1" t="s">
        <v>428</v>
      </c>
      <c r="F5317" s="4" t="str">
        <f>HYPERLINK("https://www.csif.es/categoria/andalucia/general/seguros")</f>
        <v>https://www.csif.es/categoria/andalucia/general/seguros</v>
      </c>
      <c r="G5317">
        <v>1</v>
      </c>
    </row>
    <row r="5318" spans="1:7" outlineLevel="1" x14ac:dyDescent="0.25">
      <c r="A5318" t="s">
        <v>24</v>
      </c>
      <c r="B5318">
        <v>500</v>
      </c>
      <c r="C5318">
        <v>0.99</v>
      </c>
      <c r="D5318">
        <v>3.08</v>
      </c>
      <c r="E5318" s="1" t="s">
        <v>428</v>
      </c>
      <c r="F5318" s="4" t="str">
        <f>HYPERLINK("https://www.americanvisitorinsurance.com/espanol/blog/seguro-de-viaje-para-coronavirus-covid-19.asp")</f>
        <v>https://www.americanvisitorinsurance.com/espanol/blog/seguro-de-viaje-para-coronavirus-covid-19.asp</v>
      </c>
      <c r="G5318">
        <v>1</v>
      </c>
    </row>
    <row r="5319" spans="1:7" outlineLevel="1" x14ac:dyDescent="0.25">
      <c r="A5319" t="s">
        <v>24</v>
      </c>
      <c r="B5319">
        <v>500</v>
      </c>
      <c r="C5319">
        <v>0.99</v>
      </c>
      <c r="D5319">
        <v>3.08</v>
      </c>
      <c r="E5319" s="1" t="s">
        <v>428</v>
      </c>
      <c r="F5319" s="4" t="str">
        <f>HYPERLINK("https://www.bancsabadell.com/cs/Satellite/SabAtl/Seguro-Proteccion-Salud/6000018128579/es/")</f>
        <v>https://www.bancsabadell.com/cs/Satellite/SabAtl/Seguro-Proteccion-Salud/6000018128579/es/</v>
      </c>
      <c r="G5319">
        <v>1</v>
      </c>
    </row>
    <row r="5320" spans="1:7" x14ac:dyDescent="0.25">
      <c r="G5320">
        <v>1</v>
      </c>
    </row>
    <row r="5321" spans="1:7" x14ac:dyDescent="0.25">
      <c r="A5321" t="s">
        <v>858</v>
      </c>
      <c r="B5321">
        <v>50</v>
      </c>
      <c r="C5321">
        <v>0.33</v>
      </c>
      <c r="D5321" t="s">
        <v>529</v>
      </c>
      <c r="E5321" s="1" t="s">
        <v>80</v>
      </c>
      <c r="F5321" s="4" t="str">
        <f>HYPERLINK("http://www.issemym.gob.mx/tus_tr%C3%A1mites_otros/reintegro_por_gastos_de_salud")</f>
        <v>http://www.issemym.gob.mx/tus_tr%C3%A1mites_otros/reintegro_por_gastos_de_salud</v>
      </c>
      <c r="G5321">
        <v>1</v>
      </c>
    </row>
    <row r="5322" spans="1:7" outlineLevel="1" x14ac:dyDescent="0.25">
      <c r="A5322" t="s">
        <v>858</v>
      </c>
      <c r="B5322">
        <v>50</v>
      </c>
      <c r="C5322">
        <v>0.33</v>
      </c>
      <c r="D5322" t="s">
        <v>529</v>
      </c>
      <c r="E5322" s="1" t="s">
        <v>80</v>
      </c>
      <c r="F5322" s="4" t="str">
        <f>HYPERLINK("https://heymondo.es/blog/cuanto-cuesta-un-seguro-de-viaje/")</f>
        <v>https://heymondo.es/blog/cuanto-cuesta-un-seguro-de-viaje/</v>
      </c>
      <c r="G5322">
        <v>1</v>
      </c>
    </row>
    <row r="5323" spans="1:7" outlineLevel="1" x14ac:dyDescent="0.25">
      <c r="A5323" t="s">
        <v>858</v>
      </c>
      <c r="B5323">
        <v>50</v>
      </c>
      <c r="C5323">
        <v>0.33</v>
      </c>
      <c r="D5323" t="s">
        <v>529</v>
      </c>
      <c r="E5323" s="1" t="s">
        <v>80</v>
      </c>
      <c r="F5323" s="4" t="str">
        <f>HYPERLINK("https://www.intermundial.es/blog/5-mitos-seguro-de-viaje/")</f>
        <v>https://www.intermundial.es/blog/5-mitos-seguro-de-viaje/</v>
      </c>
      <c r="G5323">
        <v>1</v>
      </c>
    </row>
    <row r="5324" spans="1:7" outlineLevel="1" x14ac:dyDescent="0.25">
      <c r="A5324" t="s">
        <v>858</v>
      </c>
      <c r="B5324">
        <v>50</v>
      </c>
      <c r="C5324">
        <v>0.33</v>
      </c>
      <c r="D5324" t="s">
        <v>529</v>
      </c>
      <c r="E5324" s="1" t="s">
        <v>80</v>
      </c>
      <c r="F5324" s="4" t="str">
        <f>HYPERLINK("https://www.boletinoficial.gob.ar/detalleAviso/primera/241407/20210303")</f>
        <v>https://www.boletinoficial.gob.ar/detalleAviso/primera/241407/20210303</v>
      </c>
      <c r="G5324">
        <v>1</v>
      </c>
    </row>
    <row r="5325" spans="1:7" outlineLevel="1" x14ac:dyDescent="0.25">
      <c r="A5325" t="s">
        <v>858</v>
      </c>
      <c r="B5325">
        <v>50</v>
      </c>
      <c r="C5325">
        <v>0.33</v>
      </c>
      <c r="D5325" t="s">
        <v>529</v>
      </c>
      <c r="E5325" s="1" t="s">
        <v>80</v>
      </c>
      <c r="F5325" s="4" t="str">
        <f>HYPERLINK("https://www.allianztravel.com.mx/seguro-de-viaje.html")</f>
        <v>https://www.allianztravel.com.mx/seguro-de-viaje.html</v>
      </c>
      <c r="G5325">
        <v>1</v>
      </c>
    </row>
    <row r="5326" spans="1:7" outlineLevel="1" x14ac:dyDescent="0.25">
      <c r="A5326" t="s">
        <v>858</v>
      </c>
      <c r="B5326">
        <v>50</v>
      </c>
      <c r="C5326">
        <v>0.33</v>
      </c>
      <c r="D5326" t="s">
        <v>529</v>
      </c>
      <c r="E5326" s="1" t="s">
        <v>80</v>
      </c>
      <c r="F5326" s="4" t="str">
        <f>HYPERLINK("https://connectforhealthco.com/es/mapa-del-sitio/")</f>
        <v>https://connectforhealthco.com/es/mapa-del-sitio/</v>
      </c>
      <c r="G5326">
        <v>1</v>
      </c>
    </row>
    <row r="5327" spans="1:7" outlineLevel="1" x14ac:dyDescent="0.25">
      <c r="A5327" t="s">
        <v>858</v>
      </c>
      <c r="B5327">
        <v>50</v>
      </c>
      <c r="C5327">
        <v>0.33</v>
      </c>
      <c r="D5327" t="s">
        <v>529</v>
      </c>
      <c r="E5327" s="1" t="s">
        <v>80</v>
      </c>
      <c r="F5327" s="4" t="str">
        <f>HYPERLINK("https://blog.rockthesport.com/seguro-de-participacion/")</f>
        <v>https://blog.rockthesport.com/seguro-de-participacion/</v>
      </c>
      <c r="G5327">
        <v>1</v>
      </c>
    </row>
    <row r="5328" spans="1:7" outlineLevel="1" x14ac:dyDescent="0.25">
      <c r="A5328" t="s">
        <v>858</v>
      </c>
      <c r="B5328">
        <v>50</v>
      </c>
      <c r="C5328">
        <v>0.33</v>
      </c>
      <c r="D5328" t="s">
        <v>529</v>
      </c>
      <c r="E5328" s="1" t="s">
        <v>80</v>
      </c>
      <c r="F5328" s="4" t="str">
        <f>HYPERLINK("https://es.statefarm.com/soluciones-para-pequenas-empresas/seguros")</f>
        <v>https://es.statefarm.com/soluciones-para-pequenas-empresas/seguros</v>
      </c>
      <c r="G5328">
        <v>1</v>
      </c>
    </row>
    <row r="5329" spans="1:7" outlineLevel="1" x14ac:dyDescent="0.25">
      <c r="A5329" t="s">
        <v>858</v>
      </c>
      <c r="B5329">
        <v>50</v>
      </c>
      <c r="C5329">
        <v>0.33</v>
      </c>
      <c r="D5329" t="s">
        <v>529</v>
      </c>
      <c r="E5329" s="1" t="s">
        <v>80</v>
      </c>
      <c r="F5329" s="4" t="str">
        <f>HYPERLINK("https://www.universal.com.do/Contratos/Paginas/default.aspx")</f>
        <v>https://www.universal.com.do/Contratos/Paginas/default.aspx</v>
      </c>
      <c r="G5329">
        <v>1</v>
      </c>
    </row>
    <row r="5330" spans="1:7" outlineLevel="1" x14ac:dyDescent="0.25">
      <c r="A5330" t="s">
        <v>858</v>
      </c>
      <c r="B5330">
        <v>50</v>
      </c>
      <c r="C5330">
        <v>0.33</v>
      </c>
      <c r="D5330" t="s">
        <v>529</v>
      </c>
      <c r="E5330" s="1" t="s">
        <v>80</v>
      </c>
      <c r="F5330" s="4" t="str">
        <f>HYPERLINK("https://touristear.com/seguro-cancelacion-viaje/")</f>
        <v>https://touristear.com/seguro-cancelacion-viaje/</v>
      </c>
      <c r="G5330">
        <v>1</v>
      </c>
    </row>
    <row r="5331" spans="1:7" x14ac:dyDescent="0.25">
      <c r="G5331">
        <v>1</v>
      </c>
    </row>
    <row r="5332" spans="1:7" x14ac:dyDescent="0.25">
      <c r="A5332" t="s">
        <v>714</v>
      </c>
      <c r="B5332">
        <v>5000</v>
      </c>
      <c r="C5332">
        <v>0.99</v>
      </c>
      <c r="D5332">
        <v>3.18</v>
      </c>
      <c r="E5332" s="1" t="s">
        <v>80</v>
      </c>
      <c r="F5332" s="4" t="str">
        <f>HYPERLINK("https://www.radiotelevisionmarti.com/a/donald-trump-plan-salud-derogar-obamacare-bajara-precios/140964.html")</f>
        <v>https://www.radiotelevisionmarti.com/a/donald-trump-plan-salud-derogar-obamacare-bajara-precios/140964.html</v>
      </c>
      <c r="G5332">
        <v>1</v>
      </c>
    </row>
    <row r="5333" spans="1:7" outlineLevel="1" x14ac:dyDescent="0.25">
      <c r="A5333" t="s">
        <v>714</v>
      </c>
      <c r="B5333">
        <v>5000</v>
      </c>
      <c r="C5333">
        <v>0.99</v>
      </c>
      <c r="D5333">
        <v>3.18</v>
      </c>
      <c r="E5333" s="1" t="s">
        <v>80</v>
      </c>
      <c r="F5333" s="4" t="str">
        <f>HYPERLINK("https://losbarriosunidos.org/es/visitanos/")</f>
        <v>https://losbarriosunidos.org/es/visitanos/</v>
      </c>
      <c r="G5333">
        <v>1</v>
      </c>
    </row>
    <row r="5334" spans="1:7" outlineLevel="1" x14ac:dyDescent="0.25">
      <c r="A5334" t="s">
        <v>714</v>
      </c>
      <c r="B5334">
        <v>5000</v>
      </c>
      <c r="C5334">
        <v>0.99</v>
      </c>
      <c r="D5334">
        <v>3.18</v>
      </c>
      <c r="E5334" s="1" t="s">
        <v>80</v>
      </c>
      <c r="F5334" s="4" t="str">
        <f>HYPERLINK("https://heymondo.es/blog/cuanto-cuesta-un-seguro-de-viaje/")</f>
        <v>https://heymondo.es/blog/cuanto-cuesta-un-seguro-de-viaje/</v>
      </c>
      <c r="G5334">
        <v>1</v>
      </c>
    </row>
    <row r="5335" spans="1:7" outlineLevel="1" x14ac:dyDescent="0.25">
      <c r="A5335" t="s">
        <v>714</v>
      </c>
      <c r="B5335">
        <v>5000</v>
      </c>
      <c r="C5335">
        <v>0.99</v>
      </c>
      <c r="D5335">
        <v>3.18</v>
      </c>
      <c r="E5335" s="1" t="s">
        <v>80</v>
      </c>
      <c r="F5335" s="4" t="str">
        <f>HYPERLINK("https://www.intermundial.es/blog/5-mitos-seguro-de-viaje/")</f>
        <v>https://www.intermundial.es/blog/5-mitos-seguro-de-viaje/</v>
      </c>
      <c r="G5335">
        <v>1</v>
      </c>
    </row>
    <row r="5336" spans="1:7" outlineLevel="1" x14ac:dyDescent="0.25">
      <c r="A5336" t="s">
        <v>714</v>
      </c>
      <c r="B5336">
        <v>5000</v>
      </c>
      <c r="C5336">
        <v>0.99</v>
      </c>
      <c r="D5336">
        <v>3.18</v>
      </c>
      <c r="E5336" s="1" t="s">
        <v>80</v>
      </c>
      <c r="F5336" s="4" t="str">
        <f>HYPERLINK("https://www.elfinanciero.com.mx/opinion/jonathan-ruiz/salven-el-seguro-de-gastos-medicos")</f>
        <v>https://www.elfinanciero.com.mx/opinion/jonathan-ruiz/salven-el-seguro-de-gastos-medicos</v>
      </c>
      <c r="G5336">
        <v>1</v>
      </c>
    </row>
    <row r="5337" spans="1:7" outlineLevel="1" x14ac:dyDescent="0.25">
      <c r="A5337" t="s">
        <v>714</v>
      </c>
      <c r="B5337">
        <v>5000</v>
      </c>
      <c r="C5337">
        <v>0.99</v>
      </c>
      <c r="D5337">
        <v>3.18</v>
      </c>
      <c r="E5337" s="1" t="s">
        <v>80</v>
      </c>
      <c r="F5337" s="4" t="str">
        <f>HYPERLINK("https://capturetheatlas.com/es/mejor-seguro-de-viaje/")</f>
        <v>https://capturetheatlas.com/es/mejor-seguro-de-viaje/</v>
      </c>
      <c r="G5337">
        <v>1</v>
      </c>
    </row>
    <row r="5338" spans="1:7" outlineLevel="1" x14ac:dyDescent="0.25">
      <c r="A5338" t="s">
        <v>714</v>
      </c>
      <c r="B5338">
        <v>5000</v>
      </c>
      <c r="C5338">
        <v>0.99</v>
      </c>
      <c r="D5338">
        <v>3.18</v>
      </c>
      <c r="E5338" s="1" t="s">
        <v>80</v>
      </c>
      <c r="F5338" s="4" t="str">
        <f>HYPERLINK("https://www.allianztravel.com.mx/seguro-de-viaje.html")</f>
        <v>https://www.allianztravel.com.mx/seguro-de-viaje.html</v>
      </c>
      <c r="G5338">
        <v>1</v>
      </c>
    </row>
    <row r="5339" spans="1:7" outlineLevel="1" x14ac:dyDescent="0.25">
      <c r="A5339" t="s">
        <v>714</v>
      </c>
      <c r="B5339">
        <v>5000</v>
      </c>
      <c r="C5339">
        <v>0.99</v>
      </c>
      <c r="D5339">
        <v>3.18</v>
      </c>
      <c r="E5339" s="1" t="s">
        <v>80</v>
      </c>
      <c r="F5339" s="4" t="str">
        <f>HYPERLINK("https://www.americanvisitorinsurance.com/espanol/seguro-de-viaje-internacional/Chile/")</f>
        <v>https://www.americanvisitorinsurance.com/espanol/seguro-de-viaje-internacional/Chile/</v>
      </c>
      <c r="G5339">
        <v>1</v>
      </c>
    </row>
    <row r="5340" spans="1:7" outlineLevel="1" x14ac:dyDescent="0.25">
      <c r="A5340" t="s">
        <v>714</v>
      </c>
      <c r="B5340">
        <v>5000</v>
      </c>
      <c r="C5340">
        <v>0.99</v>
      </c>
      <c r="D5340">
        <v>3.18</v>
      </c>
      <c r="E5340" s="1" t="s">
        <v>80</v>
      </c>
      <c r="F5340" s="4" t="str">
        <f>HYPERLINK("https://sanitascontrata.es/gama-complementos-reembolso/")</f>
        <v>https://sanitascontrata.es/gama-complementos-reembolso/</v>
      </c>
      <c r="G5340">
        <v>1</v>
      </c>
    </row>
    <row r="5341" spans="1:7" outlineLevel="1" x14ac:dyDescent="0.25">
      <c r="A5341" t="s">
        <v>714</v>
      </c>
      <c r="B5341">
        <v>5000</v>
      </c>
      <c r="C5341">
        <v>0.99</v>
      </c>
      <c r="D5341">
        <v>3.18</v>
      </c>
      <c r="E5341" s="1" t="s">
        <v>80</v>
      </c>
      <c r="F5341" s="4" t="str">
        <f>HYPERLINK("https://www.riouruguay.com.ar/landing/cotizar-seguro-salud-mujer/")</f>
        <v>https://www.riouruguay.com.ar/landing/cotizar-seguro-salud-mujer/</v>
      </c>
      <c r="G5341">
        <v>1</v>
      </c>
    </row>
    <row r="5342" spans="1:7" x14ac:dyDescent="0.25">
      <c r="G5342">
        <v>1</v>
      </c>
    </row>
    <row r="5343" spans="1:7" x14ac:dyDescent="0.25">
      <c r="A5343" t="s">
        <v>80</v>
      </c>
      <c r="B5343">
        <v>500</v>
      </c>
      <c r="C5343">
        <v>0.99</v>
      </c>
      <c r="D5343">
        <v>3.12</v>
      </c>
      <c r="E5343" s="1" t="s">
        <v>80</v>
      </c>
      <c r="F5343" s="4" t="str">
        <f>HYPERLINK("https://www.bbc.com/mundo/noticias-america-latina-55918506")</f>
        <v>https://www.bbc.com/mundo/noticias-america-latina-55918506</v>
      </c>
      <c r="G5343">
        <v>1</v>
      </c>
    </row>
    <row r="5344" spans="1:7" outlineLevel="1" x14ac:dyDescent="0.25">
      <c r="A5344" t="s">
        <v>80</v>
      </c>
      <c r="B5344">
        <v>500</v>
      </c>
      <c r="C5344">
        <v>0.99</v>
      </c>
      <c r="D5344">
        <v>3.12</v>
      </c>
      <c r="E5344" s="1" t="s">
        <v>80</v>
      </c>
      <c r="F5344" s="4" t="str">
        <f>HYPERLINK("https://heymondo.es/blog/cuanto-cuesta-un-seguro-de-viaje/")</f>
        <v>https://heymondo.es/blog/cuanto-cuesta-un-seguro-de-viaje/</v>
      </c>
      <c r="G5344">
        <v>1</v>
      </c>
    </row>
    <row r="5345" spans="1:7" outlineLevel="1" x14ac:dyDescent="0.25">
      <c r="A5345" t="s">
        <v>80</v>
      </c>
      <c r="B5345">
        <v>500</v>
      </c>
      <c r="C5345">
        <v>0.99</v>
      </c>
      <c r="D5345">
        <v>3.12</v>
      </c>
      <c r="E5345" s="1" t="s">
        <v>80</v>
      </c>
      <c r="F5345" s="4" t="str">
        <f>HYPERLINK("https://www.intermundial.es/blog/5-mitos-seguro-de-viaje/")</f>
        <v>https://www.intermundial.es/blog/5-mitos-seguro-de-viaje/</v>
      </c>
      <c r="G5345">
        <v>1</v>
      </c>
    </row>
    <row r="5346" spans="1:7" outlineLevel="1" x14ac:dyDescent="0.25">
      <c r="A5346" t="s">
        <v>80</v>
      </c>
      <c r="B5346">
        <v>500</v>
      </c>
      <c r="C5346">
        <v>0.99</v>
      </c>
      <c r="D5346">
        <v>3.12</v>
      </c>
      <c r="E5346" s="1" t="s">
        <v>80</v>
      </c>
      <c r="F5346" s="4" t="str">
        <f>HYPERLINK("https://www.forbes.com.mx/30-promesas-2021-emprendedores-sofia-plan-salud-alcance/")</f>
        <v>https://www.forbes.com.mx/30-promesas-2021-emprendedores-sofia-plan-salud-alcance/</v>
      </c>
      <c r="G5346">
        <v>1</v>
      </c>
    </row>
    <row r="5347" spans="1:7" outlineLevel="1" x14ac:dyDescent="0.25">
      <c r="A5347" t="s">
        <v>80</v>
      </c>
      <c r="B5347">
        <v>500</v>
      </c>
      <c r="C5347">
        <v>0.99</v>
      </c>
      <c r="D5347">
        <v>3.12</v>
      </c>
      <c r="E5347" s="1" t="s">
        <v>80</v>
      </c>
      <c r="F5347" s="4" t="str">
        <f>HYPERLINK("https://capturetheatlas.com/es/mejor-seguro-de-viaje/")</f>
        <v>https://capturetheatlas.com/es/mejor-seguro-de-viaje/</v>
      </c>
      <c r="G5347">
        <v>1</v>
      </c>
    </row>
    <row r="5348" spans="1:7" outlineLevel="1" x14ac:dyDescent="0.25">
      <c r="A5348" t="s">
        <v>80</v>
      </c>
      <c r="B5348">
        <v>500</v>
      </c>
      <c r="C5348">
        <v>0.99</v>
      </c>
      <c r="D5348">
        <v>3.12</v>
      </c>
      <c r="E5348" s="1" t="s">
        <v>80</v>
      </c>
      <c r="F5348" s="4" t="str">
        <f>HYPERLINK("https://www.allianztravel.com.mx/seguro-de-viaje.html")</f>
        <v>https://www.allianztravel.com.mx/seguro-de-viaje.html</v>
      </c>
      <c r="G5348">
        <v>1</v>
      </c>
    </row>
    <row r="5349" spans="1:7" outlineLevel="1" x14ac:dyDescent="0.25">
      <c r="A5349" t="s">
        <v>80</v>
      </c>
      <c r="B5349">
        <v>500</v>
      </c>
      <c r="C5349">
        <v>0.99</v>
      </c>
      <c r="D5349">
        <v>3.12</v>
      </c>
      <c r="E5349" s="1" t="s">
        <v>80</v>
      </c>
      <c r="F5349" s="4" t="str">
        <f>HYPERLINK("https://www.asseguris.com/es/portfolio-productos/")</f>
        <v>https://www.asseguris.com/es/portfolio-productos/</v>
      </c>
      <c r="G5349">
        <v>1</v>
      </c>
    </row>
    <row r="5350" spans="1:7" outlineLevel="1" x14ac:dyDescent="0.25">
      <c r="A5350" t="s">
        <v>80</v>
      </c>
      <c r="B5350">
        <v>500</v>
      </c>
      <c r="C5350">
        <v>0.99</v>
      </c>
      <c r="D5350">
        <v>3.12</v>
      </c>
      <c r="E5350" s="1" t="s">
        <v>80</v>
      </c>
      <c r="F5350" s="4" t="str">
        <f>HYPERLINK("https://es.statefarm.com/soluciones-para-pequenas-empresas/seguros")</f>
        <v>https://es.statefarm.com/soluciones-para-pequenas-empresas/seguros</v>
      </c>
      <c r="G5350">
        <v>1</v>
      </c>
    </row>
    <row r="5351" spans="1:7" outlineLevel="1" x14ac:dyDescent="0.25">
      <c r="A5351" t="s">
        <v>80</v>
      </c>
      <c r="B5351">
        <v>500</v>
      </c>
      <c r="C5351">
        <v>0.99</v>
      </c>
      <c r="D5351">
        <v>3.12</v>
      </c>
      <c r="E5351" s="1" t="s">
        <v>80</v>
      </c>
      <c r="F5351" s="4" t="str">
        <f>HYPERLINK("http://www.sanitasperu.com/planesdesalud/guia-del-afiliado")</f>
        <v>http://www.sanitasperu.com/planesdesalud/guia-del-afiliado</v>
      </c>
      <c r="G5351">
        <v>1</v>
      </c>
    </row>
    <row r="5352" spans="1:7" outlineLevel="1" x14ac:dyDescent="0.25">
      <c r="A5352" t="s">
        <v>80</v>
      </c>
      <c r="B5352">
        <v>500</v>
      </c>
      <c r="C5352">
        <v>0.99</v>
      </c>
      <c r="D5352">
        <v>3.12</v>
      </c>
      <c r="E5352" s="1" t="s">
        <v>80</v>
      </c>
      <c r="F5352" s="4" t="str">
        <f>HYPERLINK("https://www.defensoria.gob.pe/areas_tematicas/acceso-a-la-salud/")</f>
        <v>https://www.defensoria.gob.pe/areas_tematicas/acceso-a-la-salud/</v>
      </c>
      <c r="G5352">
        <v>1</v>
      </c>
    </row>
    <row r="5353" spans="1:7" x14ac:dyDescent="0.25">
      <c r="G5353">
        <v>1</v>
      </c>
    </row>
    <row r="5354" spans="1:7" x14ac:dyDescent="0.25">
      <c r="A5354" t="s">
        <v>772</v>
      </c>
      <c r="B5354">
        <v>500</v>
      </c>
      <c r="C5354">
        <v>0.99</v>
      </c>
      <c r="D5354">
        <v>3.3</v>
      </c>
      <c r="E5354" s="1" t="s">
        <v>80</v>
      </c>
      <c r="F5354" s="4" t="str">
        <f>HYPERLINK("https://www.intermundial.es/blog/paises-seguro-obligatorio/")</f>
        <v>https://www.intermundial.es/blog/paises-seguro-obligatorio/</v>
      </c>
      <c r="G5354">
        <v>1</v>
      </c>
    </row>
    <row r="5355" spans="1:7" outlineLevel="1" x14ac:dyDescent="0.25">
      <c r="A5355" t="s">
        <v>772</v>
      </c>
      <c r="B5355">
        <v>500</v>
      </c>
      <c r="C5355">
        <v>0.99</v>
      </c>
      <c r="D5355">
        <v>3.3</v>
      </c>
      <c r="E5355" s="1" t="s">
        <v>80</v>
      </c>
      <c r="F5355" s="4" t="str">
        <f>HYPERLINK("http://www.issemym.gob.mx/tus_tr%C3%A1mites_otros/reintegro_por_gastos_de_salud")</f>
        <v>http://www.issemym.gob.mx/tus_tr%C3%A1mites_otros/reintegro_por_gastos_de_salud</v>
      </c>
      <c r="G5355">
        <v>1</v>
      </c>
    </row>
    <row r="5356" spans="1:7" outlineLevel="1" x14ac:dyDescent="0.25">
      <c r="A5356" t="s">
        <v>772</v>
      </c>
      <c r="B5356">
        <v>500</v>
      </c>
      <c r="C5356">
        <v>0.99</v>
      </c>
      <c r="D5356">
        <v>3.3</v>
      </c>
      <c r="E5356" s="1" t="s">
        <v>80</v>
      </c>
      <c r="F5356" s="4" t="str">
        <f>HYPERLINK("https://www.intermundial.es/blog/5-mitos-seguro-de-viaje/")</f>
        <v>https://www.intermundial.es/blog/5-mitos-seguro-de-viaje/</v>
      </c>
      <c r="G5356">
        <v>1</v>
      </c>
    </row>
    <row r="5357" spans="1:7" outlineLevel="1" x14ac:dyDescent="0.25">
      <c r="A5357" t="s">
        <v>772</v>
      </c>
      <c r="B5357">
        <v>500</v>
      </c>
      <c r="C5357">
        <v>0.99</v>
      </c>
      <c r="D5357">
        <v>3.3</v>
      </c>
      <c r="E5357" s="1" t="s">
        <v>80</v>
      </c>
      <c r="F5357" s="4" t="str">
        <f>HYPERLINK("https://www.forbes.com.mx/30-promesas-2021-emprendedores-sofia-plan-salud-alcance/")</f>
        <v>https://www.forbes.com.mx/30-promesas-2021-emprendedores-sofia-plan-salud-alcance/</v>
      </c>
      <c r="G5357">
        <v>1</v>
      </c>
    </row>
    <row r="5358" spans="1:7" outlineLevel="1" x14ac:dyDescent="0.25">
      <c r="A5358" t="s">
        <v>772</v>
      </c>
      <c r="B5358">
        <v>500</v>
      </c>
      <c r="C5358">
        <v>0.99</v>
      </c>
      <c r="D5358">
        <v>3.3</v>
      </c>
      <c r="E5358" s="1" t="s">
        <v>80</v>
      </c>
      <c r="F5358" s="4" t="str">
        <f>HYPERLINK("https://capturetheatlas.com/es/mejor-seguro-de-viaje/")</f>
        <v>https://capturetheatlas.com/es/mejor-seguro-de-viaje/</v>
      </c>
      <c r="G5358">
        <v>1</v>
      </c>
    </row>
    <row r="5359" spans="1:7" outlineLevel="1" x14ac:dyDescent="0.25">
      <c r="A5359" t="s">
        <v>772</v>
      </c>
      <c r="B5359">
        <v>500</v>
      </c>
      <c r="C5359">
        <v>0.99</v>
      </c>
      <c r="D5359">
        <v>3.3</v>
      </c>
      <c r="E5359" s="1" t="s">
        <v>80</v>
      </c>
      <c r="F5359" s="4" t="str">
        <f>HYPERLINK("https://www.dane.gov.co/index.php/estadisticas-por-tema/salud")</f>
        <v>https://www.dane.gov.co/index.php/estadisticas-por-tema/salud</v>
      </c>
      <c r="G5359">
        <v>1</v>
      </c>
    </row>
    <row r="5360" spans="1:7" outlineLevel="1" x14ac:dyDescent="0.25">
      <c r="A5360" t="s">
        <v>772</v>
      </c>
      <c r="B5360">
        <v>500</v>
      </c>
      <c r="C5360">
        <v>0.99</v>
      </c>
      <c r="D5360">
        <v>3.3</v>
      </c>
      <c r="E5360" s="1" t="s">
        <v>80</v>
      </c>
      <c r="F5360" s="4" t="str">
        <f>HYPERLINK("https://es.statefarm.com/soluciones-para-pequenas-empresas/seguros")</f>
        <v>https://es.statefarm.com/soluciones-para-pequenas-empresas/seguros</v>
      </c>
      <c r="G5360">
        <v>1</v>
      </c>
    </row>
    <row r="5361" spans="1:7" outlineLevel="1" x14ac:dyDescent="0.25">
      <c r="A5361" t="s">
        <v>772</v>
      </c>
      <c r="B5361">
        <v>500</v>
      </c>
      <c r="C5361">
        <v>0.99</v>
      </c>
      <c r="D5361">
        <v>3.3</v>
      </c>
      <c r="E5361" s="1" t="s">
        <v>80</v>
      </c>
      <c r="F5361" s="4" t="str">
        <f>HYPERLINK("https://www.cardiologia.org.mx/atencion_medica/requisitos/")</f>
        <v>https://www.cardiologia.org.mx/atencion_medica/requisitos/</v>
      </c>
      <c r="G5361">
        <v>1</v>
      </c>
    </row>
    <row r="5362" spans="1:7" outlineLevel="1" x14ac:dyDescent="0.25">
      <c r="A5362" t="s">
        <v>772</v>
      </c>
      <c r="B5362">
        <v>500</v>
      </c>
      <c r="C5362">
        <v>0.99</v>
      </c>
      <c r="D5362">
        <v>3.3</v>
      </c>
      <c r="E5362" s="1" t="s">
        <v>80</v>
      </c>
      <c r="F5362" s="4" t="str">
        <f>HYPERLINK("https://www.diariodeunmentiroso.com/contratar-seguro-viaje-estados-unidos/")</f>
        <v>https://www.diariodeunmentiroso.com/contratar-seguro-viaje-estados-unidos/</v>
      </c>
      <c r="G5362">
        <v>1</v>
      </c>
    </row>
    <row r="5363" spans="1:7" outlineLevel="1" x14ac:dyDescent="0.25">
      <c r="A5363" t="s">
        <v>772</v>
      </c>
      <c r="B5363">
        <v>500</v>
      </c>
      <c r="C5363">
        <v>0.99</v>
      </c>
      <c r="D5363">
        <v>3.3</v>
      </c>
      <c r="E5363" s="1" t="s">
        <v>80</v>
      </c>
      <c r="F5363" s="4" t="str">
        <f>HYPERLINK("http://tbfo.consorziodynamis.it/servicio-privado-para-hombres.html")</f>
        <v>http://tbfo.consorziodynamis.it/servicio-privado-para-hombres.html</v>
      </c>
      <c r="G5363">
        <v>1</v>
      </c>
    </row>
    <row r="5364" spans="1:7" x14ac:dyDescent="0.25">
      <c r="G5364">
        <v>1</v>
      </c>
    </row>
    <row r="5365" spans="1:7" x14ac:dyDescent="0.25">
      <c r="A5365" t="s">
        <v>396</v>
      </c>
      <c r="B5365">
        <v>50</v>
      </c>
      <c r="C5365">
        <v>0.99</v>
      </c>
      <c r="D5365">
        <v>2.41</v>
      </c>
      <c r="E5365" s="1" t="s">
        <v>80</v>
      </c>
      <c r="F5365" s="4" t="str">
        <f>HYPERLINK("https://www.walmart.com/cp/inmunizaciones-y-vacunas-contra-la-influenza/4096561")</f>
        <v>https://www.walmart.com/cp/inmunizaciones-y-vacunas-contra-la-influenza/4096561</v>
      </c>
      <c r="G5365">
        <v>1</v>
      </c>
    </row>
    <row r="5366" spans="1:7" outlineLevel="1" x14ac:dyDescent="0.25">
      <c r="A5366" t="s">
        <v>396</v>
      </c>
      <c r="B5366">
        <v>50</v>
      </c>
      <c r="C5366">
        <v>0.99</v>
      </c>
      <c r="D5366">
        <v>2.41</v>
      </c>
      <c r="E5366" s="1" t="s">
        <v>80</v>
      </c>
      <c r="F5366" s="4" t="str">
        <f>HYPERLINK("http://www.issemym.gob.mx/tus_tr%C3%A1mites_otros/reintegro_por_gastos_de_salud")</f>
        <v>http://www.issemym.gob.mx/tus_tr%C3%A1mites_otros/reintegro_por_gastos_de_salud</v>
      </c>
      <c r="G5366">
        <v>1</v>
      </c>
    </row>
    <row r="5367" spans="1:7" outlineLevel="1" x14ac:dyDescent="0.25">
      <c r="A5367" t="s">
        <v>396</v>
      </c>
      <c r="B5367">
        <v>50</v>
      </c>
      <c r="C5367">
        <v>0.99</v>
      </c>
      <c r="D5367">
        <v>2.41</v>
      </c>
      <c r="E5367" s="1" t="s">
        <v>80</v>
      </c>
      <c r="F5367" s="4" t="str">
        <f>HYPERLINK("http://www.arlss.gov.do/PaginasEstaticas/Informaciones/preguntas.aspx")</f>
        <v>http://www.arlss.gov.do/PaginasEstaticas/Informaciones/preguntas.aspx</v>
      </c>
      <c r="G5367">
        <v>1</v>
      </c>
    </row>
    <row r="5368" spans="1:7" outlineLevel="1" x14ac:dyDescent="0.25">
      <c r="A5368" t="s">
        <v>396</v>
      </c>
      <c r="B5368">
        <v>50</v>
      </c>
      <c r="C5368">
        <v>0.99</v>
      </c>
      <c r="D5368">
        <v>2.41</v>
      </c>
      <c r="E5368" s="1" t="s">
        <v>80</v>
      </c>
      <c r="F5368" s="4" t="str">
        <f>HYPERLINK("https://www.intermundial.es/blog/5-mitos-seguro-de-viaje/")</f>
        <v>https://www.intermundial.es/blog/5-mitos-seguro-de-viaje/</v>
      </c>
      <c r="G5368">
        <v>1</v>
      </c>
    </row>
    <row r="5369" spans="1:7" outlineLevel="1" x14ac:dyDescent="0.25">
      <c r="A5369" t="s">
        <v>396</v>
      </c>
      <c r="B5369">
        <v>50</v>
      </c>
      <c r="C5369">
        <v>0.99</v>
      </c>
      <c r="D5369">
        <v>2.41</v>
      </c>
      <c r="E5369" s="1" t="s">
        <v>80</v>
      </c>
      <c r="F5369" s="4" t="str">
        <f>HYPERLINK("https://www.hospitaria.com/servicio-medico/maternidad.php")</f>
        <v>https://www.hospitaria.com/servicio-medico/maternidad.php</v>
      </c>
      <c r="G5369">
        <v>1</v>
      </c>
    </row>
    <row r="5370" spans="1:7" outlineLevel="1" x14ac:dyDescent="0.25">
      <c r="A5370" t="s">
        <v>396</v>
      </c>
      <c r="B5370">
        <v>50</v>
      </c>
      <c r="C5370">
        <v>0.99</v>
      </c>
      <c r="D5370">
        <v>2.41</v>
      </c>
      <c r="E5370" s="1" t="s">
        <v>80</v>
      </c>
      <c r="F5370" s="4" t="str">
        <f>HYPERLINK("https://cms.volaris.com/es/informacion-util/prueba-covid-19-viajes-eua/")</f>
        <v>https://cms.volaris.com/es/informacion-util/prueba-covid-19-viajes-eua/</v>
      </c>
      <c r="G5370">
        <v>1</v>
      </c>
    </row>
    <row r="5371" spans="1:7" outlineLevel="1" x14ac:dyDescent="0.25">
      <c r="A5371" t="s">
        <v>396</v>
      </c>
      <c r="B5371">
        <v>50</v>
      </c>
      <c r="C5371">
        <v>0.99</v>
      </c>
      <c r="D5371">
        <v>2.41</v>
      </c>
      <c r="E5371" s="1" t="s">
        <v>80</v>
      </c>
      <c r="F5371" s="4" t="str">
        <f>HYPERLINK("https://capturetheatlas.com/es/mejor-seguro-de-viaje/")</f>
        <v>https://capturetheatlas.com/es/mejor-seguro-de-viaje/</v>
      </c>
      <c r="G5371">
        <v>1</v>
      </c>
    </row>
    <row r="5372" spans="1:7" outlineLevel="1" x14ac:dyDescent="0.25">
      <c r="A5372" t="s">
        <v>396</v>
      </c>
      <c r="B5372">
        <v>50</v>
      </c>
      <c r="C5372">
        <v>0.99</v>
      </c>
      <c r="D5372">
        <v>2.41</v>
      </c>
      <c r="E5372" s="1" t="s">
        <v>80</v>
      </c>
      <c r="F5372" s="4" t="str">
        <f>HYPERLINK("https://es.statefarm.com/soluciones-para-pequenas-empresas/seguros")</f>
        <v>https://es.statefarm.com/soluciones-para-pequenas-empresas/seguros</v>
      </c>
      <c r="G5372">
        <v>1</v>
      </c>
    </row>
    <row r="5373" spans="1:7" outlineLevel="1" x14ac:dyDescent="0.25">
      <c r="A5373" t="s">
        <v>396</v>
      </c>
      <c r="B5373">
        <v>50</v>
      </c>
      <c r="C5373">
        <v>0.99</v>
      </c>
      <c r="D5373">
        <v>2.41</v>
      </c>
      <c r="E5373" s="1" t="s">
        <v>80</v>
      </c>
      <c r="F5373" s="4" t="str">
        <f>HYPERLINK("https://www.cardiologia.org.mx/atencion_medica/requisitos/")</f>
        <v>https://www.cardiologia.org.mx/atencion_medica/requisitos/</v>
      </c>
      <c r="G5373">
        <v>1</v>
      </c>
    </row>
    <row r="5374" spans="1:7" outlineLevel="1" x14ac:dyDescent="0.25">
      <c r="A5374" t="s">
        <v>396</v>
      </c>
      <c r="B5374">
        <v>50</v>
      </c>
      <c r="C5374">
        <v>0.99</v>
      </c>
      <c r="D5374">
        <v>2.41</v>
      </c>
      <c r="E5374" s="1" t="s">
        <v>80</v>
      </c>
      <c r="F5374" s="4" t="str">
        <f>HYPERLINK("https://www.comparaonline.cl/seguro-obligatorio-soap/clase-de-vehiculo-bus")</f>
        <v>https://www.comparaonline.cl/seguro-obligatorio-soap/clase-de-vehiculo-bus</v>
      </c>
      <c r="G5374">
        <v>1</v>
      </c>
    </row>
    <row r="5375" spans="1:7" x14ac:dyDescent="0.25">
      <c r="G5375">
        <v>1</v>
      </c>
    </row>
    <row r="5376" spans="1:7" x14ac:dyDescent="0.25">
      <c r="A5376" t="s">
        <v>859</v>
      </c>
      <c r="B5376">
        <v>500</v>
      </c>
      <c r="C5376">
        <v>0.99</v>
      </c>
      <c r="D5376">
        <v>5.58</v>
      </c>
      <c r="E5376" s="1" t="s">
        <v>693</v>
      </c>
      <c r="F5376" s="4" t="str">
        <f>HYPERLINK("https://www.bgeneral.com/personas/promociones/")</f>
        <v>https://www.bgeneral.com/personas/promociones/</v>
      </c>
      <c r="G5376">
        <v>1</v>
      </c>
    </row>
    <row r="5377" spans="1:7" outlineLevel="1" x14ac:dyDescent="0.25">
      <c r="A5377" t="s">
        <v>859</v>
      </c>
      <c r="B5377">
        <v>500</v>
      </c>
      <c r="C5377">
        <v>0.99</v>
      </c>
      <c r="D5377">
        <v>5.58</v>
      </c>
      <c r="E5377" s="1" t="s">
        <v>693</v>
      </c>
      <c r="F5377" s="4" t="str">
        <f>HYPERLINK("https://www.ultimahora.com/el-mopc-abre-ofertas-seguro-medico-n2929699.html")</f>
        <v>https://www.ultimahora.com/el-mopc-abre-ofertas-seguro-medico-n2929699.html</v>
      </c>
      <c r="G5377">
        <v>1</v>
      </c>
    </row>
    <row r="5378" spans="1:7" outlineLevel="1" x14ac:dyDescent="0.25">
      <c r="A5378" t="s">
        <v>859</v>
      </c>
      <c r="B5378">
        <v>500</v>
      </c>
      <c r="C5378">
        <v>0.99</v>
      </c>
      <c r="D5378">
        <v>5.58</v>
      </c>
      <c r="E5378" s="1" t="s">
        <v>693</v>
      </c>
      <c r="F5378" s="4" t="str">
        <f>HYPERLINK("https://www.dane.gov.co/index.php/estadisticas-por-tema/salud")</f>
        <v>https://www.dane.gov.co/index.php/estadisticas-por-tema/salud</v>
      </c>
      <c r="G5378">
        <v>1</v>
      </c>
    </row>
    <row r="5379" spans="1:7" outlineLevel="1" x14ac:dyDescent="0.25">
      <c r="A5379" t="s">
        <v>859</v>
      </c>
      <c r="B5379">
        <v>500</v>
      </c>
      <c r="C5379">
        <v>0.99</v>
      </c>
      <c r="D5379">
        <v>5.58</v>
      </c>
      <c r="E5379" s="1" t="s">
        <v>693</v>
      </c>
      <c r="F5379" s="4" t="str">
        <f>HYPERLINK("https://www.gobiernodecanarias.org/sanidad/scs/")</f>
        <v>https://www.gobiernodecanarias.org/sanidad/scs/</v>
      </c>
      <c r="G5379">
        <v>1</v>
      </c>
    </row>
    <row r="5380" spans="1:7" outlineLevel="1" x14ac:dyDescent="0.25">
      <c r="A5380" t="s">
        <v>859</v>
      </c>
      <c r="B5380">
        <v>500</v>
      </c>
      <c r="C5380">
        <v>0.99</v>
      </c>
      <c r="D5380">
        <v>5.58</v>
      </c>
      <c r="E5380" s="1" t="s">
        <v>693</v>
      </c>
      <c r="F5380" s="4" t="str">
        <f>HYPERLINK("https://www.comparaonline.cl/seguro-obligatorio-soap")</f>
        <v>https://www.comparaonline.cl/seguro-obligatorio-soap</v>
      </c>
      <c r="G5380">
        <v>1</v>
      </c>
    </row>
    <row r="5381" spans="1:7" outlineLevel="1" x14ac:dyDescent="0.25">
      <c r="A5381" t="s">
        <v>859</v>
      </c>
      <c r="B5381">
        <v>500</v>
      </c>
      <c r="C5381">
        <v>0.99</v>
      </c>
      <c r="D5381">
        <v>5.58</v>
      </c>
      <c r="E5381" s="1" t="s">
        <v>693</v>
      </c>
      <c r="F5381" s="4" t="str">
        <f>HYPERLINK("http://dkvsalud.com/es/publicaciones/click/club-dkv-ventajas-y-descuentos")</f>
        <v>http://dkvsalud.com/es/publicaciones/click/club-dkv-ventajas-y-descuentos</v>
      </c>
      <c r="G5381">
        <v>1</v>
      </c>
    </row>
    <row r="5382" spans="1:7" outlineLevel="1" x14ac:dyDescent="0.25">
      <c r="A5382" t="s">
        <v>859</v>
      </c>
      <c r="B5382">
        <v>500</v>
      </c>
      <c r="C5382">
        <v>0.99</v>
      </c>
      <c r="D5382">
        <v>5.58</v>
      </c>
      <c r="E5382" s="1" t="s">
        <v>693</v>
      </c>
      <c r="F5382" s="4" t="str">
        <f>HYPERLINK("https://www.ser.es/profesionales/que-hacemos/servicios-al-socio/bolsa-de-trabajo-ofertas/")</f>
        <v>https://www.ser.es/profesionales/que-hacemos/servicios-al-socio/bolsa-de-trabajo-ofertas/</v>
      </c>
      <c r="G5382">
        <v>1</v>
      </c>
    </row>
    <row r="5383" spans="1:7" outlineLevel="1" x14ac:dyDescent="0.25">
      <c r="A5383" t="s">
        <v>859</v>
      </c>
      <c r="B5383">
        <v>500</v>
      </c>
      <c r="C5383">
        <v>0.99</v>
      </c>
      <c r="D5383">
        <v>5.58</v>
      </c>
      <c r="E5383" s="1" t="s">
        <v>693</v>
      </c>
      <c r="F5383" s="4" t="str">
        <f>HYPERLINK("https://www.elespanol.com/invertia/empresas/banca/20210215/seguros-quita-sector-ajusta-oferta-ganar-pandemia/558944122_0.html")</f>
        <v>https://www.elespanol.com/invertia/empresas/banca/20210215/seguros-quita-sector-ajusta-oferta-ganar-pandemia/558944122_0.html</v>
      </c>
      <c r="G5383">
        <v>1</v>
      </c>
    </row>
    <row r="5384" spans="1:7" outlineLevel="1" x14ac:dyDescent="0.25">
      <c r="A5384" t="s">
        <v>859</v>
      </c>
      <c r="B5384">
        <v>500</v>
      </c>
      <c r="C5384">
        <v>0.99</v>
      </c>
      <c r="D5384">
        <v>5.58</v>
      </c>
      <c r="E5384" s="1" t="s">
        <v>693</v>
      </c>
      <c r="F5384" s="4" t="str">
        <f>HYPERLINK("https://www.mediamarkt.es/es/category/_salud-y-bienestar-701144.html")</f>
        <v>https://www.mediamarkt.es/es/category/_salud-y-bienestar-701144.html</v>
      </c>
      <c r="G5384">
        <v>1</v>
      </c>
    </row>
    <row r="5385" spans="1:7" outlineLevel="1" x14ac:dyDescent="0.25">
      <c r="A5385" t="s">
        <v>859</v>
      </c>
      <c r="B5385">
        <v>500</v>
      </c>
      <c r="C5385">
        <v>0.99</v>
      </c>
      <c r="D5385">
        <v>5.58</v>
      </c>
      <c r="E5385" s="1" t="s">
        <v>693</v>
      </c>
      <c r="F5385" s="4" t="str">
        <f>HYPERLINK("https://sppme-a.es/correduria-de-seguros-rosillo-hnos/")</f>
        <v>https://sppme-a.es/correduria-de-seguros-rosillo-hnos/</v>
      </c>
      <c r="G5385">
        <v>1</v>
      </c>
    </row>
    <row r="5386" spans="1:7" x14ac:dyDescent="0.25">
      <c r="G5386">
        <v>1</v>
      </c>
    </row>
    <row r="5387" spans="1:7" x14ac:dyDescent="0.25">
      <c r="A5387" t="s">
        <v>693</v>
      </c>
      <c r="B5387">
        <v>500</v>
      </c>
      <c r="C5387">
        <v>0.99</v>
      </c>
      <c r="D5387">
        <v>5.52</v>
      </c>
      <c r="E5387" s="1" t="s">
        <v>693</v>
      </c>
      <c r="F5387" s="4" t="str">
        <f>HYPERLINK("https://www.bgeneral.com/personas/promociones/")</f>
        <v>https://www.bgeneral.com/personas/promociones/</v>
      </c>
      <c r="G5387">
        <v>1</v>
      </c>
    </row>
    <row r="5388" spans="1:7" outlineLevel="1" x14ac:dyDescent="0.25">
      <c r="A5388" t="s">
        <v>693</v>
      </c>
      <c r="B5388">
        <v>500</v>
      </c>
      <c r="C5388">
        <v>0.99</v>
      </c>
      <c r="D5388">
        <v>5.52</v>
      </c>
      <c r="E5388" s="1" t="s">
        <v>693</v>
      </c>
      <c r="F5388" s="4" t="str">
        <f>HYPERLINK("https://ingenieros-civiles.es/empleo/ofertas.php")</f>
        <v>https://ingenieros-civiles.es/empleo/ofertas.php</v>
      </c>
      <c r="G5388">
        <v>1</v>
      </c>
    </row>
    <row r="5389" spans="1:7" outlineLevel="1" x14ac:dyDescent="0.25">
      <c r="A5389" t="s">
        <v>693</v>
      </c>
      <c r="B5389">
        <v>500</v>
      </c>
      <c r="C5389">
        <v>0.99</v>
      </c>
      <c r="D5389">
        <v>5.52</v>
      </c>
      <c r="E5389" s="1" t="s">
        <v>693</v>
      </c>
      <c r="F5389" s="4" t="str">
        <f>HYPERLINK("https://www.intermundial.es/blog/5-mitos-seguro-de-viaje/")</f>
        <v>https://www.intermundial.es/blog/5-mitos-seguro-de-viaje/</v>
      </c>
      <c r="G5389">
        <v>1</v>
      </c>
    </row>
    <row r="5390" spans="1:7" outlineLevel="1" x14ac:dyDescent="0.25">
      <c r="A5390" t="s">
        <v>693</v>
      </c>
      <c r="B5390">
        <v>500</v>
      </c>
      <c r="C5390">
        <v>0.99</v>
      </c>
      <c r="D5390">
        <v>5.52</v>
      </c>
      <c r="E5390" s="1" t="s">
        <v>693</v>
      </c>
      <c r="F5390" s="4" t="str">
        <f>HYPERLINK("https://www.paris.cl/belleza/cuidado-personal/salud-bienestar/")</f>
        <v>https://www.paris.cl/belleza/cuidado-personal/salud-bienestar/</v>
      </c>
      <c r="G5390">
        <v>1</v>
      </c>
    </row>
    <row r="5391" spans="1:7" outlineLevel="1" x14ac:dyDescent="0.25">
      <c r="A5391" t="s">
        <v>693</v>
      </c>
      <c r="B5391">
        <v>500</v>
      </c>
      <c r="C5391">
        <v>0.99</v>
      </c>
      <c r="D5391">
        <v>5.52</v>
      </c>
      <c r="E5391" s="1" t="s">
        <v>693</v>
      </c>
      <c r="F5391" s="4" t="str">
        <f>HYPERLINK("https://www.dane.gov.co/index.php/estadisticas-por-tema/salud")</f>
        <v>https://www.dane.gov.co/index.php/estadisticas-por-tema/salud</v>
      </c>
      <c r="G5391">
        <v>1</v>
      </c>
    </row>
    <row r="5392" spans="1:7" outlineLevel="1" x14ac:dyDescent="0.25">
      <c r="A5392" t="s">
        <v>693</v>
      </c>
      <c r="B5392">
        <v>500</v>
      </c>
      <c r="C5392">
        <v>0.99</v>
      </c>
      <c r="D5392">
        <v>5.52</v>
      </c>
      <c r="E5392" s="1" t="s">
        <v>693</v>
      </c>
      <c r="F5392" s="4" t="str">
        <f>HYPERLINK("https://www.gobiernodecanarias.org/sanidad/scs/")</f>
        <v>https://www.gobiernodecanarias.org/sanidad/scs/</v>
      </c>
      <c r="G5392">
        <v>1</v>
      </c>
    </row>
    <row r="5393" spans="1:7" outlineLevel="1" x14ac:dyDescent="0.25">
      <c r="A5393" t="s">
        <v>693</v>
      </c>
      <c r="B5393">
        <v>500</v>
      </c>
      <c r="C5393">
        <v>0.99</v>
      </c>
      <c r="D5393">
        <v>5.52</v>
      </c>
      <c r="E5393" s="1" t="s">
        <v>693</v>
      </c>
      <c r="F5393" s="4" t="str">
        <f>HYPERLINK("https://www.comparaonline.cl/seguro-obligatorio-soap")</f>
        <v>https://www.comparaonline.cl/seguro-obligatorio-soap</v>
      </c>
      <c r="G5393">
        <v>1</v>
      </c>
    </row>
    <row r="5394" spans="1:7" outlineLevel="1" x14ac:dyDescent="0.25">
      <c r="A5394" t="s">
        <v>693</v>
      </c>
      <c r="B5394">
        <v>500</v>
      </c>
      <c r="C5394">
        <v>0.99</v>
      </c>
      <c r="D5394">
        <v>5.52</v>
      </c>
      <c r="E5394" s="1" t="s">
        <v>693</v>
      </c>
      <c r="F5394" s="4" t="str">
        <f>HYPERLINK("http://www.comz.org/ventanilla-unica/oferta-empleo")</f>
        <v>http://www.comz.org/ventanilla-unica/oferta-empleo</v>
      </c>
      <c r="G5394">
        <v>1</v>
      </c>
    </row>
    <row r="5395" spans="1:7" outlineLevel="1" x14ac:dyDescent="0.25">
      <c r="A5395" t="s">
        <v>693</v>
      </c>
      <c r="B5395">
        <v>500</v>
      </c>
      <c r="C5395">
        <v>0.99</v>
      </c>
      <c r="D5395">
        <v>5.52</v>
      </c>
      <c r="E5395" s="1" t="s">
        <v>693</v>
      </c>
      <c r="F5395" s="4" t="str">
        <f>HYPERLINK("https://www.ser.es/profesionales/que-hacemos/servicios-al-socio/bolsa-de-trabajo-ofertas/")</f>
        <v>https://www.ser.es/profesionales/que-hacemos/servicios-al-socio/bolsa-de-trabajo-ofertas/</v>
      </c>
      <c r="G5395">
        <v>1</v>
      </c>
    </row>
    <row r="5396" spans="1:7" outlineLevel="1" x14ac:dyDescent="0.25">
      <c r="A5396" t="s">
        <v>693</v>
      </c>
      <c r="B5396">
        <v>500</v>
      </c>
      <c r="C5396">
        <v>0.99</v>
      </c>
      <c r="D5396">
        <v>5.52</v>
      </c>
      <c r="E5396" s="1" t="s">
        <v>693</v>
      </c>
      <c r="F5396" s="4" t="str">
        <f>HYPERLINK("https://www.elespanol.com/invertia/empresas/banca/20210215/seguros-quita-sector-ajusta-oferta-ganar-pandemia/558944122_0.html")</f>
        <v>https://www.elespanol.com/invertia/empresas/banca/20210215/seguros-quita-sector-ajusta-oferta-ganar-pandemia/558944122_0.html</v>
      </c>
      <c r="G5396">
        <v>1</v>
      </c>
    </row>
    <row r="5397" spans="1:7" x14ac:dyDescent="0.25">
      <c r="G5397">
        <v>1</v>
      </c>
    </row>
    <row r="5398" spans="1:7" x14ac:dyDescent="0.25">
      <c r="A5398" t="s">
        <v>379</v>
      </c>
      <c r="B5398">
        <v>500</v>
      </c>
      <c r="C5398">
        <v>0.99</v>
      </c>
      <c r="D5398">
        <v>5.58</v>
      </c>
      <c r="E5398" s="1" t="s">
        <v>693</v>
      </c>
      <c r="F5398" s="4" t="str">
        <f>HYPERLINK("https://www.infojobs.net/ofertas-trabajo/segurcaixa-adeslas")</f>
        <v>https://www.infojobs.net/ofertas-trabajo/segurcaixa-adeslas</v>
      </c>
      <c r="G5398">
        <v>1</v>
      </c>
    </row>
    <row r="5399" spans="1:7" outlineLevel="1" x14ac:dyDescent="0.25">
      <c r="A5399" t="s">
        <v>379</v>
      </c>
      <c r="B5399">
        <v>500</v>
      </c>
      <c r="C5399">
        <v>0.99</v>
      </c>
      <c r="D5399">
        <v>5.58</v>
      </c>
      <c r="E5399" s="1" t="s">
        <v>693</v>
      </c>
      <c r="F5399" s="4" t="str">
        <f>HYPERLINK("https://especiales.elperiodico.com.gt/2021/seguros")</f>
        <v>https://especiales.elperiodico.com.gt/2021/seguros</v>
      </c>
      <c r="G5399">
        <v>1</v>
      </c>
    </row>
    <row r="5400" spans="1:7" outlineLevel="1" x14ac:dyDescent="0.25">
      <c r="A5400" t="s">
        <v>379</v>
      </c>
      <c r="B5400">
        <v>500</v>
      </c>
      <c r="C5400">
        <v>0.99</v>
      </c>
      <c r="D5400">
        <v>5.58</v>
      </c>
      <c r="E5400" s="1" t="s">
        <v>693</v>
      </c>
      <c r="F5400" s="4" t="str">
        <f>HYPERLINK("https://www.ultimahora.com/el-mopc-abre-ofertas-seguro-medico-n2929699.html")</f>
        <v>https://www.ultimahora.com/el-mopc-abre-ofertas-seguro-medico-n2929699.html</v>
      </c>
      <c r="G5400">
        <v>1</v>
      </c>
    </row>
    <row r="5401" spans="1:7" outlineLevel="1" x14ac:dyDescent="0.25">
      <c r="A5401" t="s">
        <v>379</v>
      </c>
      <c r="B5401">
        <v>500</v>
      </c>
      <c r="C5401">
        <v>0.99</v>
      </c>
      <c r="D5401">
        <v>5.58</v>
      </c>
      <c r="E5401" s="1" t="s">
        <v>693</v>
      </c>
      <c r="F5401" s="4" t="str">
        <f>HYPERLINK("https://es.trustpilot.com/review/dkvseguros.es")</f>
        <v>https://es.trustpilot.com/review/dkvseguros.es</v>
      </c>
      <c r="G5401">
        <v>1</v>
      </c>
    </row>
    <row r="5402" spans="1:7" outlineLevel="1" x14ac:dyDescent="0.25">
      <c r="A5402" t="s">
        <v>379</v>
      </c>
      <c r="B5402">
        <v>500</v>
      </c>
      <c r="C5402">
        <v>0.99</v>
      </c>
      <c r="D5402">
        <v>5.58</v>
      </c>
      <c r="E5402" s="1" t="s">
        <v>693</v>
      </c>
      <c r="F5402" s="4" t="str">
        <f>HYPERLINK("https://www.gobiernodecanarias.org/sanidad/scs/")</f>
        <v>https://www.gobiernodecanarias.org/sanidad/scs/</v>
      </c>
      <c r="G5402">
        <v>1</v>
      </c>
    </row>
    <row r="5403" spans="1:7" outlineLevel="1" x14ac:dyDescent="0.25">
      <c r="A5403" t="s">
        <v>379</v>
      </c>
      <c r="B5403">
        <v>500</v>
      </c>
      <c r="C5403">
        <v>0.99</v>
      </c>
      <c r="D5403">
        <v>5.58</v>
      </c>
      <c r="E5403" s="1" t="s">
        <v>693</v>
      </c>
      <c r="F5403" s="4" t="str">
        <f>HYPERLINK("https://do.jooble.org/trabajo-asistente-seguros-medicos")</f>
        <v>https://do.jooble.org/trabajo-asistente-seguros-medicos</v>
      </c>
      <c r="G5403">
        <v>1</v>
      </c>
    </row>
    <row r="5404" spans="1:7" outlineLevel="1" x14ac:dyDescent="0.25">
      <c r="A5404" t="s">
        <v>379</v>
      </c>
      <c r="B5404">
        <v>500</v>
      </c>
      <c r="C5404">
        <v>0.99</v>
      </c>
      <c r="D5404">
        <v>5.58</v>
      </c>
      <c r="E5404" s="1" t="s">
        <v>693</v>
      </c>
      <c r="F5404" s="4" t="str">
        <f>HYPERLINK("https://www.comparaonline.cl/seguro-obligatorio-soap")</f>
        <v>https://www.comparaonline.cl/seguro-obligatorio-soap</v>
      </c>
      <c r="G5404">
        <v>1</v>
      </c>
    </row>
    <row r="5405" spans="1:7" outlineLevel="1" x14ac:dyDescent="0.25">
      <c r="A5405" t="s">
        <v>379</v>
      </c>
      <c r="B5405">
        <v>500</v>
      </c>
      <c r="C5405">
        <v>0.99</v>
      </c>
      <c r="D5405">
        <v>5.58</v>
      </c>
      <c r="E5405" s="1" t="s">
        <v>693</v>
      </c>
      <c r="F5405" s="4" t="str">
        <f>HYPERLINK("http://www.comz.org/ventanilla-unica/oferta-empleo")</f>
        <v>http://www.comz.org/ventanilla-unica/oferta-empleo</v>
      </c>
      <c r="G5405">
        <v>1</v>
      </c>
    </row>
    <row r="5406" spans="1:7" outlineLevel="1" x14ac:dyDescent="0.25">
      <c r="A5406" t="s">
        <v>379</v>
      </c>
      <c r="B5406">
        <v>500</v>
      </c>
      <c r="C5406">
        <v>0.99</v>
      </c>
      <c r="D5406">
        <v>5.58</v>
      </c>
      <c r="E5406" s="1" t="s">
        <v>693</v>
      </c>
      <c r="F5406" s="4" t="str">
        <f>HYPERLINK("https://www.ser.es/profesionales/que-hacemos/servicios-al-socio/bolsa-de-trabajo-ofertas/")</f>
        <v>https://www.ser.es/profesionales/que-hacemos/servicios-al-socio/bolsa-de-trabajo-ofertas/</v>
      </c>
      <c r="G5406">
        <v>1</v>
      </c>
    </row>
    <row r="5407" spans="1:7" outlineLevel="1" x14ac:dyDescent="0.25">
      <c r="A5407" t="s">
        <v>379</v>
      </c>
      <c r="B5407">
        <v>500</v>
      </c>
      <c r="C5407">
        <v>0.99</v>
      </c>
      <c r="D5407">
        <v>5.58</v>
      </c>
      <c r="E5407" s="1" t="s">
        <v>693</v>
      </c>
      <c r="F5407" s="4" t="str">
        <f>HYPERLINK("https://www.elespanol.com/invertia/empresas/banca/20210215/seguros-quita-sector-ajusta-oferta-ganar-pandemia/558944122_0.html")</f>
        <v>https://www.elespanol.com/invertia/empresas/banca/20210215/seguros-quita-sector-ajusta-oferta-ganar-pandemia/558944122_0.html</v>
      </c>
      <c r="G5407">
        <v>1</v>
      </c>
    </row>
    <row r="5408" spans="1:7" x14ac:dyDescent="0.25">
      <c r="G5408">
        <v>1</v>
      </c>
    </row>
    <row r="5409" spans="1:7" x14ac:dyDescent="0.25">
      <c r="A5409" t="s">
        <v>926</v>
      </c>
      <c r="B5409">
        <v>50</v>
      </c>
      <c r="C5409">
        <v>0.99</v>
      </c>
      <c r="D5409">
        <v>4.4400000000000004</v>
      </c>
      <c r="E5409" s="1" t="s">
        <v>926</v>
      </c>
      <c r="F5409" s="4" t="str">
        <f>HYPERLINK("https://www.nacionalseguros.com.bo/")</f>
        <v>https://www.nacionalseguros.com.bo/</v>
      </c>
      <c r="G5409">
        <v>1</v>
      </c>
    </row>
    <row r="5410" spans="1:7" outlineLevel="1" x14ac:dyDescent="0.25">
      <c r="A5410" t="s">
        <v>926</v>
      </c>
      <c r="B5410">
        <v>50</v>
      </c>
      <c r="C5410">
        <v>0.99</v>
      </c>
      <c r="D5410">
        <v>4.4400000000000004</v>
      </c>
      <c r="E5410" s="1" t="s">
        <v>926</v>
      </c>
      <c r="F5410" s="4" t="str">
        <f>HYPERLINK("https://www.bbv.com.bo/Media/Default/Archivos/Fichas/NSP_CAR.pdf")</f>
        <v>https://www.bbv.com.bo/Media/Default/Archivos/Fichas/NSP_CAR.pdf</v>
      </c>
      <c r="G5410">
        <v>1</v>
      </c>
    </row>
    <row r="5411" spans="1:7" outlineLevel="1" x14ac:dyDescent="0.25">
      <c r="A5411" t="s">
        <v>926</v>
      </c>
      <c r="B5411">
        <v>50</v>
      </c>
      <c r="C5411">
        <v>0.99</v>
      </c>
      <c r="D5411">
        <v>4.4400000000000004</v>
      </c>
      <c r="E5411" s="1" t="s">
        <v>926</v>
      </c>
      <c r="F5411" s="4" t="str">
        <f>HYPERLINK("https://www.tupolizadesalud.com/")</f>
        <v>https://www.tupolizadesalud.com/</v>
      </c>
      <c r="G5411">
        <v>1</v>
      </c>
    </row>
    <row r="5412" spans="1:7" outlineLevel="1" x14ac:dyDescent="0.25">
      <c r="A5412" t="s">
        <v>926</v>
      </c>
      <c r="B5412">
        <v>50</v>
      </c>
      <c r="C5412">
        <v>0.99</v>
      </c>
      <c r="D5412">
        <v>4.4400000000000004</v>
      </c>
      <c r="E5412" s="1" t="s">
        <v>926</v>
      </c>
      <c r="F5412" s="4" t="str">
        <f>HYPERLINK("https://www.generali.es/")</f>
        <v>https://www.generali.es/</v>
      </c>
      <c r="G5412">
        <v>1</v>
      </c>
    </row>
    <row r="5413" spans="1:7" outlineLevel="1" x14ac:dyDescent="0.25">
      <c r="A5413" t="s">
        <v>926</v>
      </c>
      <c r="B5413">
        <v>50</v>
      </c>
      <c r="C5413">
        <v>0.99</v>
      </c>
      <c r="D5413">
        <v>4.4400000000000004</v>
      </c>
      <c r="E5413" s="1" t="s">
        <v>926</v>
      </c>
      <c r="F5413" s="4" t="str">
        <f>HYPERLINK("https://www.viabcp.com/seguros/salud")</f>
        <v>https://www.viabcp.com/seguros/salud</v>
      </c>
      <c r="G5413">
        <v>1</v>
      </c>
    </row>
    <row r="5414" spans="1:7" outlineLevel="1" x14ac:dyDescent="0.25">
      <c r="A5414" t="s">
        <v>926</v>
      </c>
      <c r="B5414">
        <v>50</v>
      </c>
      <c r="C5414">
        <v>0.99</v>
      </c>
      <c r="D5414">
        <v>4.4400000000000004</v>
      </c>
      <c r="E5414" s="1" t="s">
        <v>926</v>
      </c>
      <c r="F5414" s="4" t="str">
        <f>HYPERLINK("https://www.bmicos.com/categoria-producto/salud/")</f>
        <v>https://www.bmicos.com/categoria-producto/salud/</v>
      </c>
      <c r="G5414">
        <v>1</v>
      </c>
    </row>
    <row r="5415" spans="1:7" outlineLevel="1" x14ac:dyDescent="0.25">
      <c r="A5415" t="s">
        <v>926</v>
      </c>
      <c r="B5415">
        <v>50</v>
      </c>
      <c r="C5415">
        <v>0.99</v>
      </c>
      <c r="D5415">
        <v>4.4400000000000004</v>
      </c>
      <c r="E5415" s="1" t="s">
        <v>926</v>
      </c>
      <c r="F5415" s="4" t="str">
        <f>HYPERLINK("https://www.bmicos.com/internacional/")</f>
        <v>https://www.bmicos.com/internacional/</v>
      </c>
      <c r="G5415">
        <v>1</v>
      </c>
    </row>
    <row r="5416" spans="1:7" outlineLevel="1" x14ac:dyDescent="0.25">
      <c r="A5416" t="s">
        <v>926</v>
      </c>
      <c r="B5416">
        <v>50</v>
      </c>
      <c r="C5416">
        <v>0.99</v>
      </c>
      <c r="D5416">
        <v>4.4400000000000004</v>
      </c>
      <c r="E5416" s="1" t="s">
        <v>926</v>
      </c>
      <c r="F5416" s="4" t="str">
        <f>HYPERLINK("https://www.klimber.com/")</f>
        <v>https://www.klimber.com/</v>
      </c>
      <c r="G5416">
        <v>1</v>
      </c>
    </row>
    <row r="5417" spans="1:7" outlineLevel="1" x14ac:dyDescent="0.25">
      <c r="A5417" t="s">
        <v>926</v>
      </c>
      <c r="B5417">
        <v>50</v>
      </c>
      <c r="C5417">
        <v>0.99</v>
      </c>
      <c r="D5417">
        <v>4.4400000000000004</v>
      </c>
      <c r="E5417" s="1" t="s">
        <v>926</v>
      </c>
      <c r="F5417" s="4" t="str">
        <f>HYPERLINK("https://www.rimac.com/")</f>
        <v>https://www.rimac.com/</v>
      </c>
      <c r="G5417">
        <v>1</v>
      </c>
    </row>
    <row r="5418" spans="1:7" outlineLevel="1" x14ac:dyDescent="0.25">
      <c r="A5418" t="s">
        <v>926</v>
      </c>
      <c r="B5418">
        <v>50</v>
      </c>
      <c r="C5418">
        <v>0.99</v>
      </c>
      <c r="D5418">
        <v>4.4400000000000004</v>
      </c>
      <c r="E5418" s="1" t="s">
        <v>926</v>
      </c>
      <c r="F5418" s="4" t="str">
        <f>HYPERLINK("https://web.segurosfalabella.com/co/")</f>
        <v>https://web.segurosfalabella.com/co/</v>
      </c>
      <c r="G5418">
        <v>1</v>
      </c>
    </row>
    <row r="5419" spans="1:7" x14ac:dyDescent="0.25">
      <c r="G5419">
        <v>1</v>
      </c>
    </row>
    <row r="5420" spans="1:7" x14ac:dyDescent="0.25">
      <c r="A5420" t="s">
        <v>424</v>
      </c>
      <c r="B5420">
        <v>50</v>
      </c>
      <c r="C5420">
        <v>0.99</v>
      </c>
      <c r="D5420">
        <v>4.4400000000000004</v>
      </c>
      <c r="E5420" s="1" t="s">
        <v>926</v>
      </c>
      <c r="F5420" s="4" t="str">
        <f>HYPERLINK("https://www.nacionalseguros.com.bo/")</f>
        <v>https://www.nacionalseguros.com.bo/</v>
      </c>
      <c r="G5420">
        <v>1</v>
      </c>
    </row>
    <row r="5421" spans="1:7" outlineLevel="1" x14ac:dyDescent="0.25">
      <c r="A5421" t="s">
        <v>424</v>
      </c>
      <c r="B5421">
        <v>50</v>
      </c>
      <c r="C5421">
        <v>0.99</v>
      </c>
      <c r="D5421">
        <v>4.4400000000000004</v>
      </c>
      <c r="E5421" s="1" t="s">
        <v>926</v>
      </c>
      <c r="F5421" s="4" t="str">
        <f>HYPERLINK("http://portal.essalud.gob.pe/")</f>
        <v>http://portal.essalud.gob.pe/</v>
      </c>
      <c r="G5421">
        <v>1</v>
      </c>
    </row>
    <row r="5422" spans="1:7" outlineLevel="1" x14ac:dyDescent="0.25">
      <c r="A5422" t="s">
        <v>424</v>
      </c>
      <c r="B5422">
        <v>50</v>
      </c>
      <c r="C5422">
        <v>0.99</v>
      </c>
      <c r="D5422">
        <v>4.4400000000000004</v>
      </c>
      <c r="E5422" s="1" t="s">
        <v>926</v>
      </c>
      <c r="F5422" s="4" t="str">
        <f>HYPERLINK("https://www.generali.es/")</f>
        <v>https://www.generali.es/</v>
      </c>
      <c r="G5422">
        <v>1</v>
      </c>
    </row>
    <row r="5423" spans="1:7" outlineLevel="1" x14ac:dyDescent="0.25">
      <c r="A5423" t="s">
        <v>424</v>
      </c>
      <c r="B5423">
        <v>50</v>
      </c>
      <c r="C5423">
        <v>0.99</v>
      </c>
      <c r="D5423">
        <v>4.4400000000000004</v>
      </c>
      <c r="E5423" s="1" t="s">
        <v>926</v>
      </c>
      <c r="F5423" s="4" t="str">
        <f>HYPERLINK("https://www.bbv.com.bo/Media/Default/Archivos/Fichas/NSP_CAR.pdf")</f>
        <v>https://www.bbv.com.bo/Media/Default/Archivos/Fichas/NSP_CAR.pdf</v>
      </c>
      <c r="G5423">
        <v>1</v>
      </c>
    </row>
    <row r="5424" spans="1:7" outlineLevel="1" x14ac:dyDescent="0.25">
      <c r="A5424" t="s">
        <v>424</v>
      </c>
      <c r="B5424">
        <v>50</v>
      </c>
      <c r="C5424">
        <v>0.99</v>
      </c>
      <c r="D5424">
        <v>4.4400000000000004</v>
      </c>
      <c r="E5424" s="1" t="s">
        <v>926</v>
      </c>
      <c r="F5424" s="4" t="str">
        <f>HYPERLINK("https://www.gob.pe/194-seguro-social-del-peru-essalud")</f>
        <v>https://www.gob.pe/194-seguro-social-del-peru-essalud</v>
      </c>
      <c r="G5424">
        <v>1</v>
      </c>
    </row>
    <row r="5425" spans="1:7" outlineLevel="1" x14ac:dyDescent="0.25">
      <c r="A5425" t="s">
        <v>424</v>
      </c>
      <c r="B5425">
        <v>50</v>
      </c>
      <c r="C5425">
        <v>0.99</v>
      </c>
      <c r="D5425">
        <v>4.4400000000000004</v>
      </c>
      <c r="E5425" s="1" t="s">
        <v>926</v>
      </c>
      <c r="F5425" s="4" t="str">
        <f>HYPERLINK("https://www.rimac.com/")</f>
        <v>https://www.rimac.com/</v>
      </c>
      <c r="G5425">
        <v>1</v>
      </c>
    </row>
    <row r="5426" spans="1:7" outlineLevel="1" x14ac:dyDescent="0.25">
      <c r="A5426" t="s">
        <v>424</v>
      </c>
      <c r="B5426">
        <v>50</v>
      </c>
      <c r="C5426">
        <v>0.99</v>
      </c>
      <c r="D5426">
        <v>4.4400000000000004</v>
      </c>
      <c r="E5426" s="1" t="s">
        <v>926</v>
      </c>
      <c r="F5426" s="4" t="str">
        <f>HYPERLINK("https://www.rimac.com/trabajadores/complementarios/seguro-vida")</f>
        <v>https://www.rimac.com/trabajadores/complementarios/seguro-vida</v>
      </c>
      <c r="G5426">
        <v>1</v>
      </c>
    </row>
    <row r="5427" spans="1:7" outlineLevel="1" x14ac:dyDescent="0.25">
      <c r="A5427" t="s">
        <v>424</v>
      </c>
      <c r="B5427">
        <v>50</v>
      </c>
      <c r="C5427">
        <v>0.99</v>
      </c>
      <c r="D5427">
        <v>4.4400000000000004</v>
      </c>
      <c r="E5427" s="1" t="s">
        <v>926</v>
      </c>
      <c r="F5427" s="4" t="str">
        <f>HYPERLINK("https://www.probenefit.cl/")</f>
        <v>https://www.probenefit.cl/</v>
      </c>
      <c r="G5427">
        <v>1</v>
      </c>
    </row>
    <row r="5428" spans="1:7" outlineLevel="1" x14ac:dyDescent="0.25">
      <c r="A5428" t="s">
        <v>424</v>
      </c>
      <c r="B5428">
        <v>50</v>
      </c>
      <c r="C5428">
        <v>0.99</v>
      </c>
      <c r="D5428">
        <v>4.4400000000000004</v>
      </c>
      <c r="E5428" s="1" t="s">
        <v>926</v>
      </c>
      <c r="F5428" s="4" t="str">
        <f>HYPERLINK("https://www.viabcp.com/seguros/salud")</f>
        <v>https://www.viabcp.com/seguros/salud</v>
      </c>
      <c r="G5428">
        <v>1</v>
      </c>
    </row>
    <row r="5429" spans="1:7" outlineLevel="1" x14ac:dyDescent="0.25">
      <c r="A5429" t="s">
        <v>424</v>
      </c>
      <c r="B5429">
        <v>50</v>
      </c>
      <c r="C5429">
        <v>0.99</v>
      </c>
      <c r="D5429">
        <v>4.4400000000000004</v>
      </c>
      <c r="E5429" s="1" t="s">
        <v>926</v>
      </c>
      <c r="F5429" s="4" t="str">
        <f>HYPERLINK("https://web.segurosfalabella.com/co/")</f>
        <v>https://web.segurosfalabella.com/co/</v>
      </c>
      <c r="G5429">
        <v>1</v>
      </c>
    </row>
    <row r="5430" spans="1:7" x14ac:dyDescent="0.25">
      <c r="G5430">
        <v>1</v>
      </c>
    </row>
    <row r="5431" spans="1:7" x14ac:dyDescent="0.25">
      <c r="A5431" t="s">
        <v>451</v>
      </c>
      <c r="B5431">
        <v>50</v>
      </c>
      <c r="C5431">
        <v>0.99</v>
      </c>
      <c r="D5431">
        <v>4.13</v>
      </c>
      <c r="E5431" s="1" t="s">
        <v>926</v>
      </c>
      <c r="F5431" s="4" t="str">
        <f>HYPERLINK("https://www.nacionalseguros.com.bo/")</f>
        <v>https://www.nacionalseguros.com.bo/</v>
      </c>
      <c r="G5431">
        <v>1</v>
      </c>
    </row>
    <row r="5432" spans="1:7" outlineLevel="1" x14ac:dyDescent="0.25">
      <c r="A5432" t="s">
        <v>451</v>
      </c>
      <c r="B5432">
        <v>50</v>
      </c>
      <c r="C5432">
        <v>0.99</v>
      </c>
      <c r="D5432">
        <v>4.13</v>
      </c>
      <c r="E5432" s="1" t="s">
        <v>926</v>
      </c>
      <c r="F5432" s="4" t="str">
        <f>HYPERLINK("https://www.nacionalseguros.com.bo/salud-flexible.html")</f>
        <v>https://www.nacionalseguros.com.bo/salud-flexible.html</v>
      </c>
      <c r="G5432">
        <v>1</v>
      </c>
    </row>
    <row r="5433" spans="1:7" outlineLevel="1" x14ac:dyDescent="0.25">
      <c r="A5433" t="s">
        <v>451</v>
      </c>
      <c r="B5433">
        <v>50</v>
      </c>
      <c r="C5433">
        <v>0.99</v>
      </c>
      <c r="D5433">
        <v>4.13</v>
      </c>
      <c r="E5433" s="1" t="s">
        <v>926</v>
      </c>
      <c r="F5433" s="4" t="str">
        <f>HYPERLINK("https://www.bbv.com.bo/Media/Default/Archivos/Fichas/NSP_CAR.pdf")</f>
        <v>https://www.bbv.com.bo/Media/Default/Archivos/Fichas/NSP_CAR.pdf</v>
      </c>
      <c r="G5433">
        <v>1</v>
      </c>
    </row>
    <row r="5434" spans="1:7" outlineLevel="1" x14ac:dyDescent="0.25">
      <c r="A5434" t="s">
        <v>451</v>
      </c>
      <c r="B5434">
        <v>50</v>
      </c>
      <c r="C5434">
        <v>0.99</v>
      </c>
      <c r="D5434">
        <v>4.13</v>
      </c>
      <c r="E5434" s="1" t="s">
        <v>926</v>
      </c>
      <c r="F5434" s="4" t="str">
        <f>HYPERLINK("https://www.generali.es/")</f>
        <v>https://www.generali.es/</v>
      </c>
      <c r="G5434">
        <v>1</v>
      </c>
    </row>
    <row r="5435" spans="1:7" outlineLevel="1" x14ac:dyDescent="0.25">
      <c r="A5435" t="s">
        <v>451</v>
      </c>
      <c r="B5435">
        <v>50</v>
      </c>
      <c r="C5435">
        <v>0.99</v>
      </c>
      <c r="D5435">
        <v>4.13</v>
      </c>
      <c r="E5435" s="1" t="s">
        <v>926</v>
      </c>
      <c r="F5435" s="4" t="str">
        <f>HYPERLINK("https://www.viabcp.com/seguros/salud")</f>
        <v>https://www.viabcp.com/seguros/salud</v>
      </c>
      <c r="G5435">
        <v>1</v>
      </c>
    </row>
    <row r="5436" spans="1:7" outlineLevel="1" x14ac:dyDescent="0.25">
      <c r="A5436" t="s">
        <v>451</v>
      </c>
      <c r="B5436">
        <v>50</v>
      </c>
      <c r="C5436">
        <v>0.99</v>
      </c>
      <c r="D5436">
        <v>4.13</v>
      </c>
      <c r="E5436" s="1" t="s">
        <v>926</v>
      </c>
      <c r="F5436" s="4" t="str">
        <f>HYPERLINK("https://www.tupolizadesalud.com/")</f>
        <v>https://www.tupolizadesalud.com/</v>
      </c>
      <c r="G5436">
        <v>1</v>
      </c>
    </row>
    <row r="5437" spans="1:7" outlineLevel="1" x14ac:dyDescent="0.25">
      <c r="A5437" t="s">
        <v>451</v>
      </c>
      <c r="B5437">
        <v>50</v>
      </c>
      <c r="C5437">
        <v>0.99</v>
      </c>
      <c r="D5437">
        <v>4.13</v>
      </c>
      <c r="E5437" s="1" t="s">
        <v>926</v>
      </c>
      <c r="F5437" s="4" t="str">
        <f>HYPERLINK("https://www.vidasecurity.cl/seguro-de-salud")</f>
        <v>https://www.vidasecurity.cl/seguro-de-salud</v>
      </c>
      <c r="G5437">
        <v>1</v>
      </c>
    </row>
    <row r="5438" spans="1:7" outlineLevel="1" x14ac:dyDescent="0.25">
      <c r="A5438" t="s">
        <v>451</v>
      </c>
      <c r="B5438">
        <v>50</v>
      </c>
      <c r="C5438">
        <v>0.99</v>
      </c>
      <c r="D5438">
        <v>4.13</v>
      </c>
      <c r="E5438" s="1" t="s">
        <v>926</v>
      </c>
      <c r="F5438" s="4" t="str">
        <f>HYPERLINK("https://www.bmicos.com/internacional/")</f>
        <v>https://www.bmicos.com/internacional/</v>
      </c>
      <c r="G5438">
        <v>1</v>
      </c>
    </row>
    <row r="5439" spans="1:7" outlineLevel="1" x14ac:dyDescent="0.25">
      <c r="A5439" t="s">
        <v>451</v>
      </c>
      <c r="B5439">
        <v>50</v>
      </c>
      <c r="C5439">
        <v>0.99</v>
      </c>
      <c r="D5439">
        <v>4.13</v>
      </c>
      <c r="E5439" s="1" t="s">
        <v>926</v>
      </c>
      <c r="F5439" s="4" t="str">
        <f>HYPERLINK("https://www.bmicos.com/categoria-producto/salud/")</f>
        <v>https://www.bmicos.com/categoria-producto/salud/</v>
      </c>
      <c r="G5439">
        <v>1</v>
      </c>
    </row>
    <row r="5440" spans="1:7" outlineLevel="1" x14ac:dyDescent="0.25">
      <c r="A5440" t="s">
        <v>451</v>
      </c>
      <c r="B5440">
        <v>50</v>
      </c>
      <c r="C5440">
        <v>0.99</v>
      </c>
      <c r="D5440">
        <v>4.13</v>
      </c>
      <c r="E5440" s="1" t="s">
        <v>926</v>
      </c>
      <c r="F5440" s="4" t="str">
        <f>HYPERLINK("https://es.aetna.com/individuals-families.html")</f>
        <v>https://es.aetna.com/individuals-families.html</v>
      </c>
      <c r="G5440">
        <v>1</v>
      </c>
    </row>
    <row r="5441" spans="1:7" x14ac:dyDescent="0.25">
      <c r="G5441">
        <v>1</v>
      </c>
    </row>
    <row r="5442" spans="1:7" x14ac:dyDescent="0.25">
      <c r="A5442" t="s">
        <v>861</v>
      </c>
      <c r="B5442">
        <v>50</v>
      </c>
      <c r="C5442">
        <v>0.33</v>
      </c>
      <c r="D5442">
        <v>2.33</v>
      </c>
      <c r="E5442" s="1" t="s">
        <v>861</v>
      </c>
      <c r="F5442" s="4" t="str">
        <f>HYPERLINK("https://selectra.es/seguros/seguros-salud")</f>
        <v>https://selectra.es/seguros/seguros-salud</v>
      </c>
      <c r="G5442">
        <v>1</v>
      </c>
    </row>
    <row r="5443" spans="1:7" outlineLevel="1" x14ac:dyDescent="0.25">
      <c r="A5443" t="s">
        <v>861</v>
      </c>
      <c r="B5443">
        <v>50</v>
      </c>
      <c r="C5443">
        <v>0.33</v>
      </c>
      <c r="D5443">
        <v>2.33</v>
      </c>
      <c r="E5443" s="1" t="s">
        <v>861</v>
      </c>
      <c r="F5443" s="4" t="str">
        <f>HYPERLINK("https://www.fundacionmapfre.org/publicaciones/diccionario-mapfre-seguros/")</f>
        <v>https://www.fundacionmapfre.org/publicaciones/diccionario-mapfre-seguros/</v>
      </c>
      <c r="G5443">
        <v>1</v>
      </c>
    </row>
    <row r="5444" spans="1:7" outlineLevel="1" x14ac:dyDescent="0.25">
      <c r="A5444" t="s">
        <v>861</v>
      </c>
      <c r="B5444">
        <v>50</v>
      </c>
      <c r="C5444">
        <v>0.33</v>
      </c>
      <c r="D5444">
        <v>2.33</v>
      </c>
      <c r="E5444" s="1" t="s">
        <v>861</v>
      </c>
      <c r="F5444" s="4" t="str">
        <f>HYPERLINK("https://es.wikipedia.org/wiki/Contrato_de_seguro")</f>
        <v>https://es.wikipedia.org/wiki/Contrato_de_seguro</v>
      </c>
      <c r="G5444">
        <v>1</v>
      </c>
    </row>
    <row r="5445" spans="1:7" outlineLevel="1" x14ac:dyDescent="0.25">
      <c r="A5445" t="s">
        <v>861</v>
      </c>
      <c r="B5445">
        <v>50</v>
      </c>
      <c r="C5445">
        <v>0.33</v>
      </c>
      <c r="D5445">
        <v>2.33</v>
      </c>
      <c r="E5445" s="1" t="s">
        <v>861</v>
      </c>
      <c r="F5445" s="4" t="str">
        <f>HYPERLINK("https://www.cancer.gov/espanol/publicaciones/diccionarios/diccionario-cancer/def/seguro-medico-complementario")</f>
        <v>https://www.cancer.gov/espanol/publicaciones/diccionarios/diccionario-cancer/def/seguro-medico-complementario</v>
      </c>
      <c r="G5445">
        <v>1</v>
      </c>
    </row>
    <row r="5446" spans="1:7" outlineLevel="1" x14ac:dyDescent="0.25">
      <c r="A5446" t="s">
        <v>861</v>
      </c>
      <c r="B5446">
        <v>50</v>
      </c>
      <c r="C5446">
        <v>0.33</v>
      </c>
      <c r="D5446">
        <v>2.33</v>
      </c>
      <c r="E5446" s="1" t="s">
        <v>861</v>
      </c>
      <c r="F5446" s="4" t="str">
        <f>HYPERLINK("https://www.gob.pe/194-seguro-social-del-peru-essalud")</f>
        <v>https://www.gob.pe/194-seguro-social-del-peru-essalud</v>
      </c>
      <c r="G5446">
        <v>1</v>
      </c>
    </row>
    <row r="5447" spans="1:7" outlineLevel="1" x14ac:dyDescent="0.25">
      <c r="A5447" t="s">
        <v>861</v>
      </c>
      <c r="B5447">
        <v>50</v>
      </c>
      <c r="C5447">
        <v>0.33</v>
      </c>
      <c r="D5447">
        <v>2.33</v>
      </c>
      <c r="E5447" s="1" t="s">
        <v>861</v>
      </c>
      <c r="F5447" s="4" t="str">
        <f>HYPERLINK("https://www.nacionalseguros.com.bo/preguntas-frecuentes.html")</f>
        <v>https://www.nacionalseguros.com.bo/preguntas-frecuentes.html</v>
      </c>
      <c r="G5447">
        <v>1</v>
      </c>
    </row>
    <row r="5448" spans="1:7" outlineLevel="1" x14ac:dyDescent="0.25">
      <c r="A5448" t="s">
        <v>861</v>
      </c>
      <c r="B5448">
        <v>50</v>
      </c>
      <c r="C5448">
        <v>0.33</v>
      </c>
      <c r="D5448">
        <v>2.33</v>
      </c>
      <c r="E5448" s="1" t="s">
        <v>861</v>
      </c>
      <c r="F5448" s="4" t="str">
        <f>HYPERLINK("https://www.elenabeser.com/tu-caja-fuerte-cumple-con-la-definicion-del-seguro-de-hogar/")</f>
        <v>https://www.elenabeser.com/tu-caja-fuerte-cumple-con-la-definicion-del-seguro-de-hogar/</v>
      </c>
      <c r="G5448">
        <v>1</v>
      </c>
    </row>
    <row r="5449" spans="1:7" outlineLevel="1" x14ac:dyDescent="0.25">
      <c r="A5449" t="s">
        <v>861</v>
      </c>
      <c r="B5449">
        <v>50</v>
      </c>
      <c r="C5449">
        <v>0.33</v>
      </c>
      <c r="D5449">
        <v>2.33</v>
      </c>
      <c r="E5449" s="1" t="s">
        <v>861</v>
      </c>
      <c r="F5449" s="4" t="str">
        <f>HYPERLINK("https://www.icea.es/")</f>
        <v>https://www.icea.es/</v>
      </c>
      <c r="G5449">
        <v>1</v>
      </c>
    </row>
    <row r="5450" spans="1:7" outlineLevel="1" x14ac:dyDescent="0.25">
      <c r="A5450" t="s">
        <v>861</v>
      </c>
      <c r="B5450">
        <v>50</v>
      </c>
      <c r="C5450">
        <v>0.33</v>
      </c>
      <c r="D5450">
        <v>2.33</v>
      </c>
      <c r="E5450" s="1" t="s">
        <v>861</v>
      </c>
      <c r="F5450" s="4" t="str">
        <f>HYPERLINK("https://superseguros.gob.pa/")</f>
        <v>https://superseguros.gob.pa/</v>
      </c>
      <c r="G5450">
        <v>1</v>
      </c>
    </row>
    <row r="5451" spans="1:7" outlineLevel="1" x14ac:dyDescent="0.25">
      <c r="A5451" t="s">
        <v>861</v>
      </c>
      <c r="B5451">
        <v>50</v>
      </c>
      <c r="C5451">
        <v>0.33</v>
      </c>
      <c r="D5451">
        <v>2.33</v>
      </c>
      <c r="E5451" s="1" t="s">
        <v>861</v>
      </c>
      <c r="F5451" s="4" t="str">
        <f>HYPERLINK("https://www.nnespana.es/blog")</f>
        <v>https://www.nnespana.es/blog</v>
      </c>
      <c r="G5451">
        <v>1</v>
      </c>
    </row>
    <row r="5452" spans="1:7" x14ac:dyDescent="0.25">
      <c r="G5452">
        <v>1</v>
      </c>
    </row>
    <row r="5453" spans="1:7" x14ac:dyDescent="0.25">
      <c r="A5453" t="s">
        <v>518</v>
      </c>
      <c r="B5453">
        <v>0</v>
      </c>
      <c r="C5453" t="s">
        <v>529</v>
      </c>
      <c r="D5453" t="s">
        <v>529</v>
      </c>
      <c r="E5453" s="1" t="s">
        <v>861</v>
      </c>
      <c r="F5453" s="4" t="str">
        <f>HYPERLINK("https://selectra.es/seguros/seguros-salud")</f>
        <v>https://selectra.es/seguros/seguros-salud</v>
      </c>
      <c r="G5453">
        <v>1</v>
      </c>
    </row>
    <row r="5454" spans="1:7" outlineLevel="1" x14ac:dyDescent="0.25">
      <c r="A5454" t="s">
        <v>518</v>
      </c>
      <c r="B5454">
        <v>0</v>
      </c>
      <c r="C5454" t="s">
        <v>529</v>
      </c>
      <c r="D5454" t="s">
        <v>529</v>
      </c>
      <c r="E5454" s="1" t="s">
        <v>861</v>
      </c>
      <c r="F5454" s="4" t="str">
        <f>HYPERLINK("https://www.fundacionmapfre.org/publicaciones/diccionario-mapfre-seguros/")</f>
        <v>https://www.fundacionmapfre.org/publicaciones/diccionario-mapfre-seguros/</v>
      </c>
      <c r="G5454">
        <v>1</v>
      </c>
    </row>
    <row r="5455" spans="1:7" outlineLevel="1" x14ac:dyDescent="0.25">
      <c r="A5455" t="s">
        <v>518</v>
      </c>
      <c r="B5455">
        <v>0</v>
      </c>
      <c r="C5455" t="s">
        <v>529</v>
      </c>
      <c r="D5455" t="s">
        <v>529</v>
      </c>
      <c r="E5455" s="1" t="s">
        <v>861</v>
      </c>
      <c r="F5455" s="4" t="str">
        <f>HYPERLINK("https://www.gob.pe/194-seguro-social-del-peru-essalud")</f>
        <v>https://www.gob.pe/194-seguro-social-del-peru-essalud</v>
      </c>
      <c r="G5455">
        <v>1</v>
      </c>
    </row>
    <row r="5456" spans="1:7" outlineLevel="1" x14ac:dyDescent="0.25">
      <c r="A5456" t="s">
        <v>518</v>
      </c>
      <c r="B5456">
        <v>0</v>
      </c>
      <c r="C5456" t="s">
        <v>529</v>
      </c>
      <c r="D5456" t="s">
        <v>529</v>
      </c>
      <c r="E5456" s="1" t="s">
        <v>861</v>
      </c>
      <c r="F5456" s="4" t="str">
        <f>HYPERLINK("https://es.wikipedia.org/wiki/Contrato_de_seguro")</f>
        <v>https://es.wikipedia.org/wiki/Contrato_de_seguro</v>
      </c>
      <c r="G5456">
        <v>1</v>
      </c>
    </row>
    <row r="5457" spans="1:7" outlineLevel="1" x14ac:dyDescent="0.25">
      <c r="A5457" t="s">
        <v>518</v>
      </c>
      <c r="B5457">
        <v>0</v>
      </c>
      <c r="C5457" t="s">
        <v>529</v>
      </c>
      <c r="D5457" t="s">
        <v>529</v>
      </c>
      <c r="E5457" s="1" t="s">
        <v>861</v>
      </c>
      <c r="F5457" s="4" t="str">
        <f>HYPERLINK("https://www.aegon.es/seguros/salud/coberturas/copago")</f>
        <v>https://www.aegon.es/seguros/salud/coberturas/copago</v>
      </c>
      <c r="G5457">
        <v>1</v>
      </c>
    </row>
    <row r="5458" spans="1:7" outlineLevel="1" x14ac:dyDescent="0.25">
      <c r="A5458" t="s">
        <v>518</v>
      </c>
      <c r="B5458">
        <v>0</v>
      </c>
      <c r="C5458" t="s">
        <v>529</v>
      </c>
      <c r="D5458" t="s">
        <v>529</v>
      </c>
      <c r="E5458" s="1" t="s">
        <v>861</v>
      </c>
      <c r="F5458" s="4" t="str">
        <f>HYPERLINK("https://www.nacionalseguros.com.bo/preguntas-frecuentes.html")</f>
        <v>https://www.nacionalseguros.com.bo/preguntas-frecuentes.html</v>
      </c>
      <c r="G5458">
        <v>1</v>
      </c>
    </row>
    <row r="5459" spans="1:7" outlineLevel="1" x14ac:dyDescent="0.25">
      <c r="A5459" t="s">
        <v>518</v>
      </c>
      <c r="B5459">
        <v>0</v>
      </c>
      <c r="C5459" t="s">
        <v>529</v>
      </c>
      <c r="D5459" t="s">
        <v>529</v>
      </c>
      <c r="E5459" s="1" t="s">
        <v>861</v>
      </c>
      <c r="F5459" s="4" t="str">
        <f>HYPERLINK("https://www.clinicum.es/")</f>
        <v>https://www.clinicum.es/</v>
      </c>
      <c r="G5459">
        <v>1</v>
      </c>
    </row>
    <row r="5460" spans="1:7" outlineLevel="1" x14ac:dyDescent="0.25">
      <c r="A5460" t="s">
        <v>518</v>
      </c>
      <c r="B5460">
        <v>0</v>
      </c>
      <c r="C5460" t="s">
        <v>529</v>
      </c>
      <c r="D5460" t="s">
        <v>529</v>
      </c>
      <c r="E5460" s="1" t="s">
        <v>861</v>
      </c>
      <c r="F5460" s="4" t="str">
        <f>HYPERLINK("http://www.bvirtual.ogp.pr.gov/ogp/Bvirtual/leyesreferencia/PDF/Seguros/5-2014.pdf")</f>
        <v>http://www.bvirtual.ogp.pr.gov/ogp/Bvirtual/leyesreferencia/PDF/Seguros/5-2014.pdf</v>
      </c>
      <c r="G5460">
        <v>1</v>
      </c>
    </row>
    <row r="5461" spans="1:7" outlineLevel="1" x14ac:dyDescent="0.25">
      <c r="A5461" t="s">
        <v>518</v>
      </c>
      <c r="B5461">
        <v>0</v>
      </c>
      <c r="C5461" t="s">
        <v>529</v>
      </c>
      <c r="D5461" t="s">
        <v>529</v>
      </c>
      <c r="E5461" s="1" t="s">
        <v>861</v>
      </c>
      <c r="F5461" s="4" t="str">
        <f>HYPERLINK("https://es.surveymonkey.com/mp/health-insurance-survey-template/")</f>
        <v>https://es.surveymonkey.com/mp/health-insurance-survey-template/</v>
      </c>
      <c r="G5461">
        <v>1</v>
      </c>
    </row>
    <row r="5462" spans="1:7" outlineLevel="1" x14ac:dyDescent="0.25">
      <c r="A5462" t="s">
        <v>518</v>
      </c>
      <c r="B5462">
        <v>0</v>
      </c>
      <c r="C5462" t="s">
        <v>529</v>
      </c>
      <c r="D5462" t="s">
        <v>529</v>
      </c>
      <c r="E5462" s="1" t="s">
        <v>861</v>
      </c>
      <c r="F5462" s="4" t="str">
        <f>HYPERLINK("https://superseguros.gob.pa/")</f>
        <v>https://superseguros.gob.pa/</v>
      </c>
      <c r="G5462">
        <v>1</v>
      </c>
    </row>
    <row r="5463" spans="1:7" x14ac:dyDescent="0.25">
      <c r="G5463">
        <v>1</v>
      </c>
    </row>
    <row r="5464" spans="1:7" x14ac:dyDescent="0.25">
      <c r="A5464" t="s">
        <v>382</v>
      </c>
      <c r="B5464">
        <v>50</v>
      </c>
      <c r="C5464">
        <v>0.33</v>
      </c>
      <c r="D5464">
        <v>1.04</v>
      </c>
      <c r="E5464" s="1" t="s">
        <v>861</v>
      </c>
      <c r="F5464" s="4" t="str">
        <f>HYPERLINK("https://www.puntoseguro.com/blog/que-es-seguro-prima-nivelada/")</f>
        <v>https://www.puntoseguro.com/blog/que-es-seguro-prima-nivelada/</v>
      </c>
      <c r="G5464">
        <v>1</v>
      </c>
    </row>
    <row r="5465" spans="1:7" outlineLevel="1" x14ac:dyDescent="0.25">
      <c r="A5465" t="s">
        <v>382</v>
      </c>
      <c r="B5465">
        <v>50</v>
      </c>
      <c r="C5465">
        <v>0.33</v>
      </c>
      <c r="D5465">
        <v>1.04</v>
      </c>
      <c r="E5465" s="1" t="s">
        <v>861</v>
      </c>
      <c r="F5465" s="4" t="str">
        <f>HYPERLINK("https://www.fundacionmapfre.org/publicaciones/diccionario-mapfre-seguros/")</f>
        <v>https://www.fundacionmapfre.org/publicaciones/diccionario-mapfre-seguros/</v>
      </c>
      <c r="G5465">
        <v>1</v>
      </c>
    </row>
    <row r="5466" spans="1:7" outlineLevel="1" x14ac:dyDescent="0.25">
      <c r="A5466" t="s">
        <v>382</v>
      </c>
      <c r="B5466">
        <v>50</v>
      </c>
      <c r="C5466">
        <v>0.33</v>
      </c>
      <c r="D5466">
        <v>1.04</v>
      </c>
      <c r="E5466" s="1" t="s">
        <v>861</v>
      </c>
      <c r="F5466" s="4" t="str">
        <f>HYPERLINK("https://es.wikipedia.org/wiki/Contrato_de_seguro")</f>
        <v>https://es.wikipedia.org/wiki/Contrato_de_seguro</v>
      </c>
      <c r="G5466">
        <v>1</v>
      </c>
    </row>
    <row r="5467" spans="1:7" outlineLevel="1" x14ac:dyDescent="0.25">
      <c r="A5467" t="s">
        <v>382</v>
      </c>
      <c r="B5467">
        <v>50</v>
      </c>
      <c r="C5467">
        <v>0.33</v>
      </c>
      <c r="D5467">
        <v>1.04</v>
      </c>
      <c r="E5467" s="1" t="s">
        <v>861</v>
      </c>
      <c r="F5467" s="4" t="str">
        <f>HYPERLINK("https://www.icea.es/")</f>
        <v>https://www.icea.es/</v>
      </c>
      <c r="G5467">
        <v>1</v>
      </c>
    </row>
    <row r="5468" spans="1:7" outlineLevel="1" x14ac:dyDescent="0.25">
      <c r="A5468" t="s">
        <v>382</v>
      </c>
      <c r="B5468">
        <v>50</v>
      </c>
      <c r="C5468">
        <v>0.33</v>
      </c>
      <c r="D5468">
        <v>1.04</v>
      </c>
      <c r="E5468" s="1" t="s">
        <v>861</v>
      </c>
      <c r="F5468" s="4" t="str">
        <f>HYPERLINK("https://www.elenabeser.com/tu-caja-fuerte-cumple-con-la-definicion-del-seguro-de-hogar/")</f>
        <v>https://www.elenabeser.com/tu-caja-fuerte-cumple-con-la-definicion-del-seguro-de-hogar/</v>
      </c>
      <c r="G5468">
        <v>1</v>
      </c>
    </row>
    <row r="5469" spans="1:7" outlineLevel="1" x14ac:dyDescent="0.25">
      <c r="A5469" t="s">
        <v>382</v>
      </c>
      <c r="B5469">
        <v>50</v>
      </c>
      <c r="C5469">
        <v>0.33</v>
      </c>
      <c r="D5469">
        <v>1.04</v>
      </c>
      <c r="E5469" s="1" t="s">
        <v>861</v>
      </c>
      <c r="F5469" s="4" t="str">
        <f>HYPERLINK("https://tucorreduriadeseguros.com/formas-de-pago-seguros-decesos/")</f>
        <v>https://tucorreduriadeseguros.com/formas-de-pago-seguros-decesos/</v>
      </c>
      <c r="G5469">
        <v>1</v>
      </c>
    </row>
    <row r="5470" spans="1:7" outlineLevel="1" x14ac:dyDescent="0.25">
      <c r="A5470" t="s">
        <v>382</v>
      </c>
      <c r="B5470">
        <v>50</v>
      </c>
      <c r="C5470">
        <v>0.33</v>
      </c>
      <c r="D5470">
        <v>1.04</v>
      </c>
      <c r="E5470" s="1" t="s">
        <v>861</v>
      </c>
      <c r="F5470" s="4" t="str">
        <f>HYPERLINK("https://www.reale.es/")</f>
        <v>https://www.reale.es/</v>
      </c>
      <c r="G5470">
        <v>1</v>
      </c>
    </row>
    <row r="5471" spans="1:7" outlineLevel="1" x14ac:dyDescent="0.25">
      <c r="A5471" t="s">
        <v>382</v>
      </c>
      <c r="B5471">
        <v>50</v>
      </c>
      <c r="C5471">
        <v>0.33</v>
      </c>
      <c r="D5471">
        <v>1.04</v>
      </c>
      <c r="E5471" s="1" t="s">
        <v>861</v>
      </c>
      <c r="F5471" s="4" t="str">
        <f>HYPERLINK("https://seguros.elcorteingles.es/ayuda/diferencia-ramo-modalidad/")</f>
        <v>https://seguros.elcorteingles.es/ayuda/diferencia-ramo-modalidad/</v>
      </c>
      <c r="G5471">
        <v>1</v>
      </c>
    </row>
    <row r="5472" spans="1:7" outlineLevel="1" x14ac:dyDescent="0.25">
      <c r="A5472" t="s">
        <v>382</v>
      </c>
      <c r="B5472">
        <v>50</v>
      </c>
      <c r="C5472">
        <v>0.33</v>
      </c>
      <c r="D5472">
        <v>1.04</v>
      </c>
      <c r="E5472" s="1" t="s">
        <v>861</v>
      </c>
      <c r="F5472" s="4" t="str">
        <f>HYPERLINK("https://www.activeseguros.com/compania/actividades/item/301-active-acciones")</f>
        <v>https://www.activeseguros.com/compania/actividades/item/301-active-acciones</v>
      </c>
      <c r="G5472">
        <v>1</v>
      </c>
    </row>
    <row r="5473" spans="1:7" outlineLevel="1" x14ac:dyDescent="0.25">
      <c r="A5473" t="s">
        <v>382</v>
      </c>
      <c r="B5473">
        <v>50</v>
      </c>
      <c r="C5473">
        <v>0.33</v>
      </c>
      <c r="D5473">
        <v>1.04</v>
      </c>
      <c r="E5473" s="1" t="s">
        <v>861</v>
      </c>
      <c r="F5473" s="4" t="str">
        <f>HYPERLINK("https://www.generali.es/")</f>
        <v>https://www.generali.es/</v>
      </c>
      <c r="G5473">
        <v>1</v>
      </c>
    </row>
    <row r="5474" spans="1:7" x14ac:dyDescent="0.25">
      <c r="G5474">
        <v>1</v>
      </c>
    </row>
    <row r="5475" spans="1:7" x14ac:dyDescent="0.25">
      <c r="A5475" t="s">
        <v>453</v>
      </c>
      <c r="B5475">
        <v>500</v>
      </c>
      <c r="C5475">
        <v>0.99</v>
      </c>
      <c r="D5475">
        <v>2.58</v>
      </c>
      <c r="E5475" s="1" t="s">
        <v>555</v>
      </c>
      <c r="F5475" s="4" t="str">
        <f>HYPERLINK("https://selectra.es/seguros/seguros-salud")</f>
        <v>https://selectra.es/seguros/seguros-salud</v>
      </c>
      <c r="G5475">
        <v>1</v>
      </c>
    </row>
    <row r="5476" spans="1:7" outlineLevel="1" x14ac:dyDescent="0.25">
      <c r="A5476" t="s">
        <v>453</v>
      </c>
      <c r="B5476">
        <v>500</v>
      </c>
      <c r="C5476">
        <v>0.99</v>
      </c>
      <c r="D5476">
        <v>2.58</v>
      </c>
      <c r="E5476" s="1" t="s">
        <v>555</v>
      </c>
      <c r="F5476" s="4" t="str">
        <f>HYPERLINK("https://www.vivaz.com/opiniones/")</f>
        <v>https://www.vivaz.com/opiniones/</v>
      </c>
      <c r="G5476">
        <v>1</v>
      </c>
    </row>
    <row r="5477" spans="1:7" outlineLevel="1" x14ac:dyDescent="0.25">
      <c r="A5477" t="s">
        <v>453</v>
      </c>
      <c r="B5477">
        <v>500</v>
      </c>
      <c r="C5477">
        <v>0.99</v>
      </c>
      <c r="D5477">
        <v>2.58</v>
      </c>
      <c r="E5477" s="1" t="s">
        <v>555</v>
      </c>
      <c r="F5477" s="4" t="str">
        <f>HYPERLINK("https://es.trustpilot.com/review/dkvseguros.es")</f>
        <v>https://es.trustpilot.com/review/dkvseguros.es</v>
      </c>
      <c r="G5477">
        <v>1</v>
      </c>
    </row>
    <row r="5478" spans="1:7" outlineLevel="1" x14ac:dyDescent="0.25">
      <c r="A5478" t="s">
        <v>453</v>
      </c>
      <c r="B5478">
        <v>500</v>
      </c>
      <c r="C5478">
        <v>0.99</v>
      </c>
      <c r="D5478">
        <v>2.58</v>
      </c>
      <c r="E5478" s="1" t="s">
        <v>555</v>
      </c>
      <c r="F5478" s="4" t="str">
        <f>HYPERLINK("https://www.quechollodesegurodesalud.com/foro-de-hna-comparte-tu-opinion-sobre-hna/")</f>
        <v>https://www.quechollodesegurodesalud.com/foro-de-hna-comparte-tu-opinion-sobre-hna/</v>
      </c>
      <c r="G5478">
        <v>1</v>
      </c>
    </row>
    <row r="5479" spans="1:7" outlineLevel="1" x14ac:dyDescent="0.25">
      <c r="A5479" t="s">
        <v>453</v>
      </c>
      <c r="B5479">
        <v>500</v>
      </c>
      <c r="C5479">
        <v>0.99</v>
      </c>
      <c r="D5479">
        <v>2.58</v>
      </c>
      <c r="E5479" s="1" t="s">
        <v>555</v>
      </c>
      <c r="F5479" s="4" t="str">
        <f>HYPERLINK("https://www.kelisto.es/seguros-salud/mejor-compra/los-mejores-seguros-de-salud-sin-copago-6257")</f>
        <v>https://www.kelisto.es/seguros-salud/mejor-compra/los-mejores-seguros-de-salud-sin-copago-6257</v>
      </c>
      <c r="G5479">
        <v>1</v>
      </c>
    </row>
    <row r="5480" spans="1:7" outlineLevel="1" x14ac:dyDescent="0.25">
      <c r="A5480" t="s">
        <v>453</v>
      </c>
      <c r="B5480">
        <v>500</v>
      </c>
      <c r="C5480">
        <v>0.99</v>
      </c>
      <c r="D5480">
        <v>2.58</v>
      </c>
      <c r="E5480" s="1" t="s">
        <v>555</v>
      </c>
      <c r="F5480" s="4" t="str">
        <f>HYPERLINK("https://www.losviajeros.com/foros.php?sm=Seguro-Medico-en-Estados-Unidos&amp;amp;sf=25")</f>
        <v>https://www.losviajeros.com/foros.php?sm=Seguro-Medico-en-Estados-Unidos&amp;amp;sf=25</v>
      </c>
      <c r="G5480">
        <v>1</v>
      </c>
    </row>
    <row r="5481" spans="1:7" outlineLevel="1" x14ac:dyDescent="0.25">
      <c r="A5481" t="s">
        <v>453</v>
      </c>
      <c r="B5481">
        <v>500</v>
      </c>
      <c r="C5481">
        <v>0.99</v>
      </c>
      <c r="D5481">
        <v>2.58</v>
      </c>
      <c r="E5481" s="1" t="s">
        <v>555</v>
      </c>
      <c r="F5481" s="4" t="str">
        <f>HYPERLINK("https://www.losviajeros.com/foros.php?sm=Seguro+Medico+Revolut&amp;amp;sf=46")</f>
        <v>https://www.losviajeros.com/foros.php?sm=Seguro+Medico+Revolut&amp;amp;sf=46</v>
      </c>
      <c r="G5481">
        <v>1</v>
      </c>
    </row>
    <row r="5482" spans="1:7" outlineLevel="1" x14ac:dyDescent="0.25">
      <c r="A5482" t="s">
        <v>453</v>
      </c>
      <c r="B5482">
        <v>500</v>
      </c>
      <c r="C5482">
        <v>0.99</v>
      </c>
      <c r="D5482">
        <v>2.58</v>
      </c>
      <c r="E5482" s="1" t="s">
        <v>555</v>
      </c>
      <c r="F5482" s="4" t="str">
        <f>HYPERLINK("https://capturetheatlas.com/es/mejor-seguro-de-viaje/")</f>
        <v>https://capturetheatlas.com/es/mejor-seguro-de-viaje/</v>
      </c>
      <c r="G5482">
        <v>1</v>
      </c>
    </row>
    <row r="5483" spans="1:7" outlineLevel="1" x14ac:dyDescent="0.25">
      <c r="A5483" t="s">
        <v>453</v>
      </c>
      <c r="B5483">
        <v>500</v>
      </c>
      <c r="C5483">
        <v>0.99</v>
      </c>
      <c r="D5483">
        <v>2.58</v>
      </c>
      <c r="E5483" s="1" t="s">
        <v>555</v>
      </c>
      <c r="F5483" s="4" t="str">
        <f>HYPERLINK("https://www.elfinanciero.com.mx/opinion/jeanette-leyva/mas-vale-tener-seguro-y-no-ocuparlo")</f>
        <v>https://www.elfinanciero.com.mx/opinion/jeanette-leyva/mas-vale-tener-seguro-y-no-ocuparlo</v>
      </c>
      <c r="G5483">
        <v>1</v>
      </c>
    </row>
    <row r="5484" spans="1:7" outlineLevel="1" x14ac:dyDescent="0.25">
      <c r="A5484" t="s">
        <v>453</v>
      </c>
      <c r="B5484">
        <v>500</v>
      </c>
      <c r="C5484">
        <v>0.99</v>
      </c>
      <c r="D5484">
        <v>2.58</v>
      </c>
      <c r="E5484" s="1" t="s">
        <v>555</v>
      </c>
      <c r="F5484" s="4" t="str">
        <f>HYPERLINK("https://www.ibercaja.es/particulares/seguros/seguros-salud/caser-salud-integral/")</f>
        <v>https://www.ibercaja.es/particulares/seguros/seguros-salud/caser-salud-integral/</v>
      </c>
      <c r="G5484">
        <v>1</v>
      </c>
    </row>
    <row r="5485" spans="1:7" x14ac:dyDescent="0.25">
      <c r="G5485">
        <v>1</v>
      </c>
    </row>
    <row r="5486" spans="1:7" x14ac:dyDescent="0.25">
      <c r="A5486" t="s">
        <v>555</v>
      </c>
      <c r="B5486">
        <v>50</v>
      </c>
      <c r="C5486">
        <v>0.99</v>
      </c>
      <c r="D5486">
        <v>3.07</v>
      </c>
      <c r="E5486" s="1" t="s">
        <v>555</v>
      </c>
      <c r="F5486" s="4" t="str">
        <f>HYPERLINK("https://selectra.es/seguros/seguros-salud")</f>
        <v>https://selectra.es/seguros/seguros-salud</v>
      </c>
      <c r="G5486">
        <v>1</v>
      </c>
    </row>
    <row r="5487" spans="1:7" outlineLevel="1" x14ac:dyDescent="0.25">
      <c r="A5487" t="s">
        <v>555</v>
      </c>
      <c r="B5487">
        <v>50</v>
      </c>
      <c r="C5487">
        <v>0.99</v>
      </c>
      <c r="D5487">
        <v>3.07</v>
      </c>
      <c r="E5487" s="1" t="s">
        <v>555</v>
      </c>
      <c r="F5487" s="4" t="str">
        <f>HYPERLINK("https://www.kelisto.es/seguros-salud/mejor-compra/los-mejores-seguros-de-salud-sin-copago-6257")</f>
        <v>https://www.kelisto.es/seguros-salud/mejor-compra/los-mejores-seguros-de-salud-sin-copago-6257</v>
      </c>
      <c r="G5487">
        <v>1</v>
      </c>
    </row>
    <row r="5488" spans="1:7" outlineLevel="1" x14ac:dyDescent="0.25">
      <c r="A5488" t="s">
        <v>555</v>
      </c>
      <c r="B5488">
        <v>50</v>
      </c>
      <c r="C5488">
        <v>0.99</v>
      </c>
      <c r="D5488">
        <v>3.07</v>
      </c>
      <c r="E5488" s="1" t="s">
        <v>555</v>
      </c>
      <c r="F5488" s="4" t="str">
        <f>HYPERLINK("https://www.vivaz.com/opiniones/")</f>
        <v>https://www.vivaz.com/opiniones/</v>
      </c>
      <c r="G5488">
        <v>1</v>
      </c>
    </row>
    <row r="5489" spans="1:7" outlineLevel="1" x14ac:dyDescent="0.25">
      <c r="A5489" t="s">
        <v>555</v>
      </c>
      <c r="B5489">
        <v>50</v>
      </c>
      <c r="C5489">
        <v>0.99</v>
      </c>
      <c r="D5489">
        <v>3.07</v>
      </c>
      <c r="E5489" s="1" t="s">
        <v>555</v>
      </c>
      <c r="F5489" s="4" t="str">
        <f>HYPERLINK("https://www.quechollodesegurodesalud.com/foro-de-hna-comparte-tu-opinion-sobre-hna/")</f>
        <v>https://www.quechollodesegurodesalud.com/foro-de-hna-comparte-tu-opinion-sobre-hna/</v>
      </c>
      <c r="G5489">
        <v>1</v>
      </c>
    </row>
    <row r="5490" spans="1:7" outlineLevel="1" x14ac:dyDescent="0.25">
      <c r="A5490" t="s">
        <v>555</v>
      </c>
      <c r="B5490">
        <v>50</v>
      </c>
      <c r="C5490">
        <v>0.99</v>
      </c>
      <c r="D5490">
        <v>3.07</v>
      </c>
      <c r="E5490" s="1" t="s">
        <v>555</v>
      </c>
      <c r="F5490" s="4" t="str">
        <f>HYPERLINK("https://capturetheatlas.com/es/mejor-seguro-de-viaje/")</f>
        <v>https://capturetheatlas.com/es/mejor-seguro-de-viaje/</v>
      </c>
      <c r="G5490">
        <v>1</v>
      </c>
    </row>
    <row r="5491" spans="1:7" outlineLevel="1" x14ac:dyDescent="0.25">
      <c r="A5491" t="s">
        <v>555</v>
      </c>
      <c r="B5491">
        <v>50</v>
      </c>
      <c r="C5491">
        <v>0.99</v>
      </c>
      <c r="D5491">
        <v>3.07</v>
      </c>
      <c r="E5491" s="1" t="s">
        <v>555</v>
      </c>
      <c r="F5491" s="4" t="str">
        <f>HYPERLINK("https://es.trustpilot.com/review/dkvseguros.es")</f>
        <v>https://es.trustpilot.com/review/dkvseguros.es</v>
      </c>
      <c r="G5491">
        <v>1</v>
      </c>
    </row>
    <row r="5492" spans="1:7" outlineLevel="1" x14ac:dyDescent="0.25">
      <c r="A5492" t="s">
        <v>555</v>
      </c>
      <c r="B5492">
        <v>50</v>
      </c>
      <c r="C5492">
        <v>0.99</v>
      </c>
      <c r="D5492">
        <v>3.07</v>
      </c>
      <c r="E5492" s="1" t="s">
        <v>555</v>
      </c>
      <c r="F5492" s="4" t="str">
        <f>HYPERLINK("https://www.rastreator.com/seguros-de-coche/analisis/mejor-seguro-de-coche.aspx")</f>
        <v>https://www.rastreator.com/seguros-de-coche/analisis/mejor-seguro-de-coche.aspx</v>
      </c>
      <c r="G5492">
        <v>1</v>
      </c>
    </row>
    <row r="5493" spans="1:7" outlineLevel="1" x14ac:dyDescent="0.25">
      <c r="A5493" t="s">
        <v>555</v>
      </c>
      <c r="B5493">
        <v>50</v>
      </c>
      <c r="C5493">
        <v>0.99</v>
      </c>
      <c r="D5493">
        <v>3.07</v>
      </c>
      <c r="E5493" s="1" t="s">
        <v>555</v>
      </c>
      <c r="F5493" s="4" t="str">
        <f>HYPERLINK("https://www.generali.es/seguros-particulares/salud-clinic")</f>
        <v>https://www.generali.es/seguros-particulares/salud-clinic</v>
      </c>
      <c r="G5493">
        <v>1</v>
      </c>
    </row>
    <row r="5494" spans="1:7" outlineLevel="1" x14ac:dyDescent="0.25">
      <c r="A5494" t="s">
        <v>555</v>
      </c>
      <c r="B5494">
        <v>50</v>
      </c>
      <c r="C5494">
        <v>0.99</v>
      </c>
      <c r="D5494">
        <v>3.07</v>
      </c>
      <c r="E5494" s="1" t="s">
        <v>555</v>
      </c>
      <c r="F5494" s="4" t="str">
        <f>HYPERLINK("https://www.generali.es/seguros-particulares/salud-enfermedades-graves")</f>
        <v>https://www.generali.es/seguros-particulares/salud-enfermedades-graves</v>
      </c>
      <c r="G5494">
        <v>1</v>
      </c>
    </row>
    <row r="5495" spans="1:7" outlineLevel="1" x14ac:dyDescent="0.25">
      <c r="A5495" t="s">
        <v>555</v>
      </c>
      <c r="B5495">
        <v>50</v>
      </c>
      <c r="C5495">
        <v>0.99</v>
      </c>
      <c r="D5495">
        <v>3.07</v>
      </c>
      <c r="E5495" s="1" t="s">
        <v>555</v>
      </c>
      <c r="F5495" s="4" t="str">
        <f>HYPERLINK("https://www.reale.es/")</f>
        <v>https://www.reale.es/</v>
      </c>
      <c r="G5495">
        <v>1</v>
      </c>
    </row>
    <row r="5496" spans="1:7" x14ac:dyDescent="0.25">
      <c r="G5496">
        <v>1</v>
      </c>
    </row>
  </sheetData>
  <hyperlinks>
    <hyperlink ref="F195" r:id="rId1" display="https://www.imq.es/sites/IMQCorporativo/default/es_ES/CanalesPrincipales/Guia_Medica?action=details&amp;amp;idRealizador=20242&amp;amp;idCuadro=32948&amp;amp;fromPage=guia&amp;amp;busqueda=tipoBusqueda%3Dotros%26page%3D37%26mutualidades%3Doff%26dental%3Doff%26citaWeb%3Doff" xr:uid="{00000000-0004-0000-0000-000000000000}"/>
    <hyperlink ref="F906" r:id="rId2" display="https://www.madrid.es/portales/munimadrid/es/Documentos-Personales/Certificado-de-contratos-de-seguros-de-cobertura-de-fallecimiento/?vgnextfmt=default&amp;amp;vgnextoid=0b00537b164e2510VgnVCM1000000b205a0aRCRD&amp;amp;vgnextchannel=3900537b164e2510VgnVCM1000000b205a0aRCRD" xr:uid="{00000000-0004-0000-0000-000001000000}"/>
    <hyperlink ref="F917" r:id="rId3" display="https://www.madrid.es/portales/munimadrid/es/Documentos-Personales/Certificado-de-contratos-de-seguros-de-cobertura-de-fallecimiento/?vgnextfmt=default&amp;amp;vgnextoid=0b00537b164e2510VgnVCM1000000b205a0aRCRD&amp;amp;vgnextchannel=3900537b164e2510VgnVCM1000000b205a0aRCRD" xr:uid="{00000000-0004-0000-0000-000002000000}"/>
    <hyperlink ref="F936" r:id="rId4" display="https://www.madrid.es/portales/munimadrid/es/Documentos-Personales/Certificado-de-contratos-de-seguros-de-cobertura-de-fallecimiento/?vgnextfmt=default&amp;amp;vgnextoid=0b00537b164e2510VgnVCM1000000b205a0aRCRD&amp;amp;vgnextchannel=3900537b164e2510VgnVCM1000000b205a0aRCRD" xr:uid="{00000000-0004-0000-0000-000003000000}"/>
    <hyperlink ref="F950" r:id="rId5" display="https://www.madrid.es/portales/munimadrid/es/Documentos-Personales/Certificado-de-contratos-de-seguros-de-cobertura-de-fallecimiento/?vgnextfmt=default&amp;amp;vgnextoid=0b00537b164e2510VgnVCM1000000b205a0aRCRD&amp;amp;vgnextchannel=3900537b164e2510VgnVCM1000000b205a0aRCRD" xr:uid="{00000000-0004-0000-0000-000004000000}"/>
    <hyperlink ref="F956" r:id="rId6" display="https://www.chubb.com/content/dam/chubb-sites/chubb-com/pe-es/personas-y-familias/seguro-de-accidentes-personales/documents/pdf-actualizaci%C3%B3n-febrero-2021/Seguro%20de%20Accidentes%20Personales%20-%20Repatriaci%C3%B3n%20Funeraria%20a%20causa%20de%20fallecimiento%20por%20COVID-19.pdf" xr:uid="{00000000-0004-0000-0000-000005000000}"/>
  </hyperlinks>
  <pageMargins left="0.7" right="0.7" top="0.75" bottom="0.75" header="0.3" footer="0.3"/>
  <tableParts count="1"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2:A10"/>
  <sheetViews>
    <sheetView zoomScaleNormal="100" workbookViewId="0">
      <selection activeCell="A10" sqref="A10"/>
    </sheetView>
  </sheetViews>
  <sheetFormatPr defaultColWidth="9.140625" defaultRowHeight="15" x14ac:dyDescent="0.25"/>
  <cols>
    <col min="1" max="1" width="75.28515625" customWidth="1"/>
  </cols>
  <sheetData>
    <row r="2" spans="1:1" x14ac:dyDescent="0.25">
      <c r="A2" s="10" t="s">
        <v>1182</v>
      </c>
    </row>
    <row r="3" spans="1:1" x14ac:dyDescent="0.25">
      <c r="A3" s="10" t="s">
        <v>1300</v>
      </c>
    </row>
    <row r="4" spans="1:1" x14ac:dyDescent="0.25">
      <c r="A4" s="10" t="s">
        <v>1179</v>
      </c>
    </row>
    <row r="5" spans="1:1" x14ac:dyDescent="0.25">
      <c r="A5" s="10" t="s">
        <v>1187</v>
      </c>
    </row>
    <row r="6" spans="1:1" x14ac:dyDescent="0.25">
      <c r="A6" s="10" t="s">
        <v>1234</v>
      </c>
    </row>
    <row r="7" spans="1:1" x14ac:dyDescent="0.25">
      <c r="A7" s="10" t="s">
        <v>1190</v>
      </c>
    </row>
    <row r="8" spans="1:1" x14ac:dyDescent="0.25">
      <c r="A8" s="10" t="s">
        <v>1188</v>
      </c>
    </row>
    <row r="9" spans="1:1" x14ac:dyDescent="0.25">
      <c r="A9" s="10" t="s">
        <v>1403</v>
      </c>
    </row>
    <row r="10" spans="1:1" x14ac:dyDescent="0.25">
      <c r="A10" s="10" t="s">
        <v>1193</v>
      </c>
    </row>
  </sheetData>
  <hyperlinks>
    <hyperlink ref="A2" r:id="rId1" xr:uid="{958CE2C1-0D92-4D3A-83AD-2D037D3DAF16}"/>
    <hyperlink ref="A5" r:id="rId2" xr:uid="{8D958A2B-83B9-4949-B201-8B0F979C0F24}"/>
    <hyperlink ref="A6" r:id="rId3" xr:uid="{05E995CC-E467-4FF9-BC3E-DE3FDFAAA2D2}"/>
    <hyperlink ref="A8" r:id="rId4" xr:uid="{863FE7CD-0175-4424-9A3A-062BBA4A224E}"/>
    <hyperlink ref="A3" r:id="rId5" xr:uid="{D7B87BEA-917F-4283-92F0-EDE69BC956F4}"/>
    <hyperlink ref="A4" r:id="rId6" xr:uid="{7D578625-898A-44E2-8E46-3375FE7535CA}"/>
    <hyperlink ref="A7" r:id="rId7" xr:uid="{3F68354F-7707-4FDB-9061-123989CFCD31}"/>
    <hyperlink ref="A9" r:id="rId8" xr:uid="{0C80D380-E355-4ED8-AB49-1C05F6A1BB6A}"/>
    <hyperlink ref="A10" r:id="rId9" xr:uid="{6F5C2D97-04A5-4312-938A-31A70A5C25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</vt:lpstr>
      <vt:lpstr>конкуренты по коду</vt:lpstr>
      <vt:lpstr>Лист1</vt:lpstr>
      <vt:lpstr>Data</vt:lpstr>
      <vt:lpstr>Конкуренты 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</cp:lastModifiedBy>
  <dcterms:created xsi:type="dcterms:W3CDTF">2021-03-19T13:25:50Z</dcterms:created>
  <dcterms:modified xsi:type="dcterms:W3CDTF">2021-03-22T20:32:18Z</dcterms:modified>
</cp:coreProperties>
</file>