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nicia/Documents/UCB_Challenges/01-Excel copy/Excel_Challenge/"/>
    </mc:Choice>
  </mc:AlternateContent>
  <xr:revisionPtr revIDLastSave="0" documentId="8_{8A17C715-C175-2E46-B102-BF9AAC9927F6}" xr6:coauthVersionLast="47" xr6:coauthVersionMax="47" xr10:uidLastSave="{00000000-0000-0000-0000-000000000000}"/>
  <bookViews>
    <workbookView xWindow="5560" yWindow="760" windowWidth="29000" windowHeight="21580" activeTab="5" xr2:uid="{00000000-000D-0000-FFFF-FFFF00000000}"/>
  </bookViews>
  <sheets>
    <sheet name="Crowdfunding" sheetId="1" r:id="rId1"/>
    <sheet name="Category" sheetId="3" r:id="rId2"/>
    <sheet name="Sub-Category" sheetId="5" r:id="rId3"/>
    <sheet name="Outcome" sheetId="6" r:id="rId4"/>
    <sheet name="Goal Funding" sheetId="7" r:id="rId5"/>
    <sheet name="Statistical Analysis" sheetId="8" r:id="rId6"/>
    <sheet name=" Written Report" sheetId="9" r:id="rId7"/>
  </sheets>
  <definedNames>
    <definedName name="_xlnm._FilterDatabase" localSheetId="0" hidden="1">Crowdfunding!$G$1:$G$1001</definedName>
    <definedName name="_xlchart.v1.0" hidden="1">'Statistical Analysis'!$B$2:$B$566</definedName>
    <definedName name="_xlchart.v1.1" hidden="1">'Statistical Analysis'!$D$2:$D$365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8" l="1"/>
  <c r="G50" i="8"/>
  <c r="G49" i="8"/>
  <c r="G48" i="8"/>
  <c r="G47" i="8"/>
  <c r="G46" i="8"/>
  <c r="G6" i="8" a="1"/>
  <c r="G6" i="8" s="1"/>
  <c r="G5" i="8"/>
  <c r="G4" i="8"/>
  <c r="G3" i="8"/>
  <c r="G7" i="8"/>
  <c r="G2" i="8"/>
  <c r="D13" i="7"/>
  <c r="D12" i="7"/>
  <c r="D11" i="7"/>
  <c r="D10" i="7"/>
  <c r="D9" i="7"/>
  <c r="D8" i="7"/>
  <c r="D7" i="7"/>
  <c r="D6" i="7"/>
  <c r="D5" i="7"/>
  <c r="D4" i="7"/>
  <c r="D3" i="7"/>
  <c r="D2" i="7"/>
  <c r="C3" i="7"/>
  <c r="C13" i="7"/>
  <c r="C2" i="7"/>
  <c r="C11" i="7"/>
  <c r="C12" i="7"/>
  <c r="C10" i="7"/>
  <c r="C9" i="7"/>
  <c r="B12" i="7"/>
  <c r="B11" i="7"/>
  <c r="B10" i="7"/>
  <c r="B9" i="7"/>
  <c r="C8" i="7"/>
  <c r="C7" i="7"/>
  <c r="C6" i="7"/>
  <c r="C5" i="7"/>
  <c r="C4" i="7"/>
  <c r="B13" i="7"/>
  <c r="E13" i="7" s="1"/>
  <c r="B8" i="7"/>
  <c r="B7" i="7"/>
  <c r="B6" i="7"/>
  <c r="B5" i="7"/>
  <c r="B4" i="7"/>
  <c r="B3" i="7"/>
  <c r="B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E8" i="7" l="1"/>
  <c r="G8" i="7" s="1"/>
  <c r="E3" i="7"/>
  <c r="H3" i="7" s="1"/>
  <c r="G13" i="7"/>
  <c r="G3" i="7"/>
  <c r="H13" i="7"/>
  <c r="F3" i="7"/>
  <c r="F8" i="7"/>
  <c r="F13" i="7"/>
  <c r="E5" i="7"/>
  <c r="F5" i="7" s="1"/>
  <c r="E6" i="7"/>
  <c r="G6" i="7" s="1"/>
  <c r="E2" i="7"/>
  <c r="F2" i="7" s="1"/>
  <c r="E9" i="7"/>
  <c r="G9" i="7" s="1"/>
  <c r="E4" i="7"/>
  <c r="F4" i="7" s="1"/>
  <c r="E10" i="7"/>
  <c r="G10" i="7" s="1"/>
  <c r="E11" i="7"/>
  <c r="G11" i="7" s="1"/>
  <c r="E12" i="7"/>
  <c r="H12" i="7" s="1"/>
  <c r="E7" i="7"/>
  <c r="H7" i="7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H6" i="7" l="1"/>
  <c r="F6" i="7"/>
  <c r="H8" i="7"/>
  <c r="F12" i="7"/>
  <c r="F11" i="7"/>
  <c r="G12" i="7"/>
  <c r="H5" i="7"/>
  <c r="H11" i="7"/>
  <c r="G2" i="7"/>
  <c r="G5" i="7"/>
  <c r="F7" i="7"/>
  <c r="H10" i="7"/>
  <c r="G4" i="7"/>
  <c r="H4" i="7"/>
  <c r="H9" i="7"/>
  <c r="F10" i="7"/>
  <c r="G7" i="7"/>
  <c r="F9" i="7"/>
  <c r="H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<sst xmlns="http://schemas.openxmlformats.org/spreadsheetml/2006/main" count="7063" uniqueCount="2115">
  <si>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</si>
  <si>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</si>
  <si>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</si>
  <si>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</si>
  <si>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</si>
  <si>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</si>
  <si>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</si>
  <si>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</si>
  <si>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</si>
  <si>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</si>
  <si>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</si>
  <si>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</si>
  <si>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</si>
  <si>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</si>
  <si>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</si>
  <si>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</si>
  <si>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</si>
  <si>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</si>
  <si>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</si>
  <si>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</si>
  <si>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</si>
  <si>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</si>
  <si>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</si>
  <si>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</si>
  <si>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</si>
  <si>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</si>
  <si>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</si>
  <si>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</si>
  <si>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</si>
  <si>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</si>
  <si>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</si>
  <si>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</si>
  <si>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</si>
  <si>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</si>
  <si>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</si>
  <si>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</si>
  <si>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</si>
  <si>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</si>
  <si>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</si>
  <si>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</si>
  <si>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</si>
  <si>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</si>
  <si>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</si>
  <si>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</si>
  <si>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</si>
  <si>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</si>
  <si>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</si>
  <si>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</si>
  <si>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</si>
  <si>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</si>
  <si>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</si>
  <si>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</si>
  <si>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</si>
  <si>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</si>
  <si>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</si>
  <si>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</si>
  <si>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</si>
  <si>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</si>
  <si>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</si>
  <si>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</si>
  <si>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</si>
  <si>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</si>
  <si>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</si>
  <si>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</si>
  <si>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</si>
  <si>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</si>
  <si>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</si>
  <si>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</si>
  <si>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</si>
  <si>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</si>
  <si>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</si>
  <si>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</si>
  <si>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</si>
  <si>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</si>
  <si>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</si>
  <si>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</si>
  <si>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</si>
  <si>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</si>
  <si>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</si>
  <si>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</si>
  <si>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</si>
  <si>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</si>
  <si>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</si>
  <si>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</si>
  <si>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</si>
  <si>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</si>
  <si>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</si>
  <si>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</si>
  <si>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</si>
  <si>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</si>
  <si>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</si>
  <si>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</si>
  <si>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</si>
  <si>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</si>
  <si>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</si>
  <si>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</si>
  <si>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</si>
  <si>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</si>
  <si>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</si>
  <si>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</si>
  <si>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</si>
  <si>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</si>
  <si>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</si>
  <si>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</si>
  <si>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</si>
  <si>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</si>
  <si>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</si>
  <si>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</si>
  <si>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</si>
  <si>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</si>
  <si>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</si>
  <si>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</si>
  <si>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</si>
  <si>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</si>
  <si>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</si>
  <si>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</si>
  <si>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</si>
  <si>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</si>
  <si>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</si>
  <si>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</si>
  <si>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</si>
  <si>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</si>
  <si>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</si>
  <si>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</si>
  <si>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</si>
  <si>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</si>
  <si>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</si>
  <si>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</si>
  <si>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</si>
  <si>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</si>
  <si>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</si>
  <si>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</si>
  <si>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</si>
  <si>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</si>
  <si>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</si>
  <si>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</si>
  <si>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</si>
  <si>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</si>
  <si>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</si>
  <si>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</si>
  <si>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</si>
  <si>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</si>
  <si>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</si>
  <si>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</si>
  <si>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</si>
  <si>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</si>
  <si>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</si>
  <si>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</si>
  <si>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</si>
  <si>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</si>
  <si>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</si>
  <si>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</si>
  <si>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</si>
  <si>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</si>
  <si>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</si>
  <si>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</si>
  <si>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</si>
  <si>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</si>
  <si>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</si>
  <si>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</si>
  <si>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</si>
  <si>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</si>
  <si>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</si>
  <si>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</si>
  <si>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</si>
  <si>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</si>
  <si>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</si>
  <si>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</si>
  <si>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</si>
  <si>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</si>
  <si>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</si>
  <si>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</si>
  <si>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</si>
  <si>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</si>
  <si>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</si>
  <si>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</si>
  <si>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</si>
  <si>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</si>
  <si>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</si>
  <si>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</si>
  <si>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</si>
  <si>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</si>
  <si>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</si>
  <si>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</si>
  <si>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</si>
  <si>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</si>
  <si>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</si>
  <si>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</si>
  <si>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</si>
  <si>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</si>
  <si>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</si>
  <si>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</si>
  <si>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</si>
  <si>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</si>
  <si>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</si>
  <si>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</si>
  <si>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</si>
  <si>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</si>
  <si>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</si>
  <si>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</si>
  <si>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</si>
  <si>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</si>
  <si>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</si>
  <si>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</si>
  <si>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</si>
  <si>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</si>
  <si>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</si>
  <si>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</si>
  <si>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</si>
  <si>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</si>
  <si>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</si>
  <si>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</si>
  <si>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</si>
  <si>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</si>
  <si>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</si>
  <si>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</si>
  <si>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</si>
  <si>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</si>
  <si>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</si>
  <si>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</si>
  <si>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</si>
  <si>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</si>
  <si>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</si>
  <si>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</si>
  <si>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</si>
  <si>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</si>
  <si>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</si>
  <si>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</si>
  <si>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</si>
  <si>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</si>
  <si>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</si>
  <si>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</si>
  <si>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</si>
  <si>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</si>
  <si>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</si>
  <si>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</si>
  <si>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</si>
  <si>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</si>
  <si>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</si>
  <si>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</si>
  <si>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</si>
  <si>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</si>
  <si>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</si>
  <si>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</si>
  <si>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</si>
  <si>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</si>
  <si>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</si>
  <si>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</si>
  <si>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</si>
  <si>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</si>
  <si>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</si>
  <si>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</si>
  <si>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</si>
  <si>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</si>
  <si>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</si>
  <si>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</si>
  <si>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</si>
  <si>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</si>
  <si>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</si>
  <si>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</si>
  <si>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</si>
  <si>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</si>
  <si>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</si>
  <si>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</si>
  <si>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</si>
  <si>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</si>
  <si>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</si>
  <si>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</si>
  <si>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</si>
  <si>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</si>
  <si>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</si>
  <si>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</si>
  <si>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</si>
  <si>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</si>
  <si>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</si>
  <si>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</si>
  <si>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</si>
  <si>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</si>
  <si>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</si>
  <si>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</si>
  <si>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</si>
  <si>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</si>
  <si>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</si>
  <si>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</si>
  <si>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</si>
  <si>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</si>
  <si>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</si>
  <si>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</si>
  <si>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</si>
  <si>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</si>
  <si>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</si>
  <si>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</si>
  <si>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</si>
  <si>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</si>
  <si>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</si>
  <si>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</si>
  <si>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</si>
  <si>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</si>
  <si>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</si>
  <si>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</si>
  <si>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</si>
  <si>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</si>
  <si>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</si>
  <si>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</si>
  <si>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</si>
  <si>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</si>
  <si>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</si>
  <si>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</si>
  <si>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</si>
  <si>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</si>
  <si>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</si>
  <si>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</si>
  <si>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</si>
  <si>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</si>
  <si>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</si>
  <si>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</si>
  <si>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</si>
  <si>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</si>
  <si>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</si>
  <si>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</si>
  <si>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</si>
  <si>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</si>
  <si>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</si>
  <si>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</si>
  <si>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</si>
  <si>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</si>
  <si>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</si>
  <si>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</si>
  <si>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</si>
  <si>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</si>
  <si>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</si>
  <si>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</si>
  <si>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</si>
  <si>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</si>
  <si>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</si>
  <si>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</si>
  <si>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</si>
  <si>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</si>
  <si>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</si>
  <si>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</si>
  <si>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</si>
  <si>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</si>
  <si>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</si>
  <si>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</si>
  <si>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</si>
  <si>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</si>
  <si>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</si>
  <si>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</si>
  <si>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</si>
  <si>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</si>
  <si>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</si>
  <si>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</si>
  <si>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</si>
  <si>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</si>
  <si>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</si>
  <si>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</si>
  <si>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</si>
  <si>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</si>
  <si>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</si>
  <si>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</si>
  <si>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</si>
  <si>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</si>
  <si>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</si>
  <si>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</si>
  <si>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</si>
  <si>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</si>
  <si>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</si>
  <si>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</si>
  <si>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</si>
  <si>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</si>
  <si>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</si>
  <si>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</si>
  <si>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</si>
  <si>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</si>
  <si>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</si>
  <si>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</si>
  <si>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</si>
  <si>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</si>
  <si>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</si>
  <si>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</si>
  <si>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</si>
  <si>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</si>
  <si>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</si>
  <si>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</si>
  <si>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</si>
  <si>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</si>
  <si>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</si>
  <si>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</si>
  <si>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</si>
  <si>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</si>
  <si>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</si>
  <si>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</si>
  <si>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</si>
  <si>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</si>
  <si>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</si>
  <si>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</si>
  <si>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</si>
  <si>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</si>
  <si>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</si>
  <si>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</si>
  <si>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</si>
  <si>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</si>
  <si>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</si>
  <si>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</si>
  <si>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</si>
  <si>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</si>
  <si>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</si>
  <si>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</si>
  <si>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</si>
  <si>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</si>
  <si>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</si>
  <si>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</si>
  <si>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</si>
  <si>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</si>
  <si>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</si>
  <si>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</si>
  <si>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</si>
  <si>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</si>
  <si>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</si>
  <si>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</si>
  <si>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</si>
  <si>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</si>
  <si>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</si>
  <si>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</si>
  <si>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</si>
  <si>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</si>
  <si>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</si>
  <si>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</si>
  <si>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</si>
  <si>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</si>
  <si>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</si>
  <si>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</si>
  <si>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</si>
  <si>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</si>
  <si>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</si>
  <si>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</si>
  <si>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</si>
  <si>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</si>
  <si>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</si>
  <si>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</si>
  <si>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</si>
  <si>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</si>
  <si>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</si>
  <si>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</si>
  <si>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</si>
  <si>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</si>
  <si>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</si>
  <si>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</si>
  <si>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</si>
  <si>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</si>
  <si>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</si>
  <si>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</si>
  <si>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</si>
  <si>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</si>
  <si>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</si>
  <si>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</si>
  <si>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</si>
  <si>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</si>
  <si>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</si>
  <si>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</si>
  <si>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</si>
  <si>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</si>
  <si>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</si>
  <si>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</si>
  <si>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</si>
  <si>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</si>
  <si>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</si>
  <si>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</si>
  <si>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</si>
  <si>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</si>
  <si>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</si>
  <si>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</si>
  <si>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</si>
  <si>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</si>
  <si>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</si>
  <si>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</si>
  <si>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</si>
  <si>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</si>
  <si>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</si>
  <si>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</si>
  <si>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</si>
  <si>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</si>
  <si>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</si>
  <si>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</si>
  <si>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</si>
  <si>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</si>
  <si>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</si>
  <si>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</si>
  <si>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</si>
  <si>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</si>
  <si>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</si>
  <si>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</si>
  <si>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</si>
  <si>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</si>
  <si>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</si>
  <si>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</si>
  <si>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</si>
  <si>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</si>
  <si>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</si>
  <si>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</si>
  <si>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</si>
  <si>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</si>
  <si>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</si>
  <si>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</si>
  <si>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</si>
  <si>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</si>
  <si>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</si>
  <si>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</si>
  <si>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</si>
  <si>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</si>
  <si>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</si>
  <si>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</si>
  <si>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</si>
  <si>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</si>
  <si>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</si>
  <si>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</si>
  <si>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</si>
  <si>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</si>
  <si>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</si>
  <si>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</si>
  <si>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</si>
  <si>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</si>
  <si>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</si>
  <si>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</si>
  <si>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</si>
  <si>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</si>
  <si>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</si>
  <si>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</si>
  <si>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</si>
  <si>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</si>
  <si>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</si>
  <si>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</si>
  <si>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</si>
  <si>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</si>
  <si>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</si>
  <si>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</si>
  <si>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</si>
  <si>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</si>
  <si>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</si>
  <si>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</si>
  <si>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</si>
  <si>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</si>
  <si>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</si>
  <si>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</si>
  <si>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</si>
  <si>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</si>
  <si>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</si>
  <si>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</si>
  <si>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</si>
  <si>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</si>
  <si>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</si>
  <si>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</si>
  <si>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</si>
  <si>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</si>
  <si>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</si>
  <si>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</si>
  <si>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</si>
  <si>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</si>
  <si>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</si>
  <si>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</si>
  <si>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</si>
  <si>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</si>
  <si>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</si>
  <si>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</si>
  <si>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</si>
  <si>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</si>
  <si>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</si>
  <si>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</si>
  <si>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</si>
  <si>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</si>
  <si>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</si>
  <si>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</si>
  <si>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</si>
  <si>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</si>
  <si>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</si>
  <si>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</si>
  <si>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</si>
  <si>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</si>
  <si>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</si>
  <si>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</si>
  <si>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</si>
  <si>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</si>
  <si>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</si>
  <si>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</si>
  <si>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</si>
  <si>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</si>
  <si>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</si>
  <si>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</si>
  <si>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</si>
  <si>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</si>
  <si>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</si>
  <si>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</si>
  <si>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</si>
  <si>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</si>
  <si>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</si>
  <si>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</si>
  <si>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</si>
  <si>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</si>
  <si>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</si>
  <si>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</si>
  <si>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</si>
  <si>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</si>
  <si>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</si>
  <si>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</si>
  <si>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</si>
  <si>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</si>
  <si>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</si>
  <si>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</si>
  <si>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</si>
  <si>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</si>
  <si>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</si>
  <si>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</si>
  <si>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</si>
  <si>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</si>
  <si>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</si>
  <si>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</si>
  <si>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</si>
  <si>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</si>
  <si>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</si>
  <si>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</si>
  <si>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</si>
  <si>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</si>
  <si>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</si>
  <si>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</si>
  <si>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</si>
  <si>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</si>
  <si>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</si>
  <si>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</si>
  <si>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</si>
  <si>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</si>
  <si>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</si>
  <si>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</si>
  <si>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</si>
  <si>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</si>
  <si>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</si>
  <si>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</si>
  <si>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</si>
  <si>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</si>
  <si>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</si>
  <si>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</si>
  <si>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</si>
  <si>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</si>
  <si>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</si>
  <si>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</si>
  <si>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</si>
  <si>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</si>
  <si>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</si>
  <si>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</si>
  <si>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</si>
  <si>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</si>
  <si>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</si>
  <si>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</si>
  <si>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</si>
  <si>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</si>
  <si>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</si>
  <si>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</si>
  <si>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</si>
  <si>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</si>
  <si>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</si>
  <si>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</si>
  <si>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</si>
  <si>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</si>
  <si>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</si>
  <si>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</si>
  <si>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</si>
  <si>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</si>
  <si>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</si>
  <si>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</si>
  <si>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</si>
  <si>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</si>
  <si>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</si>
  <si>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</si>
  <si>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</si>
  <si>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</si>
  <si>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</si>
  <si>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</si>
  <si>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</si>
  <si>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</si>
  <si>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</si>
  <si>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</si>
  <si>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</si>
  <si>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</si>
  <si>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</si>
  <si>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</si>
  <si>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</si>
  <si>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</si>
  <si>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</si>
  <si>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</si>
  <si>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</si>
  <si>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</si>
  <si>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</si>
  <si>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</si>
  <si>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</si>
  <si>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</si>
  <si>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</si>
  <si>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</si>
  <si>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</si>
  <si>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</si>
  <si>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</si>
  <si>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</si>
  <si>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</si>
  <si>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</si>
  <si>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</si>
  <si>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</si>
  <si>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</si>
  <si>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</si>
  <si>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</si>
  <si>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</si>
  <si>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</si>
  <si>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</si>
  <si>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</si>
  <si>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</si>
  <si>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</si>
  <si>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</si>
  <si>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</si>
  <si>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</si>
  <si>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</si>
  <si>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</si>
  <si>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</si>
  <si>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</si>
  <si>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</si>
  <si>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</si>
  <si>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</si>
  <si>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</si>
  <si>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</si>
  <si>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</si>
  <si>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</si>
  <si>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</si>
  <si>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</si>
  <si>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</si>
  <si>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</si>
  <si>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</si>
  <si>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</si>
  <si>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</si>
  <si>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</si>
  <si>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</si>
  <si>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</si>
  <si>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</si>
  <si>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</si>
  <si>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</si>
  <si>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</si>
  <si>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</si>
  <si>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</si>
  <si>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</si>
  <si>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</si>
  <si>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</si>
  <si>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</si>
  <si>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</si>
  <si>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</si>
  <si>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</si>
  <si>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</si>
  <si>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</si>
  <si>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</si>
  <si>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</si>
  <si>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</si>
  <si>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</si>
  <si>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</si>
  <si>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</si>
  <si>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</si>
  <si>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</si>
  <si>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</si>
  <si>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</si>
  <si>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</si>
  <si>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</si>
  <si>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</si>
  <si>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</si>
  <si>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</si>
  <si>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</si>
  <si>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</si>
  <si>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</si>
  <si>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</si>
  <si>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</si>
  <si>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</si>
  <si>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</si>
  <si>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</si>
  <si>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</si>
  <si>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</si>
  <si>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</si>
  <si>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</si>
  <si>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</si>
  <si>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</si>
  <si>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</si>
  <si>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</si>
  <si>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</si>
  <si>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</si>
  <si>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</si>
  <si>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</si>
  <si>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</si>
  <si>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</si>
  <si>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</si>
  <si>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</si>
  <si>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</si>
  <si>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</si>
  <si>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</si>
  <si>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</si>
  <si>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</si>
  <si>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</si>
  <si>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</si>
  <si>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</si>
  <si>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</si>
  <si>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</si>
  <si>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</si>
  <si>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</si>
  <si>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</si>
  <si>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</si>
  <si>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</si>
  <si>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</si>
  <si>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</si>
  <si>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</si>
  <si>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</si>
  <si>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</si>
  <si>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</si>
  <si>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</si>
  <si>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</si>
  <si>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</si>
  <si>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</si>
  <si>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</si>
  <si>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</si>
  <si>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</si>
  <si>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</si>
  <si>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</si>
  <si>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</si>
  <si>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</si>
  <si>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</si>
  <si>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</si>
  <si>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</si>
  <si>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</si>
  <si>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</si>
  <si>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</si>
  <si>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</si>
  <si>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</si>
  <si>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</si>
  <si>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</si>
  <si>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</si>
  <si>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</si>
  <si>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</si>
  <si>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</si>
  <si>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</si>
  <si>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</si>
  <si>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</si>
  <si>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</si>
  <si>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</si>
  <si>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</si>
  <si>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</si>
  <si>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</si>
  <si>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</si>
  <si>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</si>
  <si>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</si>
  <si>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</si>
  <si>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</si>
  <si>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</si>
  <si>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</si>
  <si>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</si>
  <si>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</si>
  <si>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</si>
  <si>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</si>
  <si>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</si>
  <si>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</si>
  <si>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</si>
  <si>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</si>
  <si>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</si>
  <si>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</si>
  <si>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</si>
  <si>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</si>
  <si>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</si>
  <si>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</si>
  <si>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</si>
  <si>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</si>
  <si>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</si>
  <si>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</si>
  <si>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</si>
  <si>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</si>
  <si>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</si>
  <si>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</si>
  <si>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</si>
  <si>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</si>
  <si>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</si>
  <si>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</si>
  <si>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</si>
  <si>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</si>
  <si>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</si>
  <si>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</si>
  <si>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</si>
  <si>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</si>
  <si>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</si>
  <si>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</si>
  <si>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</si>
  <si>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</si>
  <si>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</si>
  <si>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</si>
  <si>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</si>
  <si>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</si>
  <si>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</si>
  <si>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</si>
  <si>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</si>
  <si>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</si>
  <si>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</si>
  <si>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</si>
  <si>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</si>
  <si>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</si>
  <si>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</si>
  <si>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</si>
  <si>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</si>
  <si>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</si>
  <si>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</si>
  <si>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</si>
  <si>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</si>
  <si>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</si>
  <si>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</si>
  <si>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</si>
  <si>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</si>
  <si>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</si>
  <si>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</si>
  <si>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</si>
  <si>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</si>
  <si>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</si>
  <si>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</si>
  <si>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</si>
  <si>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</si>
  <si>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</si>
  <si>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</si>
  <si>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</si>
  <si>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</si>
  <si>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</si>
  <si>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</si>
  <si>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</si>
  <si>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</si>
  <si>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</si>
  <si>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</si>
  <si>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</si>
  <si>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</si>
  <si>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</si>
  <si>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</si>
  <si>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</si>
  <si>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</si>
  <si>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</si>
  <si>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</si>
  <si>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</si>
  <si>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</si>
  <si>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</si>
  <si>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</si>
  <si>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</si>
  <si>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</si>
  <si>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</si>
  <si>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</si>
  <si>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</si>
  <si>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</si>
  <si>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</si>
  <si>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</si>
  <si>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</si>
  <si>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</si>
  <si>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</si>
  <si>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</si>
  <si>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</si>
  <si>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</si>
  <si>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</si>
  <si>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</si>
  <si>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</si>
  <si>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</si>
  <si>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</si>
  <si>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</si>
  <si>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</si>
  <si>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</si>
  <si>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</si>
  <si>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</si>
  <si>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</si>
  <si>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</si>
  <si>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</si>
  <si>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</si>
  <si>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</si>
  <si>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</si>
  <si>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</si>
  <si>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</si>
  <si>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</si>
  <si>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</si>
  <si>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</si>
  <si>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</si>
  <si>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</si>
  <si>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</si>
  <si>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</si>
  <si>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</si>
  <si>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</si>
  <si>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</si>
  <si>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</si>
  <si>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</si>
  <si>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</si>
  <si>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</si>
  <si>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</si>
  <si>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</si>
  <si>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</si>
  <si>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</si>
  <si>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</si>
  <si>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</si>
  <si>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</si>
  <si>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</si>
  <si>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</si>
  <si>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</si>
  <si>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</si>
  <si>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</si>
  <si>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</si>
  <si>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</si>
  <si>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</si>
  <si>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</si>
  <si>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</si>
  <si>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</si>
  <si>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</si>
  <si>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</si>
  <si>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</si>
  <si>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</si>
  <si>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</si>
  <si>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</si>
  <si>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</si>
  <si>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</si>
  <si>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</si>
  <si>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</si>
  <si>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</si>
  <si>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</si>
  <si>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</si>
  <si>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</si>
  <si>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</si>
  <si>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</si>
  <si>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</si>
  <si>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</si>
  <si>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</si>
  <si>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</si>
  <si>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</si>
  <si>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</si>
  <si>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</si>
  <si>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</si>
  <si>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</si>
  <si>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</si>
  <si>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</si>
  <si>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</si>
  <si>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</si>
  <si>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</si>
  <si>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</si>
  <si>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</si>
  <si>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</si>
  <si>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</si>
  <si>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</si>
  <si>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</si>
  <si>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</si>
  <si>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</si>
  <si>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</si>
  <si>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</si>
  <si>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</si>
  <si>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</si>
  <si>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</si>
  <si>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</si>
  <si>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</si>
  <si>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</si>
  <si>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</si>
  <si>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</si>
  <si>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</si>
  <si>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</si>
  <si>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</si>
  <si>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</si>
  <si>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</si>
  <si>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</si>
  <si>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</si>
  <si>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</si>
  <si>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</si>
  <si>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</si>
  <si>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</si>
  <si>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</si>
  <si>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</si>
  <si>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</si>
  <si>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</si>
  <si>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</si>
  <si>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</si>
  <si>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</si>
  <si>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</si>
  <si>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</si>
  <si>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</si>
  <si>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</si>
  <si>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</si>
  <si>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</si>
  <si>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</si>
  <si>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</si>
  <si>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</si>
  <si>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</si>
  <si>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</si>
  <si>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</si>
  <si>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</si>
  <si>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</si>
  <si>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</si>
  <si>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</si>
  <si>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</si>
  <si>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</si>
  <si>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</si>
  <si>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</si>
  <si>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</si>
  <si>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</si>
  <si>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</si>
  <si>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</si>
  <si>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</si>
  <si>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</si>
  <si>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</si>
  <si>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</si>
  <si>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</si>
  <si>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</si>
  <si>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</si>
  <si>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</si>
  <si>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</si>
  <si>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</si>
  <si>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</si>
  <si>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</si>
  <si>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</si>
  <si>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</si>
  <si>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</si>
  <si>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</si>
  <si>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</si>
  <si>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</si>
  <si>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</si>
  <si>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</si>
  <si>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</si>
  <si>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</si>
  <si>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</si>
  <si>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</si>
  <si>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</si>
  <si>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</si>
  <si>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</si>
  <si>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</si>
  <si>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</si>
  <si>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</si>
  <si>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</si>
  <si>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</si>
  <si>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</si>
  <si>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</si>
  <si>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</si>
  <si>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</si>
  <si>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</si>
  <si>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</si>
  <si>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</si>
  <si>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</si>
  <si>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</si>
  <si>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</si>
  <si>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</si>
  <si>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</si>
  <si>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</si>
  <si>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</si>
  <si>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</si>
  <si>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</si>
  <si>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</si>
  <si>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</si>
  <si>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</si>
  <si>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</si>
  <si>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</si>
  <si>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</si>
  <si>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</si>
  <si>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</si>
  <si>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</si>
  <si>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</si>
  <si>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</si>
  <si>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</si>
  <si>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</si>
  <si>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</si>
  <si>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</si>
  <si>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</si>
  <si>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</si>
  <si>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</si>
  <si>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</si>
  <si>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</si>
  <si>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</si>
  <si>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</si>
  <si>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</si>
  <si>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</si>
  <si>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</si>
  <si>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</si>
  <si>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</si>
  <si>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</si>
  <si>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</si>
  <si>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</si>
  <si>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</si>
  <si>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</si>
  <si>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</si>
  <si>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</si>
  <si>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</si>
  <si>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</si>
  <si>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</si>
  <si>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</si>
  <si>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</si>
  <si>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</si>
  <si>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</si>
  <si>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</si>
  <si>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</si>
  <si>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</si>
  <si>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</si>
  <si>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</si>
  <si>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</si>
  <si>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</si>
  <si>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</si>
  <si>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</si>
  <si>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</si>
  <si>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</si>
  <si>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</si>
  <si>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</si>
  <si>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</si>
  <si>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</si>
  <si>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</si>
  <si>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</si>
  <si>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</si>
  <si>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</si>
  <si>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</si>
  <si>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</si>
  <si>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</si>
  <si>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</si>
  <si>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</si>
  <si>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</si>
  <si>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</si>
  <si>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</si>
  <si>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</si>
  <si>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</si>
  <si>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</si>
  <si>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</si>
  <si>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</si>
  <si>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</si>
  <si>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</si>
  <si>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</si>
  <si>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</si>
  <si>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</si>
  <si>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</si>
  <si>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</si>
  <si>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</si>
  <si>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</si>
  <si>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</si>
  <si>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</si>
  <si>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</si>
  <si>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</si>
  <si>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</si>
  <si>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</si>
  <si>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</si>
  <si>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</si>
  <si>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</si>
  <si>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</si>
  <si>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</si>
  <si>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</si>
  <si>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</si>
  <si>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</si>
  <si>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</si>
  <si>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</si>
  <si>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</si>
  <si>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</si>
  <si>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</si>
  <si>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</si>
  <si>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</si>
  <si>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</si>
  <si>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</si>
  <si>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</si>
  <si>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</si>
  <si>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</si>
  <si>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</si>
  <si>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</si>
  <si>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</si>
  <si>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</si>
  <si>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</si>
  <si>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</si>
  <si>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</si>
  <si>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</si>
  <si>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</si>
  <si>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</si>
  <si>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</si>
  <si>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</si>
  <si>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</si>
  <si>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</si>
  <si>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</si>
  <si>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</si>
  <si>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</si>
  <si>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</si>
  <si>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</si>
  <si>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</si>
  <si>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</si>
  <si>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</si>
  <si>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</si>
  <si>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</si>
  <si>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</si>
  <si>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</si>
  <si>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</si>
  <si>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</si>
  <si>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</si>
  <si>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</si>
  <si>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</si>
  <si>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</si>
  <si>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</si>
  <si>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</si>
  <si>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</si>
  <si>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</si>
  <si>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</si>
  <si>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</si>
  <si>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</si>
  <si>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</si>
  <si>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</si>
  <si>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</si>
  <si>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</si>
  <si>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</si>
  <si>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</si>
  <si>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</si>
  <si>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</si>
  <si>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</si>
  <si>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</si>
  <si>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</si>
  <si>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</si>
  <si>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</si>
  <si>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</si>
  <si>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</si>
  <si>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</si>
  <si>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</si>
  <si>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</si>
  <si>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</si>
  <si>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</si>
  <si>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</si>
  <si>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</si>
  <si>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</si>
  <si>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</si>
  <si>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</si>
  <si>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</si>
  <si>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</si>
  <si>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</si>
  <si>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</si>
  <si>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</si>
  <si>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</si>
  <si>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</si>
  <si>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</si>
  <si>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</si>
  <si>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</si>
  <si>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</si>
  <si>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</si>
  <si>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</si>
  <si>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</si>
  <si>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</si>
  <si>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</si>
  <si>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</si>
  <si>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</si>
  <si>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</si>
  <si>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</si>
  <si>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</si>
  <si>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</si>
  <si>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</si>
  <si>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</si>
  <si>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</si>
  <si>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</si>
  <si>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</si>
  <si>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</si>
  <si>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</si>
  <si>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</si>
  <si>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</si>
  <si>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</si>
  <si>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</si>
  <si>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</si>
  <si>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</si>
  <si>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</si>
  <si>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</si>
  <si>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</si>
  <si>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</si>
  <si>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</si>
  <si>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</si>
  <si>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</si>
  <si>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</si>
  <si>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</si>
  <si>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</si>
  <si>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</si>
  <si>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</si>
  <si>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</si>
  <si>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</si>
  <si>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</si>
  <si>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</si>
  <si>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</si>
  <si>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</si>
  <si>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</si>
  <si>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</si>
  <si>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</si>
  <si>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</si>
  <si>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</si>
  <si>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</si>
  <si>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</si>
  <si>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</si>
  <si>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</si>
  <si>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</si>
  <si>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</si>
  <si>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</si>
  <si>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</si>
  <si>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</si>
  <si>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</si>
  <si>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</si>
  <si>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</si>
  <si>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</si>
  <si>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</si>
  <si>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</si>
  <si>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</si>
  <si>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</si>
  <si>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</si>
  <si>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</si>
  <si>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</si>
  <si>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</si>
  <si>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</si>
  <si>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</si>
  <si>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</si>
  <si>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</si>
  <si>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</si>
  <si>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</si>
  <si>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</si>
  <si>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</si>
  <si>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</si>
  <si>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</si>
  <si>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</si>
  <si>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</si>
  <si>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</si>
  <si>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</si>
  <si>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</si>
  <si>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</si>
  <si>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</si>
  <si>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</si>
  <si>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</si>
  <si>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</si>
  <si>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</si>
  <si>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</si>
  <si>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</si>
  <si>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</si>
  <si>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</si>
  <si>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</si>
  <si>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</si>
  <si>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</si>
  <si>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</si>
  <si>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</si>
  <si>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</si>
  <si>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</si>
  <si>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</si>
  <si>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</si>
  <si>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</si>
  <si>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</si>
  <si>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</si>
  <si>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</si>
  <si>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</si>
  <si>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</si>
  <si>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</si>
  <si>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</si>
  <si>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</si>
  <si>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</si>
  <si>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</si>
  <si>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</si>
  <si>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</si>
  <si>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</si>
  <si>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</si>
  <si>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</si>
  <si>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</si>
  <si>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</si>
  <si>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</si>
  <si>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</si>
  <si>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</si>
  <si>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</si>
  <si>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</si>
  <si>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</si>
  <si>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</si>
  <si>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</si>
  <si>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</si>
  <si>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</si>
  <si>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</si>
  <si>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</si>
  <si>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</si>
  <si>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</si>
  <si>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</si>
  <si>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</si>
  <si>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</si>
  <si>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</si>
  <si>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</si>
  <si>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</si>
  <si>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</si>
  <si>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</si>
  <si>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</si>
  <si>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</si>
  <si>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</si>
  <si>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</si>
  <si>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</si>
  <si>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</si>
  <si>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</si>
  <si>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</si>
  <si>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</si>
  <si>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</si>
  <si>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</si>
  <si>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</si>
  <si>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</si>
  <si>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</si>
  <si>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</si>
  <si>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</si>
  <si>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</si>
  <si>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</si>
  <si>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</si>
  <si>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</si>
  <si>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</si>
  <si>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</si>
  <si>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</si>
  <si>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</si>
  <si>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</si>
  <si>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</si>
  <si>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</si>
  <si>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</si>
  <si>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</si>
  <si>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</si>
  <si>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</si>
  <si>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</si>
  <si>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</si>
  <si>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</si>
  <si>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</si>
  <si>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</si>
  <si>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</si>
  <si>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</si>
  <si>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</si>
  <si>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</si>
  <si>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</si>
  <si>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</si>
  <si>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</si>
  <si>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</si>
  <si>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</si>
  <si>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</si>
  <si>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</si>
  <si>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</si>
  <si>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</si>
  <si>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</si>
  <si>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</si>
  <si>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</si>
  <si>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</si>
  <si>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</si>
  <si>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</si>
  <si>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</si>
  <si>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</si>
  <si>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</si>
  <si>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</si>
  <si>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</si>
  <si>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</si>
  <si>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</si>
  <si>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</si>
  <si>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</si>
  <si>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</si>
  <si>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</si>
  <si>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</si>
  <si>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</si>
  <si>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</si>
  <si>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</si>
  <si>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</si>
  <si>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</si>
  <si>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</si>
  <si>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</si>
  <si>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</si>
  <si>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</si>
  <si>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</si>
  <si>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</si>
  <si>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</si>
  <si>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</si>
  <si>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</si>
  <si>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</si>
  <si>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</si>
  <si>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</si>
  <si>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</si>
  <si>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</si>
  <si>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</si>
  <si>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</si>
  <si>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</si>
  <si>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</si>
  <si>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</si>
  <si>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</si>
  <si>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</si>
  <si>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</si>
  <si>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</si>
  <si>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</si>
  <si>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</si>
  <si>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</si>
  <si>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</si>
  <si>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</si>
  <si>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</si>
  <si>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</si>
  <si>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</si>
  <si>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</si>
  <si>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</si>
  <si>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</si>
  <si>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</si>
  <si>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</si>
  <si>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</si>
  <si>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</si>
  <si>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</si>
  <si>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</si>
  <si>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</si>
  <si>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</si>
  <si>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</si>
  <si>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</si>
  <si>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</si>
  <si>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</si>
  <si>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</si>
  <si>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</si>
  <si>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</si>
  <si>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</si>
  <si>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</si>
  <si>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</si>
  <si>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</si>
  <si>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</si>
  <si>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</si>
  <si>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</si>
  <si>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</si>
  <si>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</si>
  <si>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</si>
  <si>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</si>
  <si>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</si>
  <si>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</si>
  <si>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</si>
  <si>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</si>
  <si>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</si>
  <si>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</si>
  <si>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</si>
  <si>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</si>
  <si>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</si>
  <si>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</si>
  <si>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</si>
  <si>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</si>
  <si>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</si>
  <si>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</si>
  <si>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</si>
  <si>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</si>
  <si>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</si>
  <si>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</si>
  <si>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</si>
  <si>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</si>
  <si>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</si>
  <si>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</si>
  <si>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</si>
  <si>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</si>
  <si>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</si>
  <si>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</si>
  <si>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</si>
  <si>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</si>
  <si>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</si>
  <si>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</si>
  <si>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</si>
  <si>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</si>
  <si>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</si>
  <si>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</si>
  <si>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</si>
  <si>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</si>
  <si>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</si>
  <si>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</si>
  <si>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</si>
  <si>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</si>
  <si>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</si>
  <si>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</si>
  <si>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</si>
  <si>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</si>
  <si>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</si>
  <si>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</si>
  <si>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</si>
  <si>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</si>
  <si>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</si>
  <si>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</si>
  <si>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</si>
  <si>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</si>
  <si>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</si>
  <si>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</si>
  <si>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</si>
  <si>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</si>
  <si>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</si>
  <si>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</si>
  <si>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</si>
  <si>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</si>
  <si>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</si>
  <si>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</si>
  <si>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</si>
  <si>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</si>
  <si>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</si>
  <si>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</si>
  <si>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</si>
  <si>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</si>
  <si>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</si>
  <si>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</si>
  <si>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</si>
  <si>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</si>
  <si>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</si>
  <si>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</si>
  <si>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</si>
  <si>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</si>
  <si>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</si>
  <si>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</si>
  <si>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</si>
  <si>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</si>
  <si>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</si>
  <si>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</si>
  <si>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</si>
  <si>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</si>
  <si>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</si>
  <si>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</si>
  <si>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</si>
  <si>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</si>
  <si>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</si>
  <si>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</si>
  <si>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</si>
  <si>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</si>
  <si>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</si>
  <si>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</si>
  <si>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</si>
  <si>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</si>
  <si>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</si>
  <si>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</si>
  <si>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</si>
  <si>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</si>
  <si>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</si>
  <si>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</si>
  <si>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</si>
  <si>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</si>
  <si>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</si>
  <si>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</si>
  <si>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</si>
  <si>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</si>
  <si>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</si>
  <si>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</si>
  <si>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</si>
  <si>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</si>
  <si>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</si>
  <si>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</si>
  <si>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</si>
  <si>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</si>
  <si>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</si>
  <si>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</si>
  <si>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</si>
  <si>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</si>
  <si>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</si>
  <si>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</si>
  <si>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</si>
  <si>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</si>
  <si>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</si>
  <si>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</si>
  <si>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</si>
  <si>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</si>
  <si>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</si>
  <si>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</si>
  <si>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</si>
  <si>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</si>
  <si>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</si>
  <si>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</si>
  <si>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</si>
  <si>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</si>
  <si>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</si>
  <si>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</si>
  <si>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</si>
  <si>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</si>
  <si>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</si>
  <si>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</si>
  <si>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</si>
  <si>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</si>
  <si>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</si>
  <si>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</si>
  <si>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</si>
  <si>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</si>
  <si>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</si>
  <si>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</si>
  <si>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</si>
  <si>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</si>
  <si>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</si>
  <si>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</si>
  <si>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</si>
  <si>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</si>
  <si>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</si>
  <si>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</si>
  <si>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</si>
  <si>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</si>
  <si>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</si>
  <si>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</si>
  <si>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</si>
  <si>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</si>
  <si>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</si>
  <si>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</si>
  <si>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</si>
  <si>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</si>
  <si>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</si>
  <si>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</si>
  <si>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</si>
  <si>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</si>
  <si>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</si>
  <si>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</si>
  <si>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</si>
  <si>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</si>
  <si>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</si>
  <si>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</si>
  <si>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</si>
  <si>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</si>
  <si>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</si>
  <si>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</si>
  <si>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</si>
  <si>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</si>
  <si>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</si>
  <si>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</si>
  <si>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</si>
  <si>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</si>
  <si>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</si>
  <si>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</si>
  <si>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</si>
  <si>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</si>
  <si>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</si>
  <si>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</si>
  <si>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</si>
  <si>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</si>
  <si>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</si>
  <si>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</si>
  <si>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</si>
  <si>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</si>
  <si>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</si>
  <si>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</si>
  <si>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</si>
  <si>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</si>
  <si>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</si>
  <si>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</si>
  <si>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</si>
  <si>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</si>
  <si>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</si>
  <si>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</si>
  <si>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</si>
  <si>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</si>
  <si>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</si>
  <si>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</si>
  <si>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</si>
  <si>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</si>
  <si>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</si>
  <si>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</si>
  <si>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</si>
  <si>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</si>
  <si>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</si>
  <si>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</si>
  <si>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</si>
  <si>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</si>
  <si>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</si>
  <si>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</si>
  <si>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</si>
  <si>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</si>
  <si>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</si>
  <si>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</si>
  <si>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</si>
  <si>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</si>
  <si>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</si>
  <si>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</si>
  <si>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</si>
  <si>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</si>
  <si>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</si>
  <si>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</si>
  <si>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</si>
  <si>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</si>
  <si>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</si>
  <si>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</si>
  <si>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</si>
  <si>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</si>
  <si>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</si>
  <si>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</si>
  <si>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</si>
  <si>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</si>
  <si>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</si>
  <si>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</si>
  <si>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</si>
  <si>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</si>
  <si>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</si>
  <si>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</si>
  <si>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</si>
  <si>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</si>
  <si>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</si>
  <si>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</si>
  <si>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</si>
  <si>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</si>
  <si>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</si>
  <si>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</si>
  <si>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</si>
  <si>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</si>
  <si>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</si>
  <si>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</si>
  <si>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</si>
  <si>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</si>
  <si>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</si>
  <si>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</si>
  <si>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</si>
  <si>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</si>
  <si>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</si>
  <si>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</si>
  <si>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</si>
  <si>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</si>
  <si>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</si>
  <si>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</si>
  <si>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</si>
  <si>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</si>
  <si>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</si>
  <si>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</si>
  <si>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</si>
  <si>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</si>
  <si>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</si>
  <si>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</si>
  <si>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</si>
  <si>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</si>
  <si>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</si>
  <si>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</si>
  <si>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</si>
  <si>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</si>
  <si>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</si>
  <si>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</si>
  <si>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</si>
  <si>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</si>
  <si>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</si>
  <si>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</si>
  <si>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</si>
  <si>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</si>
  <si>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</si>
  <si>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</si>
  <si>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</si>
  <si>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</si>
  <si>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</si>
  <si>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</si>
  <si>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</si>
  <si>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</si>
  <si>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</si>
  <si>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</si>
  <si>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</si>
  <si>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</si>
  <si>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</si>
  <si>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</si>
  <si>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</si>
  <si>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</si>
  <si>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</si>
  <si>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</si>
  <si>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</si>
  <si>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</si>
  <si>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</si>
  <si>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</si>
  <si>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</si>
  <si>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</si>
  <si>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</si>
  <si>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</si>
  <si>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</si>
  <si>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</si>
  <si>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</si>
  <si>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</si>
  <si>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</si>
  <si>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</si>
  <si>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</si>
  <si>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</si>
  <si>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</si>
  <si>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</si>
  <si>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</si>
  <si>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</si>
  <si>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</si>
  <si>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</si>
  <si>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</si>
  <si>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</si>
  <si>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</si>
  <si>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</si>
  <si>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</si>
  <si>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</si>
  <si>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</si>
  <si>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</si>
  <si>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</si>
  <si>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</si>
  <si>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</si>
  <si>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</si>
  <si>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</si>
  <si>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</si>
  <si>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</si>
  <si>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</si>
  <si>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</si>
  <si>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</si>
  <si>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</si>
  <si>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</si>
  <si>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</si>
  <si>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</si>
  <si>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</si>
  <si>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</si>
  <si>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</si>
  <si>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</si>
  <si>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</si>
  <si>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</si>
  <si>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</si>
  <si>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</si>
  <si>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</si>
  <si>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</si>
  <si>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</si>
  <si>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</si>
  <si>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</si>
  <si>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</si>
  <si>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</si>
  <si>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</si>
  <si>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</si>
  <si>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</si>
  <si>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</si>
  <si>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</si>
  <si>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</si>
  <si>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</si>
  <si>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</si>
  <si>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</si>
  <si>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</si>
  <si>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</si>
  <si>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</si>
  <si>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</si>
  <si>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</si>
  <si>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</si>
  <si>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</si>
  <si>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</si>
  <si>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</si>
  <si>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</si>
  <si>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</si>
  <si>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</si>
  <si>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</si>
  <si>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</si>
  <si>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</si>
  <si>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</si>
  <si>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</si>
  <si>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</si>
  <si>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</si>
  <si>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</si>
  <si>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</si>
  <si>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</si>
  <si>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</si>
  <si>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</si>
  <si>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</si>
  <si>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</si>
  <si>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</si>
  <si>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</si>
  <si>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</si>
  <si>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</si>
  <si>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</si>
  <si>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</si>
  <si>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</si>
  <si>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</si>
  <si>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</si>
  <si>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</si>
  <si>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</si>
  <si>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</si>
  <si>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</si>
  <si>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</si>
  <si>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</si>
  <si>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</si>
  <si>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</si>
  <si>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</si>
  <si>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</si>
  <si>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</si>
  <si>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</si>
  <si>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</si>
  <si>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</si>
  <si>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</si>
  <si>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</si>
  <si>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</si>
  <si>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</si>
  <si>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</si>
  <si>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</si>
  <si>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</si>
  <si>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</si>
  <si>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</si>
  <si>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</si>
  <si>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</si>
  <si>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country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</si>
  <si>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</si>
  <si>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</si>
  <si>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</si>
  <si>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</si>
  <si>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</si>
  <si>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</si>
  <si>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</si>
  <si>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</si>
  <si>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</si>
  <si>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</si>
  <si>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</si>
  <si>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</si>
  <si>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</si>
  <si>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</si>
  <si>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</si>
  <si>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</si>
  <si>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</si>
  <si>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</si>
  <si>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</si>
  <si>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</si>
  <si>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</si>
  <si>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</si>
  <si>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</si>
  <si>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</si>
  <si>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</si>
  <si>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</si>
  <si>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</si>
  <si>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(Multiple Items)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</si>
  <si>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</si>
  <si>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</si>
  <si>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</si>
  <si>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</si>
  <si>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</si>
  <si>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</si>
  <si>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</si>
  <si>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</si>
  <si>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</si>
  <si>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</si>
  <si>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</si>
  <si>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</si>
  <si>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</si>
  <si>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</si>
  <si>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Succesful</t>
  </si>
  <si>
    <t>Number Failed</t>
  </si>
  <si>
    <t>Number Canceled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</si>
  <si>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</si>
  <si>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</si>
  <si>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</si>
  <si>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</si>
  <si>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</si>
  <si>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</si>
  <si>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</si>
  <si>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</si>
  <si>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</si>
  <si>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</si>
  <si>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</si>
  <si>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</si>
  <si>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</si>
  <si>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Greater than or equal to 50000</t>
  </si>
  <si>
    <t>25000 to 29999</t>
  </si>
  <si>
    <t>Percentage Succesful</t>
  </si>
  <si>
    <t>Mean</t>
  </si>
  <si>
    <t>Median</t>
  </si>
  <si>
    <t>Min</t>
  </si>
  <si>
    <t>Max</t>
  </si>
  <si>
    <t>Standard Deviation</t>
  </si>
  <si>
    <t>Outcome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</si>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</sst>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1C5609"/>
      <name val="Calibri"/>
      <family val="2"/>
      <scheme val="minor"/>
    </font>
    <font>
      <b/>
      <sz val="12"/>
      <color rgb="FF1C560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9" fontId="0" fillId="0" borderId="0" xfId="42" applyFont="1" applyFill="1" applyBorder="1"/>
    <xf numFmtId="0" fontId="0" fillId="34" borderId="0" xfId="0" applyFill="1"/>
    <xf numFmtId="9" fontId="0" fillId="34" borderId="0" xfId="42" applyFont="1" applyFill="1" applyBorder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23" fillId="35" borderId="0" xfId="0" applyFont="1" applyFill="1"/>
    <xf numFmtId="0" fontId="24" fillId="35" borderId="0" xfId="0" applyFont="1" applyFill="1"/>
    <xf numFmtId="0" fontId="0" fillId="35" borderId="0" xfId="0" applyFill="1" applyAlignment="1">
      <alignment horizontal="left"/>
    </xf>
    <xf numFmtId="0" fontId="0" fillId="35" borderId="0" xfId="0" applyFill="1"/>
    <xf numFmtId="0" fontId="0" fillId="33" borderId="0" xfId="0" applyFill="1"/>
    <xf numFmtId="0" fontId="25" fillId="33" borderId="0" xfId="0" applyFont="1" applyFill="1"/>
    <xf numFmtId="0" fontId="18" fillId="33" borderId="0" xfId="0" applyFont="1" applyFill="1"/>
    <xf numFmtId="0" fontId="26" fillId="35" borderId="0" xfId="0" applyFont="1" applyFill="1"/>
    <xf numFmtId="0" fontId="26" fillId="0" borderId="0" xfId="0" applyFont="1"/>
    <xf numFmtId="0" fontId="23" fillId="0" borderId="0" xfId="0" applyFont="1"/>
    <xf numFmtId="0" fontId="27" fillId="35" borderId="0" xfId="0" applyFont="1" applyFill="1"/>
    <xf numFmtId="0" fontId="27" fillId="0" borderId="0" xfId="0" applyFont="1"/>
    <xf numFmtId="0" fontId="19" fillId="35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33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16" fillId="0" borderId="13" xfId="0" applyFont="1" applyBorder="1"/>
    <xf numFmtId="0" fontId="0" fillId="0" borderId="14" xfId="0" applyBorder="1"/>
    <xf numFmtId="0" fontId="16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0" fillId="0" borderId="18" xfId="0" applyBorder="1"/>
    <xf numFmtId="0" fontId="16" fillId="36" borderId="19" xfId="0" applyFont="1" applyFill="1" applyBorder="1"/>
    <xf numFmtId="0" fontId="0" fillId="36" borderId="19" xfId="0" applyFill="1" applyBorder="1"/>
    <xf numFmtId="0" fontId="0" fillId="36" borderId="0" xfId="0" applyFill="1"/>
    <xf numFmtId="0" fontId="23" fillId="36" borderId="0" xfId="0" applyFont="1" applyFill="1"/>
    <xf numFmtId="0" fontId="26" fillId="36" borderId="0" xfId="0" applyFont="1" applyFill="1"/>
    <xf numFmtId="0" fontId="27" fillId="36" borderId="0" xfId="0" applyFont="1" applyFill="1"/>
    <xf numFmtId="0" fontId="28" fillId="35" borderId="0" xfId="0" applyFont="1" applyFill="1"/>
    <xf numFmtId="0" fontId="28" fillId="0" borderId="0" xfId="0" applyFont="1"/>
    <xf numFmtId="0" fontId="28" fillId="36" borderId="0" xfId="0" applyFont="1" applyFill="1"/>
    <xf numFmtId="0" fontId="24" fillId="0" borderId="0" xfId="0" applyFont="1"/>
    <xf numFmtId="0" fontId="2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6">
    <dxf>
      <fill>
        <patternFill>
          <bgColor theme="8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ont>
        <color rgb="FF002060"/>
      </font>
    </dxf>
    <dxf>
      <font>
        <color theme="9" tint="-0.499984740745262"/>
      </font>
    </dxf>
    <dxf>
      <font>
        <color theme="9" tint="-0.499984740745262"/>
      </font>
    </dxf>
    <dxf>
      <font>
        <color rgb="FF002060"/>
      </font>
    </dxf>
    <dxf>
      <font>
        <color theme="7" tint="-0.499984740745262"/>
      </font>
    </dxf>
    <dxf>
      <font>
        <b/>
      </font>
    </dxf>
    <dxf>
      <font>
        <b val="0"/>
      </font>
    </dxf>
    <dxf>
      <font>
        <color rgb="FFC0000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color theme="7" tint="-0.499984740745262"/>
      </font>
    </dxf>
    <dxf>
      <fill>
        <patternFill patternType="solid">
          <bgColor theme="4" tint="0.79998168889431442"/>
        </patternFill>
      </fill>
    </dxf>
    <dxf>
      <font>
        <b val="0"/>
      </font>
    </dxf>
    <dxf>
      <font>
        <color theme="7" tint="-0.249977111117893"/>
      </font>
    </dxf>
    <dxf>
      <font>
        <color rgb="FF1C5609"/>
      </font>
    </dxf>
    <dxf>
      <font>
        <color theme="9" tint="-0.499984740745262"/>
      </font>
    </dxf>
    <dxf>
      <font>
        <b/>
      </font>
    </dxf>
    <dxf>
      <font>
        <color theme="9" tint="-0.499984740745262"/>
      </font>
    </dxf>
    <dxf>
      <font>
        <color rgb="FF002060"/>
      </font>
    </dxf>
    <dxf>
      <font>
        <color rgb="FF002060"/>
      </font>
    </dxf>
    <dxf>
      <font>
        <color rgb="FFC00000"/>
      </font>
    </dxf>
    <dxf>
      <font>
        <color rgb="FFC00000"/>
      </font>
    </dxf>
    <dxf>
      <font>
        <color theme="7" tint="0.39997558519241921"/>
      </font>
    </dxf>
    <dxf>
      <font>
        <b/>
      </font>
    </dxf>
    <dxf>
      <font>
        <color theme="7" tint="-0.499984740745262"/>
      </font>
    </dxf>
    <dxf>
      <font>
        <b/>
      </font>
    </dxf>
    <dxf>
      <font>
        <color theme="7" tint="-0.49998474074526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color theme="7" tint="0.39997558519241921"/>
      </font>
    </dxf>
    <dxf>
      <font>
        <color theme="7" tint="0.39997558519241921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ont>
        <color rgb="FF1C5609"/>
      </font>
    </dxf>
    <dxf>
      <font>
        <color rgb="FF002060"/>
      </font>
    </dxf>
    <dxf>
      <font>
        <color rgb="FFC00000"/>
      </font>
    </dxf>
    <dxf>
      <font>
        <color theme="7" tint="-0.499984740745262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ont>
        <color theme="7" tint="0.39997558519241921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alignment horizontal="center"/>
    </dxf>
    <dxf>
      <alignment horizontal="center"/>
    </dxf>
    <dxf>
      <font>
        <color theme="7" tint="0.39997558519241921"/>
      </font>
    </dxf>
    <dxf>
      <font>
        <color theme="7" tint="0.39997558519241921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theme="8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1C5609"/>
      <color rgb="FFFF4638"/>
      <color rgb="FFFF9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[Crowfunding_Book(1).xlsx]Category!PivotTable2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463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Category!$C$22:$C$23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Category!$B$24:$B$33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Category!$C$24:$C$33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8-5D4D-8D62-BC253431FBF2}"/>
            </c:ext>
          </c:extLst>
        </c:ser>
        <c:ser>
          <c:idx val="1"/>
          <c:order val="1"/>
          <c:tx>
            <c:strRef>
              <c:f>Category!$D$22:$D$23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4638"/>
            </a:solidFill>
            <a:ln>
              <a:noFill/>
            </a:ln>
            <a:effectLst/>
          </c:spPr>
          <c:invertIfNegative val="0"/>
          <c:cat>
            <c:strRef>
              <c:f>Category!$B$24:$B$33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Category!$D$24:$D$33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8-5D4D-8D62-BC253431FBF2}"/>
            </c:ext>
          </c:extLst>
        </c:ser>
        <c:ser>
          <c:idx val="2"/>
          <c:order val="2"/>
          <c:tx>
            <c:strRef>
              <c:f>Category!$E$22:$E$23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Category!$B$24:$B$33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Category!$E$24:$E$33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38-5D4D-8D62-BC253431FBF2}"/>
            </c:ext>
          </c:extLst>
        </c:ser>
        <c:ser>
          <c:idx val="3"/>
          <c:order val="3"/>
          <c:tx>
            <c:strRef>
              <c:f>Category!$F$22:$F$23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Category!$B$24:$B$33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Category!$F$24:$F$33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38-5D4D-8D62-BC253431F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075920"/>
        <c:axId val="734077920"/>
      </c:barChart>
      <c:catAx>
        <c:axId val="73407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ndale Mono" panose="020B0509000000000004" pitchFamily="49" charset="0"/>
                <a:ea typeface="+mn-ea"/>
                <a:cs typeface="+mn-cs"/>
              </a:defRPr>
            </a:pPr>
            <a:endParaRPr lang="en-US"/>
          </a:p>
        </c:txPr>
        <c:crossAx val="734077920"/>
        <c:crosses val="autoZero"/>
        <c:auto val="1"/>
        <c:lblAlgn val="ctr"/>
        <c:lblOffset val="100"/>
        <c:noMultiLvlLbl val="0"/>
      </c:catAx>
      <c:valAx>
        <c:axId val="7340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[Crowfunding_Book(1).xlsx]Sub-Category!PivotTable3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F-F642-A2FE-79973CB28D53}"/>
            </c:ext>
          </c:extLst>
        </c:ser>
        <c:ser>
          <c:idx val="1"/>
          <c:order val="1"/>
          <c:tx>
            <c:strRef>
              <c:f>'Sub-Category'!$C$3:$C$4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F-F642-A2FE-79973CB28D53}"/>
            </c:ext>
          </c:extLst>
        </c:ser>
        <c:ser>
          <c:idx val="2"/>
          <c:order val="2"/>
          <c:tx>
            <c:strRef>
              <c:f>'Sub-Category'!$D$3:$D$4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F-F642-A2FE-79973CB28D53}"/>
            </c:ext>
          </c:extLst>
        </c:ser>
        <c:ser>
          <c:idx val="3"/>
          <c:order val="3"/>
          <c:tx>
            <c:strRef>
              <c:f>'Sub-Category'!$E$3:$E$4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F-F642-A2FE-79973CB28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55"/>
        <c:axId val="62671"/>
      </c:barChart>
      <c:catAx>
        <c:axId val="3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1"/>
        <c:crosses val="autoZero"/>
        <c:auto val="1"/>
        <c:lblAlgn val="ctr"/>
        <c:lblOffset val="100"/>
        <c:noMultiLvlLbl val="0"/>
      </c:catAx>
      <c:valAx>
        <c:axId val="6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[Crowfunding_Book(1).xlsx]Outcome!PivotTable4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9-8A49-BA9E-2488C494C8BD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9-8A49-BA9E-2488C494C8BD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9-8A49-BA9E-2488C494C8BD}"/>
            </c:ext>
          </c:extLst>
        </c:ser>
        <c:ser>
          <c:idx val="3"/>
          <c:order val="3"/>
          <c:tx>
            <c:strRef>
              <c:f>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49-8A49-BA9E-2488C494C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671888"/>
        <c:axId val="713674160"/>
      </c:lineChart>
      <c:catAx>
        <c:axId val="71367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74160"/>
        <c:crosses val="autoZero"/>
        <c:auto val="1"/>
        <c:lblAlgn val="ctr"/>
        <c:lblOffset val="100"/>
        <c:noMultiLvlLbl val="0"/>
      </c:catAx>
      <c:valAx>
        <c:axId val="7136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Outcome</a:t>
            </a:r>
            <a:r>
              <a:rPr lang="en-US" b="1" baseline="0">
                <a:solidFill>
                  <a:srgbClr val="002060"/>
                </a:solidFill>
              </a:rPr>
              <a:t> Based on Goals</a:t>
            </a:r>
            <a:endParaRPr lang="en-US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Funding'!$F$1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6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Funding'!$A$2:$A$13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Funding'!$F$2:$F$13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C-6C4B-8DEA-53B48E36A791}"/>
            </c:ext>
          </c:extLst>
        </c:ser>
        <c:ser>
          <c:idx val="1"/>
          <c:order val="1"/>
          <c:tx>
            <c:strRef>
              <c:f>'Goal Funding'!$G$1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Funding'!$A$2:$A$13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Funding'!$G$2:$G$13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C-6C4B-8DEA-53B48E36A791}"/>
            </c:ext>
          </c:extLst>
        </c:ser>
        <c:ser>
          <c:idx val="2"/>
          <c:order val="2"/>
          <c:tx>
            <c:strRef>
              <c:f>'Goal Funding'!$H$1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Funding'!$A$2:$A$13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Funding'!$H$2:$H$13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AC-6C4B-8DEA-53B48E36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175024"/>
        <c:axId val="2136176752"/>
      </c:lineChart>
      <c:catAx>
        <c:axId val="213617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76752"/>
        <c:crosses val="autoZero"/>
        <c:auto val="1"/>
        <c:lblAlgn val="ctr"/>
        <c:lblOffset val="100"/>
        <c:noMultiLvlLbl val="0"/>
      </c:catAx>
      <c:valAx>
        <c:axId val="21361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Succesful</cx:v>
        </cx:txData>
      </cx:tx>
      <cx:spPr>
        <a:solidFill>
          <a:srgbClr val="00B050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FF0000"/>
              </a:solidFill>
              <a:latin typeface="Calibri" panose="020F0502020204030204"/>
            </a:rPr>
            <a:t>Succesful</a:t>
          </a:r>
        </a:p>
      </cx:txPr>
    </cx:title>
    <cx:plotArea>
      <cx:plotAreaRegion>
        <cx:series layoutId="boxWhisker" uniqueId="{8AC751E5-994C-7849-9D4D-77BD4D30945F}">
          <cx:spPr>
            <a:ln>
              <a:solidFill>
                <a:srgbClr val="FF0000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spPr>
        <a:solidFill>
          <a:srgbClr val="FF0000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B050"/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069AA229-125A-E74B-813C-F4E897A892D7}">
          <cx:spPr>
            <a:solidFill>
              <a:srgbClr val="FF0000"/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812800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B2AF8-55D2-A6E6-17AA-AECD20A93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1</xdr:row>
      <xdr:rowOff>190500</xdr:rowOff>
    </xdr:from>
    <xdr:to>
      <xdr:col>16</xdr:col>
      <xdr:colOff>381000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FDB62-6B32-E13C-F0AC-A150604C8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1244600</xdr:colOff>
      <xdr:row>0</xdr:row>
      <xdr:rowOff>12700</xdr:rowOff>
    </xdr:from>
    <xdr:to>
      <xdr:col>9</xdr:col>
      <xdr:colOff>825500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A67DC-EFE2-A90F-5926-58AD15F57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14</xdr:row>
      <xdr:rowOff>177800</xdr:rowOff>
    </xdr:from>
    <xdr:to>
      <xdr:col>8</xdr:col>
      <xdr:colOff>12700</xdr:colOff>
      <xdr:row>35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CDE1FC-B1EE-80D5-D9DB-E81C7C024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8</xdr:row>
      <xdr:rowOff>0</xdr:rowOff>
    </xdr:from>
    <xdr:to>
      <xdr:col>12</xdr:col>
      <xdr:colOff>0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86EDC7-479B-0732-6A83-1567DE26C9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0400" y="1651000"/>
              <a:ext cx="6273800" cy="71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12700</xdr:colOff>
      <xdr:row>51</xdr:row>
      <xdr:rowOff>190500</xdr:rowOff>
    </xdr:from>
    <xdr:to>
      <xdr:col>12</xdr:col>
      <xdr:colOff>0</xdr:colOff>
      <xdr:row>87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E3EEDD2-636B-3CB9-61D3-B2246AD58A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10668000"/>
              <a:ext cx="6248400" cy="712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711200</xdr:colOff>
      <xdr:row>7</xdr:row>
      <xdr:rowOff>50800</xdr:rowOff>
    </xdr:from>
    <xdr:to>
      <xdr:col>18</xdr:col>
      <xdr:colOff>12700</xdr:colOff>
      <xdr:row>19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E0FCA71-451A-B29D-2DA5-532035FE0E78}"/>
            </a:ext>
          </a:extLst>
        </xdr:cNvPr>
        <xdr:cNvSpPr txBox="1"/>
      </xdr:nvSpPr>
      <xdr:spPr>
        <a:xfrm>
          <a:off x="11455400" y="1473200"/>
          <a:ext cx="4254500" cy="250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Statistical</a:t>
          </a:r>
          <a:r>
            <a:rPr lang="en-US" sz="1600" baseline="0"/>
            <a:t> Analysis</a:t>
          </a:r>
        </a:p>
        <a:p>
          <a:endParaRPr lang="en-US" sz="1600" baseline="0"/>
        </a:p>
        <a:p>
          <a:r>
            <a:rPr lang="en-US" sz="1600" baseline="0"/>
            <a:t>Based on the Succeful campaign analysis shown,  a campaign to most likely to be succesful when  the count of investors  are above 850 backers.</a:t>
          </a:r>
        </a:p>
        <a:p>
          <a:endParaRPr lang="en-US" sz="1600" baseline="0"/>
        </a:p>
        <a:p>
          <a:r>
            <a:rPr lang="en-US" sz="1600" baseline="0"/>
            <a:t>In contrast to the Failed graph, we can conclude that under the 780 backers the campaign is most likely to fail.</a:t>
          </a:r>
          <a:endParaRPr lang="en-US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25400</xdr:rowOff>
    </xdr:from>
    <xdr:to>
      <xdr:col>11</xdr:col>
      <xdr:colOff>0</xdr:colOff>
      <xdr:row>49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025F9A-44FF-48DB-9B5E-EAF2EF1D2C9C}"/>
            </a:ext>
          </a:extLst>
        </xdr:cNvPr>
        <xdr:cNvSpPr txBox="1"/>
      </xdr:nvSpPr>
      <xdr:spPr>
        <a:xfrm>
          <a:off x="850900" y="228600"/>
          <a:ext cx="8229600" cy="991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 Given the provided data, what are the three conclusions that we can draw about crowdfunding</a:t>
          </a:r>
          <a:r>
            <a:rPr lang="en-US" sz="1800" baseline="0"/>
            <a:t> </a:t>
          </a:r>
          <a:r>
            <a:rPr lang="en-US" sz="1800"/>
            <a:t>campaigns?</a:t>
          </a:r>
        </a:p>
        <a:p>
          <a:endParaRPr lang="en-US" sz="1800"/>
        </a:p>
        <a:p>
          <a:r>
            <a:rPr lang="en-US" sz="1800"/>
            <a:t>1- Based on the categories, we can conclude that, theater almost doble up in success than</a:t>
          </a:r>
          <a:r>
            <a:rPr lang="en-US" sz="1800" baseline="0"/>
            <a:t> </a:t>
          </a:r>
          <a:r>
            <a:rPr lang="en-US" sz="1800"/>
            <a:t>music. Which can lead investors to incline in such category for potential or increase funding.</a:t>
          </a:r>
        </a:p>
        <a:p>
          <a:endParaRPr lang="en-US" sz="1800"/>
        </a:p>
        <a:p>
          <a:r>
            <a:rPr lang="en-US" sz="1800"/>
            <a:t>2- Considering than music and film/video are at 50% within successful projects. The sub-categories differ by demand or interest.</a:t>
          </a:r>
        </a:p>
        <a:p>
          <a:endParaRPr lang="en-US" sz="1800"/>
        </a:p>
        <a:p>
          <a:r>
            <a:rPr lang="en-US" sz="1800"/>
            <a:t>3- Journalism is the least successful category.</a:t>
          </a:r>
        </a:p>
        <a:p>
          <a:endParaRPr lang="en-US" sz="1800"/>
        </a:p>
        <a:p>
          <a:r>
            <a:rPr lang="en-US" sz="1800"/>
            <a:t> What are some limitations of this dataset?</a:t>
          </a:r>
        </a:p>
        <a:p>
          <a:endParaRPr lang="en-US" sz="1800"/>
        </a:p>
        <a:p>
          <a:r>
            <a:rPr lang="en-US" sz="1800"/>
            <a:t>1- The backers count doesn’t specify the percentage funding in each category.</a:t>
          </a:r>
        </a:p>
        <a:p>
          <a:r>
            <a:rPr lang="en-US" sz="1800"/>
            <a:t>2- Missing the marketing or platform in which the projects are being promoted. This relevant</a:t>
          </a:r>
        </a:p>
        <a:p>
          <a:r>
            <a:rPr lang="en-US" sz="1800"/>
            <a:t>information could help us to predict or improve the outcome.</a:t>
          </a:r>
        </a:p>
        <a:p>
          <a:endParaRPr lang="en-US" sz="1800"/>
        </a:p>
        <a:p>
          <a:r>
            <a:rPr lang="en-US" sz="1800"/>
            <a:t>What are some other possible tables and/or graphs that we could create, and what additional</a:t>
          </a:r>
          <a:r>
            <a:rPr lang="en-US" sz="1800" baseline="0"/>
            <a:t> </a:t>
          </a:r>
          <a:r>
            <a:rPr lang="en-US" sz="1800"/>
            <a:t>value would they provide?</a:t>
          </a:r>
        </a:p>
        <a:p>
          <a:endParaRPr lang="en-US" sz="1800"/>
        </a:p>
        <a:p>
          <a:r>
            <a:rPr lang="en-US" sz="1800"/>
            <a:t>1- We could create another table displaying the funding percentage in each country. Giving a</a:t>
          </a:r>
          <a:r>
            <a:rPr lang="en-US" sz="1800" baseline="0"/>
            <a:t>  </a:t>
          </a:r>
          <a:r>
            <a:rPr lang="en-US" sz="1800"/>
            <a:t>better inside what country has  higher demand on each category and subcategory.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se Ogata" refreshedDate="45075.786616898149" createdVersion="8" refreshedVersion="8" minRefreshableVersion="3" recordCount="1001" xr:uid="{C9E41895-1C4E-2045-850B-6B3358B4638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nisse Ogata" refreshedDate="45083.670474537037" createdVersion="8" refreshedVersion="8" minRefreshableVersion="3" recordCount="1001" xr:uid="{802B3F9D-D8C1-A34D-9963-E4E1F4DE9226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49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1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2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3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4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5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6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7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8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79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4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1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2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3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4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5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6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7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88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89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4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1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2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36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93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4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5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x v="96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97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98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99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1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2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3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4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5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6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07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08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09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1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2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3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4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5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6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117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95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18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19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1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2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3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97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4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5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26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27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28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29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1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2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3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4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5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36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37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38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39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1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2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3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x v="144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5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6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47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48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49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1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2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3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4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5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6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57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58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59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1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2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3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4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5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x v="166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67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68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69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1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2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3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4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5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6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77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78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79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1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2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3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4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5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6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87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88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89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9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1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2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3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x v="194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5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6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7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8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199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1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2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3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4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5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6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7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8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09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1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2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3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4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5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6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7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8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19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122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221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2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3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4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5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6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7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8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29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1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2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233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x v="243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4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5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6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7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8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9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5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1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2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253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4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5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6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7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8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9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6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61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2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3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4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5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6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7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153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8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9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7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1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2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3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274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148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5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6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72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71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79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1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2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3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4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5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6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7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8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x v="289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18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1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2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3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4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5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6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7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298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99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3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62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312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3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4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5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6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7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8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9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2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1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2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3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4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5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6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7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8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9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151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3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1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2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3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4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335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x v="336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7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8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9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4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41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2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3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4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127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5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6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347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8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9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5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51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3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2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3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4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5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6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7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8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9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6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361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2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3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4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5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6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85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7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8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9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7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71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2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3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374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5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6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7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8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9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8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103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81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x v="382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3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4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385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6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7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8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9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9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91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92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3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4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5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6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7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8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9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48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401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2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403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4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5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6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7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8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9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1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312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11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2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3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4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354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5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6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7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8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9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2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1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2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3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4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5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6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7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x v="428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9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3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31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2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3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4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5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6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7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438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9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44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41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42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43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4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5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x v="368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6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447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8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178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9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5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51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452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53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4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5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6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7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8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9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6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61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62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63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4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5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6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7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8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9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7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71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72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73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4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5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x v="38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353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6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477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78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9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48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81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482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83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84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265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5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486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12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7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488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9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42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437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9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91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163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92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93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4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495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6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7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18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8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9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5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5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501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502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2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3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4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5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6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7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8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9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1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11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2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3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4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5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x v="516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7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8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9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2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219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1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2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3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4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348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28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525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9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36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254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31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534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5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6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7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8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9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4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41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2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43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4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5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6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7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548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298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9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5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51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52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238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3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4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496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555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6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7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x v="558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59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56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61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62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563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29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64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565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6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7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8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9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7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71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72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73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471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74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5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6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7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8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477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79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8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81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82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81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83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4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5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6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587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8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9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9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91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92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93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1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4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5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6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7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8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9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601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602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x v="603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4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292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5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606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7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8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9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1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11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12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13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14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5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616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453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7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8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9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2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621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22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23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24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25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6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7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491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628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9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3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31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32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33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34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415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5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07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6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7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8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9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4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41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42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445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116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3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4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645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46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7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467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8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9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5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51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652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53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654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55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656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657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89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658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438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9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6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61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62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236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63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02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64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65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6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02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667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8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9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7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01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71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672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73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74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75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6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7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8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9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8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81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82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683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84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85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488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6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7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x v="688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9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9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91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424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231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92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93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94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236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5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6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7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8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9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489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512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7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701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34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702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703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4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5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6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7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8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709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1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11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12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13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4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5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716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717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8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719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115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2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21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22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51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642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23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24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5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6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7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x v="56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8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339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35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9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241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3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322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31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32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157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3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34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5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6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7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738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9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4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697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741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42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43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744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269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745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6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7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503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8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33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9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5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51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451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52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53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754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5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6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7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8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9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6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61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8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62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63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4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5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539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766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422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7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8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214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9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7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71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25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2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3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4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331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781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782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783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393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4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5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229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6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7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341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789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x v="79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1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2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556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488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232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3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4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138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5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6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797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798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799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368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1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2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x v="803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482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496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804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805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806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7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8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104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809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15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414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82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32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82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1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2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823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4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497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5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6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7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8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9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3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94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611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837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34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216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133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354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721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1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2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843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4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5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6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847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688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48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248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49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1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852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3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4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854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5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6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7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8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59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86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264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65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1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2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454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3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4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5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6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867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868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96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274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354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87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1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98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526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4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5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6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7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x v="878"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4D71E-1090-0D47-BD5F-17C4D11EC18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2:G3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 sortType="ascending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dataFiel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ountry" fld="9" subtotal="count" baseField="0" baseItem="0"/>
  </dataFields>
  <formats count="26">
    <format dxfId="131">
      <pivotArea type="topRight" dataOnly="0" labelOnly="1" outline="0" fieldPosition="0"/>
    </format>
    <format dxfId="130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129">
      <pivotArea dataOnly="0" labelOnly="1" grandCol="1" outline="0" fieldPosition="0"/>
    </format>
    <format dxfId="128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127">
      <pivotArea dataOnly="0" labelOnly="1" grandCol="1" outline="0" fieldPosition="0"/>
    </format>
    <format dxfId="126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125">
      <pivotArea dataOnly="0" labelOnly="1" grandCol="1" outline="0" fieldPosition="0"/>
    </format>
    <format dxfId="124">
      <pivotArea type="origin" dataOnly="0" labelOnly="1" outline="0" fieldPosition="0"/>
    </format>
    <format dxfId="123">
      <pivotArea field="6" type="button" dataOnly="0" labelOnly="1" outline="0" axis="axisCol" fieldPosition="0"/>
    </format>
    <format dxfId="122">
      <pivotArea field="16" type="button" dataOnly="0" labelOnly="1" outline="0" axis="axisRow" fieldPosition="0"/>
    </format>
    <format dxfId="121">
      <pivotArea dataOnly="0" labelOnly="1" fieldPosition="0">
        <references count="1">
          <reference field="6" count="1">
            <x v="0"/>
          </reference>
        </references>
      </pivotArea>
    </format>
    <format dxfId="120">
      <pivotArea type="origin" dataOnly="0" labelOnly="1" outline="0" fieldPosition="0"/>
    </format>
    <format dxfId="119">
      <pivotArea field="6" type="button" dataOnly="0" labelOnly="1" outline="0" axis="axisCol" fieldPosition="0"/>
    </format>
    <format dxfId="118">
      <pivotArea field="16" type="button" dataOnly="0" labelOnly="1" outline="0" axis="axisRow" fieldPosition="0"/>
    </format>
    <format dxfId="117">
      <pivotArea dataOnly="0" labelOnly="1" fieldPosition="0">
        <references count="1">
          <reference field="6" count="1">
            <x v="0"/>
          </reference>
        </references>
      </pivotArea>
    </format>
    <format dxfId="116">
      <pivotArea dataOnly="0" fieldPosition="0">
        <references count="1">
          <reference field="16" count="1">
            <x v="0"/>
          </reference>
        </references>
      </pivotArea>
    </format>
    <format dxfId="115">
      <pivotArea dataOnly="0" fieldPosition="0">
        <references count="1">
          <reference field="16" count="1">
            <x v="2"/>
          </reference>
        </references>
      </pivotArea>
    </format>
    <format dxfId="114">
      <pivotArea dataOnly="0" fieldPosition="0">
        <references count="1">
          <reference field="16" count="1">
            <x v="4"/>
          </reference>
        </references>
      </pivotArea>
    </format>
    <format dxfId="113">
      <pivotArea dataOnly="0" fieldPosition="0">
        <references count="1">
          <reference field="16" count="1">
            <x v="6"/>
          </reference>
        </references>
      </pivotArea>
    </format>
    <format dxfId="112">
      <pivotArea dataOnly="0" fieldPosition="0">
        <references count="1">
          <reference field="16" count="1">
            <x v="8"/>
          </reference>
        </references>
      </pivotArea>
    </format>
    <format dxfId="111">
      <pivotArea grandRow="1" outline="0" collapsedLevelsAreSubtotals="1" fieldPosition="0"/>
    </format>
    <format dxfId="110">
      <pivotArea dataOnly="0" labelOnly="1" grandRow="1" outline="0" fieldPosition="0"/>
    </format>
    <format dxfId="109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10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07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106">
      <pivotArea outline="0" collapsedLevelsAreSubtotals="1" fieldPosition="0">
        <references count="1">
          <reference field="6" count="1" selected="0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9BD11-9470-394A-A216-57390D64B7E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formats count="49">
    <format dxfId="105">
      <pivotArea type="origin" dataOnly="0" labelOnly="1" outline="0" fieldPosition="0"/>
    </format>
    <format dxfId="104">
      <pivotArea field="6" type="button" dataOnly="0" labelOnly="1" outline="0" axis="axisCol" fieldPosition="0"/>
    </format>
    <format dxfId="103">
      <pivotArea field="17" type="button" dataOnly="0" labelOnly="1" outline="0" axis="axisRow" fieldPosition="0"/>
    </format>
    <format dxfId="102">
      <pivotArea dataOnly="0" labelOnly="1" fieldPosition="0">
        <references count="1">
          <reference field="6" count="1">
            <x v="0"/>
          </reference>
        </references>
      </pivotArea>
    </format>
    <format dxfId="101">
      <pivotArea type="origin" dataOnly="0" labelOnly="1" outline="0" fieldPosition="0"/>
    </format>
    <format dxfId="100">
      <pivotArea field="6" type="button" dataOnly="0" labelOnly="1" outline="0" axis="axisCol" fieldPosition="0"/>
    </format>
    <format dxfId="99">
      <pivotArea field="17" type="button" dataOnly="0" labelOnly="1" outline="0" axis="axisRow" fieldPosition="0"/>
    </format>
    <format dxfId="98">
      <pivotArea dataOnly="0" labelOnly="1" fieldPosition="0">
        <references count="1">
          <reference field="6" count="1">
            <x v="0"/>
          </reference>
        </references>
      </pivotArea>
    </format>
    <format dxfId="97">
      <pivotArea type="topRight" dataOnly="0" labelOnly="1" outline="0" fieldPosition="0"/>
    </format>
    <format dxfId="96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95">
      <pivotArea dataOnly="0" labelOnly="1" grandCol="1" outline="0" fieldPosition="0"/>
    </format>
    <format dxfId="94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93">
      <pivotArea dataOnly="0" labelOnly="1" grandCol="1" outline="0" fieldPosition="0"/>
    </format>
    <format dxfId="92">
      <pivotArea dataOnly="0" fieldPosition="0">
        <references count="1">
          <reference field="17" count="1">
            <x v="0"/>
          </reference>
        </references>
      </pivotArea>
    </format>
    <format dxfId="91">
      <pivotArea collapsedLevelsAreSubtotals="1" fieldPosition="0">
        <references count="1">
          <reference field="17" count="1">
            <x v="2"/>
          </reference>
        </references>
      </pivotArea>
    </format>
    <format dxfId="90">
      <pivotArea dataOnly="0" labelOnly="1" fieldPosition="0">
        <references count="1">
          <reference field="17" count="1">
            <x v="2"/>
          </reference>
        </references>
      </pivotArea>
    </format>
    <format dxfId="89">
      <pivotArea collapsedLevelsAreSubtotals="1" fieldPosition="0">
        <references count="1">
          <reference field="17" count="1">
            <x v="4"/>
          </reference>
        </references>
      </pivotArea>
    </format>
    <format dxfId="88">
      <pivotArea dataOnly="0" labelOnly="1" fieldPosition="0">
        <references count="1">
          <reference field="17" count="1">
            <x v="4"/>
          </reference>
        </references>
      </pivotArea>
    </format>
    <format dxfId="87">
      <pivotArea collapsedLevelsAreSubtotals="1" fieldPosition="0">
        <references count="1">
          <reference field="17" count="1">
            <x v="6"/>
          </reference>
        </references>
      </pivotArea>
    </format>
    <format dxfId="86">
      <pivotArea dataOnly="0" labelOnly="1" fieldPosition="0">
        <references count="1">
          <reference field="17" count="1">
            <x v="6"/>
          </reference>
        </references>
      </pivotArea>
    </format>
    <format dxfId="85">
      <pivotArea collapsedLevelsAreSubtotals="1" fieldPosition="0">
        <references count="1">
          <reference field="17" count="1">
            <x v="8"/>
          </reference>
        </references>
      </pivotArea>
    </format>
    <format dxfId="84">
      <pivotArea dataOnly="0" labelOnly="1" fieldPosition="0">
        <references count="1">
          <reference field="17" count="1">
            <x v="8"/>
          </reference>
        </references>
      </pivotArea>
    </format>
    <format dxfId="83">
      <pivotArea collapsedLevelsAreSubtotals="1" fieldPosition="0">
        <references count="1">
          <reference field="17" count="1">
            <x v="10"/>
          </reference>
        </references>
      </pivotArea>
    </format>
    <format dxfId="82">
      <pivotArea dataOnly="0" labelOnly="1" fieldPosition="0">
        <references count="1">
          <reference field="17" count="1">
            <x v="10"/>
          </reference>
        </references>
      </pivotArea>
    </format>
    <format dxfId="81">
      <pivotArea collapsedLevelsAreSubtotals="1" fieldPosition="0">
        <references count="1">
          <reference field="17" count="1">
            <x v="12"/>
          </reference>
        </references>
      </pivotArea>
    </format>
    <format dxfId="80">
      <pivotArea dataOnly="0" labelOnly="1" fieldPosition="0">
        <references count="1">
          <reference field="17" count="1">
            <x v="12"/>
          </reference>
        </references>
      </pivotArea>
    </format>
    <format dxfId="79">
      <pivotArea collapsedLevelsAreSubtotals="1" fieldPosition="0">
        <references count="1">
          <reference field="17" count="1">
            <x v="14"/>
          </reference>
        </references>
      </pivotArea>
    </format>
    <format dxfId="78">
      <pivotArea dataOnly="0" labelOnly="1" fieldPosition="0">
        <references count="1">
          <reference field="17" count="1">
            <x v="14"/>
          </reference>
        </references>
      </pivotArea>
    </format>
    <format dxfId="77">
      <pivotArea collapsedLevelsAreSubtotals="1" fieldPosition="0">
        <references count="1">
          <reference field="17" count="1">
            <x v="16"/>
          </reference>
        </references>
      </pivotArea>
    </format>
    <format dxfId="76">
      <pivotArea dataOnly="0" labelOnly="1" fieldPosition="0">
        <references count="1">
          <reference field="17" count="1">
            <x v="16"/>
          </reference>
        </references>
      </pivotArea>
    </format>
    <format dxfId="75">
      <pivotArea collapsedLevelsAreSubtotals="1" fieldPosition="0">
        <references count="1">
          <reference field="17" count="1">
            <x v="18"/>
          </reference>
        </references>
      </pivotArea>
    </format>
    <format dxfId="74">
      <pivotArea dataOnly="0" labelOnly="1" fieldPosition="0">
        <references count="1">
          <reference field="17" count="1">
            <x v="18"/>
          </reference>
        </references>
      </pivotArea>
    </format>
    <format dxfId="73">
      <pivotArea collapsedLevelsAreSubtotals="1" fieldPosition="0">
        <references count="1">
          <reference field="17" count="1">
            <x v="20"/>
          </reference>
        </references>
      </pivotArea>
    </format>
    <format dxfId="72">
      <pivotArea dataOnly="0" labelOnly="1" fieldPosition="0">
        <references count="1">
          <reference field="17" count="1">
            <x v="20"/>
          </reference>
        </references>
      </pivotArea>
    </format>
    <format dxfId="71">
      <pivotArea collapsedLevelsAreSubtotals="1" fieldPosition="0">
        <references count="1">
          <reference field="17" count="1">
            <x v="22"/>
          </reference>
        </references>
      </pivotArea>
    </format>
    <format dxfId="70">
      <pivotArea dataOnly="0" labelOnly="1" fieldPosition="0">
        <references count="1">
          <reference field="17" count="1">
            <x v="22"/>
          </reference>
        </references>
      </pivotArea>
    </format>
    <format dxfId="69">
      <pivotArea collapsedLevelsAreSubtotals="1" fieldPosition="0">
        <references count="2">
          <reference field="6" count="1" selected="0">
            <x v="0"/>
          </reference>
          <reference field="17" count="0"/>
        </references>
      </pivotArea>
    </format>
    <format dxfId="68">
      <pivotArea field="6" grandRow="1" outline="0" collapsedLevelsAreSubtotals="1" axis="axisCol" fieldPosition="0">
        <references count="1">
          <reference field="6" count="1" selected="0">
            <x v="0"/>
          </reference>
        </references>
      </pivotArea>
    </format>
    <format dxfId="67">
      <pivotArea field="6" grandRow="1" outline="0" collapsedLevelsAreSubtotals="1" axis="axisCol" fieldPosition="0">
        <references count="1">
          <reference field="6" count="1" selected="0">
            <x v="0"/>
          </reference>
        </references>
      </pivotArea>
    </format>
    <format dxfId="66">
      <pivotArea field="6" grandRow="1" outline="0" collapsedLevelsAreSubtotals="1" axis="axisCol" fieldPosition="0">
        <references count="1">
          <reference field="6" count="1" selected="0">
            <x v="1"/>
          </reference>
        </references>
      </pivotArea>
    </format>
    <format dxfId="65">
      <pivotArea dataOnly="0" labelOnly="1" fieldPosition="0">
        <references count="1">
          <reference field="6" count="1">
            <x v="1"/>
          </reference>
        </references>
      </pivotArea>
    </format>
    <format dxfId="64">
      <pivotArea collapsedLevelsAreSubtotals="1" fieldPosition="0">
        <references count="2">
          <reference field="6" count="1" selected="0">
            <x v="1"/>
          </reference>
          <reference field="17" count="0"/>
        </references>
      </pivotArea>
    </format>
    <format dxfId="63">
      <pivotArea field="6" grandRow="1" outline="0" collapsedLevelsAreSubtotals="1" axis="axisCol" fieldPosition="0">
        <references count="1">
          <reference field="6" count="1" selected="0">
            <x v="1"/>
          </reference>
        </references>
      </pivotArea>
    </format>
    <format dxfId="62">
      <pivotArea collapsedLevelsAreSubtotals="1" fieldPosition="0">
        <references count="2">
          <reference field="6" count="1" selected="0">
            <x v="2"/>
          </reference>
          <reference field="17" count="0"/>
        </references>
      </pivotArea>
    </format>
    <format dxfId="61">
      <pivotArea field="6" grandRow="1" outline="0" collapsedLevelsAreSubtotals="1" axis="axisCol" fieldPosition="0">
        <references count="1">
          <reference field="6" count="1" selected="0">
            <x v="2"/>
          </reference>
        </references>
      </pivotArea>
    </format>
    <format dxfId="60">
      <pivotArea collapsedLevelsAreSubtotals="1" fieldPosition="0">
        <references count="2">
          <reference field="6" count="1" selected="0">
            <x v="3"/>
          </reference>
          <reference field="17" count="0"/>
        </references>
      </pivotArea>
    </format>
    <format dxfId="59">
      <pivotArea field="6" grandRow="1" outline="0" collapsedLevelsAreSubtotals="1" axis="axisCol" fieldPosition="0">
        <references count="1">
          <reference field="6" count="1" selected="0">
            <x v="3"/>
          </reference>
        </references>
      </pivotArea>
    </format>
    <format dxfId="58">
      <pivotArea field="6" grandRow="1" outline="0" collapsedLevelsAreSubtotals="1" axis="axisCol" fieldPosition="0">
        <references count="1">
          <reference field="6" count="1" selected="0">
            <x v="3"/>
          </reference>
        </references>
      </pivotArea>
    </format>
    <format dxfId="57">
      <pivotArea outline="0" collapsedLevelsAreSubtotals="1" fieldPosition="0">
        <references count="1">
          <reference field="6" count="1" selected="0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DB590-2E7B-A142-8F28-7F49230EF8B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formats count="49">
    <format dxfId="56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5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4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3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2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1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0">
      <pivotArea dataOnly="0" labelOnly="1" fieldPosition="0">
        <references count="1">
          <reference field="18" count="1">
            <x v="1"/>
          </reference>
        </references>
      </pivotArea>
    </format>
    <format dxfId="49">
      <pivotArea dataOnly="0" labelOnly="1" fieldPosition="0">
        <references count="1">
          <reference field="18" count="1">
            <x v="3"/>
          </reference>
        </references>
      </pivotArea>
    </format>
    <format dxfId="48">
      <pivotArea dataOnly="0" labelOnly="1" fieldPosition="0">
        <references count="1">
          <reference field="18" count="1">
            <x v="5"/>
          </reference>
        </references>
      </pivotArea>
    </format>
    <format dxfId="47">
      <pivotArea dataOnly="0" fieldPosition="0">
        <references count="1">
          <reference field="18" count="1">
            <x v="7"/>
          </reference>
        </references>
      </pivotArea>
    </format>
    <format dxfId="46">
      <pivotArea collapsedLevelsAreSubtotals="1" fieldPosition="0">
        <references count="1">
          <reference field="18" count="1">
            <x v="5"/>
          </reference>
        </references>
      </pivotArea>
    </format>
    <format dxfId="45">
      <pivotArea collapsedLevelsAreSubtotals="1" fieldPosition="0">
        <references count="1">
          <reference field="18" count="1">
            <x v="3"/>
          </reference>
        </references>
      </pivotArea>
    </format>
    <format dxfId="44">
      <pivotArea collapsedLevelsAreSubtotals="1" fieldPosition="0">
        <references count="1">
          <reference field="18" count="1">
            <x v="1"/>
          </reference>
        </references>
      </pivotArea>
    </format>
    <format dxfId="43">
      <pivotArea dataOnly="0" fieldPosition="0">
        <references count="1">
          <reference field="18" count="1">
            <x v="9"/>
          </reference>
        </references>
      </pivotArea>
    </format>
    <format dxfId="42">
      <pivotArea dataOnly="0" labelOnly="1" fieldPosition="0">
        <references count="1">
          <reference field="18" count="1">
            <x v="11"/>
          </reference>
        </references>
      </pivotArea>
    </format>
    <format dxfId="41">
      <pivotArea collapsedLevelsAreSubtotals="1" fieldPosition="0">
        <references count="1">
          <reference field="18" count="1">
            <x v="11"/>
          </reference>
        </references>
      </pivotArea>
    </format>
    <format dxfId="40">
      <pivotArea dataOnly="0" grandRow="1" fieldPosition="0"/>
    </format>
    <format dxfId="39">
      <pivotArea type="origin" dataOnly="0" labelOnly="1" outline="0" fieldPosition="0"/>
    </format>
    <format dxfId="38">
      <pivotArea field="6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18" type="button" dataOnly="0" labelOnly="1" outline="0" axis="axisRow" fieldPosition="0"/>
    </format>
    <format dxfId="35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34">
      <pivotArea dataOnly="0" labelOnly="1" grandCol="1" outline="0" fieldPosition="0"/>
    </format>
    <format dxfId="33">
      <pivotArea type="origin" dataOnly="0" labelOnly="1" outline="0" fieldPosition="0"/>
    </format>
    <format dxfId="32">
      <pivotArea field="6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8" type="button" dataOnly="0" labelOnly="1" outline="0" axis="axisRow" fieldPosition="0"/>
    </format>
    <format dxfId="29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28">
      <pivotArea dataOnly="0" labelOnly="1" grandCol="1" outline="0" fieldPosition="0"/>
    </format>
    <format dxfId="27">
      <pivotArea type="origin" dataOnly="0" labelOnly="1" outline="0" fieldPosition="0"/>
    </format>
    <format dxfId="26">
      <pivotArea field="6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8" type="button" dataOnly="0" labelOnly="1" outline="0" axis="axisRow" fieldPosition="0"/>
    </format>
    <format dxfId="23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22">
      <pivotArea dataOnly="0" labelOnly="1" grandCol="1" outline="0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8" type="button" dataOnly="0" labelOnly="1" outline="0" axis="axisRow" fieldPosition="0"/>
    </format>
    <format dxfId="17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4">
      <pivotArea collapsedLevelsAreSubtotals="1" fieldPosition="0">
        <references count="2">
          <reference field="6" count="1" selected="0">
            <x v="0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">
      <pivotArea field="6" grandRow="1" outline="0" collapsedLevelsAreSubtotals="1" axis="axisCol" fieldPosition="0">
        <references count="1">
          <reference field="6" count="1" selected="0">
            <x v="0"/>
          </reference>
        </references>
      </pivotArea>
    </format>
    <format dxfId="12">
      <pivotArea field="6" grandRow="1" outline="0" collapsedLevelsAreSubtotals="1" axis="axisCol" fieldPosition="0">
        <references count="1">
          <reference field="6" count="1" selected="0">
            <x v="0"/>
          </reference>
        </references>
      </pivotArea>
    </format>
    <format dxfId="11">
      <pivotArea collapsedLevelsAreSubtotals="1" fieldPosition="0">
        <references count="2">
          <reference field="6" count="1" selected="0">
            <x v="2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0">
      <pivotArea collapsedLevelsAreSubtotals="1" fieldPosition="0">
        <references count="2">
          <reference field="6" count="1" selected="0">
            <x v="3"/>
          </reference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">
      <pivotArea field="6" grandRow="1" outline="0" collapsedLevelsAreSubtotals="1" axis="axisCol" fieldPosition="0">
        <references count="1">
          <reference field="6" count="1" selected="0">
            <x v="3"/>
          </reference>
        </references>
      </pivotArea>
    </format>
    <format dxfId="8">
      <pivotArea field="6" grandRow="1" outline="0" collapsedLevelsAreSubtotals="1" axis="axisCol" fieldPosition="0">
        <references count="1">
          <reference field="6" count="1" selected="0">
            <x v="2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4" sqref="A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.1640625" bestFit="1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2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_xlfn.TEXTBEFORE(P2, "/")</f>
        <v>food</v>
      </c>
      <c r="R2" t="str">
        <f>_xlfn.TEXTAFTER(P2, "/")</f>
        <v>food trucks</v>
      </c>
      <c r="S2" s="7">
        <f>(((L2/60)/60)/24)+DATE(1970,1,1)</f>
        <v>42336.25</v>
      </c>
      <c r="T2" s="7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_xlfn.TEXTBEFORE(P3, "/")</f>
        <v>music</v>
      </c>
      <c r="R3" t="str">
        <f t="shared" ref="R3:R66" si="3">_xlfn.TEXTAFTER(P3, "/")</f>
        <v>rock</v>
      </c>
      <c r="S3" s="7">
        <f t="shared" ref="S3:S66" si="4">(((L3/60)/60)/24)+DATE(1970,1,1)</f>
        <v>41870.208333333336</v>
      </c>
      <c r="T3" s="7">
        <f t="shared" ref="T3:T66" si="5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si="3"/>
        <v>web</v>
      </c>
      <c r="S4" s="7">
        <f t="shared" si="4"/>
        <v>41595.25</v>
      </c>
      <c r="T4" s="7">
        <f t="shared" si="5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3"/>
        <v>rock</v>
      </c>
      <c r="S5" s="7">
        <f t="shared" si="4"/>
        <v>43688.208333333328</v>
      </c>
      <c r="T5" s="7">
        <f t="shared" si="5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3"/>
        <v>plays</v>
      </c>
      <c r="S6" s="7">
        <f t="shared" si="4"/>
        <v>43485.25</v>
      </c>
      <c r="T6" s="7">
        <f t="shared" si="5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3"/>
        <v>plays</v>
      </c>
      <c r="S7" s="7">
        <f t="shared" si="4"/>
        <v>41149.208333333336</v>
      </c>
      <c r="T7" s="7">
        <f t="shared" si="5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3"/>
        <v>documentary</v>
      </c>
      <c r="S8" s="7">
        <f t="shared" si="4"/>
        <v>42991.208333333328</v>
      </c>
      <c r="T8" s="7">
        <f t="shared" si="5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3"/>
        <v>plays</v>
      </c>
      <c r="S9" s="7">
        <f t="shared" si="4"/>
        <v>42229.208333333328</v>
      </c>
      <c r="T9" s="7">
        <f t="shared" si="5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3"/>
        <v>plays</v>
      </c>
      <c r="S10" s="7">
        <f t="shared" si="4"/>
        <v>40399.208333333336</v>
      </c>
      <c r="T10" s="7">
        <f t="shared" si="5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3"/>
        <v>electric music</v>
      </c>
      <c r="S11" s="7">
        <f t="shared" si="4"/>
        <v>41536.208333333336</v>
      </c>
      <c r="T11" s="7">
        <f t="shared" si="5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3"/>
        <v>drama</v>
      </c>
      <c r="S12" s="7">
        <f t="shared" si="4"/>
        <v>40404.208333333336</v>
      </c>
      <c r="T12" s="7">
        <f t="shared" si="5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3"/>
        <v>plays</v>
      </c>
      <c r="S13" s="7">
        <f t="shared" si="4"/>
        <v>40442.208333333336</v>
      </c>
      <c r="T13" s="7">
        <f t="shared" si="5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3"/>
        <v>drama</v>
      </c>
      <c r="S14" s="7">
        <f t="shared" si="4"/>
        <v>43760.208333333328</v>
      </c>
      <c r="T14" s="7">
        <f t="shared" si="5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3"/>
        <v>indie rock</v>
      </c>
      <c r="S15" s="7">
        <f t="shared" si="4"/>
        <v>42532.208333333328</v>
      </c>
      <c r="T15" s="7">
        <f t="shared" si="5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3"/>
        <v>indie rock</v>
      </c>
      <c r="S16" s="7">
        <f t="shared" si="4"/>
        <v>40974.25</v>
      </c>
      <c r="T16" s="7">
        <f t="shared" si="5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3"/>
        <v>wearables</v>
      </c>
      <c r="S17" s="7">
        <f t="shared" si="4"/>
        <v>43809.25</v>
      </c>
      <c r="T17" s="7">
        <f t="shared" si="5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3"/>
        <v>nonfiction</v>
      </c>
      <c r="S18" s="7">
        <f t="shared" si="4"/>
        <v>41661.25</v>
      </c>
      <c r="T18" s="7">
        <f t="shared" si="5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3"/>
        <v>animation</v>
      </c>
      <c r="S19" s="7">
        <f t="shared" si="4"/>
        <v>40555.25</v>
      </c>
      <c r="T19" s="7">
        <f t="shared" si="5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3"/>
        <v>plays</v>
      </c>
      <c r="S20" s="7">
        <f t="shared" si="4"/>
        <v>43351.208333333328</v>
      </c>
      <c r="T20" s="7">
        <f t="shared" si="5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3"/>
        <v>plays</v>
      </c>
      <c r="S21" s="7">
        <f t="shared" si="4"/>
        <v>43528.25</v>
      </c>
      <c r="T21" s="7">
        <f t="shared" si="5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3"/>
        <v>drama</v>
      </c>
      <c r="S22" s="7">
        <f t="shared" si="4"/>
        <v>41848.208333333336</v>
      </c>
      <c r="T22" s="7">
        <f t="shared" si="5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3"/>
        <v>plays</v>
      </c>
      <c r="S23" s="7">
        <f t="shared" si="4"/>
        <v>40770.208333333336</v>
      </c>
      <c r="T23" s="7">
        <f t="shared" si="5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3"/>
        <v>plays</v>
      </c>
      <c r="S24" s="7">
        <f t="shared" si="4"/>
        <v>43193.208333333328</v>
      </c>
      <c r="T24" s="7">
        <f t="shared" si="5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3"/>
        <v>documentary</v>
      </c>
      <c r="S25" s="7">
        <f t="shared" si="4"/>
        <v>43510.25</v>
      </c>
      <c r="T25" s="7">
        <f t="shared" si="5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3"/>
        <v>wearables</v>
      </c>
      <c r="S26" s="7">
        <f t="shared" si="4"/>
        <v>41811.208333333336</v>
      </c>
      <c r="T26" s="7">
        <f t="shared" si="5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3"/>
        <v>video games</v>
      </c>
      <c r="S27" s="7">
        <f t="shared" si="4"/>
        <v>40681.208333333336</v>
      </c>
      <c r="T27" s="7">
        <f t="shared" si="5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3"/>
        <v>plays</v>
      </c>
      <c r="S28" s="7">
        <f t="shared" si="4"/>
        <v>43312.208333333328</v>
      </c>
      <c r="T28" s="7">
        <f t="shared" si="5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3"/>
        <v>rock</v>
      </c>
      <c r="S29" s="7">
        <f t="shared" si="4"/>
        <v>42280.208333333328</v>
      </c>
      <c r="T29" s="7">
        <f t="shared" si="5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3"/>
        <v>plays</v>
      </c>
      <c r="S30" s="7">
        <f t="shared" si="4"/>
        <v>40218.25</v>
      </c>
      <c r="T30" s="7">
        <f t="shared" si="5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3"/>
        <v>shorts</v>
      </c>
      <c r="S31" s="7">
        <f t="shared" si="4"/>
        <v>43301.208333333328</v>
      </c>
      <c r="T31" s="7">
        <f t="shared" si="5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3"/>
        <v>animation</v>
      </c>
      <c r="S32" s="7">
        <f t="shared" si="4"/>
        <v>43609.208333333328</v>
      </c>
      <c r="T32" s="7">
        <f t="shared" si="5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3"/>
        <v>video games</v>
      </c>
      <c r="S33" s="7">
        <f t="shared" si="4"/>
        <v>42374.25</v>
      </c>
      <c r="T33" s="7">
        <f t="shared" si="5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3"/>
        <v>documentary</v>
      </c>
      <c r="S34" s="7">
        <f t="shared" si="4"/>
        <v>43110.25</v>
      </c>
      <c r="T34" s="7">
        <f t="shared" si="5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3"/>
        <v>plays</v>
      </c>
      <c r="S35" s="7">
        <f t="shared" si="4"/>
        <v>41917.208333333336</v>
      </c>
      <c r="T35" s="7">
        <f t="shared" si="5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3"/>
        <v>documentary</v>
      </c>
      <c r="S36" s="7">
        <f t="shared" si="4"/>
        <v>42817.208333333328</v>
      </c>
      <c r="T36" s="7">
        <f t="shared" si="5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3"/>
        <v>drama</v>
      </c>
      <c r="S37" s="7">
        <f t="shared" si="4"/>
        <v>43484.25</v>
      </c>
      <c r="T37" s="7">
        <f t="shared" si="5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3"/>
        <v>plays</v>
      </c>
      <c r="S38" s="7">
        <f t="shared" si="4"/>
        <v>40600.25</v>
      </c>
      <c r="T38" s="7">
        <f t="shared" si="5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3"/>
        <v>fiction</v>
      </c>
      <c r="S39" s="7">
        <f t="shared" si="4"/>
        <v>43744.208333333328</v>
      </c>
      <c r="T39" s="7">
        <f t="shared" si="5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3"/>
        <v>photography books</v>
      </c>
      <c r="S40" s="7">
        <f t="shared" si="4"/>
        <v>40469.208333333336</v>
      </c>
      <c r="T40" s="7">
        <f t="shared" si="5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3"/>
        <v>plays</v>
      </c>
      <c r="S41" s="7">
        <f t="shared" si="4"/>
        <v>41330.25</v>
      </c>
      <c r="T41" s="7">
        <f t="shared" si="5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3"/>
        <v>wearables</v>
      </c>
      <c r="S42" s="7">
        <f t="shared" si="4"/>
        <v>40334.208333333336</v>
      </c>
      <c r="T42" s="7">
        <f t="shared" si="5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3"/>
        <v>rock</v>
      </c>
      <c r="S43" s="7">
        <f t="shared" si="4"/>
        <v>41156.208333333336</v>
      </c>
      <c r="T43" s="7">
        <f t="shared" si="5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3"/>
        <v>food trucks</v>
      </c>
      <c r="S44" s="7">
        <f t="shared" si="4"/>
        <v>40728.208333333336</v>
      </c>
      <c r="T44" s="7">
        <f t="shared" si="5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3"/>
        <v>radio &amp; podcasts</v>
      </c>
      <c r="S45" s="7">
        <f t="shared" si="4"/>
        <v>41844.208333333336</v>
      </c>
      <c r="T45" s="7">
        <f t="shared" si="5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3"/>
        <v>fiction</v>
      </c>
      <c r="S46" s="7">
        <f t="shared" si="4"/>
        <v>43541.208333333328</v>
      </c>
      <c r="T46" s="7">
        <f t="shared" si="5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3"/>
        <v>plays</v>
      </c>
      <c r="S47" s="7">
        <f t="shared" si="4"/>
        <v>42676.208333333328</v>
      </c>
      <c r="T47" s="7">
        <f t="shared" si="5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3"/>
        <v>rock</v>
      </c>
      <c r="S48" s="7">
        <f t="shared" si="4"/>
        <v>40367.208333333336</v>
      </c>
      <c r="T48" s="7">
        <f t="shared" si="5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3"/>
        <v>plays</v>
      </c>
      <c r="S49" s="7">
        <f t="shared" si="4"/>
        <v>41727.208333333336</v>
      </c>
      <c r="T49" s="7">
        <f t="shared" si="5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3"/>
        <v>plays</v>
      </c>
      <c r="S50" s="7">
        <f t="shared" si="4"/>
        <v>42180.208333333328</v>
      </c>
      <c r="T50" s="7">
        <f t="shared" si="5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3"/>
        <v>rock</v>
      </c>
      <c r="S51" s="7">
        <f t="shared" si="4"/>
        <v>43758.208333333328</v>
      </c>
      <c r="T51" s="7">
        <f t="shared" si="5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3"/>
        <v>metal</v>
      </c>
      <c r="S52" s="7">
        <f t="shared" si="4"/>
        <v>41487.208333333336</v>
      </c>
      <c r="T52" s="7">
        <f t="shared" si="5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3"/>
        <v>wearables</v>
      </c>
      <c r="S53" s="7">
        <f t="shared" si="4"/>
        <v>40995.208333333336</v>
      </c>
      <c r="T53" s="7">
        <f t="shared" si="5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3"/>
        <v>plays</v>
      </c>
      <c r="S54" s="7">
        <f t="shared" si="4"/>
        <v>40436.208333333336</v>
      </c>
      <c r="T54" s="7">
        <f t="shared" si="5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3"/>
        <v>drama</v>
      </c>
      <c r="S55" s="7">
        <f t="shared" si="4"/>
        <v>41779.208333333336</v>
      </c>
      <c r="T55" s="7">
        <f t="shared" si="5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3"/>
        <v>wearables</v>
      </c>
      <c r="S56" s="7">
        <f t="shared" si="4"/>
        <v>43170.25</v>
      </c>
      <c r="T56" s="7">
        <f t="shared" si="5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3"/>
        <v>jazz</v>
      </c>
      <c r="S57" s="7">
        <f t="shared" si="4"/>
        <v>43311.208333333328</v>
      </c>
      <c r="T57" s="7">
        <f t="shared" si="5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3"/>
        <v>wearables</v>
      </c>
      <c r="S58" s="7">
        <f t="shared" si="4"/>
        <v>42014.25</v>
      </c>
      <c r="T58" s="7">
        <f t="shared" si="5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3"/>
        <v>video games</v>
      </c>
      <c r="S59" s="7">
        <f t="shared" si="4"/>
        <v>42979.208333333328</v>
      </c>
      <c r="T59" s="7">
        <f t="shared" si="5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3"/>
        <v>plays</v>
      </c>
      <c r="S60" s="7">
        <f t="shared" si="4"/>
        <v>42268.208333333328</v>
      </c>
      <c r="T60" s="7">
        <f t="shared" si="5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3"/>
        <v>plays</v>
      </c>
      <c r="S61" s="7">
        <f t="shared" si="4"/>
        <v>42898.208333333328</v>
      </c>
      <c r="T61" s="7">
        <f t="shared" si="5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3"/>
        <v>plays</v>
      </c>
      <c r="S62" s="7">
        <f t="shared" si="4"/>
        <v>41107.208333333336</v>
      </c>
      <c r="T62" s="7">
        <f t="shared" si="5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3"/>
        <v>plays</v>
      </c>
      <c r="S63" s="7">
        <f t="shared" si="4"/>
        <v>40595.25</v>
      </c>
      <c r="T63" s="7">
        <f t="shared" si="5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3"/>
        <v>web</v>
      </c>
      <c r="S64" s="7">
        <f t="shared" si="4"/>
        <v>42160.208333333328</v>
      </c>
      <c r="T64" s="7">
        <f t="shared" si="5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3"/>
        <v>plays</v>
      </c>
      <c r="S65" s="7">
        <f t="shared" si="4"/>
        <v>42853.208333333328</v>
      </c>
      <c r="T65" s="7">
        <f t="shared" si="5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3"/>
        <v>web</v>
      </c>
      <c r="S66" s="7">
        <f t="shared" si="4"/>
        <v>43283.208333333328</v>
      </c>
      <c r="T66" s="7">
        <f t="shared" si="5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(E67/D67)*100</f>
        <v>236.14754098360655</v>
      </c>
      <c r="G67" t="s">
        <v>20</v>
      </c>
      <c r="H67">
        <v>236</v>
      </c>
      <c r="I67" s="4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_xlfn.TEXTBEFORE(P67, "/")</f>
        <v>theater</v>
      </c>
      <c r="R67" t="str">
        <f t="shared" ref="R67:R130" si="9">_xlfn.TEXTAFTER(P67, "/")</f>
        <v>plays</v>
      </c>
      <c r="S67" s="7">
        <f t="shared" ref="S67:S130" si="10">(((L67/60)/60)/24)+DATE(1970,1,1)</f>
        <v>40570.25</v>
      </c>
      <c r="T67" s="7">
        <f t="shared" ref="T67:T130" si="11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si="9"/>
        <v>plays</v>
      </c>
      <c r="S68" s="7">
        <f t="shared" si="10"/>
        <v>42102.208333333328</v>
      </c>
      <c r="T68" s="7">
        <f t="shared" si="11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9"/>
        <v>wearables</v>
      </c>
      <c r="S69" s="7">
        <f t="shared" si="10"/>
        <v>40203.25</v>
      </c>
      <c r="T69" s="7">
        <f t="shared" si="11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9"/>
        <v>plays</v>
      </c>
      <c r="S70" s="7">
        <f t="shared" si="10"/>
        <v>42943.208333333328</v>
      </c>
      <c r="T70" s="7">
        <f t="shared" si="11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9"/>
        <v>plays</v>
      </c>
      <c r="S71" s="7">
        <f t="shared" si="10"/>
        <v>40531.25</v>
      </c>
      <c r="T71" s="7">
        <f t="shared" si="11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9"/>
        <v>plays</v>
      </c>
      <c r="S72" s="7">
        <f t="shared" si="10"/>
        <v>40484.208333333336</v>
      </c>
      <c r="T72" s="7">
        <f t="shared" si="11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9"/>
        <v>plays</v>
      </c>
      <c r="S73" s="7">
        <f t="shared" si="10"/>
        <v>43799.25</v>
      </c>
      <c r="T73" s="7">
        <f t="shared" si="11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9"/>
        <v>animation</v>
      </c>
      <c r="S74" s="7">
        <f t="shared" si="10"/>
        <v>42186.208333333328</v>
      </c>
      <c r="T74" s="7">
        <f t="shared" si="11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9"/>
        <v>jazz</v>
      </c>
      <c r="S75" s="7">
        <f t="shared" si="10"/>
        <v>42701.25</v>
      </c>
      <c r="T75" s="7">
        <f t="shared" si="11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9"/>
        <v>metal</v>
      </c>
      <c r="S76" s="7">
        <f t="shared" si="10"/>
        <v>42456.208333333328</v>
      </c>
      <c r="T76" s="7">
        <f t="shared" si="11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9"/>
        <v>photography books</v>
      </c>
      <c r="S77" s="7">
        <f t="shared" si="10"/>
        <v>43296.208333333328</v>
      </c>
      <c r="T77" s="7">
        <f t="shared" si="11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9"/>
        <v>plays</v>
      </c>
      <c r="S78" s="7">
        <f t="shared" si="10"/>
        <v>42027.25</v>
      </c>
      <c r="T78" s="7">
        <f t="shared" si="11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9"/>
        <v>animation</v>
      </c>
      <c r="S79" s="7">
        <f t="shared" si="10"/>
        <v>40448.208333333336</v>
      </c>
      <c r="T79" s="7">
        <f t="shared" si="11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9"/>
        <v>translations</v>
      </c>
      <c r="S80" s="7">
        <f t="shared" si="10"/>
        <v>43206.208333333328</v>
      </c>
      <c r="T80" s="7">
        <f t="shared" si="11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9"/>
        <v>plays</v>
      </c>
      <c r="S81" s="7">
        <f t="shared" si="10"/>
        <v>43267.208333333328</v>
      </c>
      <c r="T81" s="7">
        <f t="shared" si="11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9"/>
        <v>video games</v>
      </c>
      <c r="S82" s="7">
        <f t="shared" si="10"/>
        <v>42976.208333333328</v>
      </c>
      <c r="T82" s="7">
        <f t="shared" si="11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9"/>
        <v>rock</v>
      </c>
      <c r="S83" s="7">
        <f t="shared" si="10"/>
        <v>43062.25</v>
      </c>
      <c r="T83" s="7">
        <f t="shared" si="11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9"/>
        <v>video games</v>
      </c>
      <c r="S84" s="7">
        <f t="shared" si="10"/>
        <v>43482.25</v>
      </c>
      <c r="T84" s="7">
        <f t="shared" si="11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9"/>
        <v>electric music</v>
      </c>
      <c r="S85" s="7">
        <f t="shared" si="10"/>
        <v>42579.208333333328</v>
      </c>
      <c r="T85" s="7">
        <f t="shared" si="11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9"/>
        <v>wearables</v>
      </c>
      <c r="S86" s="7">
        <f t="shared" si="10"/>
        <v>41118.208333333336</v>
      </c>
      <c r="T86" s="7">
        <f t="shared" si="11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9"/>
        <v>indie rock</v>
      </c>
      <c r="S87" s="7">
        <f t="shared" si="10"/>
        <v>40797.208333333336</v>
      </c>
      <c r="T87" s="7">
        <f t="shared" si="11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9"/>
        <v>plays</v>
      </c>
      <c r="S88" s="7">
        <f t="shared" si="10"/>
        <v>42128.208333333328</v>
      </c>
      <c r="T88" s="7">
        <f t="shared" si="11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9"/>
        <v>rock</v>
      </c>
      <c r="S89" s="7">
        <f t="shared" si="10"/>
        <v>40610.25</v>
      </c>
      <c r="T89" s="7">
        <f t="shared" si="11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9"/>
        <v>translations</v>
      </c>
      <c r="S90" s="7">
        <f t="shared" si="10"/>
        <v>42110.208333333328</v>
      </c>
      <c r="T90" s="7">
        <f t="shared" si="11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9"/>
        <v>plays</v>
      </c>
      <c r="S91" s="7">
        <f t="shared" si="10"/>
        <v>40283.208333333336</v>
      </c>
      <c r="T91" s="7">
        <f t="shared" si="11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9"/>
        <v>plays</v>
      </c>
      <c r="S92" s="7">
        <f t="shared" si="10"/>
        <v>42425.25</v>
      </c>
      <c r="T92" s="7">
        <f t="shared" si="11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9"/>
        <v>translations</v>
      </c>
      <c r="S93" s="7">
        <f t="shared" si="10"/>
        <v>42588.208333333328</v>
      </c>
      <c r="T93" s="7">
        <f t="shared" si="11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9"/>
        <v>video games</v>
      </c>
      <c r="S94" s="7">
        <f t="shared" si="10"/>
        <v>40352.208333333336</v>
      </c>
      <c r="T94" s="7">
        <f t="shared" si="11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9"/>
        <v>plays</v>
      </c>
      <c r="S95" s="7">
        <f t="shared" si="10"/>
        <v>41202.208333333336</v>
      </c>
      <c r="T95" s="7">
        <f t="shared" si="11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9"/>
        <v>web</v>
      </c>
      <c r="S96" s="7">
        <f t="shared" si="10"/>
        <v>43562.208333333328</v>
      </c>
      <c r="T96" s="7">
        <f t="shared" si="11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9"/>
        <v>documentary</v>
      </c>
      <c r="S97" s="7">
        <f t="shared" si="10"/>
        <v>43752.208333333328</v>
      </c>
      <c r="T97" s="7">
        <f t="shared" si="11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9"/>
        <v>plays</v>
      </c>
      <c r="S98" s="7">
        <f t="shared" si="10"/>
        <v>40612.25</v>
      </c>
      <c r="T98" s="7">
        <f t="shared" si="11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9"/>
        <v>food trucks</v>
      </c>
      <c r="S99" s="7">
        <f t="shared" si="10"/>
        <v>42180.208333333328</v>
      </c>
      <c r="T99" s="7">
        <f t="shared" si="11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9"/>
        <v>video games</v>
      </c>
      <c r="S100" s="7">
        <f t="shared" si="10"/>
        <v>42212.208333333328</v>
      </c>
      <c r="T100" s="7">
        <f t="shared" si="11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9"/>
        <v>plays</v>
      </c>
      <c r="S101" s="7">
        <f t="shared" si="10"/>
        <v>41968.25</v>
      </c>
      <c r="T101" s="7">
        <f t="shared" si="11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9"/>
        <v>plays</v>
      </c>
      <c r="S102" s="7">
        <f t="shared" si="10"/>
        <v>40835.208333333336</v>
      </c>
      <c r="T102" s="7">
        <f t="shared" si="11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9"/>
        <v>electric music</v>
      </c>
      <c r="S103" s="7">
        <f t="shared" si="10"/>
        <v>42056.25</v>
      </c>
      <c r="T103" s="7">
        <f t="shared" si="11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9"/>
        <v>wearables</v>
      </c>
      <c r="S104" s="7">
        <f t="shared" si="10"/>
        <v>43234.208333333328</v>
      </c>
      <c r="T104" s="7">
        <f t="shared" si="11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9"/>
        <v>electric music</v>
      </c>
      <c r="S105" s="7">
        <f t="shared" si="10"/>
        <v>40475.208333333336</v>
      </c>
      <c r="T105" s="7">
        <f t="shared" si="11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9"/>
        <v>indie rock</v>
      </c>
      <c r="S106" s="7">
        <f t="shared" si="10"/>
        <v>42878.208333333328</v>
      </c>
      <c r="T106" s="7">
        <f t="shared" si="11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9"/>
        <v>web</v>
      </c>
      <c r="S107" s="7">
        <f t="shared" si="10"/>
        <v>41366.208333333336</v>
      </c>
      <c r="T107" s="7">
        <f t="shared" si="11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9"/>
        <v>plays</v>
      </c>
      <c r="S108" s="7">
        <f t="shared" si="10"/>
        <v>43716.208333333328</v>
      </c>
      <c r="T108" s="7">
        <f t="shared" si="11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9"/>
        <v>plays</v>
      </c>
      <c r="S109" s="7">
        <f t="shared" si="10"/>
        <v>43213.208333333328</v>
      </c>
      <c r="T109" s="7">
        <f t="shared" si="11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9"/>
        <v>documentary</v>
      </c>
      <c r="S110" s="7">
        <f t="shared" si="10"/>
        <v>41005.208333333336</v>
      </c>
      <c r="T110" s="7">
        <f t="shared" si="11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9"/>
        <v>television</v>
      </c>
      <c r="S111" s="7">
        <f t="shared" si="10"/>
        <v>41651.25</v>
      </c>
      <c r="T111" s="7">
        <f t="shared" si="11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9"/>
        <v>food trucks</v>
      </c>
      <c r="S112" s="7">
        <f t="shared" si="10"/>
        <v>43354.208333333328</v>
      </c>
      <c r="T112" s="7">
        <f t="shared" si="11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9"/>
        <v>radio &amp; podcasts</v>
      </c>
      <c r="S113" s="7">
        <f t="shared" si="10"/>
        <v>41174.208333333336</v>
      </c>
      <c r="T113" s="7">
        <f t="shared" si="11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9"/>
        <v>web</v>
      </c>
      <c r="S114" s="7">
        <f t="shared" si="10"/>
        <v>41875.208333333336</v>
      </c>
      <c r="T114" s="7">
        <f t="shared" si="11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9"/>
        <v>food trucks</v>
      </c>
      <c r="S115" s="7">
        <f t="shared" si="10"/>
        <v>42990.208333333328</v>
      </c>
      <c r="T115" s="7">
        <f t="shared" si="11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9"/>
        <v>wearables</v>
      </c>
      <c r="S116" s="7">
        <f t="shared" si="10"/>
        <v>43564.208333333328</v>
      </c>
      <c r="T116" s="7">
        <f t="shared" si="11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9"/>
        <v>fiction</v>
      </c>
      <c r="S117" s="7">
        <f t="shared" si="10"/>
        <v>43056.25</v>
      </c>
      <c r="T117" s="7">
        <f t="shared" si="11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9"/>
        <v>plays</v>
      </c>
      <c r="S118" s="7">
        <f t="shared" si="10"/>
        <v>42265.208333333328</v>
      </c>
      <c r="T118" s="7">
        <f t="shared" si="11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9"/>
        <v>television</v>
      </c>
      <c r="S119" s="7">
        <f t="shared" si="10"/>
        <v>40808.208333333336</v>
      </c>
      <c r="T119" s="7">
        <f t="shared" si="11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9"/>
        <v>photography books</v>
      </c>
      <c r="S120" s="7">
        <f t="shared" si="10"/>
        <v>41665.25</v>
      </c>
      <c r="T120" s="7">
        <f t="shared" si="11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9"/>
        <v>documentary</v>
      </c>
      <c r="S121" s="7">
        <f t="shared" si="10"/>
        <v>41806.208333333336</v>
      </c>
      <c r="T121" s="7">
        <f t="shared" si="11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9"/>
        <v>mobile games</v>
      </c>
      <c r="S122" s="7">
        <f t="shared" si="10"/>
        <v>42111.208333333328</v>
      </c>
      <c r="T122" s="7">
        <f t="shared" si="11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9"/>
        <v>video games</v>
      </c>
      <c r="S123" s="7">
        <f t="shared" si="10"/>
        <v>41917.208333333336</v>
      </c>
      <c r="T123" s="7">
        <f t="shared" si="11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9"/>
        <v>fiction</v>
      </c>
      <c r="S124" s="7">
        <f t="shared" si="10"/>
        <v>41970.25</v>
      </c>
      <c r="T124" s="7">
        <f t="shared" si="11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9"/>
        <v>plays</v>
      </c>
      <c r="S125" s="7">
        <f t="shared" si="10"/>
        <v>42332.25</v>
      </c>
      <c r="T125" s="7">
        <f t="shared" si="11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9"/>
        <v>photography books</v>
      </c>
      <c r="S126" s="7">
        <f t="shared" si="10"/>
        <v>43598.208333333328</v>
      </c>
      <c r="T126" s="7">
        <f t="shared" si="11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9"/>
        <v>plays</v>
      </c>
      <c r="S127" s="7">
        <f t="shared" si="10"/>
        <v>43362.208333333328</v>
      </c>
      <c r="T127" s="7">
        <f t="shared" si="11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9"/>
        <v>plays</v>
      </c>
      <c r="S128" s="7">
        <f t="shared" si="10"/>
        <v>42596.208333333328</v>
      </c>
      <c r="T128" s="7">
        <f t="shared" si="11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9"/>
        <v>plays</v>
      </c>
      <c r="S129" s="7">
        <f t="shared" si="10"/>
        <v>40310.208333333336</v>
      </c>
      <c r="T129" s="7">
        <f t="shared" si="11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9"/>
        <v>rock</v>
      </c>
      <c r="S130" s="7">
        <f t="shared" si="10"/>
        <v>40417.208333333336</v>
      </c>
      <c r="T130" s="7">
        <f t="shared" si="11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(E131/D131)*100</f>
        <v>3.202693602693603</v>
      </c>
      <c r="G131" t="s">
        <v>74</v>
      </c>
      <c r="H131">
        <v>55</v>
      </c>
      <c r="I131" s="4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_xlfn.TEXTBEFORE(P131, "/")</f>
        <v>food</v>
      </c>
      <c r="R131" t="str">
        <f t="shared" ref="R131:R194" si="15">_xlfn.TEXTAFTER(P131, "/")</f>
        <v>food trucks</v>
      </c>
      <c r="S131" s="7">
        <f t="shared" ref="S131:S194" si="16">(((L131/60)/60)/24)+DATE(1970,1,1)</f>
        <v>42038.25</v>
      </c>
      <c r="T131" s="7">
        <f t="shared" ref="T131:T194" si="17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si="15"/>
        <v>drama</v>
      </c>
      <c r="S132" s="7">
        <f t="shared" si="16"/>
        <v>40842.208333333336</v>
      </c>
      <c r="T132" s="7">
        <f t="shared" si="17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5"/>
        <v>web</v>
      </c>
      <c r="S133" s="7">
        <f t="shared" si="16"/>
        <v>41607.25</v>
      </c>
      <c r="T133" s="7">
        <f t="shared" si="17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5"/>
        <v>plays</v>
      </c>
      <c r="S134" s="7">
        <f t="shared" si="16"/>
        <v>43112.25</v>
      </c>
      <c r="T134" s="7">
        <f t="shared" si="17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5"/>
        <v>world music</v>
      </c>
      <c r="S135" s="7">
        <f t="shared" si="16"/>
        <v>40767.208333333336</v>
      </c>
      <c r="T135" s="7">
        <f t="shared" si="17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5"/>
        <v>documentary</v>
      </c>
      <c r="S136" s="7">
        <f t="shared" si="16"/>
        <v>40713.208333333336</v>
      </c>
      <c r="T136" s="7">
        <f t="shared" si="17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5"/>
        <v>plays</v>
      </c>
      <c r="S137" s="7">
        <f t="shared" si="16"/>
        <v>41340.25</v>
      </c>
      <c r="T137" s="7">
        <f t="shared" si="17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5"/>
        <v>drama</v>
      </c>
      <c r="S138" s="7">
        <f t="shared" si="16"/>
        <v>41797.208333333336</v>
      </c>
      <c r="T138" s="7">
        <f t="shared" si="17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5"/>
        <v>nonfiction</v>
      </c>
      <c r="S139" s="7">
        <f t="shared" si="16"/>
        <v>40457.208333333336</v>
      </c>
      <c r="T139" s="7">
        <f t="shared" si="17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5"/>
        <v>mobile games</v>
      </c>
      <c r="S140" s="7">
        <f t="shared" si="16"/>
        <v>41180.208333333336</v>
      </c>
      <c r="T140" s="7">
        <f t="shared" si="17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5"/>
        <v>wearables</v>
      </c>
      <c r="S141" s="7">
        <f t="shared" si="16"/>
        <v>42115.208333333328</v>
      </c>
      <c r="T141" s="7">
        <f t="shared" si="17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5"/>
        <v>documentary</v>
      </c>
      <c r="S142" s="7">
        <f t="shared" si="16"/>
        <v>43156.25</v>
      </c>
      <c r="T142" s="7">
        <f t="shared" si="17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5"/>
        <v>web</v>
      </c>
      <c r="S143" s="7">
        <f t="shared" si="16"/>
        <v>42167.208333333328</v>
      </c>
      <c r="T143" s="7">
        <f t="shared" si="17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5"/>
        <v>web</v>
      </c>
      <c r="S144" s="7">
        <f t="shared" si="16"/>
        <v>41005.208333333336</v>
      </c>
      <c r="T144" s="7">
        <f t="shared" si="17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5"/>
        <v>indie rock</v>
      </c>
      <c r="S145" s="7">
        <f t="shared" si="16"/>
        <v>40357.208333333336</v>
      </c>
      <c r="T145" s="7">
        <f t="shared" si="17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5"/>
        <v>plays</v>
      </c>
      <c r="S146" s="7">
        <f t="shared" si="16"/>
        <v>43633.208333333328</v>
      </c>
      <c r="T146" s="7">
        <f t="shared" si="17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5"/>
        <v>wearables</v>
      </c>
      <c r="S147" s="7">
        <f t="shared" si="16"/>
        <v>41889.208333333336</v>
      </c>
      <c r="T147" s="7">
        <f t="shared" si="17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5"/>
        <v>plays</v>
      </c>
      <c r="S148" s="7">
        <f t="shared" si="16"/>
        <v>40855.25</v>
      </c>
      <c r="T148" s="7">
        <f t="shared" si="17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5"/>
        <v>plays</v>
      </c>
      <c r="S149" s="7">
        <f t="shared" si="16"/>
        <v>42534.208333333328</v>
      </c>
      <c r="T149" s="7">
        <f t="shared" si="17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5"/>
        <v>wearables</v>
      </c>
      <c r="S150" s="7">
        <f t="shared" si="16"/>
        <v>42941.208333333328</v>
      </c>
      <c r="T150" s="7">
        <f t="shared" si="17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5"/>
        <v>indie rock</v>
      </c>
      <c r="S151" s="7">
        <f t="shared" si="16"/>
        <v>41275.25</v>
      </c>
      <c r="T151" s="7">
        <f t="shared" si="17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5"/>
        <v>rock</v>
      </c>
      <c r="S152" s="7">
        <f t="shared" si="16"/>
        <v>43450.25</v>
      </c>
      <c r="T152" s="7">
        <f t="shared" si="17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5"/>
        <v>electric music</v>
      </c>
      <c r="S153" s="7">
        <f t="shared" si="16"/>
        <v>41799.208333333336</v>
      </c>
      <c r="T153" s="7">
        <f t="shared" si="17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5"/>
        <v>indie rock</v>
      </c>
      <c r="S154" s="7">
        <f t="shared" si="16"/>
        <v>42783.25</v>
      </c>
      <c r="T154" s="7">
        <f t="shared" si="17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5"/>
        <v>plays</v>
      </c>
      <c r="S155" s="7">
        <f t="shared" si="16"/>
        <v>41201.208333333336</v>
      </c>
      <c r="T155" s="7">
        <f t="shared" si="17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5"/>
        <v>indie rock</v>
      </c>
      <c r="S156" s="7">
        <f t="shared" si="16"/>
        <v>42502.208333333328</v>
      </c>
      <c r="T156" s="7">
        <f t="shared" si="17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5"/>
        <v>plays</v>
      </c>
      <c r="S157" s="7">
        <f t="shared" si="16"/>
        <v>40262.208333333336</v>
      </c>
      <c r="T157" s="7">
        <f t="shared" si="17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5"/>
        <v>rock</v>
      </c>
      <c r="S158" s="7">
        <f t="shared" si="16"/>
        <v>43743.208333333328</v>
      </c>
      <c r="T158" s="7">
        <f t="shared" si="17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5"/>
        <v>photography books</v>
      </c>
      <c r="S159" s="7">
        <f t="shared" si="16"/>
        <v>41638.25</v>
      </c>
      <c r="T159" s="7">
        <f t="shared" si="17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5"/>
        <v>rock</v>
      </c>
      <c r="S160" s="7">
        <f t="shared" si="16"/>
        <v>42346.25</v>
      </c>
      <c r="T160" s="7">
        <f t="shared" si="17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5"/>
        <v>plays</v>
      </c>
      <c r="S161" s="7">
        <f t="shared" si="16"/>
        <v>43551.208333333328</v>
      </c>
      <c r="T161" s="7">
        <f t="shared" si="17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5"/>
        <v>wearables</v>
      </c>
      <c r="S162" s="7">
        <f t="shared" si="16"/>
        <v>43582.208333333328</v>
      </c>
      <c r="T162" s="7">
        <f t="shared" si="17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5"/>
        <v>web</v>
      </c>
      <c r="S163" s="7">
        <f t="shared" si="16"/>
        <v>42270.208333333328</v>
      </c>
      <c r="T163" s="7">
        <f t="shared" si="17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5"/>
        <v>rock</v>
      </c>
      <c r="S164" s="7">
        <f t="shared" si="16"/>
        <v>43442.25</v>
      </c>
      <c r="T164" s="7">
        <f t="shared" si="17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5"/>
        <v>photography books</v>
      </c>
      <c r="S165" s="7">
        <f t="shared" si="16"/>
        <v>43028.208333333328</v>
      </c>
      <c r="T165" s="7">
        <f t="shared" si="17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5"/>
        <v>plays</v>
      </c>
      <c r="S166" s="7">
        <f t="shared" si="16"/>
        <v>43016.208333333328</v>
      </c>
      <c r="T166" s="7">
        <f t="shared" si="17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5"/>
        <v>web</v>
      </c>
      <c r="S167" s="7">
        <f t="shared" si="16"/>
        <v>42948.208333333328</v>
      </c>
      <c r="T167" s="7">
        <f t="shared" si="17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5"/>
        <v>photography books</v>
      </c>
      <c r="S168" s="7">
        <f t="shared" si="16"/>
        <v>40534.25</v>
      </c>
      <c r="T168" s="7">
        <f t="shared" si="17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5"/>
        <v>plays</v>
      </c>
      <c r="S169" s="7">
        <f t="shared" si="16"/>
        <v>41435.208333333336</v>
      </c>
      <c r="T169" s="7">
        <f t="shared" si="17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5"/>
        <v>indie rock</v>
      </c>
      <c r="S170" s="7">
        <f t="shared" si="16"/>
        <v>43518.25</v>
      </c>
      <c r="T170" s="7">
        <f t="shared" si="17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5"/>
        <v>shorts</v>
      </c>
      <c r="S171" s="7">
        <f t="shared" si="16"/>
        <v>41077.208333333336</v>
      </c>
      <c r="T171" s="7">
        <f t="shared" si="17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5"/>
        <v>indie rock</v>
      </c>
      <c r="S172" s="7">
        <f t="shared" si="16"/>
        <v>42950.208333333328</v>
      </c>
      <c r="T172" s="7">
        <f t="shared" si="17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5"/>
        <v>translations</v>
      </c>
      <c r="S173" s="7">
        <f t="shared" si="16"/>
        <v>41718.208333333336</v>
      </c>
      <c r="T173" s="7">
        <f t="shared" si="17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5"/>
        <v>documentary</v>
      </c>
      <c r="S174" s="7">
        <f t="shared" si="16"/>
        <v>41839.208333333336</v>
      </c>
      <c r="T174" s="7">
        <f t="shared" si="17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5"/>
        <v>plays</v>
      </c>
      <c r="S175" s="7">
        <f t="shared" si="16"/>
        <v>41412.208333333336</v>
      </c>
      <c r="T175" s="7">
        <f t="shared" si="17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5"/>
        <v>wearables</v>
      </c>
      <c r="S176" s="7">
        <f t="shared" si="16"/>
        <v>42282.208333333328</v>
      </c>
      <c r="T176" s="7">
        <f t="shared" si="17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5"/>
        <v>plays</v>
      </c>
      <c r="S177" s="7">
        <f t="shared" si="16"/>
        <v>42613.208333333328</v>
      </c>
      <c r="T177" s="7">
        <f t="shared" si="17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5"/>
        <v>plays</v>
      </c>
      <c r="S178" s="7">
        <f t="shared" si="16"/>
        <v>42616.208333333328</v>
      </c>
      <c r="T178" s="7">
        <f t="shared" si="17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5"/>
        <v>plays</v>
      </c>
      <c r="S179" s="7">
        <f t="shared" si="16"/>
        <v>40497.25</v>
      </c>
      <c r="T179" s="7">
        <f t="shared" si="17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5"/>
        <v>food trucks</v>
      </c>
      <c r="S180" s="7">
        <f t="shared" si="16"/>
        <v>42999.208333333328</v>
      </c>
      <c r="T180" s="7">
        <f t="shared" si="17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5"/>
        <v>plays</v>
      </c>
      <c r="S181" s="7">
        <f t="shared" si="16"/>
        <v>41350.208333333336</v>
      </c>
      <c r="T181" s="7">
        <f t="shared" si="17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5"/>
        <v>wearables</v>
      </c>
      <c r="S182" s="7">
        <f t="shared" si="16"/>
        <v>40259.208333333336</v>
      </c>
      <c r="T182" s="7">
        <f t="shared" si="17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5"/>
        <v>web</v>
      </c>
      <c r="S183" s="7">
        <f t="shared" si="16"/>
        <v>43012.208333333328</v>
      </c>
      <c r="T183" s="7">
        <f t="shared" si="17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5"/>
        <v>plays</v>
      </c>
      <c r="S184" s="7">
        <f t="shared" si="16"/>
        <v>43631.208333333328</v>
      </c>
      <c r="T184" s="7">
        <f t="shared" si="17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5"/>
        <v>rock</v>
      </c>
      <c r="S185" s="7">
        <f t="shared" si="16"/>
        <v>40430.208333333336</v>
      </c>
      <c r="T185" s="7">
        <f t="shared" si="17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5"/>
        <v>plays</v>
      </c>
      <c r="S186" s="7">
        <f t="shared" si="16"/>
        <v>43588.208333333328</v>
      </c>
      <c r="T186" s="7">
        <f t="shared" si="17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5"/>
        <v>television</v>
      </c>
      <c r="S187" s="7">
        <f t="shared" si="16"/>
        <v>43233.208333333328</v>
      </c>
      <c r="T187" s="7">
        <f t="shared" si="17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5"/>
        <v>plays</v>
      </c>
      <c r="S188" s="7">
        <f t="shared" si="16"/>
        <v>41782.208333333336</v>
      </c>
      <c r="T188" s="7">
        <f t="shared" si="17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5"/>
        <v>shorts</v>
      </c>
      <c r="S189" s="7">
        <f t="shared" si="16"/>
        <v>41328.25</v>
      </c>
      <c r="T189" s="7">
        <f t="shared" si="17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5"/>
        <v>plays</v>
      </c>
      <c r="S190" s="7">
        <f t="shared" si="16"/>
        <v>41975.25</v>
      </c>
      <c r="T190" s="7">
        <f t="shared" si="17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5"/>
        <v>plays</v>
      </c>
      <c r="S191" s="7">
        <f t="shared" si="16"/>
        <v>42433.25</v>
      </c>
      <c r="T191" s="7">
        <f t="shared" si="17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5"/>
        <v>plays</v>
      </c>
      <c r="S192" s="7">
        <f t="shared" si="16"/>
        <v>41429.208333333336</v>
      </c>
      <c r="T192" s="7">
        <f t="shared" si="17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5"/>
        <v>plays</v>
      </c>
      <c r="S193" s="7">
        <f t="shared" si="16"/>
        <v>43536.208333333328</v>
      </c>
      <c r="T193" s="7">
        <f t="shared" si="17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4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5"/>
        <v>rock</v>
      </c>
      <c r="S194" s="7">
        <f t="shared" si="16"/>
        <v>41817.208333333336</v>
      </c>
      <c r="T194" s="7">
        <f t="shared" si="17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(E195/D195)*100</f>
        <v>45.636363636363633</v>
      </c>
      <c r="G195" t="s">
        <v>14</v>
      </c>
      <c r="H195">
        <v>65</v>
      </c>
      <c r="I195" s="4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_xlfn.TEXTBEFORE(P195, "/")</f>
        <v>music</v>
      </c>
      <c r="R195" t="str">
        <f t="shared" ref="R195:R258" si="21">_xlfn.TEXTAFTER(P195, "/")</f>
        <v>indie rock</v>
      </c>
      <c r="S195" s="7">
        <f t="shared" ref="S195:S258" si="22">(((L195/60)/60)/24)+DATE(1970,1,1)</f>
        <v>43198.208333333328</v>
      </c>
      <c r="T195" s="7">
        <f t="shared" ref="T195:T258" si="23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si="21"/>
        <v>metal</v>
      </c>
      <c r="S196" s="7">
        <f t="shared" si="22"/>
        <v>42261.208333333328</v>
      </c>
      <c r="T196" s="7">
        <f t="shared" si="2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1"/>
        <v>electric music</v>
      </c>
      <c r="S197" s="7">
        <f t="shared" si="22"/>
        <v>43310.208333333328</v>
      </c>
      <c r="T197" s="7">
        <f t="shared" si="2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1"/>
        <v>wearables</v>
      </c>
      <c r="S198" s="7">
        <f t="shared" si="22"/>
        <v>42616.208333333328</v>
      </c>
      <c r="T198" s="7">
        <f t="shared" si="2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1"/>
        <v>drama</v>
      </c>
      <c r="S199" s="7">
        <f t="shared" si="22"/>
        <v>42909.208333333328</v>
      </c>
      <c r="T199" s="7">
        <f t="shared" si="2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1"/>
        <v>electric music</v>
      </c>
      <c r="S200" s="7">
        <f t="shared" si="22"/>
        <v>40396.208333333336</v>
      </c>
      <c r="T200" s="7">
        <f t="shared" si="2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1"/>
        <v>rock</v>
      </c>
      <c r="S201" s="7">
        <f t="shared" si="22"/>
        <v>42192.208333333328</v>
      </c>
      <c r="T201" s="7">
        <f t="shared" si="2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1"/>
        <v>plays</v>
      </c>
      <c r="S202" s="7">
        <f t="shared" si="22"/>
        <v>40262.208333333336</v>
      </c>
      <c r="T202" s="7">
        <f t="shared" si="2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1"/>
        <v>web</v>
      </c>
      <c r="S203" s="7">
        <f t="shared" si="22"/>
        <v>41845.208333333336</v>
      </c>
      <c r="T203" s="7">
        <f t="shared" si="2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1"/>
        <v>food trucks</v>
      </c>
      <c r="S204" s="7">
        <f t="shared" si="22"/>
        <v>40818.208333333336</v>
      </c>
      <c r="T204" s="7">
        <f t="shared" si="2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1"/>
        <v>plays</v>
      </c>
      <c r="S205" s="7">
        <f t="shared" si="22"/>
        <v>42752.25</v>
      </c>
      <c r="T205" s="7">
        <f t="shared" si="2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1"/>
        <v>jazz</v>
      </c>
      <c r="S206" s="7">
        <f t="shared" si="22"/>
        <v>40636.208333333336</v>
      </c>
      <c r="T206" s="7">
        <f t="shared" si="2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1"/>
        <v>plays</v>
      </c>
      <c r="S207" s="7">
        <f t="shared" si="22"/>
        <v>43390.208333333328</v>
      </c>
      <c r="T207" s="7">
        <f t="shared" si="2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1"/>
        <v>fiction</v>
      </c>
      <c r="S208" s="7">
        <f t="shared" si="22"/>
        <v>40236.25</v>
      </c>
      <c r="T208" s="7">
        <f t="shared" si="2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1"/>
        <v>rock</v>
      </c>
      <c r="S209" s="7">
        <f t="shared" si="22"/>
        <v>43340.208333333328</v>
      </c>
      <c r="T209" s="7">
        <f t="shared" si="2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1"/>
        <v>documentary</v>
      </c>
      <c r="S210" s="7">
        <f t="shared" si="22"/>
        <v>43048.25</v>
      </c>
      <c r="T210" s="7">
        <f t="shared" si="2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1"/>
        <v>documentary</v>
      </c>
      <c r="S211" s="7">
        <f t="shared" si="22"/>
        <v>42496.208333333328</v>
      </c>
      <c r="T211" s="7">
        <f t="shared" si="2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1"/>
        <v>science fiction</v>
      </c>
      <c r="S212" s="7">
        <f t="shared" si="22"/>
        <v>42797.25</v>
      </c>
      <c r="T212" s="7">
        <f t="shared" si="2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1"/>
        <v>plays</v>
      </c>
      <c r="S213" s="7">
        <f t="shared" si="22"/>
        <v>41513.208333333336</v>
      </c>
      <c r="T213" s="7">
        <f t="shared" si="2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1"/>
        <v>plays</v>
      </c>
      <c r="S214" s="7">
        <f t="shared" si="22"/>
        <v>43814.25</v>
      </c>
      <c r="T214" s="7">
        <f t="shared" si="2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1"/>
        <v>indie rock</v>
      </c>
      <c r="S215" s="7">
        <f t="shared" si="22"/>
        <v>40488.208333333336</v>
      </c>
      <c r="T215" s="7">
        <f t="shared" si="2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1"/>
        <v>rock</v>
      </c>
      <c r="S216" s="7">
        <f t="shared" si="22"/>
        <v>40409.208333333336</v>
      </c>
      <c r="T216" s="7">
        <f t="shared" si="2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1"/>
        <v>plays</v>
      </c>
      <c r="S217" s="7">
        <f t="shared" si="22"/>
        <v>43509.25</v>
      </c>
      <c r="T217" s="7">
        <f t="shared" si="2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1"/>
        <v>plays</v>
      </c>
      <c r="S218" s="7">
        <f t="shared" si="22"/>
        <v>40869.25</v>
      </c>
      <c r="T218" s="7">
        <f t="shared" si="2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1"/>
        <v>science fiction</v>
      </c>
      <c r="S219" s="7">
        <f t="shared" si="22"/>
        <v>43583.208333333328</v>
      </c>
      <c r="T219" s="7">
        <f t="shared" si="2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1"/>
        <v>shorts</v>
      </c>
      <c r="S220" s="7">
        <f t="shared" si="22"/>
        <v>40858.25</v>
      </c>
      <c r="T220" s="7">
        <f t="shared" si="2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1"/>
        <v>animation</v>
      </c>
      <c r="S221" s="7">
        <f t="shared" si="22"/>
        <v>41137.208333333336</v>
      </c>
      <c r="T221" s="7">
        <f t="shared" si="2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1"/>
        <v>plays</v>
      </c>
      <c r="S222" s="7">
        <f t="shared" si="22"/>
        <v>40725.208333333336</v>
      </c>
      <c r="T222" s="7">
        <f t="shared" si="2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1"/>
        <v>food trucks</v>
      </c>
      <c r="S223" s="7">
        <f t="shared" si="22"/>
        <v>41081.208333333336</v>
      </c>
      <c r="T223" s="7">
        <f t="shared" si="2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1"/>
        <v>photography books</v>
      </c>
      <c r="S224" s="7">
        <f t="shared" si="22"/>
        <v>41914.208333333336</v>
      </c>
      <c r="T224" s="7">
        <f t="shared" si="2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1"/>
        <v>plays</v>
      </c>
      <c r="S225" s="7">
        <f t="shared" si="22"/>
        <v>42445.208333333328</v>
      </c>
      <c r="T225" s="7">
        <f t="shared" si="2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1"/>
        <v>science fiction</v>
      </c>
      <c r="S226" s="7">
        <f t="shared" si="22"/>
        <v>41906.208333333336</v>
      </c>
      <c r="T226" s="7">
        <f t="shared" si="2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1"/>
        <v>rock</v>
      </c>
      <c r="S227" s="7">
        <f t="shared" si="22"/>
        <v>41762.208333333336</v>
      </c>
      <c r="T227" s="7">
        <f t="shared" si="2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1"/>
        <v>photography books</v>
      </c>
      <c r="S228" s="7">
        <f t="shared" si="22"/>
        <v>40276.208333333336</v>
      </c>
      <c r="T228" s="7">
        <f t="shared" si="2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1"/>
        <v>mobile games</v>
      </c>
      <c r="S229" s="7">
        <f t="shared" si="22"/>
        <v>42139.208333333328</v>
      </c>
      <c r="T229" s="7">
        <f t="shared" si="2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1"/>
        <v>animation</v>
      </c>
      <c r="S230" s="7">
        <f t="shared" si="22"/>
        <v>42613.208333333328</v>
      </c>
      <c r="T230" s="7">
        <f t="shared" si="2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1"/>
        <v>mobile games</v>
      </c>
      <c r="S231" s="7">
        <f t="shared" si="22"/>
        <v>42887.208333333328</v>
      </c>
      <c r="T231" s="7">
        <f t="shared" si="2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1"/>
        <v>video games</v>
      </c>
      <c r="S232" s="7">
        <f t="shared" si="22"/>
        <v>43805.25</v>
      </c>
      <c r="T232" s="7">
        <f t="shared" si="2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1"/>
        <v>plays</v>
      </c>
      <c r="S233" s="7">
        <f t="shared" si="22"/>
        <v>41415.208333333336</v>
      </c>
      <c r="T233" s="7">
        <f t="shared" si="2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1"/>
        <v>plays</v>
      </c>
      <c r="S234" s="7">
        <f t="shared" si="22"/>
        <v>42576.208333333328</v>
      </c>
      <c r="T234" s="7">
        <f t="shared" si="2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1"/>
        <v>animation</v>
      </c>
      <c r="S235" s="7">
        <f t="shared" si="22"/>
        <v>40706.208333333336</v>
      </c>
      <c r="T235" s="7">
        <f t="shared" si="2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1"/>
        <v>video games</v>
      </c>
      <c r="S236" s="7">
        <f t="shared" si="22"/>
        <v>42969.208333333328</v>
      </c>
      <c r="T236" s="7">
        <f t="shared" si="2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1"/>
        <v>animation</v>
      </c>
      <c r="S237" s="7">
        <f t="shared" si="22"/>
        <v>42779.25</v>
      </c>
      <c r="T237" s="7">
        <f t="shared" si="2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1"/>
        <v>rock</v>
      </c>
      <c r="S238" s="7">
        <f t="shared" si="22"/>
        <v>43641.208333333328</v>
      </c>
      <c r="T238" s="7">
        <f t="shared" si="2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1"/>
        <v>animation</v>
      </c>
      <c r="S239" s="7">
        <f t="shared" si="22"/>
        <v>41754.208333333336</v>
      </c>
      <c r="T239" s="7">
        <f t="shared" si="2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1"/>
        <v>plays</v>
      </c>
      <c r="S240" s="7">
        <f t="shared" si="22"/>
        <v>43083.25</v>
      </c>
      <c r="T240" s="7">
        <f t="shared" si="2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1"/>
        <v>wearables</v>
      </c>
      <c r="S241" s="7">
        <f t="shared" si="22"/>
        <v>42245.208333333328</v>
      </c>
      <c r="T241" s="7">
        <f t="shared" si="2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1"/>
        <v>plays</v>
      </c>
      <c r="S242" s="7">
        <f t="shared" si="22"/>
        <v>40396.208333333336</v>
      </c>
      <c r="T242" s="7">
        <f t="shared" si="2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1"/>
        <v>nonfiction</v>
      </c>
      <c r="S243" s="7">
        <f t="shared" si="22"/>
        <v>41742.208333333336</v>
      </c>
      <c r="T243" s="7">
        <f t="shared" si="2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1"/>
        <v>rock</v>
      </c>
      <c r="S244" s="7">
        <f t="shared" si="22"/>
        <v>42865.208333333328</v>
      </c>
      <c r="T244" s="7">
        <f t="shared" si="2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1"/>
        <v>plays</v>
      </c>
      <c r="S245" s="7">
        <f t="shared" si="22"/>
        <v>43163.25</v>
      </c>
      <c r="T245" s="7">
        <f t="shared" si="2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1"/>
        <v>plays</v>
      </c>
      <c r="S246" s="7">
        <f t="shared" si="22"/>
        <v>41834.208333333336</v>
      </c>
      <c r="T246" s="7">
        <f t="shared" si="2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1"/>
        <v>plays</v>
      </c>
      <c r="S247" s="7">
        <f t="shared" si="22"/>
        <v>41736.208333333336</v>
      </c>
      <c r="T247" s="7">
        <f t="shared" si="2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1"/>
        <v>web</v>
      </c>
      <c r="S248" s="7">
        <f t="shared" si="22"/>
        <v>41491.208333333336</v>
      </c>
      <c r="T248" s="7">
        <f t="shared" si="2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1"/>
        <v>fiction</v>
      </c>
      <c r="S249" s="7">
        <f t="shared" si="22"/>
        <v>42726.25</v>
      </c>
      <c r="T249" s="7">
        <f t="shared" si="2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1"/>
        <v>mobile games</v>
      </c>
      <c r="S250" s="7">
        <f t="shared" si="22"/>
        <v>42004.25</v>
      </c>
      <c r="T250" s="7">
        <f t="shared" si="2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1"/>
        <v>translations</v>
      </c>
      <c r="S251" s="7">
        <f t="shared" si="22"/>
        <v>42006.25</v>
      </c>
      <c r="T251" s="7">
        <f t="shared" si="2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1"/>
        <v>rock</v>
      </c>
      <c r="S252" s="7">
        <f t="shared" si="22"/>
        <v>40203.25</v>
      </c>
      <c r="T252" s="7">
        <f t="shared" si="2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1"/>
        <v>plays</v>
      </c>
      <c r="S253" s="7">
        <f t="shared" si="22"/>
        <v>41252.25</v>
      </c>
      <c r="T253" s="7">
        <f t="shared" si="2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1"/>
        <v>plays</v>
      </c>
      <c r="S254" s="7">
        <f t="shared" si="22"/>
        <v>41572.208333333336</v>
      </c>
      <c r="T254" s="7">
        <f t="shared" si="2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1"/>
        <v>drama</v>
      </c>
      <c r="S255" s="7">
        <f t="shared" si="22"/>
        <v>40641.208333333336</v>
      </c>
      <c r="T255" s="7">
        <f t="shared" si="2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1"/>
        <v>nonfiction</v>
      </c>
      <c r="S256" s="7">
        <f t="shared" si="22"/>
        <v>42787.25</v>
      </c>
      <c r="T256" s="7">
        <f t="shared" si="2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1"/>
        <v>rock</v>
      </c>
      <c r="S257" s="7">
        <f t="shared" si="22"/>
        <v>40590.25</v>
      </c>
      <c r="T257" s="7">
        <f t="shared" si="2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4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1"/>
        <v>rock</v>
      </c>
      <c r="S258" s="7">
        <f t="shared" si="22"/>
        <v>42393.25</v>
      </c>
      <c r="T258" s="7">
        <f t="shared" si="23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(E259/D259)*100</f>
        <v>146</v>
      </c>
      <c r="G259" t="s">
        <v>20</v>
      </c>
      <c r="H259">
        <v>92</v>
      </c>
      <c r="I259" s="4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_xlfn.TEXTBEFORE(P259, "/")</f>
        <v>theater</v>
      </c>
      <c r="R259" t="str">
        <f t="shared" ref="R259:R322" si="27">_xlfn.TEXTAFTER(P259, "/")</f>
        <v>plays</v>
      </c>
      <c r="S259" s="7">
        <f t="shared" ref="S259:S322" si="28">(((L259/60)/60)/24)+DATE(1970,1,1)</f>
        <v>41338.25</v>
      </c>
      <c r="T259" s="7">
        <f t="shared" ref="T259:T322" si="2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si="27"/>
        <v>plays</v>
      </c>
      <c r="S260" s="7">
        <f t="shared" si="28"/>
        <v>42712.25</v>
      </c>
      <c r="T260" s="7">
        <f t="shared" si="2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7"/>
        <v>photography books</v>
      </c>
      <c r="S261" s="7">
        <f t="shared" si="28"/>
        <v>41251.25</v>
      </c>
      <c r="T261" s="7">
        <f t="shared" si="2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7"/>
        <v>rock</v>
      </c>
      <c r="S262" s="7">
        <f t="shared" si="28"/>
        <v>41180.208333333336</v>
      </c>
      <c r="T262" s="7">
        <f t="shared" si="2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7"/>
        <v>rock</v>
      </c>
      <c r="S263" s="7">
        <f t="shared" si="28"/>
        <v>40415.208333333336</v>
      </c>
      <c r="T263" s="7">
        <f t="shared" si="2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7"/>
        <v>indie rock</v>
      </c>
      <c r="S264" s="7">
        <f t="shared" si="28"/>
        <v>40638.208333333336</v>
      </c>
      <c r="T264" s="7">
        <f t="shared" si="2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7"/>
        <v>photography books</v>
      </c>
      <c r="S265" s="7">
        <f t="shared" si="28"/>
        <v>40187.25</v>
      </c>
      <c r="T265" s="7">
        <f t="shared" si="2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7"/>
        <v>plays</v>
      </c>
      <c r="S266" s="7">
        <f t="shared" si="28"/>
        <v>41317.25</v>
      </c>
      <c r="T266" s="7">
        <f t="shared" si="2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7"/>
        <v>plays</v>
      </c>
      <c r="S267" s="7">
        <f t="shared" si="28"/>
        <v>42372.25</v>
      </c>
      <c r="T267" s="7">
        <f t="shared" si="2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7"/>
        <v>jazz</v>
      </c>
      <c r="S268" s="7">
        <f t="shared" si="28"/>
        <v>41950.25</v>
      </c>
      <c r="T268" s="7">
        <f t="shared" si="2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7"/>
        <v>plays</v>
      </c>
      <c r="S269" s="7">
        <f t="shared" si="28"/>
        <v>41206.208333333336</v>
      </c>
      <c r="T269" s="7">
        <f t="shared" si="2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7"/>
        <v>documentary</v>
      </c>
      <c r="S270" s="7">
        <f t="shared" si="28"/>
        <v>41186.208333333336</v>
      </c>
      <c r="T270" s="7">
        <f t="shared" si="2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7"/>
        <v>television</v>
      </c>
      <c r="S271" s="7">
        <f t="shared" si="28"/>
        <v>43496.25</v>
      </c>
      <c r="T271" s="7">
        <f t="shared" si="2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7"/>
        <v>video games</v>
      </c>
      <c r="S272" s="7">
        <f t="shared" si="28"/>
        <v>40514.25</v>
      </c>
      <c r="T272" s="7">
        <f t="shared" si="2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7"/>
        <v>photography books</v>
      </c>
      <c r="S273" s="7">
        <f t="shared" si="28"/>
        <v>42345.25</v>
      </c>
      <c r="T273" s="7">
        <f t="shared" si="2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7"/>
        <v>plays</v>
      </c>
      <c r="S274" s="7">
        <f t="shared" si="28"/>
        <v>43656.208333333328</v>
      </c>
      <c r="T274" s="7">
        <f t="shared" si="2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7"/>
        <v>plays</v>
      </c>
      <c r="S275" s="7">
        <f t="shared" si="28"/>
        <v>42995.208333333328</v>
      </c>
      <c r="T275" s="7">
        <f t="shared" si="2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7"/>
        <v>plays</v>
      </c>
      <c r="S276" s="7">
        <f t="shared" si="28"/>
        <v>43045.25</v>
      </c>
      <c r="T276" s="7">
        <f t="shared" si="2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7"/>
        <v>translations</v>
      </c>
      <c r="S277" s="7">
        <f t="shared" si="28"/>
        <v>43561.208333333328</v>
      </c>
      <c r="T277" s="7">
        <f t="shared" si="2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7"/>
        <v>video games</v>
      </c>
      <c r="S278" s="7">
        <f t="shared" si="28"/>
        <v>41018.208333333336</v>
      </c>
      <c r="T278" s="7">
        <f t="shared" si="2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7"/>
        <v>plays</v>
      </c>
      <c r="S279" s="7">
        <f t="shared" si="28"/>
        <v>40378.208333333336</v>
      </c>
      <c r="T279" s="7">
        <f t="shared" si="2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7"/>
        <v>web</v>
      </c>
      <c r="S280" s="7">
        <f t="shared" si="28"/>
        <v>41239.25</v>
      </c>
      <c r="T280" s="7">
        <f t="shared" si="2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7"/>
        <v>plays</v>
      </c>
      <c r="S281" s="7">
        <f t="shared" si="28"/>
        <v>43346.208333333328</v>
      </c>
      <c r="T281" s="7">
        <f t="shared" si="2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7"/>
        <v>animation</v>
      </c>
      <c r="S282" s="7">
        <f t="shared" si="28"/>
        <v>43060.25</v>
      </c>
      <c r="T282" s="7">
        <f t="shared" si="2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7"/>
        <v>plays</v>
      </c>
      <c r="S283" s="7">
        <f t="shared" si="28"/>
        <v>40979.25</v>
      </c>
      <c r="T283" s="7">
        <f t="shared" si="2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7"/>
        <v>television</v>
      </c>
      <c r="S284" s="7">
        <f t="shared" si="28"/>
        <v>42701.25</v>
      </c>
      <c r="T284" s="7">
        <f t="shared" si="2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7"/>
        <v>rock</v>
      </c>
      <c r="S285" s="7">
        <f t="shared" si="28"/>
        <v>42520.208333333328</v>
      </c>
      <c r="T285" s="7">
        <f t="shared" si="2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7"/>
        <v>web</v>
      </c>
      <c r="S286" s="7">
        <f t="shared" si="28"/>
        <v>41030.208333333336</v>
      </c>
      <c r="T286" s="7">
        <f t="shared" si="2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7"/>
        <v>plays</v>
      </c>
      <c r="S287" s="7">
        <f t="shared" si="28"/>
        <v>42623.208333333328</v>
      </c>
      <c r="T287" s="7">
        <f t="shared" si="2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7"/>
        <v>plays</v>
      </c>
      <c r="S288" s="7">
        <f t="shared" si="28"/>
        <v>42697.25</v>
      </c>
      <c r="T288" s="7">
        <f t="shared" si="2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7"/>
        <v>electric music</v>
      </c>
      <c r="S289" s="7">
        <f t="shared" si="28"/>
        <v>42122.208333333328</v>
      </c>
      <c r="T289" s="7">
        <f t="shared" si="2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7"/>
        <v>metal</v>
      </c>
      <c r="S290" s="7">
        <f t="shared" si="28"/>
        <v>40982.208333333336</v>
      </c>
      <c r="T290" s="7">
        <f t="shared" si="2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7"/>
        <v>plays</v>
      </c>
      <c r="S291" s="7">
        <f t="shared" si="28"/>
        <v>42219.208333333328</v>
      </c>
      <c r="T291" s="7">
        <f t="shared" si="2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7"/>
        <v>documentary</v>
      </c>
      <c r="S292" s="7">
        <f t="shared" si="28"/>
        <v>41404.208333333336</v>
      </c>
      <c r="T292" s="7">
        <f t="shared" si="2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7"/>
        <v>web</v>
      </c>
      <c r="S293" s="7">
        <f t="shared" si="28"/>
        <v>40831.208333333336</v>
      </c>
      <c r="T293" s="7">
        <f t="shared" si="2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7"/>
        <v>food trucks</v>
      </c>
      <c r="S294" s="7">
        <f t="shared" si="28"/>
        <v>40984.208333333336</v>
      </c>
      <c r="T294" s="7">
        <f t="shared" si="2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7"/>
        <v>plays</v>
      </c>
      <c r="S295" s="7">
        <f t="shared" si="28"/>
        <v>40456.208333333336</v>
      </c>
      <c r="T295" s="7">
        <f t="shared" si="2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7"/>
        <v>plays</v>
      </c>
      <c r="S296" s="7">
        <f t="shared" si="28"/>
        <v>43399.208333333328</v>
      </c>
      <c r="T296" s="7">
        <f t="shared" si="2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7"/>
        <v>plays</v>
      </c>
      <c r="S297" s="7">
        <f t="shared" si="28"/>
        <v>41562.208333333336</v>
      </c>
      <c r="T297" s="7">
        <f t="shared" si="2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7"/>
        <v>plays</v>
      </c>
      <c r="S298" s="7">
        <f t="shared" si="28"/>
        <v>43493.25</v>
      </c>
      <c r="T298" s="7">
        <f t="shared" si="2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7"/>
        <v>plays</v>
      </c>
      <c r="S299" s="7">
        <f t="shared" si="28"/>
        <v>41653.25</v>
      </c>
      <c r="T299" s="7">
        <f t="shared" si="2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7"/>
        <v>rock</v>
      </c>
      <c r="S300" s="7">
        <f t="shared" si="28"/>
        <v>42426.25</v>
      </c>
      <c r="T300" s="7">
        <f t="shared" si="2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7"/>
        <v>food trucks</v>
      </c>
      <c r="S301" s="7">
        <f t="shared" si="28"/>
        <v>42432.25</v>
      </c>
      <c r="T301" s="7">
        <f t="shared" si="2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7"/>
        <v>nonfiction</v>
      </c>
      <c r="S302" s="7">
        <f t="shared" si="28"/>
        <v>42977.208333333328</v>
      </c>
      <c r="T302" s="7">
        <f t="shared" si="2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7"/>
        <v>documentary</v>
      </c>
      <c r="S303" s="7">
        <f t="shared" si="28"/>
        <v>42061.25</v>
      </c>
      <c r="T303" s="7">
        <f t="shared" si="2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7"/>
        <v>plays</v>
      </c>
      <c r="S304" s="7">
        <f t="shared" si="28"/>
        <v>43345.208333333328</v>
      </c>
      <c r="T304" s="7">
        <f t="shared" si="2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7"/>
        <v>indie rock</v>
      </c>
      <c r="S305" s="7">
        <f t="shared" si="28"/>
        <v>42376.25</v>
      </c>
      <c r="T305" s="7">
        <f t="shared" si="2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7"/>
        <v>documentary</v>
      </c>
      <c r="S306" s="7">
        <f t="shared" si="28"/>
        <v>42589.208333333328</v>
      </c>
      <c r="T306" s="7">
        <f t="shared" si="2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7"/>
        <v>plays</v>
      </c>
      <c r="S307" s="7">
        <f t="shared" si="28"/>
        <v>42448.208333333328</v>
      </c>
      <c r="T307" s="7">
        <f t="shared" si="2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7"/>
        <v>plays</v>
      </c>
      <c r="S308" s="7">
        <f t="shared" si="28"/>
        <v>42930.208333333328</v>
      </c>
      <c r="T308" s="7">
        <f t="shared" si="2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7"/>
        <v>fiction</v>
      </c>
      <c r="S309" s="7">
        <f t="shared" si="28"/>
        <v>41066.208333333336</v>
      </c>
      <c r="T309" s="7">
        <f t="shared" si="2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7"/>
        <v>plays</v>
      </c>
      <c r="S310" s="7">
        <f t="shared" si="28"/>
        <v>40651.208333333336</v>
      </c>
      <c r="T310" s="7">
        <f t="shared" si="2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7"/>
        <v>indie rock</v>
      </c>
      <c r="S311" s="7">
        <f t="shared" si="28"/>
        <v>40807.208333333336</v>
      </c>
      <c r="T311" s="7">
        <f t="shared" si="2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7"/>
        <v>video games</v>
      </c>
      <c r="S312" s="7">
        <f t="shared" si="28"/>
        <v>40277.208333333336</v>
      </c>
      <c r="T312" s="7">
        <f t="shared" si="2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7"/>
        <v>plays</v>
      </c>
      <c r="S313" s="7">
        <f t="shared" si="28"/>
        <v>40590.25</v>
      </c>
      <c r="T313" s="7">
        <f t="shared" si="2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7"/>
        <v>plays</v>
      </c>
      <c r="S314" s="7">
        <f t="shared" si="28"/>
        <v>41572.208333333336</v>
      </c>
      <c r="T314" s="7">
        <f t="shared" si="2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7"/>
        <v>rock</v>
      </c>
      <c r="S315" s="7">
        <f t="shared" si="28"/>
        <v>40966.25</v>
      </c>
      <c r="T315" s="7">
        <f t="shared" si="2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7"/>
        <v>documentary</v>
      </c>
      <c r="S316" s="7">
        <f t="shared" si="28"/>
        <v>43536.208333333328</v>
      </c>
      <c r="T316" s="7">
        <f t="shared" si="2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7"/>
        <v>plays</v>
      </c>
      <c r="S317" s="7">
        <f t="shared" si="28"/>
        <v>41783.208333333336</v>
      </c>
      <c r="T317" s="7">
        <f t="shared" si="2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7"/>
        <v>food trucks</v>
      </c>
      <c r="S318" s="7">
        <f t="shared" si="28"/>
        <v>43788.25</v>
      </c>
      <c r="T318" s="7">
        <f t="shared" si="2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7"/>
        <v>plays</v>
      </c>
      <c r="S319" s="7">
        <f t="shared" si="28"/>
        <v>42869.208333333328</v>
      </c>
      <c r="T319" s="7">
        <f t="shared" si="2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7"/>
        <v>rock</v>
      </c>
      <c r="S320" s="7">
        <f t="shared" si="28"/>
        <v>41684.25</v>
      </c>
      <c r="T320" s="7">
        <f t="shared" si="2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7"/>
        <v>web</v>
      </c>
      <c r="S321" s="7">
        <f t="shared" si="28"/>
        <v>40402.208333333336</v>
      </c>
      <c r="T321" s="7">
        <f t="shared" si="2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4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7"/>
        <v>fiction</v>
      </c>
      <c r="S322" s="7">
        <f t="shared" si="28"/>
        <v>40673.208333333336</v>
      </c>
      <c r="T322" s="7">
        <f t="shared" si="2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(E323/D323)*100</f>
        <v>94.144366197183089</v>
      </c>
      <c r="G323" t="s">
        <v>14</v>
      </c>
      <c r="H323">
        <v>2468</v>
      </c>
      <c r="I323" s="4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_xlfn.TEXTBEFORE(P323, "/")</f>
        <v>film &amp; video</v>
      </c>
      <c r="R323" t="str">
        <f t="shared" ref="R323:R386" si="33">_xlfn.TEXTAFTER(P323, "/")</f>
        <v>shorts</v>
      </c>
      <c r="S323" s="7">
        <f t="shared" ref="S323:S386" si="34">(((L323/60)/60)/24)+DATE(1970,1,1)</f>
        <v>40634.208333333336</v>
      </c>
      <c r="T323" s="7">
        <f t="shared" ref="T323:T386" si="35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si="33"/>
        <v>plays</v>
      </c>
      <c r="S324" s="7">
        <f t="shared" si="34"/>
        <v>40507.25</v>
      </c>
      <c r="T324" s="7">
        <f t="shared" si="35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3"/>
        <v>documentary</v>
      </c>
      <c r="S325" s="7">
        <f t="shared" si="34"/>
        <v>41725.208333333336</v>
      </c>
      <c r="T325" s="7">
        <f t="shared" si="35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3"/>
        <v>plays</v>
      </c>
      <c r="S326" s="7">
        <f t="shared" si="34"/>
        <v>42176.208333333328</v>
      </c>
      <c r="T326" s="7">
        <f t="shared" si="35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3"/>
        <v>plays</v>
      </c>
      <c r="S327" s="7">
        <f t="shared" si="34"/>
        <v>43267.208333333328</v>
      </c>
      <c r="T327" s="7">
        <f t="shared" si="35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3"/>
        <v>animation</v>
      </c>
      <c r="S328" s="7">
        <f t="shared" si="34"/>
        <v>42364.25</v>
      </c>
      <c r="T328" s="7">
        <f t="shared" si="35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3"/>
        <v>plays</v>
      </c>
      <c r="S329" s="7">
        <f t="shared" si="34"/>
        <v>43705.208333333328</v>
      </c>
      <c r="T329" s="7">
        <f t="shared" si="35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3"/>
        <v>rock</v>
      </c>
      <c r="S330" s="7">
        <f t="shared" si="34"/>
        <v>43434.25</v>
      </c>
      <c r="T330" s="7">
        <f t="shared" si="35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3"/>
        <v>video games</v>
      </c>
      <c r="S331" s="7">
        <f t="shared" si="34"/>
        <v>42716.25</v>
      </c>
      <c r="T331" s="7">
        <f t="shared" si="35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3"/>
        <v>documentary</v>
      </c>
      <c r="S332" s="7">
        <f t="shared" si="34"/>
        <v>43077.25</v>
      </c>
      <c r="T332" s="7">
        <f t="shared" si="35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3"/>
        <v>food trucks</v>
      </c>
      <c r="S333" s="7">
        <f t="shared" si="34"/>
        <v>40896.25</v>
      </c>
      <c r="T333" s="7">
        <f t="shared" si="35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3"/>
        <v>wearables</v>
      </c>
      <c r="S334" s="7">
        <f t="shared" si="34"/>
        <v>41361.208333333336</v>
      </c>
      <c r="T334" s="7">
        <f t="shared" si="35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3"/>
        <v>plays</v>
      </c>
      <c r="S335" s="7">
        <f t="shared" si="34"/>
        <v>43424.25</v>
      </c>
      <c r="T335" s="7">
        <f t="shared" si="35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3"/>
        <v>rock</v>
      </c>
      <c r="S336" s="7">
        <f t="shared" si="34"/>
        <v>43110.25</v>
      </c>
      <c r="T336" s="7">
        <f t="shared" si="35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3"/>
        <v>rock</v>
      </c>
      <c r="S337" s="7">
        <f t="shared" si="34"/>
        <v>43784.25</v>
      </c>
      <c r="T337" s="7">
        <f t="shared" si="35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3"/>
        <v>rock</v>
      </c>
      <c r="S338" s="7">
        <f t="shared" si="34"/>
        <v>40527.25</v>
      </c>
      <c r="T338" s="7">
        <f t="shared" si="35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3"/>
        <v>plays</v>
      </c>
      <c r="S339" s="7">
        <f t="shared" si="34"/>
        <v>43780.25</v>
      </c>
      <c r="T339" s="7">
        <f t="shared" si="35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3"/>
        <v>plays</v>
      </c>
      <c r="S340" s="7">
        <f t="shared" si="34"/>
        <v>40821.208333333336</v>
      </c>
      <c r="T340" s="7">
        <f t="shared" si="35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3"/>
        <v>plays</v>
      </c>
      <c r="S341" s="7">
        <f t="shared" si="34"/>
        <v>42949.208333333328</v>
      </c>
      <c r="T341" s="7">
        <f t="shared" si="35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3"/>
        <v>photography books</v>
      </c>
      <c r="S342" s="7">
        <f t="shared" si="34"/>
        <v>40889.25</v>
      </c>
      <c r="T342" s="7">
        <f t="shared" si="35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3"/>
        <v>indie rock</v>
      </c>
      <c r="S343" s="7">
        <f t="shared" si="34"/>
        <v>42244.208333333328</v>
      </c>
      <c r="T343" s="7">
        <f t="shared" si="35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3"/>
        <v>plays</v>
      </c>
      <c r="S344" s="7">
        <f t="shared" si="34"/>
        <v>41475.208333333336</v>
      </c>
      <c r="T344" s="7">
        <f t="shared" si="35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3"/>
        <v>plays</v>
      </c>
      <c r="S345" s="7">
        <f t="shared" si="34"/>
        <v>41597.25</v>
      </c>
      <c r="T345" s="7">
        <f t="shared" si="35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3"/>
        <v>video games</v>
      </c>
      <c r="S346" s="7">
        <f t="shared" si="34"/>
        <v>43122.25</v>
      </c>
      <c r="T346" s="7">
        <f t="shared" si="35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3"/>
        <v>drama</v>
      </c>
      <c r="S347" s="7">
        <f t="shared" si="34"/>
        <v>42194.208333333328</v>
      </c>
      <c r="T347" s="7">
        <f t="shared" si="35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3"/>
        <v>indie rock</v>
      </c>
      <c r="S348" s="7">
        <f t="shared" si="34"/>
        <v>42971.208333333328</v>
      </c>
      <c r="T348" s="7">
        <f t="shared" si="35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3"/>
        <v>web</v>
      </c>
      <c r="S349" s="7">
        <f t="shared" si="34"/>
        <v>42046.25</v>
      </c>
      <c r="T349" s="7">
        <f t="shared" si="35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3"/>
        <v>food trucks</v>
      </c>
      <c r="S350" s="7">
        <f t="shared" si="34"/>
        <v>42782.25</v>
      </c>
      <c r="T350" s="7">
        <f t="shared" si="35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3"/>
        <v>plays</v>
      </c>
      <c r="S351" s="7">
        <f t="shared" si="34"/>
        <v>42930.208333333328</v>
      </c>
      <c r="T351" s="7">
        <f t="shared" si="35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3"/>
        <v>jazz</v>
      </c>
      <c r="S352" s="7">
        <f t="shared" si="34"/>
        <v>42144.208333333328</v>
      </c>
      <c r="T352" s="7">
        <f t="shared" si="35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3"/>
        <v>rock</v>
      </c>
      <c r="S353" s="7">
        <f t="shared" si="34"/>
        <v>42240.208333333328</v>
      </c>
      <c r="T353" s="7">
        <f t="shared" si="35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3"/>
        <v>plays</v>
      </c>
      <c r="S354" s="7">
        <f t="shared" si="34"/>
        <v>42315.25</v>
      </c>
      <c r="T354" s="7">
        <f t="shared" si="35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3"/>
        <v>plays</v>
      </c>
      <c r="S355" s="7">
        <f t="shared" si="34"/>
        <v>43651.208333333328</v>
      </c>
      <c r="T355" s="7">
        <f t="shared" si="35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3"/>
        <v>documentary</v>
      </c>
      <c r="S356" s="7">
        <f t="shared" si="34"/>
        <v>41520.208333333336</v>
      </c>
      <c r="T356" s="7">
        <f t="shared" si="35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3"/>
        <v>wearables</v>
      </c>
      <c r="S357" s="7">
        <f t="shared" si="34"/>
        <v>42757.25</v>
      </c>
      <c r="T357" s="7">
        <f t="shared" si="35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3"/>
        <v>plays</v>
      </c>
      <c r="S358" s="7">
        <f t="shared" si="34"/>
        <v>40922.25</v>
      </c>
      <c r="T358" s="7">
        <f t="shared" si="35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3"/>
        <v>video games</v>
      </c>
      <c r="S359" s="7">
        <f t="shared" si="34"/>
        <v>42250.208333333328</v>
      </c>
      <c r="T359" s="7">
        <f t="shared" si="35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3"/>
        <v>photography books</v>
      </c>
      <c r="S360" s="7">
        <f t="shared" si="34"/>
        <v>43322.208333333328</v>
      </c>
      <c r="T360" s="7">
        <f t="shared" si="35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3"/>
        <v>animation</v>
      </c>
      <c r="S361" s="7">
        <f t="shared" si="34"/>
        <v>40782.208333333336</v>
      </c>
      <c r="T361" s="7">
        <f t="shared" si="35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3"/>
        <v>plays</v>
      </c>
      <c r="S362" s="7">
        <f t="shared" si="34"/>
        <v>40544.25</v>
      </c>
      <c r="T362" s="7">
        <f t="shared" si="35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3"/>
        <v>plays</v>
      </c>
      <c r="S363" s="7">
        <f t="shared" si="34"/>
        <v>43015.208333333328</v>
      </c>
      <c r="T363" s="7">
        <f t="shared" si="35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3"/>
        <v>rock</v>
      </c>
      <c r="S364" s="7">
        <f t="shared" si="34"/>
        <v>40570.25</v>
      </c>
      <c r="T364" s="7">
        <f t="shared" si="35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3"/>
        <v>rock</v>
      </c>
      <c r="S365" s="7">
        <f t="shared" si="34"/>
        <v>40904.25</v>
      </c>
      <c r="T365" s="7">
        <f t="shared" si="35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3"/>
        <v>indie rock</v>
      </c>
      <c r="S366" s="7">
        <f t="shared" si="34"/>
        <v>43164.25</v>
      </c>
      <c r="T366" s="7">
        <f t="shared" si="35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3"/>
        <v>plays</v>
      </c>
      <c r="S367" s="7">
        <f t="shared" si="34"/>
        <v>42733.25</v>
      </c>
      <c r="T367" s="7">
        <f t="shared" si="35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3"/>
        <v>plays</v>
      </c>
      <c r="S368" s="7">
        <f t="shared" si="34"/>
        <v>40546.25</v>
      </c>
      <c r="T368" s="7">
        <f t="shared" si="35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3"/>
        <v>plays</v>
      </c>
      <c r="S369" s="7">
        <f t="shared" si="34"/>
        <v>41930.208333333336</v>
      </c>
      <c r="T369" s="7">
        <f t="shared" si="35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3"/>
        <v>documentary</v>
      </c>
      <c r="S370" s="7">
        <f t="shared" si="34"/>
        <v>40464.208333333336</v>
      </c>
      <c r="T370" s="7">
        <f t="shared" si="35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3"/>
        <v>television</v>
      </c>
      <c r="S371" s="7">
        <f t="shared" si="34"/>
        <v>41308.25</v>
      </c>
      <c r="T371" s="7">
        <f t="shared" si="35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3"/>
        <v>plays</v>
      </c>
      <c r="S372" s="7">
        <f t="shared" si="34"/>
        <v>43570.208333333328</v>
      </c>
      <c r="T372" s="7">
        <f t="shared" si="35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3"/>
        <v>plays</v>
      </c>
      <c r="S373" s="7">
        <f t="shared" si="34"/>
        <v>42043.25</v>
      </c>
      <c r="T373" s="7">
        <f t="shared" si="35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3"/>
        <v>documentary</v>
      </c>
      <c r="S374" s="7">
        <f t="shared" si="34"/>
        <v>42012.25</v>
      </c>
      <c r="T374" s="7">
        <f t="shared" si="35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3"/>
        <v>plays</v>
      </c>
      <c r="S375" s="7">
        <f t="shared" si="34"/>
        <v>42964.208333333328</v>
      </c>
      <c r="T375" s="7">
        <f t="shared" si="35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3"/>
        <v>documentary</v>
      </c>
      <c r="S376" s="7">
        <f t="shared" si="34"/>
        <v>43476.25</v>
      </c>
      <c r="T376" s="7">
        <f t="shared" si="35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3"/>
        <v>indie rock</v>
      </c>
      <c r="S377" s="7">
        <f t="shared" si="34"/>
        <v>42293.208333333328</v>
      </c>
      <c r="T377" s="7">
        <f t="shared" si="35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3"/>
        <v>rock</v>
      </c>
      <c r="S378" s="7">
        <f t="shared" si="34"/>
        <v>41826.208333333336</v>
      </c>
      <c r="T378" s="7">
        <f t="shared" si="35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3"/>
        <v>plays</v>
      </c>
      <c r="S379" s="7">
        <f t="shared" si="34"/>
        <v>43760.208333333328</v>
      </c>
      <c r="T379" s="7">
        <f t="shared" si="35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3"/>
        <v>documentary</v>
      </c>
      <c r="S380" s="7">
        <f t="shared" si="34"/>
        <v>43241.208333333328</v>
      </c>
      <c r="T380" s="7">
        <f t="shared" si="35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3"/>
        <v>plays</v>
      </c>
      <c r="S381" s="7">
        <f t="shared" si="34"/>
        <v>40843.208333333336</v>
      </c>
      <c r="T381" s="7">
        <f t="shared" si="35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3"/>
        <v>plays</v>
      </c>
      <c r="S382" s="7">
        <f t="shared" si="34"/>
        <v>41448.208333333336</v>
      </c>
      <c r="T382" s="7">
        <f t="shared" si="35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3"/>
        <v>plays</v>
      </c>
      <c r="S383" s="7">
        <f t="shared" si="34"/>
        <v>42163.208333333328</v>
      </c>
      <c r="T383" s="7">
        <f t="shared" si="35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3"/>
        <v>photography books</v>
      </c>
      <c r="S384" s="7">
        <f t="shared" si="34"/>
        <v>43024.208333333328</v>
      </c>
      <c r="T384" s="7">
        <f t="shared" si="35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3"/>
        <v>food trucks</v>
      </c>
      <c r="S385" s="7">
        <f t="shared" si="34"/>
        <v>43509.25</v>
      </c>
      <c r="T385" s="7">
        <f t="shared" si="35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4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3"/>
        <v>documentary</v>
      </c>
      <c r="S386" s="7">
        <f t="shared" si="34"/>
        <v>42776.25</v>
      </c>
      <c r="T386" s="7">
        <f t="shared" si="35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(E387/D387)*100</f>
        <v>146.16709511568124</v>
      </c>
      <c r="G387" t="s">
        <v>20</v>
      </c>
      <c r="H387">
        <v>1137</v>
      </c>
      <c r="I387" s="4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_xlfn.TEXTBEFORE(P387, "/")</f>
        <v>publishing</v>
      </c>
      <c r="R387" t="str">
        <f t="shared" ref="R387:R450" si="39">_xlfn.TEXTAFTER(P387, "/")</f>
        <v>nonfiction</v>
      </c>
      <c r="S387" s="7">
        <f t="shared" ref="S387:S450" si="40">(((L387/60)/60)/24)+DATE(1970,1,1)</f>
        <v>43553.208333333328</v>
      </c>
      <c r="T387" s="7">
        <f t="shared" ref="T387:T450" si="41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si="39"/>
        <v>plays</v>
      </c>
      <c r="S388" s="7">
        <f t="shared" si="40"/>
        <v>40355.208333333336</v>
      </c>
      <c r="T388" s="7">
        <f t="shared" si="41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39"/>
        <v>wearables</v>
      </c>
      <c r="S389" s="7">
        <f t="shared" si="40"/>
        <v>41072.208333333336</v>
      </c>
      <c r="T389" s="7">
        <f t="shared" si="41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39"/>
        <v>indie rock</v>
      </c>
      <c r="S390" s="7">
        <f t="shared" si="40"/>
        <v>40912.25</v>
      </c>
      <c r="T390" s="7">
        <f t="shared" si="41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39"/>
        <v>plays</v>
      </c>
      <c r="S391" s="7">
        <f t="shared" si="40"/>
        <v>40479.208333333336</v>
      </c>
      <c r="T391" s="7">
        <f t="shared" si="41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39"/>
        <v>photography books</v>
      </c>
      <c r="S392" s="7">
        <f t="shared" si="40"/>
        <v>41530.208333333336</v>
      </c>
      <c r="T392" s="7">
        <f t="shared" si="41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39"/>
        <v>nonfiction</v>
      </c>
      <c r="S393" s="7">
        <f t="shared" si="40"/>
        <v>41653.25</v>
      </c>
      <c r="T393" s="7">
        <f t="shared" si="41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39"/>
        <v>wearables</v>
      </c>
      <c r="S394" s="7">
        <f t="shared" si="40"/>
        <v>40549.25</v>
      </c>
      <c r="T394" s="7">
        <f t="shared" si="41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39"/>
        <v>jazz</v>
      </c>
      <c r="S395" s="7">
        <f t="shared" si="40"/>
        <v>42933.208333333328</v>
      </c>
      <c r="T395" s="7">
        <f t="shared" si="41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39"/>
        <v>documentary</v>
      </c>
      <c r="S396" s="7">
        <f t="shared" si="40"/>
        <v>41484.208333333336</v>
      </c>
      <c r="T396" s="7">
        <f t="shared" si="41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39"/>
        <v>plays</v>
      </c>
      <c r="S397" s="7">
        <f t="shared" si="40"/>
        <v>40885.25</v>
      </c>
      <c r="T397" s="7">
        <f t="shared" si="41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39"/>
        <v>drama</v>
      </c>
      <c r="S398" s="7">
        <f t="shared" si="40"/>
        <v>43378.208333333328</v>
      </c>
      <c r="T398" s="7">
        <f t="shared" si="41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39"/>
        <v>rock</v>
      </c>
      <c r="S399" s="7">
        <f t="shared" si="40"/>
        <v>41417.208333333336</v>
      </c>
      <c r="T399" s="7">
        <f t="shared" si="41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39"/>
        <v>animation</v>
      </c>
      <c r="S400" s="7">
        <f t="shared" si="40"/>
        <v>43228.208333333328</v>
      </c>
      <c r="T400" s="7">
        <f t="shared" si="41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39"/>
        <v>indie rock</v>
      </c>
      <c r="S401" s="7">
        <f t="shared" si="40"/>
        <v>40576.25</v>
      </c>
      <c r="T401" s="7">
        <f t="shared" si="41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39"/>
        <v>photography books</v>
      </c>
      <c r="S402" s="7">
        <f t="shared" si="40"/>
        <v>41502.208333333336</v>
      </c>
      <c r="T402" s="7">
        <f t="shared" si="41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39"/>
        <v>plays</v>
      </c>
      <c r="S403" s="7">
        <f t="shared" si="40"/>
        <v>43765.208333333328</v>
      </c>
      <c r="T403" s="7">
        <f t="shared" si="41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39"/>
        <v>shorts</v>
      </c>
      <c r="S404" s="7">
        <f t="shared" si="40"/>
        <v>40914.25</v>
      </c>
      <c r="T404" s="7">
        <f t="shared" si="41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39"/>
        <v>plays</v>
      </c>
      <c r="S405" s="7">
        <f t="shared" si="40"/>
        <v>40310.208333333336</v>
      </c>
      <c r="T405" s="7">
        <f t="shared" si="41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39"/>
        <v>plays</v>
      </c>
      <c r="S406" s="7">
        <f t="shared" si="40"/>
        <v>43053.25</v>
      </c>
      <c r="T406" s="7">
        <f t="shared" si="41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39"/>
        <v>plays</v>
      </c>
      <c r="S407" s="7">
        <f t="shared" si="40"/>
        <v>43255.208333333328</v>
      </c>
      <c r="T407" s="7">
        <f t="shared" si="41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39"/>
        <v>documentary</v>
      </c>
      <c r="S408" s="7">
        <f t="shared" si="40"/>
        <v>41304.25</v>
      </c>
      <c r="T408" s="7">
        <f t="shared" si="41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39"/>
        <v>plays</v>
      </c>
      <c r="S409" s="7">
        <f t="shared" si="40"/>
        <v>43751.208333333328</v>
      </c>
      <c r="T409" s="7">
        <f t="shared" si="41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39"/>
        <v>documentary</v>
      </c>
      <c r="S410" s="7">
        <f t="shared" si="40"/>
        <v>42541.208333333328</v>
      </c>
      <c r="T410" s="7">
        <f t="shared" si="41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39"/>
        <v>rock</v>
      </c>
      <c r="S411" s="7">
        <f t="shared" si="40"/>
        <v>42843.208333333328</v>
      </c>
      <c r="T411" s="7">
        <f t="shared" si="41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39"/>
        <v>mobile games</v>
      </c>
      <c r="S412" s="7">
        <f t="shared" si="40"/>
        <v>42122.208333333328</v>
      </c>
      <c r="T412" s="7">
        <f t="shared" si="41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39"/>
        <v>plays</v>
      </c>
      <c r="S413" s="7">
        <f t="shared" si="40"/>
        <v>42884.208333333328</v>
      </c>
      <c r="T413" s="7">
        <f t="shared" si="41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39"/>
        <v>fiction</v>
      </c>
      <c r="S414" s="7">
        <f t="shared" si="40"/>
        <v>41642.25</v>
      </c>
      <c r="T414" s="7">
        <f t="shared" si="41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39"/>
        <v>animation</v>
      </c>
      <c r="S415" s="7">
        <f t="shared" si="40"/>
        <v>43431.25</v>
      </c>
      <c r="T415" s="7">
        <f t="shared" si="41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39"/>
        <v>food trucks</v>
      </c>
      <c r="S416" s="7">
        <f t="shared" si="40"/>
        <v>40288.208333333336</v>
      </c>
      <c r="T416" s="7">
        <f t="shared" si="41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39"/>
        <v>plays</v>
      </c>
      <c r="S417" s="7">
        <f t="shared" si="40"/>
        <v>40921.25</v>
      </c>
      <c r="T417" s="7">
        <f t="shared" si="41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39"/>
        <v>documentary</v>
      </c>
      <c r="S418" s="7">
        <f t="shared" si="40"/>
        <v>40560.25</v>
      </c>
      <c r="T418" s="7">
        <f t="shared" si="41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39"/>
        <v>plays</v>
      </c>
      <c r="S419" s="7">
        <f t="shared" si="40"/>
        <v>43407.208333333328</v>
      </c>
      <c r="T419" s="7">
        <f t="shared" si="41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39"/>
        <v>documentary</v>
      </c>
      <c r="S420" s="7">
        <f t="shared" si="40"/>
        <v>41035.208333333336</v>
      </c>
      <c r="T420" s="7">
        <f t="shared" si="41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39"/>
        <v>web</v>
      </c>
      <c r="S421" s="7">
        <f t="shared" si="40"/>
        <v>40899.25</v>
      </c>
      <c r="T421" s="7">
        <f t="shared" si="41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39"/>
        <v>plays</v>
      </c>
      <c r="S422" s="7">
        <f t="shared" si="40"/>
        <v>42911.208333333328</v>
      </c>
      <c r="T422" s="7">
        <f t="shared" si="41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39"/>
        <v>wearables</v>
      </c>
      <c r="S423" s="7">
        <f t="shared" si="40"/>
        <v>42915.208333333328</v>
      </c>
      <c r="T423" s="7">
        <f t="shared" si="41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39"/>
        <v>plays</v>
      </c>
      <c r="S424" s="7">
        <f t="shared" si="40"/>
        <v>40285.208333333336</v>
      </c>
      <c r="T424" s="7">
        <f t="shared" si="41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39"/>
        <v>food trucks</v>
      </c>
      <c r="S425" s="7">
        <f t="shared" si="40"/>
        <v>40808.208333333336</v>
      </c>
      <c r="T425" s="7">
        <f t="shared" si="41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39"/>
        <v>indie rock</v>
      </c>
      <c r="S426" s="7">
        <f t="shared" si="40"/>
        <v>43208.208333333328</v>
      </c>
      <c r="T426" s="7">
        <f t="shared" si="41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39"/>
        <v>photography books</v>
      </c>
      <c r="S427" s="7">
        <f t="shared" si="40"/>
        <v>42213.208333333328</v>
      </c>
      <c r="T427" s="7">
        <f t="shared" si="41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39"/>
        <v>plays</v>
      </c>
      <c r="S428" s="7">
        <f t="shared" si="40"/>
        <v>41332.25</v>
      </c>
      <c r="T428" s="7">
        <f t="shared" si="41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39"/>
        <v>plays</v>
      </c>
      <c r="S429" s="7">
        <f t="shared" si="40"/>
        <v>41895.208333333336</v>
      </c>
      <c r="T429" s="7">
        <f t="shared" si="41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39"/>
        <v>animation</v>
      </c>
      <c r="S430" s="7">
        <f t="shared" si="40"/>
        <v>40585.25</v>
      </c>
      <c r="T430" s="7">
        <f t="shared" si="41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39"/>
        <v>photography books</v>
      </c>
      <c r="S431" s="7">
        <f t="shared" si="40"/>
        <v>41680.25</v>
      </c>
      <c r="T431" s="7">
        <f t="shared" si="41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39"/>
        <v>plays</v>
      </c>
      <c r="S432" s="7">
        <f t="shared" si="40"/>
        <v>43737.208333333328</v>
      </c>
      <c r="T432" s="7">
        <f t="shared" si="41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39"/>
        <v>plays</v>
      </c>
      <c r="S433" s="7">
        <f t="shared" si="40"/>
        <v>43273.208333333328</v>
      </c>
      <c r="T433" s="7">
        <f t="shared" si="41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39"/>
        <v>plays</v>
      </c>
      <c r="S434" s="7">
        <f t="shared" si="40"/>
        <v>41761.208333333336</v>
      </c>
      <c r="T434" s="7">
        <f t="shared" si="41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39"/>
        <v>documentary</v>
      </c>
      <c r="S435" s="7">
        <f t="shared" si="40"/>
        <v>41603.25</v>
      </c>
      <c r="T435" s="7">
        <f t="shared" si="41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39"/>
        <v>plays</v>
      </c>
      <c r="S436" s="7">
        <f t="shared" si="40"/>
        <v>42705.25</v>
      </c>
      <c r="T436" s="7">
        <f t="shared" si="41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39"/>
        <v>plays</v>
      </c>
      <c r="S437" s="7">
        <f t="shared" si="40"/>
        <v>41988.25</v>
      </c>
      <c r="T437" s="7">
        <f t="shared" si="41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39"/>
        <v>jazz</v>
      </c>
      <c r="S438" s="7">
        <f t="shared" si="40"/>
        <v>43575.208333333328</v>
      </c>
      <c r="T438" s="7">
        <f t="shared" si="41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39"/>
        <v>animation</v>
      </c>
      <c r="S439" s="7">
        <f t="shared" si="40"/>
        <v>42260.208333333328</v>
      </c>
      <c r="T439" s="7">
        <f t="shared" si="41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39"/>
        <v>plays</v>
      </c>
      <c r="S440" s="7">
        <f t="shared" si="40"/>
        <v>41337.25</v>
      </c>
      <c r="T440" s="7">
        <f t="shared" si="41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39"/>
        <v>science fiction</v>
      </c>
      <c r="S441" s="7">
        <f t="shared" si="40"/>
        <v>42680.208333333328</v>
      </c>
      <c r="T441" s="7">
        <f t="shared" si="41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39"/>
        <v>television</v>
      </c>
      <c r="S442" s="7">
        <f t="shared" si="40"/>
        <v>42916.208333333328</v>
      </c>
      <c r="T442" s="7">
        <f t="shared" si="41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39"/>
        <v>wearables</v>
      </c>
      <c r="S443" s="7">
        <f t="shared" si="40"/>
        <v>41025.208333333336</v>
      </c>
      <c r="T443" s="7">
        <f t="shared" si="41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39"/>
        <v>plays</v>
      </c>
      <c r="S444" s="7">
        <f t="shared" si="40"/>
        <v>42980.208333333328</v>
      </c>
      <c r="T444" s="7">
        <f t="shared" si="41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39"/>
        <v>plays</v>
      </c>
      <c r="S445" s="7">
        <f t="shared" si="40"/>
        <v>40451.208333333336</v>
      </c>
      <c r="T445" s="7">
        <f t="shared" si="41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39"/>
        <v>indie rock</v>
      </c>
      <c r="S446" s="7">
        <f t="shared" si="40"/>
        <v>40748.208333333336</v>
      </c>
      <c r="T446" s="7">
        <f t="shared" si="41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39"/>
        <v>plays</v>
      </c>
      <c r="S447" s="7">
        <f t="shared" si="40"/>
        <v>40515.25</v>
      </c>
      <c r="T447" s="7">
        <f t="shared" si="41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39"/>
        <v>wearables</v>
      </c>
      <c r="S448" s="7">
        <f t="shared" si="40"/>
        <v>41261.25</v>
      </c>
      <c r="T448" s="7">
        <f t="shared" si="41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39"/>
        <v>television</v>
      </c>
      <c r="S449" s="7">
        <f t="shared" si="40"/>
        <v>43088.25</v>
      </c>
      <c r="T449" s="7">
        <f t="shared" si="41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4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39"/>
        <v>video games</v>
      </c>
      <c r="S450" s="7">
        <f t="shared" si="40"/>
        <v>41378.208333333336</v>
      </c>
      <c r="T450" s="7">
        <f t="shared" si="41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(E451/D451)*100</f>
        <v>967</v>
      </c>
      <c r="G451" t="s">
        <v>20</v>
      </c>
      <c r="H451">
        <v>86</v>
      </c>
      <c r="I451" s="4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_xlfn.TEXTBEFORE(P451, "/")</f>
        <v>games</v>
      </c>
      <c r="R451" t="str">
        <f t="shared" ref="R451:R514" si="45">_xlfn.TEXTAFTER(P451, "/")</f>
        <v>video games</v>
      </c>
      <c r="S451" s="7">
        <f t="shared" ref="S451:S514" si="46">(((L451/60)/60)/24)+DATE(1970,1,1)</f>
        <v>43530.25</v>
      </c>
      <c r="T451" s="7">
        <f t="shared" ref="T451:T514" si="47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si="45"/>
        <v>animation</v>
      </c>
      <c r="S452" s="7">
        <f t="shared" si="46"/>
        <v>43394.208333333328</v>
      </c>
      <c r="T452" s="7">
        <f t="shared" si="47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5"/>
        <v>rock</v>
      </c>
      <c r="S453" s="7">
        <f t="shared" si="46"/>
        <v>42935.208333333328</v>
      </c>
      <c r="T453" s="7">
        <f t="shared" si="47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5"/>
        <v>drama</v>
      </c>
      <c r="S454" s="7">
        <f t="shared" si="46"/>
        <v>40365.208333333336</v>
      </c>
      <c r="T454" s="7">
        <f t="shared" si="47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5"/>
        <v>science fiction</v>
      </c>
      <c r="S455" s="7">
        <f t="shared" si="46"/>
        <v>42705.25</v>
      </c>
      <c r="T455" s="7">
        <f t="shared" si="47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5"/>
        <v>drama</v>
      </c>
      <c r="S456" s="7">
        <f t="shared" si="46"/>
        <v>41568.208333333336</v>
      </c>
      <c r="T456" s="7">
        <f t="shared" si="47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5"/>
        <v>plays</v>
      </c>
      <c r="S457" s="7">
        <f t="shared" si="46"/>
        <v>40809.208333333336</v>
      </c>
      <c r="T457" s="7">
        <f t="shared" si="47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5"/>
        <v>indie rock</v>
      </c>
      <c r="S458" s="7">
        <f t="shared" si="46"/>
        <v>43141.25</v>
      </c>
      <c r="T458" s="7">
        <f t="shared" si="47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5"/>
        <v>plays</v>
      </c>
      <c r="S459" s="7">
        <f t="shared" si="46"/>
        <v>42657.208333333328</v>
      </c>
      <c r="T459" s="7">
        <f t="shared" si="47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5"/>
        <v>plays</v>
      </c>
      <c r="S460" s="7">
        <f t="shared" si="46"/>
        <v>40265.208333333336</v>
      </c>
      <c r="T460" s="7">
        <f t="shared" si="47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5"/>
        <v>documentary</v>
      </c>
      <c r="S461" s="7">
        <f t="shared" si="46"/>
        <v>42001.25</v>
      </c>
      <c r="T461" s="7">
        <f t="shared" si="47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5"/>
        <v>plays</v>
      </c>
      <c r="S462" s="7">
        <f t="shared" si="46"/>
        <v>40399.208333333336</v>
      </c>
      <c r="T462" s="7">
        <f t="shared" si="47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5"/>
        <v>drama</v>
      </c>
      <c r="S463" s="7">
        <f t="shared" si="46"/>
        <v>41757.208333333336</v>
      </c>
      <c r="T463" s="7">
        <f t="shared" si="47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5"/>
        <v>mobile games</v>
      </c>
      <c r="S464" s="7">
        <f t="shared" si="46"/>
        <v>41304.25</v>
      </c>
      <c r="T464" s="7">
        <f t="shared" si="47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5"/>
        <v>animation</v>
      </c>
      <c r="S465" s="7">
        <f t="shared" si="46"/>
        <v>41639.25</v>
      </c>
      <c r="T465" s="7">
        <f t="shared" si="47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5"/>
        <v>plays</v>
      </c>
      <c r="S466" s="7">
        <f t="shared" si="46"/>
        <v>43142.25</v>
      </c>
      <c r="T466" s="7">
        <f t="shared" si="47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5"/>
        <v>translations</v>
      </c>
      <c r="S467" s="7">
        <f t="shared" si="46"/>
        <v>43127.25</v>
      </c>
      <c r="T467" s="7">
        <f t="shared" si="47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5"/>
        <v>wearables</v>
      </c>
      <c r="S468" s="7">
        <f t="shared" si="46"/>
        <v>41409.208333333336</v>
      </c>
      <c r="T468" s="7">
        <f t="shared" si="47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5"/>
        <v>web</v>
      </c>
      <c r="S469" s="7">
        <f t="shared" si="46"/>
        <v>42331.25</v>
      </c>
      <c r="T469" s="7">
        <f t="shared" si="47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5"/>
        <v>plays</v>
      </c>
      <c r="S470" s="7">
        <f t="shared" si="46"/>
        <v>43569.208333333328</v>
      </c>
      <c r="T470" s="7">
        <f t="shared" si="47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5"/>
        <v>drama</v>
      </c>
      <c r="S471" s="7">
        <f t="shared" si="46"/>
        <v>42142.208333333328</v>
      </c>
      <c r="T471" s="7">
        <f t="shared" si="47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5"/>
        <v>wearables</v>
      </c>
      <c r="S472" s="7">
        <f t="shared" si="46"/>
        <v>42716.25</v>
      </c>
      <c r="T472" s="7">
        <f t="shared" si="47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5"/>
        <v>food trucks</v>
      </c>
      <c r="S473" s="7">
        <f t="shared" si="46"/>
        <v>41031.208333333336</v>
      </c>
      <c r="T473" s="7">
        <f t="shared" si="47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5"/>
        <v>rock</v>
      </c>
      <c r="S474" s="7">
        <f t="shared" si="46"/>
        <v>43535.208333333328</v>
      </c>
      <c r="T474" s="7">
        <f t="shared" si="47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5"/>
        <v>electric music</v>
      </c>
      <c r="S475" s="7">
        <f t="shared" si="46"/>
        <v>43277.208333333328</v>
      </c>
      <c r="T475" s="7">
        <f t="shared" si="47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5"/>
        <v>television</v>
      </c>
      <c r="S476" s="7">
        <f t="shared" si="46"/>
        <v>41989.25</v>
      </c>
      <c r="T476" s="7">
        <f t="shared" si="47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5"/>
        <v>translations</v>
      </c>
      <c r="S477" s="7">
        <f t="shared" si="46"/>
        <v>41450.208333333336</v>
      </c>
      <c r="T477" s="7">
        <f t="shared" si="47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5"/>
        <v>fiction</v>
      </c>
      <c r="S478" s="7">
        <f t="shared" si="46"/>
        <v>43322.208333333328</v>
      </c>
      <c r="T478" s="7">
        <f t="shared" si="47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5"/>
        <v>science fiction</v>
      </c>
      <c r="S479" s="7">
        <f t="shared" si="46"/>
        <v>40720.208333333336</v>
      </c>
      <c r="T479" s="7">
        <f t="shared" si="47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5"/>
        <v>wearables</v>
      </c>
      <c r="S480" s="7">
        <f t="shared" si="46"/>
        <v>42072.208333333328</v>
      </c>
      <c r="T480" s="7">
        <f t="shared" si="47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5"/>
        <v>food trucks</v>
      </c>
      <c r="S481" s="7">
        <f t="shared" si="46"/>
        <v>42945.208333333328</v>
      </c>
      <c r="T481" s="7">
        <f t="shared" si="47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5"/>
        <v>photography books</v>
      </c>
      <c r="S482" s="7">
        <f t="shared" si="46"/>
        <v>40248.25</v>
      </c>
      <c r="T482" s="7">
        <f t="shared" si="47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5"/>
        <v>plays</v>
      </c>
      <c r="S483" s="7">
        <f t="shared" si="46"/>
        <v>41913.208333333336</v>
      </c>
      <c r="T483" s="7">
        <f t="shared" si="47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5"/>
        <v>fiction</v>
      </c>
      <c r="S484" s="7">
        <f t="shared" si="46"/>
        <v>40963.25</v>
      </c>
      <c r="T484" s="7">
        <f t="shared" si="47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5"/>
        <v>plays</v>
      </c>
      <c r="S485" s="7">
        <f t="shared" si="46"/>
        <v>43811.25</v>
      </c>
      <c r="T485" s="7">
        <f t="shared" si="47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5"/>
        <v>food trucks</v>
      </c>
      <c r="S486" s="7">
        <f t="shared" si="46"/>
        <v>41855.208333333336</v>
      </c>
      <c r="T486" s="7">
        <f t="shared" si="47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5"/>
        <v>plays</v>
      </c>
      <c r="S487" s="7">
        <f t="shared" si="46"/>
        <v>43626.208333333328</v>
      </c>
      <c r="T487" s="7">
        <f t="shared" si="47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5"/>
        <v>translations</v>
      </c>
      <c r="S488" s="7">
        <f t="shared" si="46"/>
        <v>43168.25</v>
      </c>
      <c r="T488" s="7">
        <f t="shared" si="47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5"/>
        <v>plays</v>
      </c>
      <c r="S489" s="7">
        <f t="shared" si="46"/>
        <v>42845.208333333328</v>
      </c>
      <c r="T489" s="7">
        <f t="shared" si="47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5"/>
        <v>plays</v>
      </c>
      <c r="S490" s="7">
        <f t="shared" si="46"/>
        <v>42403.25</v>
      </c>
      <c r="T490" s="7">
        <f t="shared" si="47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5"/>
        <v>wearables</v>
      </c>
      <c r="S491" s="7">
        <f t="shared" si="46"/>
        <v>40406.208333333336</v>
      </c>
      <c r="T491" s="7">
        <f t="shared" si="47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5"/>
        <v>audio</v>
      </c>
      <c r="S492" s="7">
        <f t="shared" si="46"/>
        <v>43786.25</v>
      </c>
      <c r="T492" s="7">
        <f t="shared" si="47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5"/>
        <v>food trucks</v>
      </c>
      <c r="S493" s="7">
        <f t="shared" si="46"/>
        <v>41456.208333333336</v>
      </c>
      <c r="T493" s="7">
        <f t="shared" si="47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5"/>
        <v>shorts</v>
      </c>
      <c r="S494" s="7">
        <f t="shared" si="46"/>
        <v>40336.208333333336</v>
      </c>
      <c r="T494" s="7">
        <f t="shared" si="47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5"/>
        <v>photography books</v>
      </c>
      <c r="S495" s="7">
        <f t="shared" si="46"/>
        <v>43645.208333333328</v>
      </c>
      <c r="T495" s="7">
        <f t="shared" si="47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5"/>
        <v>wearables</v>
      </c>
      <c r="S496" s="7">
        <f t="shared" si="46"/>
        <v>40990.208333333336</v>
      </c>
      <c r="T496" s="7">
        <f t="shared" si="47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5"/>
        <v>plays</v>
      </c>
      <c r="S497" s="7">
        <f t="shared" si="46"/>
        <v>41800.208333333336</v>
      </c>
      <c r="T497" s="7">
        <f t="shared" si="47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5"/>
        <v>animation</v>
      </c>
      <c r="S498" s="7">
        <f t="shared" si="46"/>
        <v>42876.208333333328</v>
      </c>
      <c r="T498" s="7">
        <f t="shared" si="47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5"/>
        <v>wearables</v>
      </c>
      <c r="S499" s="7">
        <f t="shared" si="46"/>
        <v>42724.25</v>
      </c>
      <c r="T499" s="7">
        <f t="shared" si="47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5"/>
        <v>web</v>
      </c>
      <c r="S500" s="7">
        <f t="shared" si="46"/>
        <v>42005.25</v>
      </c>
      <c r="T500" s="7">
        <f t="shared" si="47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5"/>
        <v>documentary</v>
      </c>
      <c r="S501" s="7">
        <f t="shared" si="46"/>
        <v>42444.208333333328</v>
      </c>
      <c r="T501" s="7">
        <f t="shared" si="47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5"/>
        <v>plays</v>
      </c>
      <c r="S502" s="7">
        <f t="shared" si="46"/>
        <v>41395.208333333336</v>
      </c>
      <c r="T502" s="7">
        <f t="shared" si="47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5"/>
        <v>documentary</v>
      </c>
      <c r="S503" s="7">
        <f t="shared" si="46"/>
        <v>41345.208333333336</v>
      </c>
      <c r="T503" s="7">
        <f t="shared" si="47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5"/>
        <v>video games</v>
      </c>
      <c r="S504" s="7">
        <f t="shared" si="46"/>
        <v>41117.208333333336</v>
      </c>
      <c r="T504" s="7">
        <f t="shared" si="47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5"/>
        <v>drama</v>
      </c>
      <c r="S505" s="7">
        <f t="shared" si="46"/>
        <v>42186.208333333328</v>
      </c>
      <c r="T505" s="7">
        <f t="shared" si="47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5"/>
        <v>rock</v>
      </c>
      <c r="S506" s="7">
        <f t="shared" si="46"/>
        <v>42142.208333333328</v>
      </c>
      <c r="T506" s="7">
        <f t="shared" si="47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5"/>
        <v>radio &amp; podcasts</v>
      </c>
      <c r="S507" s="7">
        <f t="shared" si="46"/>
        <v>41341.25</v>
      </c>
      <c r="T507" s="7">
        <f t="shared" si="47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5"/>
        <v>plays</v>
      </c>
      <c r="S508" s="7">
        <f t="shared" si="46"/>
        <v>43062.25</v>
      </c>
      <c r="T508" s="7">
        <f t="shared" si="47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5"/>
        <v>web</v>
      </c>
      <c r="S509" s="7">
        <f t="shared" si="46"/>
        <v>41373.208333333336</v>
      </c>
      <c r="T509" s="7">
        <f t="shared" si="47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5"/>
        <v>plays</v>
      </c>
      <c r="S510" s="7">
        <f t="shared" si="46"/>
        <v>43310.208333333328</v>
      </c>
      <c r="T510" s="7">
        <f t="shared" si="47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5"/>
        <v>plays</v>
      </c>
      <c r="S511" s="7">
        <f t="shared" si="46"/>
        <v>41034.208333333336</v>
      </c>
      <c r="T511" s="7">
        <f t="shared" si="47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5"/>
        <v>drama</v>
      </c>
      <c r="S512" s="7">
        <f t="shared" si="46"/>
        <v>43251.208333333328</v>
      </c>
      <c r="T512" s="7">
        <f t="shared" si="47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5"/>
        <v>plays</v>
      </c>
      <c r="S513" s="7">
        <f t="shared" si="46"/>
        <v>43671.208333333328</v>
      </c>
      <c r="T513" s="7">
        <f t="shared" si="47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4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5"/>
        <v>video games</v>
      </c>
      <c r="S514" s="7">
        <f t="shared" si="46"/>
        <v>41825.208333333336</v>
      </c>
      <c r="T514" s="7">
        <f t="shared" si="47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(E515/D515)*100</f>
        <v>39.277108433734945</v>
      </c>
      <c r="G515" t="s">
        <v>74</v>
      </c>
      <c r="H515">
        <v>35</v>
      </c>
      <c r="I515" s="4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_xlfn.TEXTBEFORE(P515, "/")</f>
        <v>film &amp; video</v>
      </c>
      <c r="R515" t="str">
        <f t="shared" ref="R515:R578" si="51">_xlfn.TEXTAFTER(P515, "/")</f>
        <v>television</v>
      </c>
      <c r="S515" s="7">
        <f t="shared" ref="S515:S578" si="52">(((L515/60)/60)/24)+DATE(1970,1,1)</f>
        <v>40430.208333333336</v>
      </c>
      <c r="T515" s="7">
        <f t="shared" ref="T515:T578" si="53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si="51"/>
        <v>rock</v>
      </c>
      <c r="S516" s="7">
        <f t="shared" si="52"/>
        <v>41614.25</v>
      </c>
      <c r="T516" s="7">
        <f t="shared" si="5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1"/>
        <v>plays</v>
      </c>
      <c r="S517" s="7">
        <f t="shared" si="52"/>
        <v>40900.25</v>
      </c>
      <c r="T517" s="7">
        <f t="shared" si="5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1"/>
        <v>nonfiction</v>
      </c>
      <c r="S518" s="7">
        <f t="shared" si="52"/>
        <v>40396.208333333336</v>
      </c>
      <c r="T518" s="7">
        <f t="shared" si="53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1"/>
        <v>food trucks</v>
      </c>
      <c r="S519" s="7">
        <f t="shared" si="52"/>
        <v>42860.208333333328</v>
      </c>
      <c r="T519" s="7">
        <f t="shared" si="5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1"/>
        <v>animation</v>
      </c>
      <c r="S520" s="7">
        <f t="shared" si="52"/>
        <v>43154.25</v>
      </c>
      <c r="T520" s="7">
        <f t="shared" si="53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1"/>
        <v>rock</v>
      </c>
      <c r="S521" s="7">
        <f t="shared" si="52"/>
        <v>42012.25</v>
      </c>
      <c r="T521" s="7">
        <f t="shared" si="53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1"/>
        <v>plays</v>
      </c>
      <c r="S522" s="7">
        <f t="shared" si="52"/>
        <v>43574.208333333328</v>
      </c>
      <c r="T522" s="7">
        <f t="shared" si="53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1"/>
        <v>drama</v>
      </c>
      <c r="S523" s="7">
        <f t="shared" si="52"/>
        <v>42605.208333333328</v>
      </c>
      <c r="T523" s="7">
        <f t="shared" si="5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1"/>
        <v>shorts</v>
      </c>
      <c r="S524" s="7">
        <f t="shared" si="52"/>
        <v>41093.208333333336</v>
      </c>
      <c r="T524" s="7">
        <f t="shared" si="53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1"/>
        <v>shorts</v>
      </c>
      <c r="S525" s="7">
        <f t="shared" si="52"/>
        <v>40241.25</v>
      </c>
      <c r="T525" s="7">
        <f t="shared" si="5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1"/>
        <v>plays</v>
      </c>
      <c r="S526" s="7">
        <f t="shared" si="52"/>
        <v>40294.208333333336</v>
      </c>
      <c r="T526" s="7">
        <f t="shared" si="5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1"/>
        <v>wearables</v>
      </c>
      <c r="S527" s="7">
        <f t="shared" si="52"/>
        <v>40505.25</v>
      </c>
      <c r="T527" s="7">
        <f t="shared" si="53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1"/>
        <v>plays</v>
      </c>
      <c r="S528" s="7">
        <f t="shared" si="52"/>
        <v>42364.25</v>
      </c>
      <c r="T528" s="7">
        <f t="shared" si="5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1"/>
        <v>animation</v>
      </c>
      <c r="S529" s="7">
        <f t="shared" si="52"/>
        <v>42405.25</v>
      </c>
      <c r="T529" s="7">
        <f t="shared" si="5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1"/>
        <v>indie rock</v>
      </c>
      <c r="S530" s="7">
        <f t="shared" si="52"/>
        <v>41601.25</v>
      </c>
      <c r="T530" s="7">
        <f t="shared" si="5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1"/>
        <v>video games</v>
      </c>
      <c r="S531" s="7">
        <f t="shared" si="52"/>
        <v>41769.208333333336</v>
      </c>
      <c r="T531" s="7">
        <f t="shared" si="5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1"/>
        <v>fiction</v>
      </c>
      <c r="S532" s="7">
        <f t="shared" si="52"/>
        <v>40421.208333333336</v>
      </c>
      <c r="T532" s="7">
        <f t="shared" si="53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1"/>
        <v>video games</v>
      </c>
      <c r="S533" s="7">
        <f t="shared" si="52"/>
        <v>41589.25</v>
      </c>
      <c r="T533" s="7">
        <f t="shared" si="53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1"/>
        <v>plays</v>
      </c>
      <c r="S534" s="7">
        <f t="shared" si="52"/>
        <v>43125.25</v>
      </c>
      <c r="T534" s="7">
        <f t="shared" si="53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1"/>
        <v>indie rock</v>
      </c>
      <c r="S535" s="7">
        <f t="shared" si="52"/>
        <v>41479.208333333336</v>
      </c>
      <c r="T535" s="7">
        <f t="shared" si="5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1"/>
        <v>drama</v>
      </c>
      <c r="S536" s="7">
        <f t="shared" si="52"/>
        <v>43329.208333333328</v>
      </c>
      <c r="T536" s="7">
        <f t="shared" si="53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1"/>
        <v>plays</v>
      </c>
      <c r="S537" s="7">
        <f t="shared" si="52"/>
        <v>43259.208333333328</v>
      </c>
      <c r="T537" s="7">
        <f t="shared" si="53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1"/>
        <v>fiction</v>
      </c>
      <c r="S538" s="7">
        <f t="shared" si="52"/>
        <v>40414.208333333336</v>
      </c>
      <c r="T538" s="7">
        <f t="shared" si="53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1"/>
        <v>documentary</v>
      </c>
      <c r="S539" s="7">
        <f t="shared" si="52"/>
        <v>43342.208333333328</v>
      </c>
      <c r="T539" s="7">
        <f t="shared" si="5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1"/>
        <v>mobile games</v>
      </c>
      <c r="S540" s="7">
        <f t="shared" si="52"/>
        <v>41539.208333333336</v>
      </c>
      <c r="T540" s="7">
        <f t="shared" si="5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1"/>
        <v>food trucks</v>
      </c>
      <c r="S541" s="7">
        <f t="shared" si="52"/>
        <v>43647.208333333328</v>
      </c>
      <c r="T541" s="7">
        <f t="shared" si="53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1"/>
        <v>photography books</v>
      </c>
      <c r="S542" s="7">
        <f t="shared" si="52"/>
        <v>43225.208333333328</v>
      </c>
      <c r="T542" s="7">
        <f t="shared" si="5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1"/>
        <v>mobile games</v>
      </c>
      <c r="S543" s="7">
        <f t="shared" si="52"/>
        <v>42165.208333333328</v>
      </c>
      <c r="T543" s="7">
        <f t="shared" si="5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1"/>
        <v>indie rock</v>
      </c>
      <c r="S544" s="7">
        <f t="shared" si="52"/>
        <v>42391.25</v>
      </c>
      <c r="T544" s="7">
        <f t="shared" si="5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1"/>
        <v>video games</v>
      </c>
      <c r="S545" s="7">
        <f t="shared" si="52"/>
        <v>41528.208333333336</v>
      </c>
      <c r="T545" s="7">
        <f t="shared" si="53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1"/>
        <v>rock</v>
      </c>
      <c r="S546" s="7">
        <f t="shared" si="52"/>
        <v>42377.25</v>
      </c>
      <c r="T546" s="7">
        <f t="shared" si="5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1"/>
        <v>plays</v>
      </c>
      <c r="S547" s="7">
        <f t="shared" si="52"/>
        <v>43824.25</v>
      </c>
      <c r="T547" s="7">
        <f t="shared" si="53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1"/>
        <v>plays</v>
      </c>
      <c r="S548" s="7">
        <f t="shared" si="52"/>
        <v>43360.208333333328</v>
      </c>
      <c r="T548" s="7">
        <f t="shared" si="53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1"/>
        <v>drama</v>
      </c>
      <c r="S549" s="7">
        <f t="shared" si="52"/>
        <v>42029.25</v>
      </c>
      <c r="T549" s="7">
        <f t="shared" si="53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1"/>
        <v>plays</v>
      </c>
      <c r="S550" s="7">
        <f t="shared" si="52"/>
        <v>42461.208333333328</v>
      </c>
      <c r="T550" s="7">
        <f t="shared" si="53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1"/>
        <v>wearables</v>
      </c>
      <c r="S551" s="7">
        <f t="shared" si="52"/>
        <v>41422.208333333336</v>
      </c>
      <c r="T551" s="7">
        <f t="shared" si="53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1"/>
        <v>indie rock</v>
      </c>
      <c r="S552" s="7">
        <f t="shared" si="52"/>
        <v>40968.25</v>
      </c>
      <c r="T552" s="7">
        <f t="shared" si="5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1"/>
        <v>web</v>
      </c>
      <c r="S553" s="7">
        <f t="shared" si="52"/>
        <v>41993.25</v>
      </c>
      <c r="T553" s="7">
        <f t="shared" si="5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1"/>
        <v>plays</v>
      </c>
      <c r="S554" s="7">
        <f t="shared" si="52"/>
        <v>42700.25</v>
      </c>
      <c r="T554" s="7">
        <f t="shared" si="5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1"/>
        <v>rock</v>
      </c>
      <c r="S555" s="7">
        <f t="shared" si="52"/>
        <v>40545.25</v>
      </c>
      <c r="T555" s="7">
        <f t="shared" si="53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1"/>
        <v>indie rock</v>
      </c>
      <c r="S556" s="7">
        <f t="shared" si="52"/>
        <v>42723.25</v>
      </c>
      <c r="T556" s="7">
        <f t="shared" si="53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1"/>
        <v>rock</v>
      </c>
      <c r="S557" s="7">
        <f t="shared" si="52"/>
        <v>41731.208333333336</v>
      </c>
      <c r="T557" s="7">
        <f t="shared" si="53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1"/>
        <v>translations</v>
      </c>
      <c r="S558" s="7">
        <f t="shared" si="52"/>
        <v>40792.208333333336</v>
      </c>
      <c r="T558" s="7">
        <f t="shared" si="53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1"/>
        <v>science fiction</v>
      </c>
      <c r="S559" s="7">
        <f t="shared" si="52"/>
        <v>42279.208333333328</v>
      </c>
      <c r="T559" s="7">
        <f t="shared" si="53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1"/>
        <v>plays</v>
      </c>
      <c r="S560" s="7">
        <f t="shared" si="52"/>
        <v>42424.25</v>
      </c>
      <c r="T560" s="7">
        <f t="shared" si="53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1"/>
        <v>plays</v>
      </c>
      <c r="S561" s="7">
        <f t="shared" si="52"/>
        <v>42584.208333333328</v>
      </c>
      <c r="T561" s="7">
        <f t="shared" si="53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1"/>
        <v>animation</v>
      </c>
      <c r="S562" s="7">
        <f t="shared" si="52"/>
        <v>40865.25</v>
      </c>
      <c r="T562" s="7">
        <f t="shared" si="53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1"/>
        <v>plays</v>
      </c>
      <c r="S563" s="7">
        <f t="shared" si="52"/>
        <v>40833.208333333336</v>
      </c>
      <c r="T563" s="7">
        <f t="shared" si="5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1"/>
        <v>rock</v>
      </c>
      <c r="S564" s="7">
        <f t="shared" si="52"/>
        <v>43536.208333333328</v>
      </c>
      <c r="T564" s="7">
        <f t="shared" si="53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1"/>
        <v>documentary</v>
      </c>
      <c r="S565" s="7">
        <f t="shared" si="52"/>
        <v>43417.25</v>
      </c>
      <c r="T565" s="7">
        <f t="shared" si="5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1"/>
        <v>plays</v>
      </c>
      <c r="S566" s="7">
        <f t="shared" si="52"/>
        <v>42078.208333333328</v>
      </c>
      <c r="T566" s="7">
        <f t="shared" si="53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1"/>
        <v>plays</v>
      </c>
      <c r="S567" s="7">
        <f t="shared" si="52"/>
        <v>40862.25</v>
      </c>
      <c r="T567" s="7">
        <f t="shared" si="5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1"/>
        <v>electric music</v>
      </c>
      <c r="S568" s="7">
        <f t="shared" si="52"/>
        <v>42424.25</v>
      </c>
      <c r="T568" s="7">
        <f t="shared" si="53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1"/>
        <v>rock</v>
      </c>
      <c r="S569" s="7">
        <f t="shared" si="52"/>
        <v>41830.208333333336</v>
      </c>
      <c r="T569" s="7">
        <f t="shared" si="53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1"/>
        <v>plays</v>
      </c>
      <c r="S570" s="7">
        <f t="shared" si="52"/>
        <v>40374.208333333336</v>
      </c>
      <c r="T570" s="7">
        <f t="shared" si="53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1"/>
        <v>animation</v>
      </c>
      <c r="S571" s="7">
        <f t="shared" si="52"/>
        <v>40554.25</v>
      </c>
      <c r="T571" s="7">
        <f t="shared" si="53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1"/>
        <v>rock</v>
      </c>
      <c r="S572" s="7">
        <f t="shared" si="52"/>
        <v>41993.25</v>
      </c>
      <c r="T572" s="7">
        <f t="shared" si="5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1"/>
        <v>shorts</v>
      </c>
      <c r="S573" s="7">
        <f t="shared" si="52"/>
        <v>42174.208333333328</v>
      </c>
      <c r="T573" s="7">
        <f t="shared" si="53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1"/>
        <v>rock</v>
      </c>
      <c r="S574" s="7">
        <f t="shared" si="52"/>
        <v>42275.208333333328</v>
      </c>
      <c r="T574" s="7">
        <f t="shared" si="53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1"/>
        <v>audio</v>
      </c>
      <c r="S575" s="7">
        <f t="shared" si="52"/>
        <v>41761.208333333336</v>
      </c>
      <c r="T575" s="7">
        <f t="shared" si="53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1"/>
        <v>food trucks</v>
      </c>
      <c r="S576" s="7">
        <f t="shared" si="52"/>
        <v>43806.25</v>
      </c>
      <c r="T576" s="7">
        <f t="shared" si="5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1"/>
        <v>plays</v>
      </c>
      <c r="S577" s="7">
        <f t="shared" si="52"/>
        <v>41779.208333333336</v>
      </c>
      <c r="T577" s="7">
        <f t="shared" si="5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4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1"/>
        <v>plays</v>
      </c>
      <c r="S578" s="7">
        <f t="shared" si="52"/>
        <v>43040.208333333328</v>
      </c>
      <c r="T578" s="7">
        <f t="shared" si="53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(E579/D579)*100</f>
        <v>18.853658536585368</v>
      </c>
      <c r="G579" t="s">
        <v>74</v>
      </c>
      <c r="H579">
        <v>37</v>
      </c>
      <c r="I579" s="4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_xlfn.TEXTBEFORE(P579, "/")</f>
        <v>music</v>
      </c>
      <c r="R579" t="str">
        <f t="shared" ref="R579:R642" si="57">_xlfn.TEXTAFTER(P579, "/")</f>
        <v>jazz</v>
      </c>
      <c r="S579" s="7">
        <f t="shared" ref="S579:S642" si="58">(((L579/60)/60)/24)+DATE(1970,1,1)</f>
        <v>40613.25</v>
      </c>
      <c r="T579" s="7">
        <f t="shared" ref="T579:T642" si="5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si="57"/>
        <v>science fiction</v>
      </c>
      <c r="S580" s="7">
        <f t="shared" si="58"/>
        <v>40878.25</v>
      </c>
      <c r="T580" s="7">
        <f t="shared" si="5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7"/>
        <v>jazz</v>
      </c>
      <c r="S581" s="7">
        <f t="shared" si="58"/>
        <v>40762.208333333336</v>
      </c>
      <c r="T581" s="7">
        <f t="shared" si="5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7"/>
        <v>plays</v>
      </c>
      <c r="S582" s="7">
        <f t="shared" si="58"/>
        <v>41696.25</v>
      </c>
      <c r="T582" s="7">
        <f t="shared" si="5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7"/>
        <v>web</v>
      </c>
      <c r="S583" s="7">
        <f t="shared" si="58"/>
        <v>40662.208333333336</v>
      </c>
      <c r="T583" s="7">
        <f t="shared" si="5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7"/>
        <v>video games</v>
      </c>
      <c r="S584" s="7">
        <f t="shared" si="58"/>
        <v>42165.208333333328</v>
      </c>
      <c r="T584" s="7">
        <f t="shared" si="5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7"/>
        <v>documentary</v>
      </c>
      <c r="S585" s="7">
        <f t="shared" si="58"/>
        <v>40959.25</v>
      </c>
      <c r="T585" s="7">
        <f t="shared" si="5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7"/>
        <v>web</v>
      </c>
      <c r="S586" s="7">
        <f t="shared" si="58"/>
        <v>41024.208333333336</v>
      </c>
      <c r="T586" s="7">
        <f t="shared" si="5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7"/>
        <v>translations</v>
      </c>
      <c r="S587" s="7">
        <f t="shared" si="58"/>
        <v>40255.208333333336</v>
      </c>
      <c r="T587" s="7">
        <f t="shared" si="5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7"/>
        <v>rock</v>
      </c>
      <c r="S588" s="7">
        <f t="shared" si="58"/>
        <v>40499.25</v>
      </c>
      <c r="T588" s="7">
        <f t="shared" si="5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7"/>
        <v>food trucks</v>
      </c>
      <c r="S589" s="7">
        <f t="shared" si="58"/>
        <v>43484.25</v>
      </c>
      <c r="T589" s="7">
        <f t="shared" si="5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7"/>
        <v>plays</v>
      </c>
      <c r="S590" s="7">
        <f t="shared" si="58"/>
        <v>40262.208333333336</v>
      </c>
      <c r="T590" s="7">
        <f t="shared" si="5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7"/>
        <v>documentary</v>
      </c>
      <c r="S591" s="7">
        <f t="shared" si="58"/>
        <v>42190.208333333328</v>
      </c>
      <c r="T591" s="7">
        <f t="shared" si="5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7"/>
        <v>radio &amp; podcasts</v>
      </c>
      <c r="S592" s="7">
        <f t="shared" si="58"/>
        <v>41994.25</v>
      </c>
      <c r="T592" s="7">
        <f t="shared" si="5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7"/>
        <v>video games</v>
      </c>
      <c r="S593" s="7">
        <f t="shared" si="58"/>
        <v>40373.208333333336</v>
      </c>
      <c r="T593" s="7">
        <f t="shared" si="5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7"/>
        <v>plays</v>
      </c>
      <c r="S594" s="7">
        <f t="shared" si="58"/>
        <v>41789.208333333336</v>
      </c>
      <c r="T594" s="7">
        <f t="shared" si="5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7"/>
        <v>animation</v>
      </c>
      <c r="S595" s="7">
        <f t="shared" si="58"/>
        <v>41724.208333333336</v>
      </c>
      <c r="T595" s="7">
        <f t="shared" si="5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7"/>
        <v>plays</v>
      </c>
      <c r="S596" s="7">
        <f t="shared" si="58"/>
        <v>42548.208333333328</v>
      </c>
      <c r="T596" s="7">
        <f t="shared" si="5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7"/>
        <v>plays</v>
      </c>
      <c r="S597" s="7">
        <f t="shared" si="58"/>
        <v>40253.208333333336</v>
      </c>
      <c r="T597" s="7">
        <f t="shared" si="5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7"/>
        <v>drama</v>
      </c>
      <c r="S598" s="7">
        <f t="shared" si="58"/>
        <v>42434.25</v>
      </c>
      <c r="T598" s="7">
        <f t="shared" si="5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7"/>
        <v>plays</v>
      </c>
      <c r="S599" s="7">
        <f t="shared" si="58"/>
        <v>43786.25</v>
      </c>
      <c r="T599" s="7">
        <f t="shared" si="5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7"/>
        <v>rock</v>
      </c>
      <c r="S600" s="7">
        <f t="shared" si="58"/>
        <v>40344.208333333336</v>
      </c>
      <c r="T600" s="7">
        <f t="shared" si="5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7"/>
        <v>documentary</v>
      </c>
      <c r="S601" s="7">
        <f t="shared" si="58"/>
        <v>42047.25</v>
      </c>
      <c r="T601" s="7">
        <f t="shared" si="5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7"/>
        <v>food trucks</v>
      </c>
      <c r="S602" s="7">
        <f t="shared" si="58"/>
        <v>41485.208333333336</v>
      </c>
      <c r="T602" s="7">
        <f t="shared" si="5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7"/>
        <v>wearables</v>
      </c>
      <c r="S603" s="7">
        <f t="shared" si="58"/>
        <v>41789.208333333336</v>
      </c>
      <c r="T603" s="7">
        <f t="shared" si="5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7"/>
        <v>plays</v>
      </c>
      <c r="S604" s="7">
        <f t="shared" si="58"/>
        <v>42160.208333333328</v>
      </c>
      <c r="T604" s="7">
        <f t="shared" si="5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7"/>
        <v>plays</v>
      </c>
      <c r="S605" s="7">
        <f t="shared" si="58"/>
        <v>43573.208333333328</v>
      </c>
      <c r="T605" s="7">
        <f t="shared" si="5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7"/>
        <v>plays</v>
      </c>
      <c r="S606" s="7">
        <f t="shared" si="58"/>
        <v>40565.25</v>
      </c>
      <c r="T606" s="7">
        <f t="shared" si="5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7"/>
        <v>nonfiction</v>
      </c>
      <c r="S607" s="7">
        <f t="shared" si="58"/>
        <v>42280.208333333328</v>
      </c>
      <c r="T607" s="7">
        <f t="shared" si="5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7"/>
        <v>rock</v>
      </c>
      <c r="S608" s="7">
        <f t="shared" si="58"/>
        <v>42436.25</v>
      </c>
      <c r="T608" s="7">
        <f t="shared" si="5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7"/>
        <v>food trucks</v>
      </c>
      <c r="S609" s="7">
        <f t="shared" si="58"/>
        <v>41721.208333333336</v>
      </c>
      <c r="T609" s="7">
        <f t="shared" si="5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7"/>
        <v>jazz</v>
      </c>
      <c r="S610" s="7">
        <f t="shared" si="58"/>
        <v>43530.25</v>
      </c>
      <c r="T610" s="7">
        <f t="shared" si="5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7"/>
        <v>science fiction</v>
      </c>
      <c r="S611" s="7">
        <f t="shared" si="58"/>
        <v>43481.25</v>
      </c>
      <c r="T611" s="7">
        <f t="shared" si="5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7"/>
        <v>plays</v>
      </c>
      <c r="S612" s="7">
        <f t="shared" si="58"/>
        <v>41259.25</v>
      </c>
      <c r="T612" s="7">
        <f t="shared" si="5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7"/>
        <v>plays</v>
      </c>
      <c r="S613" s="7">
        <f t="shared" si="58"/>
        <v>41480.208333333336</v>
      </c>
      <c r="T613" s="7">
        <f t="shared" si="5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7"/>
        <v>electric music</v>
      </c>
      <c r="S614" s="7">
        <f t="shared" si="58"/>
        <v>40474.208333333336</v>
      </c>
      <c r="T614" s="7">
        <f t="shared" si="5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7"/>
        <v>plays</v>
      </c>
      <c r="S615" s="7">
        <f t="shared" si="58"/>
        <v>42973.208333333328</v>
      </c>
      <c r="T615" s="7">
        <f t="shared" si="5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7"/>
        <v>plays</v>
      </c>
      <c r="S616" s="7">
        <f t="shared" si="58"/>
        <v>42746.25</v>
      </c>
      <c r="T616" s="7">
        <f t="shared" si="5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7"/>
        <v>plays</v>
      </c>
      <c r="S617" s="7">
        <f t="shared" si="58"/>
        <v>42489.208333333328</v>
      </c>
      <c r="T617" s="7">
        <f t="shared" si="5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7"/>
        <v>indie rock</v>
      </c>
      <c r="S618" s="7">
        <f t="shared" si="58"/>
        <v>41537.208333333336</v>
      </c>
      <c r="T618" s="7">
        <f t="shared" si="5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7"/>
        <v>plays</v>
      </c>
      <c r="S619" s="7">
        <f t="shared" si="58"/>
        <v>41794.208333333336</v>
      </c>
      <c r="T619" s="7">
        <f t="shared" si="5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7"/>
        <v>nonfiction</v>
      </c>
      <c r="S620" s="7">
        <f t="shared" si="58"/>
        <v>41396.208333333336</v>
      </c>
      <c r="T620" s="7">
        <f t="shared" si="5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7"/>
        <v>plays</v>
      </c>
      <c r="S621" s="7">
        <f t="shared" si="58"/>
        <v>40669.208333333336</v>
      </c>
      <c r="T621" s="7">
        <f t="shared" si="5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7"/>
        <v>photography books</v>
      </c>
      <c r="S622" s="7">
        <f t="shared" si="58"/>
        <v>42559.208333333328</v>
      </c>
      <c r="T622" s="7">
        <f t="shared" si="5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7"/>
        <v>plays</v>
      </c>
      <c r="S623" s="7">
        <f t="shared" si="58"/>
        <v>42626.208333333328</v>
      </c>
      <c r="T623" s="7">
        <f t="shared" si="5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7"/>
        <v>indie rock</v>
      </c>
      <c r="S624" s="7">
        <f t="shared" si="58"/>
        <v>43205.208333333328</v>
      </c>
      <c r="T624" s="7">
        <f t="shared" si="5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7"/>
        <v>plays</v>
      </c>
      <c r="S625" s="7">
        <f t="shared" si="58"/>
        <v>42201.208333333328</v>
      </c>
      <c r="T625" s="7">
        <f t="shared" si="5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7"/>
        <v>photography books</v>
      </c>
      <c r="S626" s="7">
        <f t="shared" si="58"/>
        <v>42029.25</v>
      </c>
      <c r="T626" s="7">
        <f t="shared" si="5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7"/>
        <v>plays</v>
      </c>
      <c r="S627" s="7">
        <f t="shared" si="58"/>
        <v>43857.25</v>
      </c>
      <c r="T627" s="7">
        <f t="shared" si="5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7"/>
        <v>plays</v>
      </c>
      <c r="S628" s="7">
        <f t="shared" si="58"/>
        <v>40449.208333333336</v>
      </c>
      <c r="T628" s="7">
        <f t="shared" si="5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7"/>
        <v>food trucks</v>
      </c>
      <c r="S629" s="7">
        <f t="shared" si="58"/>
        <v>40345.208333333336</v>
      </c>
      <c r="T629" s="7">
        <f t="shared" si="5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7"/>
        <v>indie rock</v>
      </c>
      <c r="S630" s="7">
        <f t="shared" si="58"/>
        <v>40455.208333333336</v>
      </c>
      <c r="T630" s="7">
        <f t="shared" si="5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7"/>
        <v>plays</v>
      </c>
      <c r="S631" s="7">
        <f t="shared" si="58"/>
        <v>42557.208333333328</v>
      </c>
      <c r="T631" s="7">
        <f t="shared" si="5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7"/>
        <v>plays</v>
      </c>
      <c r="S632" s="7">
        <f t="shared" si="58"/>
        <v>43586.208333333328</v>
      </c>
      <c r="T632" s="7">
        <f t="shared" si="5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7"/>
        <v>plays</v>
      </c>
      <c r="S633" s="7">
        <f t="shared" si="58"/>
        <v>43550.208333333328</v>
      </c>
      <c r="T633" s="7">
        <f t="shared" si="5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7"/>
        <v>plays</v>
      </c>
      <c r="S634" s="7">
        <f t="shared" si="58"/>
        <v>41945.208333333336</v>
      </c>
      <c r="T634" s="7">
        <f t="shared" si="5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7"/>
        <v>animation</v>
      </c>
      <c r="S635" s="7">
        <f t="shared" si="58"/>
        <v>42315.25</v>
      </c>
      <c r="T635" s="7">
        <f t="shared" si="5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7"/>
        <v>television</v>
      </c>
      <c r="S636" s="7">
        <f t="shared" si="58"/>
        <v>42819.208333333328</v>
      </c>
      <c r="T636" s="7">
        <f t="shared" si="5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7"/>
        <v>television</v>
      </c>
      <c r="S637" s="7">
        <f t="shared" si="58"/>
        <v>41314.25</v>
      </c>
      <c r="T637" s="7">
        <f t="shared" si="5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7"/>
        <v>animation</v>
      </c>
      <c r="S638" s="7">
        <f t="shared" si="58"/>
        <v>40926.25</v>
      </c>
      <c r="T638" s="7">
        <f t="shared" si="5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7"/>
        <v>plays</v>
      </c>
      <c r="S639" s="7">
        <f t="shared" si="58"/>
        <v>42688.25</v>
      </c>
      <c r="T639" s="7">
        <f t="shared" si="5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7"/>
        <v>plays</v>
      </c>
      <c r="S640" s="7">
        <f t="shared" si="58"/>
        <v>40386.208333333336</v>
      </c>
      <c r="T640" s="7">
        <f t="shared" si="5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7"/>
        <v>drama</v>
      </c>
      <c r="S641" s="7">
        <f t="shared" si="58"/>
        <v>43309.208333333328</v>
      </c>
      <c r="T641" s="7">
        <f t="shared" si="5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4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7"/>
        <v>plays</v>
      </c>
      <c r="S642" s="7">
        <f t="shared" si="58"/>
        <v>42387.25</v>
      </c>
      <c r="T642" s="7">
        <f t="shared" si="5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(E643/D643)*100</f>
        <v>119.96808510638297</v>
      </c>
      <c r="G643" t="s">
        <v>20</v>
      </c>
      <c r="H643">
        <v>194</v>
      </c>
      <c r="I643" s="4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_xlfn.TEXTBEFORE(P643, "/")</f>
        <v>theater</v>
      </c>
      <c r="R643" t="str">
        <f t="shared" ref="R643:R706" si="63">_xlfn.TEXTAFTER(P643, "/")</f>
        <v>plays</v>
      </c>
      <c r="S643" s="7">
        <f t="shared" ref="S643:S706" si="64">(((L643/60)/60)/24)+DATE(1970,1,1)</f>
        <v>42786.25</v>
      </c>
      <c r="T643" s="7">
        <f t="shared" ref="T643:T706" si="65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si="63"/>
        <v>wearables</v>
      </c>
      <c r="S644" s="7">
        <f t="shared" si="64"/>
        <v>43451.25</v>
      </c>
      <c r="T644" s="7">
        <f t="shared" si="65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3"/>
        <v>plays</v>
      </c>
      <c r="S645" s="7">
        <f t="shared" si="64"/>
        <v>42795.25</v>
      </c>
      <c r="T645" s="7">
        <f t="shared" si="65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3"/>
        <v>plays</v>
      </c>
      <c r="S646" s="7">
        <f t="shared" si="64"/>
        <v>43452.25</v>
      </c>
      <c r="T646" s="7">
        <f t="shared" si="65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3"/>
        <v>rock</v>
      </c>
      <c r="S647" s="7">
        <f t="shared" si="64"/>
        <v>43369.208333333328</v>
      </c>
      <c r="T647" s="7">
        <f t="shared" si="65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3"/>
        <v>video games</v>
      </c>
      <c r="S648" s="7">
        <f t="shared" si="64"/>
        <v>41346.208333333336</v>
      </c>
      <c r="T648" s="7">
        <f t="shared" si="65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3"/>
        <v>translations</v>
      </c>
      <c r="S649" s="7">
        <f t="shared" si="64"/>
        <v>43199.208333333328</v>
      </c>
      <c r="T649" s="7">
        <f t="shared" si="65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3"/>
        <v>food trucks</v>
      </c>
      <c r="S650" s="7">
        <f t="shared" si="64"/>
        <v>42922.208333333328</v>
      </c>
      <c r="T650" s="7">
        <f t="shared" si="65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3"/>
        <v>plays</v>
      </c>
      <c r="S651" s="7">
        <f t="shared" si="64"/>
        <v>40471.208333333336</v>
      </c>
      <c r="T651" s="7">
        <f t="shared" si="65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3"/>
        <v>jazz</v>
      </c>
      <c r="S652" s="7">
        <f t="shared" si="64"/>
        <v>41828.208333333336</v>
      </c>
      <c r="T652" s="7">
        <f t="shared" si="65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3"/>
        <v>shorts</v>
      </c>
      <c r="S653" s="7">
        <f t="shared" si="64"/>
        <v>41692.25</v>
      </c>
      <c r="T653" s="7">
        <f t="shared" si="65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3"/>
        <v>web</v>
      </c>
      <c r="S654" s="7">
        <f t="shared" si="64"/>
        <v>42587.208333333328</v>
      </c>
      <c r="T654" s="7">
        <f t="shared" si="65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3"/>
        <v>web</v>
      </c>
      <c r="S655" s="7">
        <f t="shared" si="64"/>
        <v>42468.208333333328</v>
      </c>
      <c r="T655" s="7">
        <f t="shared" si="65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3"/>
        <v>metal</v>
      </c>
      <c r="S656" s="7">
        <f t="shared" si="64"/>
        <v>42240.208333333328</v>
      </c>
      <c r="T656" s="7">
        <f t="shared" si="65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3"/>
        <v>photography books</v>
      </c>
      <c r="S657" s="7">
        <f t="shared" si="64"/>
        <v>42796.25</v>
      </c>
      <c r="T657" s="7">
        <f t="shared" si="65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3"/>
        <v>food trucks</v>
      </c>
      <c r="S658" s="7">
        <f t="shared" si="64"/>
        <v>43097.25</v>
      </c>
      <c r="T658" s="7">
        <f t="shared" si="65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3"/>
        <v>science fiction</v>
      </c>
      <c r="S659" s="7">
        <f t="shared" si="64"/>
        <v>43096.25</v>
      </c>
      <c r="T659" s="7">
        <f t="shared" si="65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3"/>
        <v>rock</v>
      </c>
      <c r="S660" s="7">
        <f t="shared" si="64"/>
        <v>42246.208333333328</v>
      </c>
      <c r="T660" s="7">
        <f t="shared" si="65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3"/>
        <v>documentary</v>
      </c>
      <c r="S661" s="7">
        <f t="shared" si="64"/>
        <v>40570.25</v>
      </c>
      <c r="T661" s="7">
        <f t="shared" si="65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3"/>
        <v>plays</v>
      </c>
      <c r="S662" s="7">
        <f t="shared" si="64"/>
        <v>42237.208333333328</v>
      </c>
      <c r="T662" s="7">
        <f t="shared" si="65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3"/>
        <v>jazz</v>
      </c>
      <c r="S663" s="7">
        <f t="shared" si="64"/>
        <v>40996.208333333336</v>
      </c>
      <c r="T663" s="7">
        <f t="shared" si="65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3"/>
        <v>plays</v>
      </c>
      <c r="S664" s="7">
        <f t="shared" si="64"/>
        <v>43443.25</v>
      </c>
      <c r="T664" s="7">
        <f t="shared" si="65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3"/>
        <v>plays</v>
      </c>
      <c r="S665" s="7">
        <f t="shared" si="64"/>
        <v>40458.208333333336</v>
      </c>
      <c r="T665" s="7">
        <f t="shared" si="65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3"/>
        <v>jazz</v>
      </c>
      <c r="S666" s="7">
        <f t="shared" si="64"/>
        <v>40959.25</v>
      </c>
      <c r="T666" s="7">
        <f t="shared" si="65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3"/>
        <v>documentary</v>
      </c>
      <c r="S667" s="7">
        <f t="shared" si="64"/>
        <v>40733.208333333336</v>
      </c>
      <c r="T667" s="7">
        <f t="shared" si="65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3"/>
        <v>plays</v>
      </c>
      <c r="S668" s="7">
        <f t="shared" si="64"/>
        <v>41516.208333333336</v>
      </c>
      <c r="T668" s="7">
        <f t="shared" si="65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3"/>
        <v>audio</v>
      </c>
      <c r="S669" s="7">
        <f t="shared" si="64"/>
        <v>41892.208333333336</v>
      </c>
      <c r="T669" s="7">
        <f t="shared" si="65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3"/>
        <v>plays</v>
      </c>
      <c r="S670" s="7">
        <f t="shared" si="64"/>
        <v>41122.208333333336</v>
      </c>
      <c r="T670" s="7">
        <f t="shared" si="65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3"/>
        <v>plays</v>
      </c>
      <c r="S671" s="7">
        <f t="shared" si="64"/>
        <v>42912.208333333328</v>
      </c>
      <c r="T671" s="7">
        <f t="shared" si="65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3"/>
        <v>indie rock</v>
      </c>
      <c r="S672" s="7">
        <f t="shared" si="64"/>
        <v>42425.25</v>
      </c>
      <c r="T672" s="7">
        <f t="shared" si="65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3"/>
        <v>plays</v>
      </c>
      <c r="S673" s="7">
        <f t="shared" si="64"/>
        <v>40390.208333333336</v>
      </c>
      <c r="T673" s="7">
        <f t="shared" si="65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3"/>
        <v>plays</v>
      </c>
      <c r="S674" s="7">
        <f t="shared" si="64"/>
        <v>43180.208333333328</v>
      </c>
      <c r="T674" s="7">
        <f t="shared" si="65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3"/>
        <v>indie rock</v>
      </c>
      <c r="S675" s="7">
        <f t="shared" si="64"/>
        <v>42475.208333333328</v>
      </c>
      <c r="T675" s="7">
        <f t="shared" si="65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3"/>
        <v>photography books</v>
      </c>
      <c r="S676" s="7">
        <f t="shared" si="64"/>
        <v>40774.208333333336</v>
      </c>
      <c r="T676" s="7">
        <f t="shared" si="65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3"/>
        <v>audio</v>
      </c>
      <c r="S677" s="7">
        <f t="shared" si="64"/>
        <v>43719.208333333328</v>
      </c>
      <c r="T677" s="7">
        <f t="shared" si="65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3"/>
        <v>photography books</v>
      </c>
      <c r="S678" s="7">
        <f t="shared" si="64"/>
        <v>41178.208333333336</v>
      </c>
      <c r="T678" s="7">
        <f t="shared" si="65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3"/>
        <v>fiction</v>
      </c>
      <c r="S679" s="7">
        <f t="shared" si="64"/>
        <v>42561.208333333328</v>
      </c>
      <c r="T679" s="7">
        <f t="shared" si="65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3"/>
        <v>drama</v>
      </c>
      <c r="S680" s="7">
        <f t="shared" si="64"/>
        <v>43484.25</v>
      </c>
      <c r="T680" s="7">
        <f t="shared" si="65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3"/>
        <v>food trucks</v>
      </c>
      <c r="S681" s="7">
        <f t="shared" si="64"/>
        <v>43756.208333333328</v>
      </c>
      <c r="T681" s="7">
        <f t="shared" si="65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3"/>
        <v>mobile games</v>
      </c>
      <c r="S682" s="7">
        <f t="shared" si="64"/>
        <v>43813.25</v>
      </c>
      <c r="T682" s="7">
        <f t="shared" si="65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3"/>
        <v>plays</v>
      </c>
      <c r="S683" s="7">
        <f t="shared" si="64"/>
        <v>40898.25</v>
      </c>
      <c r="T683" s="7">
        <f t="shared" si="65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3"/>
        <v>plays</v>
      </c>
      <c r="S684" s="7">
        <f t="shared" si="64"/>
        <v>41619.25</v>
      </c>
      <c r="T684" s="7">
        <f t="shared" si="65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3"/>
        <v>plays</v>
      </c>
      <c r="S685" s="7">
        <f t="shared" si="64"/>
        <v>43359.208333333328</v>
      </c>
      <c r="T685" s="7">
        <f t="shared" si="65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3"/>
        <v>nonfiction</v>
      </c>
      <c r="S686" s="7">
        <f t="shared" si="64"/>
        <v>40358.208333333336</v>
      </c>
      <c r="T686" s="7">
        <f t="shared" si="65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3"/>
        <v>plays</v>
      </c>
      <c r="S687" s="7">
        <f t="shared" si="64"/>
        <v>42239.208333333328</v>
      </c>
      <c r="T687" s="7">
        <f t="shared" si="65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3"/>
        <v>wearables</v>
      </c>
      <c r="S688" s="7">
        <f t="shared" si="64"/>
        <v>43186.208333333328</v>
      </c>
      <c r="T688" s="7">
        <f t="shared" si="65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3"/>
        <v>plays</v>
      </c>
      <c r="S689" s="7">
        <f t="shared" si="64"/>
        <v>42806.25</v>
      </c>
      <c r="T689" s="7">
        <f t="shared" si="65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3"/>
        <v>television</v>
      </c>
      <c r="S690" s="7">
        <f t="shared" si="64"/>
        <v>43475.25</v>
      </c>
      <c r="T690" s="7">
        <f t="shared" si="65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3"/>
        <v>web</v>
      </c>
      <c r="S691" s="7">
        <f t="shared" si="64"/>
        <v>41576.208333333336</v>
      </c>
      <c r="T691" s="7">
        <f t="shared" si="65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3"/>
        <v>documentary</v>
      </c>
      <c r="S692" s="7">
        <f t="shared" si="64"/>
        <v>40874.25</v>
      </c>
      <c r="T692" s="7">
        <f t="shared" si="65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3"/>
        <v>documentary</v>
      </c>
      <c r="S693" s="7">
        <f t="shared" si="64"/>
        <v>41185.208333333336</v>
      </c>
      <c r="T693" s="7">
        <f t="shared" si="65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3"/>
        <v>rock</v>
      </c>
      <c r="S694" s="7">
        <f t="shared" si="64"/>
        <v>43655.208333333328</v>
      </c>
      <c r="T694" s="7">
        <f t="shared" si="65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3"/>
        <v>plays</v>
      </c>
      <c r="S695" s="7">
        <f t="shared" si="64"/>
        <v>43025.208333333328</v>
      </c>
      <c r="T695" s="7">
        <f t="shared" si="65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3"/>
        <v>plays</v>
      </c>
      <c r="S696" s="7">
        <f t="shared" si="64"/>
        <v>43066.25</v>
      </c>
      <c r="T696" s="7">
        <f t="shared" si="65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3"/>
        <v>rock</v>
      </c>
      <c r="S697" s="7">
        <f t="shared" si="64"/>
        <v>42322.25</v>
      </c>
      <c r="T697" s="7">
        <f t="shared" si="65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3"/>
        <v>plays</v>
      </c>
      <c r="S698" s="7">
        <f t="shared" si="64"/>
        <v>42114.208333333328</v>
      </c>
      <c r="T698" s="7">
        <f t="shared" si="65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3"/>
        <v>electric music</v>
      </c>
      <c r="S699" s="7">
        <f t="shared" si="64"/>
        <v>43190.208333333328</v>
      </c>
      <c r="T699" s="7">
        <f t="shared" si="65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3"/>
        <v>wearables</v>
      </c>
      <c r="S700" s="7">
        <f t="shared" si="64"/>
        <v>40871.25</v>
      </c>
      <c r="T700" s="7">
        <f t="shared" si="65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3"/>
        <v>drama</v>
      </c>
      <c r="S701" s="7">
        <f t="shared" si="64"/>
        <v>43641.208333333328</v>
      </c>
      <c r="T701" s="7">
        <f t="shared" si="65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3"/>
        <v>wearables</v>
      </c>
      <c r="S702" s="7">
        <f t="shared" si="64"/>
        <v>40203.25</v>
      </c>
      <c r="T702" s="7">
        <f t="shared" si="65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3"/>
        <v>plays</v>
      </c>
      <c r="S703" s="7">
        <f t="shared" si="64"/>
        <v>40629.208333333336</v>
      </c>
      <c r="T703" s="7">
        <f t="shared" si="65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3"/>
        <v>wearables</v>
      </c>
      <c r="S704" s="7">
        <f t="shared" si="64"/>
        <v>41477.208333333336</v>
      </c>
      <c r="T704" s="7">
        <f t="shared" si="65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3"/>
        <v>translations</v>
      </c>
      <c r="S705" s="7">
        <f t="shared" si="64"/>
        <v>41020.208333333336</v>
      </c>
      <c r="T705" s="7">
        <f t="shared" si="65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4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3"/>
        <v>animation</v>
      </c>
      <c r="S706" s="7">
        <f t="shared" si="64"/>
        <v>42555.208333333328</v>
      </c>
      <c r="T706" s="7">
        <f t="shared" si="65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(E707/D707)*100</f>
        <v>99.026517383618156</v>
      </c>
      <c r="G707" t="s">
        <v>14</v>
      </c>
      <c r="H707">
        <v>2025</v>
      </c>
      <c r="I707" s="4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_xlfn.TEXTBEFORE(P707, "/")</f>
        <v>publishing</v>
      </c>
      <c r="R707" t="str">
        <f t="shared" ref="R707:R770" si="69">_xlfn.TEXTAFTER(P707, "/")</f>
        <v>nonfiction</v>
      </c>
      <c r="S707" s="7">
        <f t="shared" ref="S707:S770" si="70">(((L707/60)/60)/24)+DATE(1970,1,1)</f>
        <v>41619.25</v>
      </c>
      <c r="T707" s="7">
        <f t="shared" ref="T707:T770" si="71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si="69"/>
        <v>web</v>
      </c>
      <c r="S708" s="7">
        <f t="shared" si="70"/>
        <v>43471.25</v>
      </c>
      <c r="T708" s="7">
        <f t="shared" si="71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69"/>
        <v>drama</v>
      </c>
      <c r="S709" s="7">
        <f t="shared" si="70"/>
        <v>43442.25</v>
      </c>
      <c r="T709" s="7">
        <f t="shared" si="71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69"/>
        <v>plays</v>
      </c>
      <c r="S710" s="7">
        <f t="shared" si="70"/>
        <v>42877.208333333328</v>
      </c>
      <c r="T710" s="7">
        <f t="shared" si="71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69"/>
        <v>plays</v>
      </c>
      <c r="S711" s="7">
        <f t="shared" si="70"/>
        <v>41018.208333333336</v>
      </c>
      <c r="T711" s="7">
        <f t="shared" si="71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69"/>
        <v>plays</v>
      </c>
      <c r="S712" s="7">
        <f t="shared" si="70"/>
        <v>43295.208333333328</v>
      </c>
      <c r="T712" s="7">
        <f t="shared" si="71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69"/>
        <v>plays</v>
      </c>
      <c r="S713" s="7">
        <f t="shared" si="70"/>
        <v>42393.25</v>
      </c>
      <c r="T713" s="7">
        <f t="shared" si="71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69"/>
        <v>plays</v>
      </c>
      <c r="S714" s="7">
        <f t="shared" si="70"/>
        <v>42559.208333333328</v>
      </c>
      <c r="T714" s="7">
        <f t="shared" si="71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69"/>
        <v>radio &amp; podcasts</v>
      </c>
      <c r="S715" s="7">
        <f t="shared" si="70"/>
        <v>42604.208333333328</v>
      </c>
      <c r="T715" s="7">
        <f t="shared" si="71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69"/>
        <v>rock</v>
      </c>
      <c r="S716" s="7">
        <f t="shared" si="70"/>
        <v>41870.208333333336</v>
      </c>
      <c r="T716" s="7">
        <f t="shared" si="71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69"/>
        <v>mobile games</v>
      </c>
      <c r="S717" s="7">
        <f t="shared" si="70"/>
        <v>40397.208333333336</v>
      </c>
      <c r="T717" s="7">
        <f t="shared" si="71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69"/>
        <v>plays</v>
      </c>
      <c r="S718" s="7">
        <f t="shared" si="70"/>
        <v>41465.208333333336</v>
      </c>
      <c r="T718" s="7">
        <f t="shared" si="71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69"/>
        <v>documentary</v>
      </c>
      <c r="S719" s="7">
        <f t="shared" si="70"/>
        <v>40777.208333333336</v>
      </c>
      <c r="T719" s="7">
        <f t="shared" si="71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69"/>
        <v>wearables</v>
      </c>
      <c r="S720" s="7">
        <f t="shared" si="70"/>
        <v>41442.208333333336</v>
      </c>
      <c r="T720" s="7">
        <f t="shared" si="71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69"/>
        <v>fiction</v>
      </c>
      <c r="S721" s="7">
        <f t="shared" si="70"/>
        <v>41058.208333333336</v>
      </c>
      <c r="T721" s="7">
        <f t="shared" si="71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69"/>
        <v>plays</v>
      </c>
      <c r="S722" s="7">
        <f t="shared" si="70"/>
        <v>43152.25</v>
      </c>
      <c r="T722" s="7">
        <f t="shared" si="71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69"/>
        <v>rock</v>
      </c>
      <c r="S723" s="7">
        <f t="shared" si="70"/>
        <v>43194.208333333328</v>
      </c>
      <c r="T723" s="7">
        <f t="shared" si="71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69"/>
        <v>documentary</v>
      </c>
      <c r="S724" s="7">
        <f t="shared" si="70"/>
        <v>43045.25</v>
      </c>
      <c r="T724" s="7">
        <f t="shared" si="71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69"/>
        <v>plays</v>
      </c>
      <c r="S725" s="7">
        <f t="shared" si="70"/>
        <v>42431.25</v>
      </c>
      <c r="T725" s="7">
        <f t="shared" si="71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69"/>
        <v>plays</v>
      </c>
      <c r="S726" s="7">
        <f t="shared" si="70"/>
        <v>41934.208333333336</v>
      </c>
      <c r="T726" s="7">
        <f t="shared" si="71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69"/>
        <v>mobile games</v>
      </c>
      <c r="S727" s="7">
        <f t="shared" si="70"/>
        <v>41958.25</v>
      </c>
      <c r="T727" s="7">
        <f t="shared" si="71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69"/>
        <v>plays</v>
      </c>
      <c r="S728" s="7">
        <f t="shared" si="70"/>
        <v>40476.208333333336</v>
      </c>
      <c r="T728" s="7">
        <f t="shared" si="71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69"/>
        <v>web</v>
      </c>
      <c r="S729" s="7">
        <f t="shared" si="70"/>
        <v>43485.25</v>
      </c>
      <c r="T729" s="7">
        <f t="shared" si="71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69"/>
        <v>plays</v>
      </c>
      <c r="S730" s="7">
        <f t="shared" si="70"/>
        <v>42515.208333333328</v>
      </c>
      <c r="T730" s="7">
        <f t="shared" si="71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69"/>
        <v>drama</v>
      </c>
      <c r="S731" s="7">
        <f t="shared" si="70"/>
        <v>41309.25</v>
      </c>
      <c r="T731" s="7">
        <f t="shared" si="71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69"/>
        <v>wearables</v>
      </c>
      <c r="S732" s="7">
        <f t="shared" si="70"/>
        <v>42147.208333333328</v>
      </c>
      <c r="T732" s="7">
        <f t="shared" si="71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69"/>
        <v>web</v>
      </c>
      <c r="S733" s="7">
        <f t="shared" si="70"/>
        <v>42939.208333333328</v>
      </c>
      <c r="T733" s="7">
        <f t="shared" si="71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69"/>
        <v>rock</v>
      </c>
      <c r="S734" s="7">
        <f t="shared" si="70"/>
        <v>42816.208333333328</v>
      </c>
      <c r="T734" s="7">
        <f t="shared" si="71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69"/>
        <v>metal</v>
      </c>
      <c r="S735" s="7">
        <f t="shared" si="70"/>
        <v>41844.208333333336</v>
      </c>
      <c r="T735" s="7">
        <f t="shared" si="71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69"/>
        <v>plays</v>
      </c>
      <c r="S736" s="7">
        <f t="shared" si="70"/>
        <v>42763.25</v>
      </c>
      <c r="T736" s="7">
        <f t="shared" si="71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69"/>
        <v>photography books</v>
      </c>
      <c r="S737" s="7">
        <f t="shared" si="70"/>
        <v>42459.208333333328</v>
      </c>
      <c r="T737" s="7">
        <f t="shared" si="71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69"/>
        <v>nonfiction</v>
      </c>
      <c r="S738" s="7">
        <f t="shared" si="70"/>
        <v>42055.25</v>
      </c>
      <c r="T738" s="7">
        <f t="shared" si="71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69"/>
        <v>indie rock</v>
      </c>
      <c r="S739" s="7">
        <f t="shared" si="70"/>
        <v>42685.25</v>
      </c>
      <c r="T739" s="7">
        <f t="shared" si="71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69"/>
        <v>plays</v>
      </c>
      <c r="S740" s="7">
        <f t="shared" si="70"/>
        <v>41959.25</v>
      </c>
      <c r="T740" s="7">
        <f t="shared" si="71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69"/>
        <v>indie rock</v>
      </c>
      <c r="S741" s="7">
        <f t="shared" si="70"/>
        <v>41089.208333333336</v>
      </c>
      <c r="T741" s="7">
        <f t="shared" si="71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69"/>
        <v>plays</v>
      </c>
      <c r="S742" s="7">
        <f t="shared" si="70"/>
        <v>42769.25</v>
      </c>
      <c r="T742" s="7">
        <f t="shared" si="71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69"/>
        <v>plays</v>
      </c>
      <c r="S743" s="7">
        <f t="shared" si="70"/>
        <v>40321.208333333336</v>
      </c>
      <c r="T743" s="7">
        <f t="shared" si="71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69"/>
        <v>electric music</v>
      </c>
      <c r="S744" s="7">
        <f t="shared" si="70"/>
        <v>40197.25</v>
      </c>
      <c r="T744" s="7">
        <f t="shared" si="71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69"/>
        <v>plays</v>
      </c>
      <c r="S745" s="7">
        <f t="shared" si="70"/>
        <v>42298.208333333328</v>
      </c>
      <c r="T745" s="7">
        <f t="shared" si="71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69"/>
        <v>plays</v>
      </c>
      <c r="S746" s="7">
        <f t="shared" si="70"/>
        <v>43322.208333333328</v>
      </c>
      <c r="T746" s="7">
        <f t="shared" si="71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69"/>
        <v>wearables</v>
      </c>
      <c r="S747" s="7">
        <f t="shared" si="70"/>
        <v>40328.208333333336</v>
      </c>
      <c r="T747" s="7">
        <f t="shared" si="71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69"/>
        <v>web</v>
      </c>
      <c r="S748" s="7">
        <f t="shared" si="70"/>
        <v>40825.208333333336</v>
      </c>
      <c r="T748" s="7">
        <f t="shared" si="71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69"/>
        <v>plays</v>
      </c>
      <c r="S749" s="7">
        <f t="shared" si="70"/>
        <v>40423.208333333336</v>
      </c>
      <c r="T749" s="7">
        <f t="shared" si="71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69"/>
        <v>animation</v>
      </c>
      <c r="S750" s="7">
        <f t="shared" si="70"/>
        <v>40238.25</v>
      </c>
      <c r="T750" s="7">
        <f t="shared" si="71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69"/>
        <v>wearables</v>
      </c>
      <c r="S751" s="7">
        <f t="shared" si="70"/>
        <v>41920.208333333336</v>
      </c>
      <c r="T751" s="7">
        <f t="shared" si="71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69"/>
        <v>electric music</v>
      </c>
      <c r="S752" s="7">
        <f t="shared" si="70"/>
        <v>40360.208333333336</v>
      </c>
      <c r="T752" s="7">
        <f t="shared" si="71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69"/>
        <v>nonfiction</v>
      </c>
      <c r="S753" s="7">
        <f t="shared" si="70"/>
        <v>42446.208333333328</v>
      </c>
      <c r="T753" s="7">
        <f t="shared" si="71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69"/>
        <v>plays</v>
      </c>
      <c r="S754" s="7">
        <f t="shared" si="70"/>
        <v>40395.208333333336</v>
      </c>
      <c r="T754" s="7">
        <f t="shared" si="71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69"/>
        <v>photography books</v>
      </c>
      <c r="S755" s="7">
        <f t="shared" si="70"/>
        <v>40321.208333333336</v>
      </c>
      <c r="T755" s="7">
        <f t="shared" si="71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69"/>
        <v>plays</v>
      </c>
      <c r="S756" s="7">
        <f t="shared" si="70"/>
        <v>41210.208333333336</v>
      </c>
      <c r="T756" s="7">
        <f t="shared" si="71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69"/>
        <v>plays</v>
      </c>
      <c r="S757" s="7">
        <f t="shared" si="70"/>
        <v>43096.25</v>
      </c>
      <c r="T757" s="7">
        <f t="shared" si="71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69"/>
        <v>plays</v>
      </c>
      <c r="S758" s="7">
        <f t="shared" si="70"/>
        <v>42024.25</v>
      </c>
      <c r="T758" s="7">
        <f t="shared" si="71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69"/>
        <v>drama</v>
      </c>
      <c r="S759" s="7">
        <f t="shared" si="70"/>
        <v>40675.208333333336</v>
      </c>
      <c r="T759" s="7">
        <f t="shared" si="71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69"/>
        <v>rock</v>
      </c>
      <c r="S760" s="7">
        <f t="shared" si="70"/>
        <v>41936.208333333336</v>
      </c>
      <c r="T760" s="7">
        <f t="shared" si="71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69"/>
        <v>electric music</v>
      </c>
      <c r="S761" s="7">
        <f t="shared" si="70"/>
        <v>43136.25</v>
      </c>
      <c r="T761" s="7">
        <f t="shared" si="71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69"/>
        <v>video games</v>
      </c>
      <c r="S762" s="7">
        <f t="shared" si="70"/>
        <v>43678.208333333328</v>
      </c>
      <c r="T762" s="7">
        <f t="shared" si="71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69"/>
        <v>rock</v>
      </c>
      <c r="S763" s="7">
        <f t="shared" si="70"/>
        <v>42938.208333333328</v>
      </c>
      <c r="T763" s="7">
        <f t="shared" si="71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69"/>
        <v>jazz</v>
      </c>
      <c r="S764" s="7">
        <f t="shared" si="70"/>
        <v>41241.25</v>
      </c>
      <c r="T764" s="7">
        <f t="shared" si="71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69"/>
        <v>plays</v>
      </c>
      <c r="S765" s="7">
        <f t="shared" si="70"/>
        <v>41037.208333333336</v>
      </c>
      <c r="T765" s="7">
        <f t="shared" si="71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69"/>
        <v>rock</v>
      </c>
      <c r="S766" s="7">
        <f t="shared" si="70"/>
        <v>40676.208333333336</v>
      </c>
      <c r="T766" s="7">
        <f t="shared" si="71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69"/>
        <v>indie rock</v>
      </c>
      <c r="S767" s="7">
        <f t="shared" si="70"/>
        <v>42840.208333333328</v>
      </c>
      <c r="T767" s="7">
        <f t="shared" si="71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69"/>
        <v>science fiction</v>
      </c>
      <c r="S768" s="7">
        <f t="shared" si="70"/>
        <v>43362.208333333328</v>
      </c>
      <c r="T768" s="7">
        <f t="shared" si="71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69"/>
        <v>translations</v>
      </c>
      <c r="S769" s="7">
        <f t="shared" si="70"/>
        <v>42283.208333333328</v>
      </c>
      <c r="T769" s="7">
        <f t="shared" si="71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4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69"/>
        <v>plays</v>
      </c>
      <c r="S770" s="7">
        <f t="shared" si="70"/>
        <v>41619.25</v>
      </c>
      <c r="T770" s="7">
        <f t="shared" si="71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(E771/D771)*100</f>
        <v>86.867834394904463</v>
      </c>
      <c r="G771" t="s">
        <v>14</v>
      </c>
      <c r="H771">
        <v>3410</v>
      </c>
      <c r="I771" s="4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_xlfn.TEXTBEFORE(P771, "/")</f>
        <v>games</v>
      </c>
      <c r="R771" t="str">
        <f t="shared" ref="R771:R834" si="75">_xlfn.TEXTAFTER(P771, "/")</f>
        <v>video games</v>
      </c>
      <c r="S771" s="7">
        <f t="shared" ref="S771:S834" si="76">(((L771/60)/60)/24)+DATE(1970,1,1)</f>
        <v>41501.208333333336</v>
      </c>
      <c r="T771" s="7">
        <f t="shared" ref="T771:T834" si="77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si="75"/>
        <v>plays</v>
      </c>
      <c r="S772" s="7">
        <f t="shared" si="76"/>
        <v>41743.208333333336</v>
      </c>
      <c r="T772" s="7">
        <f t="shared" si="77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5"/>
        <v>plays</v>
      </c>
      <c r="S773" s="7">
        <f t="shared" si="76"/>
        <v>43491.25</v>
      </c>
      <c r="T773" s="7">
        <f t="shared" si="77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5"/>
        <v>indie rock</v>
      </c>
      <c r="S774" s="7">
        <f t="shared" si="76"/>
        <v>43505.25</v>
      </c>
      <c r="T774" s="7">
        <f t="shared" si="77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5"/>
        <v>plays</v>
      </c>
      <c r="S775" s="7">
        <f t="shared" si="76"/>
        <v>42838.208333333328</v>
      </c>
      <c r="T775" s="7">
        <f t="shared" si="77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5"/>
        <v>web</v>
      </c>
      <c r="S776" s="7">
        <f t="shared" si="76"/>
        <v>42513.208333333328</v>
      </c>
      <c r="T776" s="7">
        <f t="shared" si="77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5"/>
        <v>rock</v>
      </c>
      <c r="S777" s="7">
        <f t="shared" si="76"/>
        <v>41949.25</v>
      </c>
      <c r="T777" s="7">
        <f t="shared" si="77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5"/>
        <v>plays</v>
      </c>
      <c r="S778" s="7">
        <f t="shared" si="76"/>
        <v>43650.208333333328</v>
      </c>
      <c r="T778" s="7">
        <f t="shared" si="77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5"/>
        <v>plays</v>
      </c>
      <c r="S779" s="7">
        <f t="shared" si="76"/>
        <v>40809.208333333336</v>
      </c>
      <c r="T779" s="7">
        <f t="shared" si="77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5"/>
        <v>animation</v>
      </c>
      <c r="S780" s="7">
        <f t="shared" si="76"/>
        <v>40768.208333333336</v>
      </c>
      <c r="T780" s="7">
        <f t="shared" si="77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5"/>
        <v>plays</v>
      </c>
      <c r="S781" s="7">
        <f t="shared" si="76"/>
        <v>42230.208333333328</v>
      </c>
      <c r="T781" s="7">
        <f t="shared" si="77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5"/>
        <v>drama</v>
      </c>
      <c r="S782" s="7">
        <f t="shared" si="76"/>
        <v>42573.208333333328</v>
      </c>
      <c r="T782" s="7">
        <f t="shared" si="77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5"/>
        <v>plays</v>
      </c>
      <c r="S783" s="7">
        <f t="shared" si="76"/>
        <v>40482.208333333336</v>
      </c>
      <c r="T783" s="7">
        <f t="shared" si="77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5"/>
        <v>animation</v>
      </c>
      <c r="S784" s="7">
        <f t="shared" si="76"/>
        <v>40603.25</v>
      </c>
      <c r="T784" s="7">
        <f t="shared" si="77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5"/>
        <v>rock</v>
      </c>
      <c r="S785" s="7">
        <f t="shared" si="76"/>
        <v>41625.25</v>
      </c>
      <c r="T785" s="7">
        <f t="shared" si="77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5"/>
        <v>web</v>
      </c>
      <c r="S786" s="7">
        <f t="shared" si="76"/>
        <v>42435.25</v>
      </c>
      <c r="T786" s="7">
        <f t="shared" si="77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5"/>
        <v>animation</v>
      </c>
      <c r="S787" s="7">
        <f t="shared" si="76"/>
        <v>43582.208333333328</v>
      </c>
      <c r="T787" s="7">
        <f t="shared" si="77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5"/>
        <v>jazz</v>
      </c>
      <c r="S788" s="7">
        <f t="shared" si="76"/>
        <v>43186.208333333328</v>
      </c>
      <c r="T788" s="7">
        <f t="shared" si="77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5"/>
        <v>rock</v>
      </c>
      <c r="S789" s="7">
        <f t="shared" si="76"/>
        <v>40684.208333333336</v>
      </c>
      <c r="T789" s="7">
        <f t="shared" si="77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5"/>
        <v>animation</v>
      </c>
      <c r="S790" s="7">
        <f t="shared" si="76"/>
        <v>41202.208333333336</v>
      </c>
      <c r="T790" s="7">
        <f t="shared" si="77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5"/>
        <v>plays</v>
      </c>
      <c r="S791" s="7">
        <f t="shared" si="76"/>
        <v>41786.208333333336</v>
      </c>
      <c r="T791" s="7">
        <f t="shared" si="77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5"/>
        <v>plays</v>
      </c>
      <c r="S792" s="7">
        <f t="shared" si="76"/>
        <v>40223.25</v>
      </c>
      <c r="T792" s="7">
        <f t="shared" si="77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5"/>
        <v>food trucks</v>
      </c>
      <c r="S793" s="7">
        <f t="shared" si="76"/>
        <v>42715.25</v>
      </c>
      <c r="T793" s="7">
        <f t="shared" si="77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5"/>
        <v>plays</v>
      </c>
      <c r="S794" s="7">
        <f t="shared" si="76"/>
        <v>41451.208333333336</v>
      </c>
      <c r="T794" s="7">
        <f t="shared" si="77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5"/>
        <v>nonfiction</v>
      </c>
      <c r="S795" s="7">
        <f t="shared" si="76"/>
        <v>41450.208333333336</v>
      </c>
      <c r="T795" s="7">
        <f t="shared" si="77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5"/>
        <v>rock</v>
      </c>
      <c r="S796" s="7">
        <f t="shared" si="76"/>
        <v>43091.25</v>
      </c>
      <c r="T796" s="7">
        <f t="shared" si="77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5"/>
        <v>drama</v>
      </c>
      <c r="S797" s="7">
        <f t="shared" si="76"/>
        <v>42675.208333333328</v>
      </c>
      <c r="T797" s="7">
        <f t="shared" si="77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5"/>
        <v>mobile games</v>
      </c>
      <c r="S798" s="7">
        <f t="shared" si="76"/>
        <v>41859.208333333336</v>
      </c>
      <c r="T798" s="7">
        <f t="shared" si="77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5"/>
        <v>web</v>
      </c>
      <c r="S799" s="7">
        <f t="shared" si="76"/>
        <v>43464.25</v>
      </c>
      <c r="T799" s="7">
        <f t="shared" si="77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5"/>
        <v>plays</v>
      </c>
      <c r="S800" s="7">
        <f t="shared" si="76"/>
        <v>41060.208333333336</v>
      </c>
      <c r="T800" s="7">
        <f t="shared" si="77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5"/>
        <v>plays</v>
      </c>
      <c r="S801" s="7">
        <f t="shared" si="76"/>
        <v>42399.25</v>
      </c>
      <c r="T801" s="7">
        <f t="shared" si="77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5"/>
        <v>rock</v>
      </c>
      <c r="S802" s="7">
        <f t="shared" si="76"/>
        <v>42167.208333333328</v>
      </c>
      <c r="T802" s="7">
        <f t="shared" si="77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5"/>
        <v>photography books</v>
      </c>
      <c r="S803" s="7">
        <f t="shared" si="76"/>
        <v>43830.25</v>
      </c>
      <c r="T803" s="7">
        <f t="shared" si="77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5"/>
        <v>photography books</v>
      </c>
      <c r="S804" s="7">
        <f t="shared" si="76"/>
        <v>43650.208333333328</v>
      </c>
      <c r="T804" s="7">
        <f t="shared" si="77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5"/>
        <v>plays</v>
      </c>
      <c r="S805" s="7">
        <f t="shared" si="76"/>
        <v>43492.25</v>
      </c>
      <c r="T805" s="7">
        <f t="shared" si="77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5"/>
        <v>rock</v>
      </c>
      <c r="S806" s="7">
        <f t="shared" si="76"/>
        <v>43102.25</v>
      </c>
      <c r="T806" s="7">
        <f t="shared" si="77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5"/>
        <v>documentary</v>
      </c>
      <c r="S807" s="7">
        <f t="shared" si="76"/>
        <v>41958.25</v>
      </c>
      <c r="T807" s="7">
        <f t="shared" si="77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5"/>
        <v>drama</v>
      </c>
      <c r="S808" s="7">
        <f t="shared" si="76"/>
        <v>40973.25</v>
      </c>
      <c r="T808" s="7">
        <f t="shared" si="77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5"/>
        <v>plays</v>
      </c>
      <c r="S809" s="7">
        <f t="shared" si="76"/>
        <v>43753.208333333328</v>
      </c>
      <c r="T809" s="7">
        <f t="shared" si="77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5"/>
        <v>food trucks</v>
      </c>
      <c r="S810" s="7">
        <f t="shared" si="76"/>
        <v>42507.208333333328</v>
      </c>
      <c r="T810" s="7">
        <f t="shared" si="77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5"/>
        <v>documentary</v>
      </c>
      <c r="S811" s="7">
        <f t="shared" si="76"/>
        <v>41135.208333333336</v>
      </c>
      <c r="T811" s="7">
        <f t="shared" si="77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5"/>
        <v>plays</v>
      </c>
      <c r="S812" s="7">
        <f t="shared" si="76"/>
        <v>43067.25</v>
      </c>
      <c r="T812" s="7">
        <f t="shared" si="77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5"/>
        <v>video games</v>
      </c>
      <c r="S813" s="7">
        <f t="shared" si="76"/>
        <v>42378.25</v>
      </c>
      <c r="T813" s="7">
        <f t="shared" si="77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5"/>
        <v>nonfiction</v>
      </c>
      <c r="S814" s="7">
        <f t="shared" si="76"/>
        <v>43206.208333333328</v>
      </c>
      <c r="T814" s="7">
        <f t="shared" si="77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5"/>
        <v>video games</v>
      </c>
      <c r="S815" s="7">
        <f t="shared" si="76"/>
        <v>41148.208333333336</v>
      </c>
      <c r="T815" s="7">
        <f t="shared" si="77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5"/>
        <v>rock</v>
      </c>
      <c r="S816" s="7">
        <f t="shared" si="76"/>
        <v>42517.208333333328</v>
      </c>
      <c r="T816" s="7">
        <f t="shared" si="77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5"/>
        <v>rock</v>
      </c>
      <c r="S817" s="7">
        <f t="shared" si="76"/>
        <v>43068.25</v>
      </c>
      <c r="T817" s="7">
        <f t="shared" si="77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5"/>
        <v>plays</v>
      </c>
      <c r="S818" s="7">
        <f t="shared" si="76"/>
        <v>41680.25</v>
      </c>
      <c r="T818" s="7">
        <f t="shared" si="77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5"/>
        <v>nonfiction</v>
      </c>
      <c r="S819" s="7">
        <f t="shared" si="76"/>
        <v>43589.208333333328</v>
      </c>
      <c r="T819" s="7">
        <f t="shared" si="77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5"/>
        <v>plays</v>
      </c>
      <c r="S820" s="7">
        <f t="shared" si="76"/>
        <v>43486.25</v>
      </c>
      <c r="T820" s="7">
        <f t="shared" si="77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5"/>
        <v>video games</v>
      </c>
      <c r="S821" s="7">
        <f t="shared" si="76"/>
        <v>41237.25</v>
      </c>
      <c r="T821" s="7">
        <f t="shared" si="77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5"/>
        <v>rock</v>
      </c>
      <c r="S822" s="7">
        <f t="shared" si="76"/>
        <v>43310.208333333328</v>
      </c>
      <c r="T822" s="7">
        <f t="shared" si="77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5"/>
        <v>documentary</v>
      </c>
      <c r="S823" s="7">
        <f t="shared" si="76"/>
        <v>42794.25</v>
      </c>
      <c r="T823" s="7">
        <f t="shared" si="77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5"/>
        <v>rock</v>
      </c>
      <c r="S824" s="7">
        <f t="shared" si="76"/>
        <v>41698.25</v>
      </c>
      <c r="T824" s="7">
        <f t="shared" si="77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5"/>
        <v>rock</v>
      </c>
      <c r="S825" s="7">
        <f t="shared" si="76"/>
        <v>41892.208333333336</v>
      </c>
      <c r="T825" s="7">
        <f t="shared" si="77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5"/>
        <v>nonfiction</v>
      </c>
      <c r="S826" s="7">
        <f t="shared" si="76"/>
        <v>40348.208333333336</v>
      </c>
      <c r="T826" s="7">
        <f t="shared" si="77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5"/>
        <v>shorts</v>
      </c>
      <c r="S827" s="7">
        <f t="shared" si="76"/>
        <v>42941.208333333328</v>
      </c>
      <c r="T827" s="7">
        <f t="shared" si="77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5"/>
        <v>plays</v>
      </c>
      <c r="S828" s="7">
        <f t="shared" si="76"/>
        <v>40525.25</v>
      </c>
      <c r="T828" s="7">
        <f t="shared" si="77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5"/>
        <v>drama</v>
      </c>
      <c r="S829" s="7">
        <f t="shared" si="76"/>
        <v>40666.208333333336</v>
      </c>
      <c r="T829" s="7">
        <f t="shared" si="77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5"/>
        <v>plays</v>
      </c>
      <c r="S830" s="7">
        <f t="shared" si="76"/>
        <v>43340.208333333328</v>
      </c>
      <c r="T830" s="7">
        <f t="shared" si="77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5"/>
        <v>plays</v>
      </c>
      <c r="S831" s="7">
        <f t="shared" si="76"/>
        <v>42164.208333333328</v>
      </c>
      <c r="T831" s="7">
        <f t="shared" si="77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5"/>
        <v>plays</v>
      </c>
      <c r="S832" s="7">
        <f t="shared" si="76"/>
        <v>43103.25</v>
      </c>
      <c r="T832" s="7">
        <f t="shared" si="77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5"/>
        <v>photography books</v>
      </c>
      <c r="S833" s="7">
        <f t="shared" si="76"/>
        <v>40994.208333333336</v>
      </c>
      <c r="T833" s="7">
        <f t="shared" si="77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4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5"/>
        <v>translations</v>
      </c>
      <c r="S834" s="7">
        <f t="shared" si="76"/>
        <v>42299.208333333328</v>
      </c>
      <c r="T834" s="7">
        <f t="shared" si="77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(E835/D835)*100</f>
        <v>157.69117647058823</v>
      </c>
      <c r="G835" t="s">
        <v>20</v>
      </c>
      <c r="H835">
        <v>165</v>
      </c>
      <c r="I835" s="4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_xlfn.TEXTBEFORE(P835, "/")</f>
        <v>publishing</v>
      </c>
      <c r="R835" t="str">
        <f t="shared" ref="R835:R898" si="81">_xlfn.TEXTAFTER(P835, "/")</f>
        <v>translations</v>
      </c>
      <c r="S835" s="7">
        <f t="shared" ref="S835:S898" si="82">(((L835/60)/60)/24)+DATE(1970,1,1)</f>
        <v>40588.25</v>
      </c>
      <c r="T835" s="7">
        <f t="shared" ref="T835:T898" si="83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si="81"/>
        <v>plays</v>
      </c>
      <c r="S836" s="7">
        <f t="shared" si="82"/>
        <v>41448.208333333336</v>
      </c>
      <c r="T836" s="7">
        <f t="shared" si="8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1"/>
        <v>web</v>
      </c>
      <c r="S837" s="7">
        <f t="shared" si="82"/>
        <v>42063.25</v>
      </c>
      <c r="T837" s="7">
        <f t="shared" si="8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1"/>
        <v>indie rock</v>
      </c>
      <c r="S838" s="7">
        <f t="shared" si="82"/>
        <v>40214.25</v>
      </c>
      <c r="T838" s="7">
        <f t="shared" si="83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1"/>
        <v>jazz</v>
      </c>
      <c r="S839" s="7">
        <f t="shared" si="82"/>
        <v>40629.208333333336</v>
      </c>
      <c r="T839" s="7">
        <f t="shared" si="83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1"/>
        <v>plays</v>
      </c>
      <c r="S840" s="7">
        <f t="shared" si="82"/>
        <v>43370.208333333328</v>
      </c>
      <c r="T840" s="7">
        <f t="shared" si="83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1"/>
        <v>documentary</v>
      </c>
      <c r="S841" s="7">
        <f t="shared" si="82"/>
        <v>41715.208333333336</v>
      </c>
      <c r="T841" s="7">
        <f t="shared" si="83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1"/>
        <v>plays</v>
      </c>
      <c r="S842" s="7">
        <f t="shared" si="82"/>
        <v>41836.208333333336</v>
      </c>
      <c r="T842" s="7">
        <f t="shared" si="83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1"/>
        <v>web</v>
      </c>
      <c r="S843" s="7">
        <f t="shared" si="82"/>
        <v>42419.25</v>
      </c>
      <c r="T843" s="7">
        <f t="shared" si="83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1"/>
        <v>wearables</v>
      </c>
      <c r="S844" s="7">
        <f t="shared" si="82"/>
        <v>43266.208333333328</v>
      </c>
      <c r="T844" s="7">
        <f t="shared" si="8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1"/>
        <v>photography books</v>
      </c>
      <c r="S845" s="7">
        <f t="shared" si="82"/>
        <v>43338.208333333328</v>
      </c>
      <c r="T845" s="7">
        <f t="shared" si="83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1"/>
        <v>documentary</v>
      </c>
      <c r="S846" s="7">
        <f t="shared" si="82"/>
        <v>40930.25</v>
      </c>
      <c r="T846" s="7">
        <f t="shared" si="83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1"/>
        <v>web</v>
      </c>
      <c r="S847" s="7">
        <f t="shared" si="82"/>
        <v>43235.208333333328</v>
      </c>
      <c r="T847" s="7">
        <f t="shared" si="83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1"/>
        <v>web</v>
      </c>
      <c r="S848" s="7">
        <f t="shared" si="82"/>
        <v>43302.208333333328</v>
      </c>
      <c r="T848" s="7">
        <f t="shared" si="83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1"/>
        <v>food trucks</v>
      </c>
      <c r="S849" s="7">
        <f t="shared" si="82"/>
        <v>43107.25</v>
      </c>
      <c r="T849" s="7">
        <f t="shared" si="83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1"/>
        <v>drama</v>
      </c>
      <c r="S850" s="7">
        <f t="shared" si="82"/>
        <v>40341.208333333336</v>
      </c>
      <c r="T850" s="7">
        <f t="shared" si="83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1"/>
        <v>indie rock</v>
      </c>
      <c r="S851" s="7">
        <f t="shared" si="82"/>
        <v>40948.25</v>
      </c>
      <c r="T851" s="7">
        <f t="shared" si="8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1"/>
        <v>rock</v>
      </c>
      <c r="S852" s="7">
        <f t="shared" si="82"/>
        <v>40866.25</v>
      </c>
      <c r="T852" s="7">
        <f t="shared" si="83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1"/>
        <v>electric music</v>
      </c>
      <c r="S853" s="7">
        <f t="shared" si="82"/>
        <v>41031.208333333336</v>
      </c>
      <c r="T853" s="7">
        <f t="shared" si="8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1"/>
        <v>video games</v>
      </c>
      <c r="S854" s="7">
        <f t="shared" si="82"/>
        <v>40740.208333333336</v>
      </c>
      <c r="T854" s="7">
        <f t="shared" si="83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1"/>
        <v>indie rock</v>
      </c>
      <c r="S855" s="7">
        <f t="shared" si="82"/>
        <v>40714.208333333336</v>
      </c>
      <c r="T855" s="7">
        <f t="shared" si="83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1"/>
        <v>fiction</v>
      </c>
      <c r="S856" s="7">
        <f t="shared" si="82"/>
        <v>43787.25</v>
      </c>
      <c r="T856" s="7">
        <f t="shared" si="83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1"/>
        <v>plays</v>
      </c>
      <c r="S857" s="7">
        <f t="shared" si="82"/>
        <v>40712.208333333336</v>
      </c>
      <c r="T857" s="7">
        <f t="shared" si="83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1"/>
        <v>food trucks</v>
      </c>
      <c r="S858" s="7">
        <f t="shared" si="82"/>
        <v>41023.208333333336</v>
      </c>
      <c r="T858" s="7">
        <f t="shared" si="83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1"/>
        <v>shorts</v>
      </c>
      <c r="S859" s="7">
        <f t="shared" si="82"/>
        <v>40944.25</v>
      </c>
      <c r="T859" s="7">
        <f t="shared" si="8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1"/>
        <v>food trucks</v>
      </c>
      <c r="S860" s="7">
        <f t="shared" si="82"/>
        <v>43211.208333333328</v>
      </c>
      <c r="T860" s="7">
        <f t="shared" si="8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1"/>
        <v>plays</v>
      </c>
      <c r="S861" s="7">
        <f t="shared" si="82"/>
        <v>41334.25</v>
      </c>
      <c r="T861" s="7">
        <f t="shared" si="83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1"/>
        <v>wearables</v>
      </c>
      <c r="S862" s="7">
        <f t="shared" si="82"/>
        <v>43515.25</v>
      </c>
      <c r="T862" s="7">
        <f t="shared" si="83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1"/>
        <v>plays</v>
      </c>
      <c r="S863" s="7">
        <f t="shared" si="82"/>
        <v>40258.208333333336</v>
      </c>
      <c r="T863" s="7">
        <f t="shared" si="83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1"/>
        <v>plays</v>
      </c>
      <c r="S864" s="7">
        <f t="shared" si="82"/>
        <v>40756.208333333336</v>
      </c>
      <c r="T864" s="7">
        <f t="shared" si="83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1"/>
        <v>television</v>
      </c>
      <c r="S865" s="7">
        <f t="shared" si="82"/>
        <v>42172.208333333328</v>
      </c>
      <c r="T865" s="7">
        <f t="shared" si="83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1"/>
        <v>shorts</v>
      </c>
      <c r="S866" s="7">
        <f t="shared" si="82"/>
        <v>42601.208333333328</v>
      </c>
      <c r="T866" s="7">
        <f t="shared" si="83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1"/>
        <v>plays</v>
      </c>
      <c r="S867" s="7">
        <f t="shared" si="82"/>
        <v>41897.208333333336</v>
      </c>
      <c r="T867" s="7">
        <f t="shared" si="83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1"/>
        <v>photography books</v>
      </c>
      <c r="S868" s="7">
        <f t="shared" si="82"/>
        <v>40671.208333333336</v>
      </c>
      <c r="T868" s="7">
        <f t="shared" si="83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1"/>
        <v>food trucks</v>
      </c>
      <c r="S869" s="7">
        <f t="shared" si="82"/>
        <v>43382.208333333328</v>
      </c>
      <c r="T869" s="7">
        <f t="shared" si="83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1"/>
        <v>plays</v>
      </c>
      <c r="S870" s="7">
        <f t="shared" si="82"/>
        <v>41559.208333333336</v>
      </c>
      <c r="T870" s="7">
        <f t="shared" si="8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1"/>
        <v>drama</v>
      </c>
      <c r="S871" s="7">
        <f t="shared" si="82"/>
        <v>40350.208333333336</v>
      </c>
      <c r="T871" s="7">
        <f t="shared" si="8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1"/>
        <v>plays</v>
      </c>
      <c r="S872" s="7">
        <f t="shared" si="82"/>
        <v>42240.208333333328</v>
      </c>
      <c r="T872" s="7">
        <f t="shared" si="83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1"/>
        <v>plays</v>
      </c>
      <c r="S873" s="7">
        <f t="shared" si="82"/>
        <v>43040.208333333328</v>
      </c>
      <c r="T873" s="7">
        <f t="shared" si="83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1"/>
        <v>science fiction</v>
      </c>
      <c r="S874" s="7">
        <f t="shared" si="82"/>
        <v>43346.208333333328</v>
      </c>
      <c r="T874" s="7">
        <f t="shared" si="83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1"/>
        <v>photography books</v>
      </c>
      <c r="S875" s="7">
        <f t="shared" si="82"/>
        <v>41647.25</v>
      </c>
      <c r="T875" s="7">
        <f t="shared" si="83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1"/>
        <v>photography books</v>
      </c>
      <c r="S876" s="7">
        <f t="shared" si="82"/>
        <v>40291.208333333336</v>
      </c>
      <c r="T876" s="7">
        <f t="shared" si="8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1"/>
        <v>rock</v>
      </c>
      <c r="S877" s="7">
        <f t="shared" si="82"/>
        <v>40556.25</v>
      </c>
      <c r="T877" s="7">
        <f t="shared" si="8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1"/>
        <v>photography books</v>
      </c>
      <c r="S878" s="7">
        <f t="shared" si="82"/>
        <v>43624.208333333328</v>
      </c>
      <c r="T878" s="7">
        <f t="shared" si="8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1"/>
        <v>food trucks</v>
      </c>
      <c r="S879" s="7">
        <f t="shared" si="82"/>
        <v>42577.208333333328</v>
      </c>
      <c r="T879" s="7">
        <f t="shared" si="8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1"/>
        <v>metal</v>
      </c>
      <c r="S880" s="7">
        <f t="shared" si="82"/>
        <v>43845.25</v>
      </c>
      <c r="T880" s="7">
        <f t="shared" si="83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1"/>
        <v>nonfiction</v>
      </c>
      <c r="S881" s="7">
        <f t="shared" si="82"/>
        <v>42788.25</v>
      </c>
      <c r="T881" s="7">
        <f t="shared" si="83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1"/>
        <v>electric music</v>
      </c>
      <c r="S882" s="7">
        <f t="shared" si="82"/>
        <v>43667.208333333328</v>
      </c>
      <c r="T882" s="7">
        <f t="shared" si="8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1"/>
        <v>plays</v>
      </c>
      <c r="S883" s="7">
        <f t="shared" si="82"/>
        <v>42194.208333333328</v>
      </c>
      <c r="T883" s="7">
        <f t="shared" si="83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1"/>
        <v>plays</v>
      </c>
      <c r="S884" s="7">
        <f t="shared" si="82"/>
        <v>42025.25</v>
      </c>
      <c r="T884" s="7">
        <f t="shared" si="83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1"/>
        <v>shorts</v>
      </c>
      <c r="S885" s="7">
        <f t="shared" si="82"/>
        <v>40323.208333333336</v>
      </c>
      <c r="T885" s="7">
        <f t="shared" si="8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1"/>
        <v>plays</v>
      </c>
      <c r="S886" s="7">
        <f t="shared" si="82"/>
        <v>41763.208333333336</v>
      </c>
      <c r="T886" s="7">
        <f t="shared" si="83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1"/>
        <v>plays</v>
      </c>
      <c r="S887" s="7">
        <f t="shared" si="82"/>
        <v>40335.208333333336</v>
      </c>
      <c r="T887" s="7">
        <f t="shared" si="8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1"/>
        <v>indie rock</v>
      </c>
      <c r="S888" s="7">
        <f t="shared" si="82"/>
        <v>40416.208333333336</v>
      </c>
      <c r="T888" s="7">
        <f t="shared" si="8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1"/>
        <v>plays</v>
      </c>
      <c r="S889" s="7">
        <f t="shared" si="82"/>
        <v>42202.208333333328</v>
      </c>
      <c r="T889" s="7">
        <f t="shared" si="83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1"/>
        <v>plays</v>
      </c>
      <c r="S890" s="7">
        <f t="shared" si="82"/>
        <v>42836.208333333328</v>
      </c>
      <c r="T890" s="7">
        <f t="shared" si="83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1"/>
        <v>electric music</v>
      </c>
      <c r="S891" s="7">
        <f t="shared" si="82"/>
        <v>41710.208333333336</v>
      </c>
      <c r="T891" s="7">
        <f t="shared" si="83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1"/>
        <v>indie rock</v>
      </c>
      <c r="S892" s="7">
        <f t="shared" si="82"/>
        <v>43640.208333333328</v>
      </c>
      <c r="T892" s="7">
        <f t="shared" si="83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1"/>
        <v>documentary</v>
      </c>
      <c r="S893" s="7">
        <f t="shared" si="82"/>
        <v>40880.25</v>
      </c>
      <c r="T893" s="7">
        <f t="shared" si="83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1"/>
        <v>translations</v>
      </c>
      <c r="S894" s="7">
        <f t="shared" si="82"/>
        <v>40319.208333333336</v>
      </c>
      <c r="T894" s="7">
        <f t="shared" si="83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1"/>
        <v>documentary</v>
      </c>
      <c r="S895" s="7">
        <f t="shared" si="82"/>
        <v>42170.208333333328</v>
      </c>
      <c r="T895" s="7">
        <f t="shared" si="83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1"/>
        <v>television</v>
      </c>
      <c r="S896" s="7">
        <f t="shared" si="82"/>
        <v>41466.208333333336</v>
      </c>
      <c r="T896" s="7">
        <f t="shared" si="8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1"/>
        <v>plays</v>
      </c>
      <c r="S897" s="7">
        <f t="shared" si="82"/>
        <v>43134.25</v>
      </c>
      <c r="T897" s="7">
        <f t="shared" si="83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4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1"/>
        <v>food trucks</v>
      </c>
      <c r="S898" s="7">
        <f t="shared" si="82"/>
        <v>40738.208333333336</v>
      </c>
      <c r="T898" s="7">
        <f t="shared" si="83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(E899/D899)*100</f>
        <v>27.693181818181817</v>
      </c>
      <c r="G899" t="s">
        <v>14</v>
      </c>
      <c r="H899">
        <v>27</v>
      </c>
      <c r="I899" s="4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_xlfn.TEXTBEFORE(P899, "/")</f>
        <v>theater</v>
      </c>
      <c r="R899" t="str">
        <f t="shared" ref="R899:R962" si="87">_xlfn.TEXTAFTER(P899, "/")</f>
        <v>plays</v>
      </c>
      <c r="S899" s="7">
        <f t="shared" ref="S899:S962" si="88">(((L899/60)/60)/24)+DATE(1970,1,1)</f>
        <v>43583.208333333328</v>
      </c>
      <c r="T899" s="7">
        <f t="shared" ref="T899:T962" si="8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si="87"/>
        <v>documentary</v>
      </c>
      <c r="S900" s="7">
        <f t="shared" si="88"/>
        <v>43815.25</v>
      </c>
      <c r="T900" s="7">
        <f t="shared" si="8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7"/>
        <v>jazz</v>
      </c>
      <c r="S901" s="7">
        <f t="shared" si="88"/>
        <v>41554.208333333336</v>
      </c>
      <c r="T901" s="7">
        <f t="shared" si="8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7"/>
        <v>web</v>
      </c>
      <c r="S902" s="7">
        <f t="shared" si="88"/>
        <v>41901.208333333336</v>
      </c>
      <c r="T902" s="7">
        <f t="shared" si="8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7"/>
        <v>rock</v>
      </c>
      <c r="S903" s="7">
        <f t="shared" si="88"/>
        <v>43298.208333333328</v>
      </c>
      <c r="T903" s="7">
        <f t="shared" si="8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7"/>
        <v>web</v>
      </c>
      <c r="S904" s="7">
        <f t="shared" si="88"/>
        <v>42399.25</v>
      </c>
      <c r="T904" s="7">
        <f t="shared" si="8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7"/>
        <v>nonfiction</v>
      </c>
      <c r="S905" s="7">
        <f t="shared" si="88"/>
        <v>41034.208333333336</v>
      </c>
      <c r="T905" s="7">
        <f t="shared" si="8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7"/>
        <v>radio &amp; podcasts</v>
      </c>
      <c r="S906" s="7">
        <f t="shared" si="88"/>
        <v>41186.208333333336</v>
      </c>
      <c r="T906" s="7">
        <f t="shared" si="8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7"/>
        <v>plays</v>
      </c>
      <c r="S907" s="7">
        <f t="shared" si="88"/>
        <v>41536.208333333336</v>
      </c>
      <c r="T907" s="7">
        <f t="shared" si="8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7"/>
        <v>documentary</v>
      </c>
      <c r="S908" s="7">
        <f t="shared" si="88"/>
        <v>42868.208333333328</v>
      </c>
      <c r="T908" s="7">
        <f t="shared" si="8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7"/>
        <v>plays</v>
      </c>
      <c r="S909" s="7">
        <f t="shared" si="88"/>
        <v>40660.208333333336</v>
      </c>
      <c r="T909" s="7">
        <f t="shared" si="8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7"/>
        <v>video games</v>
      </c>
      <c r="S910" s="7">
        <f t="shared" si="88"/>
        <v>41031.208333333336</v>
      </c>
      <c r="T910" s="7">
        <f t="shared" si="8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7"/>
        <v>plays</v>
      </c>
      <c r="S911" s="7">
        <f t="shared" si="88"/>
        <v>43255.208333333328</v>
      </c>
      <c r="T911" s="7">
        <f t="shared" si="8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7"/>
        <v>plays</v>
      </c>
      <c r="S912" s="7">
        <f t="shared" si="88"/>
        <v>42026.25</v>
      </c>
      <c r="T912" s="7">
        <f t="shared" si="8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7"/>
        <v>web</v>
      </c>
      <c r="S913" s="7">
        <f t="shared" si="88"/>
        <v>43717.208333333328</v>
      </c>
      <c r="T913" s="7">
        <f t="shared" si="8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7"/>
        <v>drama</v>
      </c>
      <c r="S914" s="7">
        <f t="shared" si="88"/>
        <v>41157.208333333336</v>
      </c>
      <c r="T914" s="7">
        <f t="shared" si="8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7"/>
        <v>drama</v>
      </c>
      <c r="S915" s="7">
        <f t="shared" si="88"/>
        <v>43597.208333333328</v>
      </c>
      <c r="T915" s="7">
        <f t="shared" si="8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7"/>
        <v>plays</v>
      </c>
      <c r="S916" s="7">
        <f t="shared" si="88"/>
        <v>41490.208333333336</v>
      </c>
      <c r="T916" s="7">
        <f t="shared" si="8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7"/>
        <v>television</v>
      </c>
      <c r="S917" s="7">
        <f t="shared" si="88"/>
        <v>42976.208333333328</v>
      </c>
      <c r="T917" s="7">
        <f t="shared" si="8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7"/>
        <v>photography books</v>
      </c>
      <c r="S918" s="7">
        <f t="shared" si="88"/>
        <v>41991.25</v>
      </c>
      <c r="T918" s="7">
        <f t="shared" si="8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7"/>
        <v>shorts</v>
      </c>
      <c r="S919" s="7">
        <f t="shared" si="88"/>
        <v>40722.208333333336</v>
      </c>
      <c r="T919" s="7">
        <f t="shared" si="8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7"/>
        <v>radio &amp; podcasts</v>
      </c>
      <c r="S920" s="7">
        <f t="shared" si="88"/>
        <v>41117.208333333336</v>
      </c>
      <c r="T920" s="7">
        <f t="shared" si="8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7"/>
        <v>plays</v>
      </c>
      <c r="S921" s="7">
        <f t="shared" si="88"/>
        <v>43022.208333333328</v>
      </c>
      <c r="T921" s="7">
        <f t="shared" si="8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7"/>
        <v>animation</v>
      </c>
      <c r="S922" s="7">
        <f t="shared" si="88"/>
        <v>43503.25</v>
      </c>
      <c r="T922" s="7">
        <f t="shared" si="8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7"/>
        <v>web</v>
      </c>
      <c r="S923" s="7">
        <f t="shared" si="88"/>
        <v>40951.25</v>
      </c>
      <c r="T923" s="7">
        <f t="shared" si="8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7"/>
        <v>world music</v>
      </c>
      <c r="S924" s="7">
        <f t="shared" si="88"/>
        <v>43443.25</v>
      </c>
      <c r="T924" s="7">
        <f t="shared" si="8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7"/>
        <v>plays</v>
      </c>
      <c r="S925" s="7">
        <f t="shared" si="88"/>
        <v>40373.208333333336</v>
      </c>
      <c r="T925" s="7">
        <f t="shared" si="8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7"/>
        <v>plays</v>
      </c>
      <c r="S926" s="7">
        <f t="shared" si="88"/>
        <v>43769.208333333328</v>
      </c>
      <c r="T926" s="7">
        <f t="shared" si="8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7"/>
        <v>plays</v>
      </c>
      <c r="S927" s="7">
        <f t="shared" si="88"/>
        <v>43000.208333333328</v>
      </c>
      <c r="T927" s="7">
        <f t="shared" si="8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7"/>
        <v>food trucks</v>
      </c>
      <c r="S928" s="7">
        <f t="shared" si="88"/>
        <v>42502.208333333328</v>
      </c>
      <c r="T928" s="7">
        <f t="shared" si="8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7"/>
        <v>plays</v>
      </c>
      <c r="S929" s="7">
        <f t="shared" si="88"/>
        <v>41102.208333333336</v>
      </c>
      <c r="T929" s="7">
        <f t="shared" si="8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7"/>
        <v>web</v>
      </c>
      <c r="S930" s="7">
        <f t="shared" si="88"/>
        <v>41637.25</v>
      </c>
      <c r="T930" s="7">
        <f t="shared" si="8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7"/>
        <v>plays</v>
      </c>
      <c r="S931" s="7">
        <f t="shared" si="88"/>
        <v>42858.208333333328</v>
      </c>
      <c r="T931" s="7">
        <f t="shared" si="8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7"/>
        <v>plays</v>
      </c>
      <c r="S932" s="7">
        <f t="shared" si="88"/>
        <v>42060.25</v>
      </c>
      <c r="T932" s="7">
        <f t="shared" si="8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7"/>
        <v>plays</v>
      </c>
      <c r="S933" s="7">
        <f t="shared" si="88"/>
        <v>41818.208333333336</v>
      </c>
      <c r="T933" s="7">
        <f t="shared" si="8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7"/>
        <v>rock</v>
      </c>
      <c r="S934" s="7">
        <f t="shared" si="88"/>
        <v>41709.208333333336</v>
      </c>
      <c r="T934" s="7">
        <f t="shared" si="8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7"/>
        <v>plays</v>
      </c>
      <c r="S935" s="7">
        <f t="shared" si="88"/>
        <v>41372.208333333336</v>
      </c>
      <c r="T935" s="7">
        <f t="shared" si="8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7"/>
        <v>plays</v>
      </c>
      <c r="S936" s="7">
        <f t="shared" si="88"/>
        <v>42422.25</v>
      </c>
      <c r="T936" s="7">
        <f t="shared" si="8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7"/>
        <v>plays</v>
      </c>
      <c r="S937" s="7">
        <f t="shared" si="88"/>
        <v>42209.208333333328</v>
      </c>
      <c r="T937" s="7">
        <f t="shared" si="8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7"/>
        <v>plays</v>
      </c>
      <c r="S938" s="7">
        <f t="shared" si="88"/>
        <v>43668.208333333328</v>
      </c>
      <c r="T938" s="7">
        <f t="shared" si="8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7"/>
        <v>documentary</v>
      </c>
      <c r="S939" s="7">
        <f t="shared" si="88"/>
        <v>42334.25</v>
      </c>
      <c r="T939" s="7">
        <f t="shared" si="8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7"/>
        <v>fiction</v>
      </c>
      <c r="S940" s="7">
        <f t="shared" si="88"/>
        <v>43263.208333333328</v>
      </c>
      <c r="T940" s="7">
        <f t="shared" si="8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7"/>
        <v>video games</v>
      </c>
      <c r="S941" s="7">
        <f t="shared" si="88"/>
        <v>40670.208333333336</v>
      </c>
      <c r="T941" s="7">
        <f t="shared" si="8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7"/>
        <v>web</v>
      </c>
      <c r="S942" s="7">
        <f t="shared" si="88"/>
        <v>41244.25</v>
      </c>
      <c r="T942" s="7">
        <f t="shared" si="8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7"/>
        <v>plays</v>
      </c>
      <c r="S943" s="7">
        <f t="shared" si="88"/>
        <v>40552.25</v>
      </c>
      <c r="T943" s="7">
        <f t="shared" si="8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7"/>
        <v>plays</v>
      </c>
      <c r="S944" s="7">
        <f t="shared" si="88"/>
        <v>40568.25</v>
      </c>
      <c r="T944" s="7">
        <f t="shared" si="8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7"/>
        <v>food trucks</v>
      </c>
      <c r="S945" s="7">
        <f t="shared" si="88"/>
        <v>41906.208333333336</v>
      </c>
      <c r="T945" s="7">
        <f t="shared" si="8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7"/>
        <v>photography books</v>
      </c>
      <c r="S946" s="7">
        <f t="shared" si="88"/>
        <v>42776.25</v>
      </c>
      <c r="T946" s="7">
        <f t="shared" si="8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7"/>
        <v>photography books</v>
      </c>
      <c r="S947" s="7">
        <f t="shared" si="88"/>
        <v>41004.208333333336</v>
      </c>
      <c r="T947" s="7">
        <f t="shared" si="8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7"/>
        <v>plays</v>
      </c>
      <c r="S948" s="7">
        <f t="shared" si="88"/>
        <v>40710.208333333336</v>
      </c>
      <c r="T948" s="7">
        <f t="shared" si="8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7"/>
        <v>plays</v>
      </c>
      <c r="S949" s="7">
        <f t="shared" si="88"/>
        <v>41908.208333333336</v>
      </c>
      <c r="T949" s="7">
        <f t="shared" si="8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7"/>
        <v>documentary</v>
      </c>
      <c r="S950" s="7">
        <f t="shared" si="88"/>
        <v>41985.25</v>
      </c>
      <c r="T950" s="7">
        <f t="shared" si="8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7"/>
        <v>web</v>
      </c>
      <c r="S951" s="7">
        <f t="shared" si="88"/>
        <v>42112.208333333328</v>
      </c>
      <c r="T951" s="7">
        <f t="shared" si="8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7"/>
        <v>plays</v>
      </c>
      <c r="S952" s="7">
        <f t="shared" si="88"/>
        <v>43571.208333333328</v>
      </c>
      <c r="T952" s="7">
        <f t="shared" si="8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7"/>
        <v>rock</v>
      </c>
      <c r="S953" s="7">
        <f t="shared" si="88"/>
        <v>42730.25</v>
      </c>
      <c r="T953" s="7">
        <f t="shared" si="8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7"/>
        <v>documentary</v>
      </c>
      <c r="S954" s="7">
        <f t="shared" si="88"/>
        <v>42591.208333333328</v>
      </c>
      <c r="T954" s="7">
        <f t="shared" si="8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7"/>
        <v>science fiction</v>
      </c>
      <c r="S955" s="7">
        <f t="shared" si="88"/>
        <v>42358.25</v>
      </c>
      <c r="T955" s="7">
        <f t="shared" si="8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7"/>
        <v>web</v>
      </c>
      <c r="S956" s="7">
        <f t="shared" si="88"/>
        <v>41174.208333333336</v>
      </c>
      <c r="T956" s="7">
        <f t="shared" si="8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7"/>
        <v>plays</v>
      </c>
      <c r="S957" s="7">
        <f t="shared" si="88"/>
        <v>41238.25</v>
      </c>
      <c r="T957" s="7">
        <f t="shared" si="8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7"/>
        <v>science fiction</v>
      </c>
      <c r="S958" s="7">
        <f t="shared" si="88"/>
        <v>42360.25</v>
      </c>
      <c r="T958" s="7">
        <f t="shared" si="8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7"/>
        <v>plays</v>
      </c>
      <c r="S959" s="7">
        <f t="shared" si="88"/>
        <v>40955.25</v>
      </c>
      <c r="T959" s="7">
        <f t="shared" si="8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7"/>
        <v>animation</v>
      </c>
      <c r="S960" s="7">
        <f t="shared" si="88"/>
        <v>40350.208333333336</v>
      </c>
      <c r="T960" s="7">
        <f t="shared" si="8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7"/>
        <v>translations</v>
      </c>
      <c r="S961" s="7">
        <f t="shared" si="88"/>
        <v>40357.208333333336</v>
      </c>
      <c r="T961" s="7">
        <f t="shared" si="8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4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7"/>
        <v>web</v>
      </c>
      <c r="S962" s="7">
        <f t="shared" si="88"/>
        <v>42408.25</v>
      </c>
      <c r="T962" s="7">
        <f t="shared" si="8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(E963/D963)*100</f>
        <v>119.29824561403508</v>
      </c>
      <c r="G963" t="s">
        <v>20</v>
      </c>
      <c r="H963">
        <v>155</v>
      </c>
      <c r="I963" s="4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_xlfn.TEXTBEFORE(P963, "/")</f>
        <v>publishing</v>
      </c>
      <c r="R963" t="str">
        <f t="shared" ref="R963:R1001" si="93">_xlfn.TEXTAFTER(P963, "/")</f>
        <v>translations</v>
      </c>
      <c r="S963" s="7">
        <f t="shared" ref="S963:S1001" si="94">(((L963/60)/60)/24)+DATE(1970,1,1)</f>
        <v>40591.25</v>
      </c>
      <c r="T963" s="7">
        <f t="shared" ref="T963:T1001" si="95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si="93"/>
        <v>food trucks</v>
      </c>
      <c r="S964" s="7">
        <f t="shared" si="94"/>
        <v>41592.25</v>
      </c>
      <c r="T964" s="7">
        <f t="shared" si="95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3"/>
        <v>photography books</v>
      </c>
      <c r="S965" s="7">
        <f t="shared" si="94"/>
        <v>40607.25</v>
      </c>
      <c r="T965" s="7">
        <f t="shared" si="95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3"/>
        <v>plays</v>
      </c>
      <c r="S966" s="7">
        <f t="shared" si="94"/>
        <v>42135.208333333328</v>
      </c>
      <c r="T966" s="7">
        <f t="shared" si="95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3"/>
        <v>rock</v>
      </c>
      <c r="S967" s="7">
        <f t="shared" si="94"/>
        <v>40203.25</v>
      </c>
      <c r="T967" s="7">
        <f t="shared" si="95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3"/>
        <v>plays</v>
      </c>
      <c r="S968" s="7">
        <f t="shared" si="94"/>
        <v>42901.208333333328</v>
      </c>
      <c r="T968" s="7">
        <f t="shared" si="95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3"/>
        <v>world music</v>
      </c>
      <c r="S969" s="7">
        <f t="shared" si="94"/>
        <v>41005.208333333336</v>
      </c>
      <c r="T969" s="7">
        <f t="shared" si="95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3"/>
        <v>food trucks</v>
      </c>
      <c r="S970" s="7">
        <f t="shared" si="94"/>
        <v>40544.25</v>
      </c>
      <c r="T970" s="7">
        <f t="shared" si="95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3"/>
        <v>plays</v>
      </c>
      <c r="S971" s="7">
        <f t="shared" si="94"/>
        <v>43821.25</v>
      </c>
      <c r="T971" s="7">
        <f t="shared" si="95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3"/>
        <v>plays</v>
      </c>
      <c r="S972" s="7">
        <f t="shared" si="94"/>
        <v>40672.208333333336</v>
      </c>
      <c r="T972" s="7">
        <f t="shared" si="95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3"/>
        <v>television</v>
      </c>
      <c r="S973" s="7">
        <f t="shared" si="94"/>
        <v>41555.208333333336</v>
      </c>
      <c r="T973" s="7">
        <f t="shared" si="95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3"/>
        <v>web</v>
      </c>
      <c r="S974" s="7">
        <f t="shared" si="94"/>
        <v>41792.208333333336</v>
      </c>
      <c r="T974" s="7">
        <f t="shared" si="95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3"/>
        <v>plays</v>
      </c>
      <c r="S975" s="7">
        <f t="shared" si="94"/>
        <v>40522.25</v>
      </c>
      <c r="T975" s="7">
        <f t="shared" si="95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3"/>
        <v>indie rock</v>
      </c>
      <c r="S976" s="7">
        <f t="shared" si="94"/>
        <v>41412.208333333336</v>
      </c>
      <c r="T976" s="7">
        <f t="shared" si="95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3"/>
        <v>plays</v>
      </c>
      <c r="S977" s="7">
        <f t="shared" si="94"/>
        <v>42337.25</v>
      </c>
      <c r="T977" s="7">
        <f t="shared" si="95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3"/>
        <v>plays</v>
      </c>
      <c r="S978" s="7">
        <f t="shared" si="94"/>
        <v>40571.25</v>
      </c>
      <c r="T978" s="7">
        <f t="shared" si="95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3"/>
        <v>food trucks</v>
      </c>
      <c r="S979" s="7">
        <f t="shared" si="94"/>
        <v>43138.25</v>
      </c>
      <c r="T979" s="7">
        <f t="shared" si="95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3"/>
        <v>video games</v>
      </c>
      <c r="S980" s="7">
        <f t="shared" si="94"/>
        <v>42686.25</v>
      </c>
      <c r="T980" s="7">
        <f t="shared" si="95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3"/>
        <v>plays</v>
      </c>
      <c r="S981" s="7">
        <f t="shared" si="94"/>
        <v>42078.208333333328</v>
      </c>
      <c r="T981" s="7">
        <f t="shared" si="95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3"/>
        <v>nonfiction</v>
      </c>
      <c r="S982" s="7">
        <f t="shared" si="94"/>
        <v>42307.208333333328</v>
      </c>
      <c r="T982" s="7">
        <f t="shared" si="95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3"/>
        <v>web</v>
      </c>
      <c r="S983" s="7">
        <f t="shared" si="94"/>
        <v>43094.25</v>
      </c>
      <c r="T983" s="7">
        <f t="shared" si="95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3"/>
        <v>documentary</v>
      </c>
      <c r="S984" s="7">
        <f t="shared" si="94"/>
        <v>40743.208333333336</v>
      </c>
      <c r="T984" s="7">
        <f t="shared" si="95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3"/>
        <v>documentary</v>
      </c>
      <c r="S985" s="7">
        <f t="shared" si="94"/>
        <v>43681.208333333328</v>
      </c>
      <c r="T985" s="7">
        <f t="shared" si="95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3"/>
        <v>plays</v>
      </c>
      <c r="S986" s="7">
        <f t="shared" si="94"/>
        <v>43716.208333333328</v>
      </c>
      <c r="T986" s="7">
        <f t="shared" si="95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3"/>
        <v>rock</v>
      </c>
      <c r="S987" s="7">
        <f t="shared" si="94"/>
        <v>41614.25</v>
      </c>
      <c r="T987" s="7">
        <f t="shared" si="95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3"/>
        <v>rock</v>
      </c>
      <c r="S988" s="7">
        <f t="shared" si="94"/>
        <v>40638.208333333336</v>
      </c>
      <c r="T988" s="7">
        <f t="shared" si="95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3"/>
        <v>documentary</v>
      </c>
      <c r="S989" s="7">
        <f t="shared" si="94"/>
        <v>42852.208333333328</v>
      </c>
      <c r="T989" s="7">
        <f t="shared" si="95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3"/>
        <v>radio &amp; podcasts</v>
      </c>
      <c r="S990" s="7">
        <f t="shared" si="94"/>
        <v>42686.25</v>
      </c>
      <c r="T990" s="7">
        <f t="shared" si="95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3"/>
        <v>translations</v>
      </c>
      <c r="S991" s="7">
        <f t="shared" si="94"/>
        <v>43571.208333333328</v>
      </c>
      <c r="T991" s="7">
        <f t="shared" si="95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3"/>
        <v>drama</v>
      </c>
      <c r="S992" s="7">
        <f t="shared" si="94"/>
        <v>42432.25</v>
      </c>
      <c r="T992" s="7">
        <f t="shared" si="95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3"/>
        <v>rock</v>
      </c>
      <c r="S993" s="7">
        <f t="shared" si="94"/>
        <v>41907.208333333336</v>
      </c>
      <c r="T993" s="7">
        <f t="shared" si="95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3"/>
        <v>drama</v>
      </c>
      <c r="S994" s="7">
        <f t="shared" si="94"/>
        <v>43227.208333333328</v>
      </c>
      <c r="T994" s="7">
        <f t="shared" si="95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3"/>
        <v>photography books</v>
      </c>
      <c r="S995" s="7">
        <f t="shared" si="94"/>
        <v>42362.25</v>
      </c>
      <c r="T995" s="7">
        <f t="shared" si="95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3"/>
        <v>translations</v>
      </c>
      <c r="S996" s="7">
        <f t="shared" si="94"/>
        <v>41929.208333333336</v>
      </c>
      <c r="T996" s="7">
        <f t="shared" si="95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3"/>
        <v>food trucks</v>
      </c>
      <c r="S997" s="7">
        <f t="shared" si="94"/>
        <v>43408.208333333328</v>
      </c>
      <c r="T997" s="7">
        <f t="shared" si="95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3"/>
        <v>plays</v>
      </c>
      <c r="S998" s="7">
        <f t="shared" si="94"/>
        <v>41276.25</v>
      </c>
      <c r="T998" s="7">
        <f t="shared" si="95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3"/>
        <v>plays</v>
      </c>
      <c r="S999" s="7">
        <f t="shared" si="94"/>
        <v>41659.25</v>
      </c>
      <c r="T999" s="7">
        <f t="shared" si="95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3"/>
        <v>indie rock</v>
      </c>
      <c r="S1000" s="7">
        <f t="shared" si="94"/>
        <v>40220.25</v>
      </c>
      <c r="T1000" s="7">
        <f t="shared" si="95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3"/>
        <v>food trucks</v>
      </c>
      <c r="S1001" s="7">
        <f t="shared" si="94"/>
        <v>42550.208333333328</v>
      </c>
      <c r="T1001" s="7">
        <f t="shared" si="95"/>
        <v>42557.208333333328</v>
      </c>
    </row>
  </sheetData>
  <conditionalFormatting sqref="G1:G1048576">
    <cfRule type="containsText" dxfId="135" priority="2" operator="containsText" text="canceled">
      <formula>NOT(ISERROR(SEARCH("canceled",G1)))</formula>
    </cfRule>
    <cfRule type="containsText" dxfId="134" priority="3" operator="containsText" text="successful">
      <formula>NOT(ISERROR(SEARCH("successful",G1)))</formula>
    </cfRule>
    <cfRule type="containsText" dxfId="133" priority="4" stopIfTrue="1" operator="containsText" text="failed">
      <formula>NOT(ISERROR(SEARCH("failed",G1)))</formula>
    </cfRule>
    <cfRule type="containsText" dxfId="132" priority="5" stopIfTrue="1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D372-259F-264D-878E-DF3103C39BCD}">
  <dimension ref="B20:G33"/>
  <sheetViews>
    <sheetView workbookViewId="0">
      <selection activeCell="E22" sqref="E22"/>
    </sheetView>
  </sheetViews>
  <sheetFormatPr baseColWidth="10" defaultRowHeight="16" x14ac:dyDescent="0.2"/>
  <cols>
    <col min="1" max="2" width="14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20" spans="2:7" x14ac:dyDescent="0.2">
      <c r="B20" s="5" t="s">
        <v>6</v>
      </c>
      <c r="C20" t="s">
        <v>2047</v>
      </c>
    </row>
    <row r="22" spans="2:7" x14ac:dyDescent="0.2">
      <c r="B22" s="23" t="s">
        <v>2046</v>
      </c>
      <c r="C22" s="23" t="s">
        <v>2045</v>
      </c>
      <c r="D22" s="22"/>
      <c r="E22" s="22"/>
      <c r="F22" s="22"/>
      <c r="G22" s="22"/>
    </row>
    <row r="23" spans="2:7" x14ac:dyDescent="0.2">
      <c r="B23" s="23" t="s">
        <v>2034</v>
      </c>
      <c r="C23" s="23" t="s">
        <v>74</v>
      </c>
      <c r="D23" s="35" t="s">
        <v>14</v>
      </c>
      <c r="E23" s="35" t="s">
        <v>47</v>
      </c>
      <c r="F23" s="35" t="s">
        <v>20</v>
      </c>
      <c r="G23" s="35" t="s">
        <v>2044</v>
      </c>
    </row>
    <row r="24" spans="2:7" x14ac:dyDescent="0.2">
      <c r="B24" s="20" t="s">
        <v>2035</v>
      </c>
      <c r="C24" s="18">
        <v>11</v>
      </c>
      <c r="D24" s="25">
        <v>60</v>
      </c>
      <c r="E24" s="28">
        <v>5</v>
      </c>
      <c r="F24" s="49">
        <v>102</v>
      </c>
      <c r="G24" s="21">
        <v>178</v>
      </c>
    </row>
    <row r="25" spans="2:7" x14ac:dyDescent="0.2">
      <c r="B25" s="6" t="s">
        <v>2036</v>
      </c>
      <c r="C25" s="27">
        <v>4</v>
      </c>
      <c r="D25" s="26">
        <v>20</v>
      </c>
      <c r="E25" s="29"/>
      <c r="F25" s="50">
        <v>22</v>
      </c>
      <c r="G25">
        <v>46</v>
      </c>
    </row>
    <row r="26" spans="2:7" x14ac:dyDescent="0.2">
      <c r="B26" s="20" t="s">
        <v>2037</v>
      </c>
      <c r="C26" s="18">
        <v>1</v>
      </c>
      <c r="D26" s="25">
        <v>23</v>
      </c>
      <c r="E26" s="28">
        <v>3</v>
      </c>
      <c r="F26" s="49">
        <v>21</v>
      </c>
      <c r="G26" s="21">
        <v>48</v>
      </c>
    </row>
    <row r="27" spans="2:7" x14ac:dyDescent="0.2">
      <c r="B27" s="6" t="s">
        <v>2038</v>
      </c>
      <c r="C27" s="27"/>
      <c r="D27" s="26"/>
      <c r="E27" s="29"/>
      <c r="F27" s="50">
        <v>4</v>
      </c>
      <c r="G27">
        <v>4</v>
      </c>
    </row>
    <row r="28" spans="2:7" x14ac:dyDescent="0.2">
      <c r="B28" s="20" t="s">
        <v>2039</v>
      </c>
      <c r="C28" s="18">
        <v>10</v>
      </c>
      <c r="D28" s="25">
        <v>66</v>
      </c>
      <c r="E28" s="28"/>
      <c r="F28" s="49">
        <v>99</v>
      </c>
      <c r="G28" s="21">
        <v>175</v>
      </c>
    </row>
    <row r="29" spans="2:7" x14ac:dyDescent="0.2">
      <c r="B29" s="6" t="s">
        <v>2040</v>
      </c>
      <c r="C29" s="27">
        <v>4</v>
      </c>
      <c r="D29" s="26">
        <v>11</v>
      </c>
      <c r="E29" s="29">
        <v>1</v>
      </c>
      <c r="F29" s="50">
        <v>26</v>
      </c>
      <c r="G29">
        <v>42</v>
      </c>
    </row>
    <row r="30" spans="2:7" x14ac:dyDescent="0.2">
      <c r="B30" s="20" t="s">
        <v>2041</v>
      </c>
      <c r="C30" s="18">
        <v>2</v>
      </c>
      <c r="D30" s="25">
        <v>24</v>
      </c>
      <c r="E30" s="28">
        <v>1</v>
      </c>
      <c r="F30" s="49">
        <v>40</v>
      </c>
      <c r="G30" s="21">
        <v>67</v>
      </c>
    </row>
    <row r="31" spans="2:7" x14ac:dyDescent="0.2">
      <c r="B31" s="6" t="s">
        <v>2042</v>
      </c>
      <c r="C31" s="27">
        <v>2</v>
      </c>
      <c r="D31" s="26">
        <v>28</v>
      </c>
      <c r="E31" s="29">
        <v>2</v>
      </c>
      <c r="F31" s="50">
        <v>64</v>
      </c>
      <c r="G31">
        <v>96</v>
      </c>
    </row>
    <row r="32" spans="2:7" x14ac:dyDescent="0.2">
      <c r="B32" s="20" t="s">
        <v>2043</v>
      </c>
      <c r="C32" s="18">
        <v>23</v>
      </c>
      <c r="D32" s="25">
        <v>132</v>
      </c>
      <c r="E32" s="28">
        <v>2</v>
      </c>
      <c r="F32" s="49">
        <v>187</v>
      </c>
      <c r="G32" s="21">
        <v>344</v>
      </c>
    </row>
    <row r="33" spans="2:7" x14ac:dyDescent="0.2">
      <c r="B33" s="36" t="s">
        <v>2044</v>
      </c>
      <c r="C33" s="46">
        <v>57</v>
      </c>
      <c r="D33" s="47">
        <v>364</v>
      </c>
      <c r="E33" s="48">
        <v>14</v>
      </c>
      <c r="F33" s="51">
        <v>565</v>
      </c>
      <c r="G33" s="4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0C2-EACB-464C-B71F-5DEB299A9001}">
  <dimension ref="A3:F29"/>
  <sheetViews>
    <sheetView workbookViewId="0">
      <selection activeCell="B15" sqref="B1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19.5" bestFit="1" customWidth="1"/>
    <col min="13" max="13" width="24.5" bestFit="1" customWidth="1"/>
  </cols>
  <sheetData>
    <row r="3" spans="1:6" x14ac:dyDescent="0.2">
      <c r="A3" s="23" t="s">
        <v>2033</v>
      </c>
      <c r="B3" s="23" t="s">
        <v>2045</v>
      </c>
      <c r="C3" s="22"/>
      <c r="D3" s="22"/>
      <c r="E3" s="22"/>
      <c r="F3" s="22"/>
    </row>
    <row r="4" spans="1:6" x14ac:dyDescent="0.2">
      <c r="A4" s="23" t="s">
        <v>2034</v>
      </c>
      <c r="B4" s="23" t="s">
        <v>74</v>
      </c>
      <c r="C4" s="23" t="s">
        <v>14</v>
      </c>
      <c r="D4" s="23" t="s">
        <v>47</v>
      </c>
      <c r="E4" s="23" t="s">
        <v>20</v>
      </c>
      <c r="F4" s="23" t="s">
        <v>2044</v>
      </c>
    </row>
    <row r="5" spans="1:6" x14ac:dyDescent="0.2">
      <c r="A5" s="20" t="s">
        <v>2048</v>
      </c>
      <c r="B5" s="18">
        <v>1</v>
      </c>
      <c r="C5" s="25">
        <v>10</v>
      </c>
      <c r="D5" s="28">
        <v>2</v>
      </c>
      <c r="E5" s="49">
        <v>21</v>
      </c>
      <c r="F5" s="21">
        <v>34</v>
      </c>
    </row>
    <row r="6" spans="1:6" x14ac:dyDescent="0.2">
      <c r="A6" s="6" t="s">
        <v>2049</v>
      </c>
      <c r="B6" s="27"/>
      <c r="C6" s="26"/>
      <c r="D6" s="29"/>
      <c r="E6" s="50">
        <v>4</v>
      </c>
      <c r="F6">
        <v>4</v>
      </c>
    </row>
    <row r="7" spans="1:6" x14ac:dyDescent="0.2">
      <c r="A7" s="20" t="s">
        <v>2050</v>
      </c>
      <c r="B7" s="18">
        <v>4</v>
      </c>
      <c r="C7" s="25">
        <v>21</v>
      </c>
      <c r="D7" s="28">
        <v>1</v>
      </c>
      <c r="E7" s="49">
        <v>34</v>
      </c>
      <c r="F7" s="21">
        <v>60</v>
      </c>
    </row>
    <row r="8" spans="1:6" x14ac:dyDescent="0.2">
      <c r="A8" s="6" t="s">
        <v>2051</v>
      </c>
      <c r="B8" s="27">
        <v>2</v>
      </c>
      <c r="C8" s="26">
        <v>12</v>
      </c>
      <c r="D8" s="29">
        <v>1</v>
      </c>
      <c r="E8" s="50">
        <v>22</v>
      </c>
      <c r="F8">
        <v>37</v>
      </c>
    </row>
    <row r="9" spans="1:6" x14ac:dyDescent="0.2">
      <c r="A9" s="20" t="s">
        <v>2052</v>
      </c>
      <c r="B9" s="18"/>
      <c r="C9" s="25">
        <v>8</v>
      </c>
      <c r="D9" s="28"/>
      <c r="E9" s="49">
        <v>10</v>
      </c>
      <c r="F9" s="21">
        <v>18</v>
      </c>
    </row>
    <row r="10" spans="1:6" x14ac:dyDescent="0.2">
      <c r="A10" s="6" t="s">
        <v>2053</v>
      </c>
      <c r="B10" s="27">
        <v>1</v>
      </c>
      <c r="C10" s="26">
        <v>7</v>
      </c>
      <c r="D10" s="29"/>
      <c r="E10" s="50">
        <v>9</v>
      </c>
      <c r="F10">
        <v>17</v>
      </c>
    </row>
    <row r="11" spans="1:6" x14ac:dyDescent="0.2">
      <c r="A11" s="20" t="s">
        <v>2054</v>
      </c>
      <c r="B11" s="18">
        <v>4</v>
      </c>
      <c r="C11" s="25">
        <v>20</v>
      </c>
      <c r="D11" s="28"/>
      <c r="E11" s="49">
        <v>22</v>
      </c>
      <c r="F11" s="21">
        <v>46</v>
      </c>
    </row>
    <row r="12" spans="1:6" x14ac:dyDescent="0.2">
      <c r="A12" s="6" t="s">
        <v>2055</v>
      </c>
      <c r="B12" s="27">
        <v>3</v>
      </c>
      <c r="C12" s="26">
        <v>19</v>
      </c>
      <c r="D12" s="29"/>
      <c r="E12" s="50">
        <v>23</v>
      </c>
      <c r="F12">
        <v>45</v>
      </c>
    </row>
    <row r="13" spans="1:6" x14ac:dyDescent="0.2">
      <c r="A13" s="20" t="s">
        <v>2056</v>
      </c>
      <c r="B13" s="18">
        <v>1</v>
      </c>
      <c r="C13" s="25">
        <v>6</v>
      </c>
      <c r="D13" s="28"/>
      <c r="E13" s="49">
        <v>10</v>
      </c>
      <c r="F13" s="21">
        <v>17</v>
      </c>
    </row>
    <row r="14" spans="1:6" x14ac:dyDescent="0.2">
      <c r="A14" s="6" t="s">
        <v>2057</v>
      </c>
      <c r="B14" s="27"/>
      <c r="C14" s="26">
        <v>3</v>
      </c>
      <c r="D14" s="29"/>
      <c r="E14" s="50">
        <v>4</v>
      </c>
      <c r="F14">
        <v>7</v>
      </c>
    </row>
    <row r="15" spans="1:6" x14ac:dyDescent="0.2">
      <c r="A15" s="20" t="s">
        <v>2058</v>
      </c>
      <c r="B15" s="18"/>
      <c r="C15" s="25">
        <v>8</v>
      </c>
      <c r="D15" s="28">
        <v>1</v>
      </c>
      <c r="E15" s="49">
        <v>4</v>
      </c>
      <c r="F15" s="21">
        <v>13</v>
      </c>
    </row>
    <row r="16" spans="1:6" x14ac:dyDescent="0.2">
      <c r="A16" s="6" t="s">
        <v>2059</v>
      </c>
      <c r="B16" s="27">
        <v>1</v>
      </c>
      <c r="C16" s="26">
        <v>6</v>
      </c>
      <c r="D16" s="29">
        <v>1</v>
      </c>
      <c r="E16" s="50">
        <v>13</v>
      </c>
      <c r="F16">
        <v>21</v>
      </c>
    </row>
    <row r="17" spans="1:6" x14ac:dyDescent="0.2">
      <c r="A17" s="20" t="s">
        <v>2060</v>
      </c>
      <c r="B17" s="18">
        <v>4</v>
      </c>
      <c r="C17" s="25">
        <v>11</v>
      </c>
      <c r="D17" s="28">
        <v>1</v>
      </c>
      <c r="E17" s="49">
        <v>26</v>
      </c>
      <c r="F17" s="21">
        <v>42</v>
      </c>
    </row>
    <row r="18" spans="1:6" x14ac:dyDescent="0.2">
      <c r="A18" s="6" t="s">
        <v>2061</v>
      </c>
      <c r="B18" s="27">
        <v>23</v>
      </c>
      <c r="C18" s="26">
        <v>132</v>
      </c>
      <c r="D18" s="29">
        <v>2</v>
      </c>
      <c r="E18" s="50">
        <v>187</v>
      </c>
      <c r="F18">
        <v>344</v>
      </c>
    </row>
    <row r="19" spans="1:6" x14ac:dyDescent="0.2">
      <c r="A19" s="20" t="s">
        <v>2062</v>
      </c>
      <c r="B19" s="18"/>
      <c r="C19" s="25">
        <v>4</v>
      </c>
      <c r="D19" s="28"/>
      <c r="E19" s="49">
        <v>4</v>
      </c>
      <c r="F19" s="21">
        <v>8</v>
      </c>
    </row>
    <row r="20" spans="1:6" x14ac:dyDescent="0.2">
      <c r="A20" s="6" t="s">
        <v>2063</v>
      </c>
      <c r="B20" s="27">
        <v>6</v>
      </c>
      <c r="C20" s="26">
        <v>30</v>
      </c>
      <c r="D20" s="29"/>
      <c r="E20" s="50">
        <v>49</v>
      </c>
      <c r="F20">
        <v>85</v>
      </c>
    </row>
    <row r="21" spans="1:6" x14ac:dyDescent="0.2">
      <c r="A21" s="20" t="s">
        <v>2064</v>
      </c>
      <c r="B21" s="18"/>
      <c r="C21" s="25">
        <v>9</v>
      </c>
      <c r="D21" s="28"/>
      <c r="E21" s="49">
        <v>5</v>
      </c>
      <c r="F21" s="21">
        <v>14</v>
      </c>
    </row>
    <row r="22" spans="1:6" x14ac:dyDescent="0.2">
      <c r="A22" s="6" t="s">
        <v>2065</v>
      </c>
      <c r="B22" s="27">
        <v>1</v>
      </c>
      <c r="C22" s="26">
        <v>5</v>
      </c>
      <c r="D22" s="29">
        <v>1</v>
      </c>
      <c r="E22" s="50">
        <v>9</v>
      </c>
      <c r="F22">
        <v>16</v>
      </c>
    </row>
    <row r="23" spans="1:6" x14ac:dyDescent="0.2">
      <c r="A23" s="20" t="s">
        <v>2066</v>
      </c>
      <c r="B23" s="18">
        <v>3</v>
      </c>
      <c r="C23" s="25">
        <v>3</v>
      </c>
      <c r="D23" s="28"/>
      <c r="E23" s="49">
        <v>11</v>
      </c>
      <c r="F23" s="21">
        <v>17</v>
      </c>
    </row>
    <row r="24" spans="1:6" x14ac:dyDescent="0.2">
      <c r="A24" s="6" t="s">
        <v>2067</v>
      </c>
      <c r="B24" s="27"/>
      <c r="C24" s="26">
        <v>7</v>
      </c>
      <c r="D24" s="29"/>
      <c r="E24" s="50">
        <v>14</v>
      </c>
      <c r="F24">
        <v>21</v>
      </c>
    </row>
    <row r="25" spans="1:6" x14ac:dyDescent="0.2">
      <c r="A25" s="20" t="s">
        <v>2068</v>
      </c>
      <c r="B25" s="18">
        <v>1</v>
      </c>
      <c r="C25" s="25">
        <v>15</v>
      </c>
      <c r="D25" s="28">
        <v>2</v>
      </c>
      <c r="E25" s="49">
        <v>17</v>
      </c>
      <c r="F25" s="21">
        <v>35</v>
      </c>
    </row>
    <row r="26" spans="1:6" x14ac:dyDescent="0.2">
      <c r="A26" s="6" t="s">
        <v>2069</v>
      </c>
      <c r="B26" s="27"/>
      <c r="C26" s="26">
        <v>16</v>
      </c>
      <c r="D26" s="29">
        <v>1</v>
      </c>
      <c r="E26" s="50">
        <v>28</v>
      </c>
      <c r="F26">
        <v>45</v>
      </c>
    </row>
    <row r="27" spans="1:6" x14ac:dyDescent="0.2">
      <c r="A27" s="20" t="s">
        <v>2070</v>
      </c>
      <c r="B27" s="18">
        <v>2</v>
      </c>
      <c r="C27" s="25">
        <v>12</v>
      </c>
      <c r="D27" s="28">
        <v>1</v>
      </c>
      <c r="E27" s="49">
        <v>36</v>
      </c>
      <c r="F27" s="21">
        <v>51</v>
      </c>
    </row>
    <row r="28" spans="1:6" x14ac:dyDescent="0.2">
      <c r="A28" s="6" t="s">
        <v>2071</v>
      </c>
      <c r="B28" s="27"/>
      <c r="C28" s="26"/>
      <c r="D28" s="29"/>
      <c r="E28" s="50">
        <v>3</v>
      </c>
      <c r="F28">
        <v>3</v>
      </c>
    </row>
    <row r="29" spans="1:6" x14ac:dyDescent="0.2">
      <c r="A29" s="6" t="s">
        <v>2044</v>
      </c>
      <c r="B29" s="52">
        <v>57</v>
      </c>
      <c r="C29" s="33">
        <v>364</v>
      </c>
      <c r="D29" s="29">
        <v>14</v>
      </c>
      <c r="E29" s="53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D9D9-B398-6748-8938-861466DD0C65}">
  <dimension ref="A1:F18"/>
  <sheetViews>
    <sheetView workbookViewId="0">
      <selection activeCell="E23" sqref="E23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8" bestFit="1" customWidth="1"/>
    <col min="9" max="9" width="32.83203125" bestFit="1" customWidth="1"/>
    <col min="10" max="10" width="20.5" bestFit="1" customWidth="1"/>
    <col min="11" max="57" width="11.1640625" bestFit="1" customWidth="1"/>
    <col min="58" max="58" width="13" bestFit="1" customWidth="1"/>
    <col min="59" max="407" width="11.1640625" bestFit="1" customWidth="1"/>
    <col min="408" max="408" width="10.5" bestFit="1" customWidth="1"/>
    <col min="409" max="422" width="11.1640625" bestFit="1" customWidth="1"/>
    <col min="423" max="423" width="8.83203125" bestFit="1" customWidth="1"/>
    <col min="424" max="424" width="11.6640625" bestFit="1" customWidth="1"/>
    <col min="425" max="944" width="11.1640625" bestFit="1" customWidth="1"/>
    <col min="945" max="945" width="14.1640625" bestFit="1" customWidth="1"/>
    <col min="946" max="946" width="9.1640625" bestFit="1" customWidth="1"/>
    <col min="947" max="947" width="11.6640625" bestFit="1" customWidth="1"/>
  </cols>
  <sheetData>
    <row r="1" spans="1:6" x14ac:dyDescent="0.2">
      <c r="A1" s="5" t="s">
        <v>2031</v>
      </c>
      <c r="B1" t="s">
        <v>2074</v>
      </c>
    </row>
    <row r="2" spans="1:6" x14ac:dyDescent="0.2">
      <c r="A2" s="5" t="s">
        <v>2087</v>
      </c>
      <c r="B2" t="s">
        <v>2047</v>
      </c>
    </row>
    <row r="4" spans="1:6" x14ac:dyDescent="0.2">
      <c r="A4" s="24" t="s">
        <v>2033</v>
      </c>
      <c r="B4" s="24" t="s">
        <v>2045</v>
      </c>
      <c r="C4" s="24"/>
      <c r="D4" s="24"/>
      <c r="E4" s="24"/>
      <c r="F4" s="24"/>
    </row>
    <row r="5" spans="1:6" x14ac:dyDescent="0.2">
      <c r="A5" s="24" t="s">
        <v>2034</v>
      </c>
      <c r="B5" s="24" t="s">
        <v>74</v>
      </c>
      <c r="C5" s="24" t="s">
        <v>14</v>
      </c>
      <c r="D5" s="24" t="s">
        <v>47</v>
      </c>
      <c r="E5" s="24" t="s">
        <v>20</v>
      </c>
      <c r="F5" s="24" t="s">
        <v>2044</v>
      </c>
    </row>
    <row r="6" spans="1:6" x14ac:dyDescent="0.2">
      <c r="A6" s="20" t="s">
        <v>2075</v>
      </c>
      <c r="B6" s="18">
        <v>6</v>
      </c>
      <c r="C6" s="25">
        <v>36</v>
      </c>
      <c r="D6" s="28">
        <v>1</v>
      </c>
      <c r="E6" s="30">
        <v>49</v>
      </c>
      <c r="F6" s="21">
        <v>92</v>
      </c>
    </row>
    <row r="7" spans="1:6" x14ac:dyDescent="0.2">
      <c r="A7" s="6" t="s">
        <v>2076</v>
      </c>
      <c r="B7" s="27">
        <v>7</v>
      </c>
      <c r="C7" s="26">
        <v>28</v>
      </c>
      <c r="D7" s="29"/>
      <c r="E7" s="31">
        <v>44</v>
      </c>
      <c r="F7">
        <v>79</v>
      </c>
    </row>
    <row r="8" spans="1:6" x14ac:dyDescent="0.2">
      <c r="A8" s="20" t="s">
        <v>2077</v>
      </c>
      <c r="B8" s="18">
        <v>4</v>
      </c>
      <c r="C8" s="25">
        <v>33</v>
      </c>
      <c r="D8" s="28"/>
      <c r="E8" s="30">
        <v>49</v>
      </c>
      <c r="F8" s="21">
        <v>86</v>
      </c>
    </row>
    <row r="9" spans="1:6" x14ac:dyDescent="0.2">
      <c r="A9" s="6" t="s">
        <v>2078</v>
      </c>
      <c r="B9" s="27">
        <v>1</v>
      </c>
      <c r="C9" s="26">
        <v>30</v>
      </c>
      <c r="D9" s="29">
        <v>1</v>
      </c>
      <c r="E9" s="31">
        <v>46</v>
      </c>
      <c r="F9">
        <v>78</v>
      </c>
    </row>
    <row r="10" spans="1:6" x14ac:dyDescent="0.2">
      <c r="A10" s="20" t="s">
        <v>2079</v>
      </c>
      <c r="B10" s="18">
        <v>3</v>
      </c>
      <c r="C10" s="25">
        <v>35</v>
      </c>
      <c r="D10" s="28">
        <v>2</v>
      </c>
      <c r="E10" s="30">
        <v>46</v>
      </c>
      <c r="F10" s="21">
        <v>86</v>
      </c>
    </row>
    <row r="11" spans="1:6" x14ac:dyDescent="0.2">
      <c r="A11" s="6" t="s">
        <v>2080</v>
      </c>
      <c r="B11" s="27">
        <v>3</v>
      </c>
      <c r="C11" s="26">
        <v>28</v>
      </c>
      <c r="D11" s="29">
        <v>1</v>
      </c>
      <c r="E11" s="31">
        <v>55</v>
      </c>
      <c r="F11">
        <v>87</v>
      </c>
    </row>
    <row r="12" spans="1:6" x14ac:dyDescent="0.2">
      <c r="A12" s="20" t="s">
        <v>2081</v>
      </c>
      <c r="B12" s="18">
        <v>4</v>
      </c>
      <c r="C12" s="25">
        <v>31</v>
      </c>
      <c r="D12" s="28">
        <v>1</v>
      </c>
      <c r="E12" s="30">
        <v>58</v>
      </c>
      <c r="F12" s="21">
        <v>94</v>
      </c>
    </row>
    <row r="13" spans="1:6" x14ac:dyDescent="0.2">
      <c r="A13" s="6" t="s">
        <v>2082</v>
      </c>
      <c r="B13" s="27">
        <v>8</v>
      </c>
      <c r="C13" s="26">
        <v>35</v>
      </c>
      <c r="D13" s="29">
        <v>1</v>
      </c>
      <c r="E13" s="31">
        <v>41</v>
      </c>
      <c r="F13">
        <v>85</v>
      </c>
    </row>
    <row r="14" spans="1:6" x14ac:dyDescent="0.2">
      <c r="A14" s="20" t="s">
        <v>2083</v>
      </c>
      <c r="B14" s="18">
        <v>5</v>
      </c>
      <c r="C14" s="25">
        <v>23</v>
      </c>
      <c r="D14" s="28"/>
      <c r="E14" s="30">
        <v>45</v>
      </c>
      <c r="F14" s="21">
        <v>73</v>
      </c>
    </row>
    <row r="15" spans="1:6" x14ac:dyDescent="0.2">
      <c r="A15" s="6" t="s">
        <v>2084</v>
      </c>
      <c r="B15" s="27">
        <v>6</v>
      </c>
      <c r="C15" s="26">
        <v>26</v>
      </c>
      <c r="D15" s="29">
        <v>1</v>
      </c>
      <c r="E15" s="31">
        <v>45</v>
      </c>
      <c r="F15">
        <v>78</v>
      </c>
    </row>
    <row r="16" spans="1:6" x14ac:dyDescent="0.2">
      <c r="A16" s="20" t="s">
        <v>2085</v>
      </c>
      <c r="B16" s="18">
        <v>3</v>
      </c>
      <c r="C16" s="25">
        <v>27</v>
      </c>
      <c r="D16" s="28">
        <v>3</v>
      </c>
      <c r="E16" s="30">
        <v>45</v>
      </c>
      <c r="F16" s="21">
        <v>78</v>
      </c>
    </row>
    <row r="17" spans="1:6" x14ac:dyDescent="0.2">
      <c r="A17" s="6" t="s">
        <v>2086</v>
      </c>
      <c r="B17" s="27">
        <v>7</v>
      </c>
      <c r="C17" s="26">
        <v>32</v>
      </c>
      <c r="D17" s="29">
        <v>3</v>
      </c>
      <c r="E17" s="31">
        <v>42</v>
      </c>
      <c r="F17">
        <v>84</v>
      </c>
    </row>
    <row r="18" spans="1:6" x14ac:dyDescent="0.2">
      <c r="A18" s="20" t="s">
        <v>2044</v>
      </c>
      <c r="B18" s="19">
        <v>57</v>
      </c>
      <c r="C18" s="25">
        <v>364</v>
      </c>
      <c r="D18" s="28">
        <v>14</v>
      </c>
      <c r="E18" s="30">
        <v>565</v>
      </c>
      <c r="F18" s="2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23C2-0C32-8B47-A5EC-745DE5D5A927}">
  <dimension ref="A1:J13"/>
  <sheetViews>
    <sheetView workbookViewId="0">
      <selection activeCell="J23" sqref="J23"/>
    </sheetView>
  </sheetViews>
  <sheetFormatPr baseColWidth="10" defaultRowHeight="16" x14ac:dyDescent="0.2"/>
  <cols>
    <col min="1" max="1" width="27" bestFit="1" customWidth="1"/>
    <col min="2" max="2" width="16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8.6640625" bestFit="1" customWidth="1"/>
    <col min="7" max="7" width="15.83203125" customWidth="1"/>
    <col min="8" max="8" width="18.33203125" bestFit="1" customWidth="1"/>
    <col min="10" max="10" width="16.83203125" bestFit="1" customWidth="1"/>
  </cols>
  <sheetData>
    <row r="1" spans="1:10" x14ac:dyDescent="0.2">
      <c r="A1" s="9" t="s">
        <v>2088</v>
      </c>
      <c r="B1" s="10" t="s">
        <v>2089</v>
      </c>
      <c r="C1" s="10" t="s">
        <v>2090</v>
      </c>
      <c r="D1" s="10" t="s">
        <v>2091</v>
      </c>
      <c r="E1" s="10" t="s">
        <v>2092</v>
      </c>
      <c r="F1" s="10" t="s">
        <v>2107</v>
      </c>
      <c r="G1" s="10" t="s">
        <v>2093</v>
      </c>
      <c r="H1" s="11" t="s">
        <v>2094</v>
      </c>
    </row>
    <row r="2" spans="1:10" x14ac:dyDescent="0.2">
      <c r="A2" s="13" t="s">
        <v>2095</v>
      </c>
      <c r="B2" s="15">
        <f>COUNTIFS(Crowdfunding!G2:G1001, "successful",Crowdfunding!D2:D1001,"&lt;1000")</f>
        <v>30</v>
      </c>
      <c r="C2" s="16">
        <f>COUNTIFS(Crowdfunding!G2:G1001, "failed",Crowdfunding!D2:D1001,"&lt;1000")</f>
        <v>20</v>
      </c>
      <c r="D2" s="17">
        <f>COUNTIFS(Crowdfunding!G2:G1001, "canceled",Crowdfunding!D2:D1001,"&lt;1000")</f>
        <v>1</v>
      </c>
      <c r="E2" s="13">
        <f t="shared" ref="E2:E13" si="0">SUM(B2:D2)</f>
        <v>51</v>
      </c>
      <c r="F2" s="14">
        <f t="shared" ref="F2:F13" si="1">B2/$E2</f>
        <v>0.58823529411764708</v>
      </c>
      <c r="G2" s="14">
        <f t="shared" ref="G2:G13" si="2">C2/$E2</f>
        <v>0.39215686274509803</v>
      </c>
      <c r="H2" s="14">
        <f t="shared" ref="H2:H13" si="3">D2/$E2</f>
        <v>1.9607843137254902E-2</v>
      </c>
      <c r="J2" s="8"/>
    </row>
    <row r="3" spans="1:10" x14ac:dyDescent="0.2">
      <c r="A3" t="s">
        <v>2096</v>
      </c>
      <c r="B3" s="32">
        <f>COUNTIFS(Crowdfunding!G2:G1001, "successful",Crowdfunding!D2:D1001,"&gt;=1000", Crowdfunding!D2:D1001, "&lt;=4999")</f>
        <v>191</v>
      </c>
      <c r="C3" s="33">
        <f>COUNTIFS(Crowdfunding!G2:G1001, "failed",Crowdfunding!D2:D1001,"&gt;=1000", Crowdfunding!D2:D1001, "&lt;=4999")</f>
        <v>38</v>
      </c>
      <c r="D3" s="34">
        <f>COUNTIFS(Crowdfunding!G2:G1001, "canceled",Crowdfunding!D2:D1001,"&gt;=1000", Crowdfunding!D2:D1001, "&lt;=4999")</f>
        <v>2</v>
      </c>
      <c r="E3">
        <f t="shared" si="0"/>
        <v>231</v>
      </c>
      <c r="F3" s="12">
        <f t="shared" si="1"/>
        <v>0.82683982683982682</v>
      </c>
      <c r="G3" s="12">
        <f t="shared" si="2"/>
        <v>0.16450216450216451</v>
      </c>
      <c r="H3" s="12">
        <f t="shared" si="3"/>
        <v>8.658008658008658E-3</v>
      </c>
      <c r="J3" s="8"/>
    </row>
    <row r="4" spans="1:10" x14ac:dyDescent="0.2">
      <c r="A4" s="13" t="s">
        <v>2097</v>
      </c>
      <c r="B4" s="15">
        <f>COUNTIFS(Crowdfunding!G2:G1001, "successful",Crowdfunding!D2:D1001,"&gt;=5000", Crowdfunding!D2:D1001, "&lt;=9999")</f>
        <v>164</v>
      </c>
      <c r="C4" s="16">
        <f>COUNTIFS(Crowdfunding!G2:G1001, "failed",Crowdfunding!D2:D1001,"&gt;=5000", Crowdfunding!D2:D1001, "&lt;=9999")</f>
        <v>126</v>
      </c>
      <c r="D4" s="17">
        <f>COUNTIFS(Crowdfunding!G2:G1001, "canceled",Crowdfunding!D2:D1001,"&gt;=5000", Crowdfunding!D2:D1001, "&lt;=9999")</f>
        <v>25</v>
      </c>
      <c r="E4" s="13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  <c r="J4" s="8"/>
    </row>
    <row r="5" spans="1:10" x14ac:dyDescent="0.2">
      <c r="A5" t="s">
        <v>2098</v>
      </c>
      <c r="B5" s="32">
        <f>COUNTIFS(Crowdfunding!G2:G1001, "successful",Crowdfunding!D2:D1001,"&gt;=10000", Crowdfunding!D2:D1001, "&lt;=14999")</f>
        <v>4</v>
      </c>
      <c r="C5" s="33">
        <f>COUNTIFS(Crowdfunding!G2:G1001, "failed",Crowdfunding!D2:D1001,"&gt;=10000", Crowdfunding!D2:D1001, "&lt;=14999")</f>
        <v>5</v>
      </c>
      <c r="D5" s="34">
        <f>COUNTIFS(Crowdfunding!G2:G1001, "canceled",Crowdfunding!D2:D1001,"&gt;=10000", Crowdfunding!D2:D1001, 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  <c r="J5" s="8"/>
    </row>
    <row r="6" spans="1:10" x14ac:dyDescent="0.2">
      <c r="A6" s="13" t="s">
        <v>2099</v>
      </c>
      <c r="B6" s="15">
        <f>COUNTIFS(Crowdfunding!G2:G1001, "successful",Crowdfunding!D2:D1001,"&gt;=15000", Crowdfunding!D2:D1001, "&lt;=19999")</f>
        <v>10</v>
      </c>
      <c r="C6" s="16">
        <f>COUNTIFS(Crowdfunding!G2:G1001, "failed",Crowdfunding!D2:D1001,"&gt;=15000", Crowdfunding!D2:D1001, "&lt;=19999")</f>
        <v>0</v>
      </c>
      <c r="D6" s="17">
        <f>COUNTIFS(Crowdfunding!G2:G1001, "canceled",Crowdfunding!D2:D1001,"&gt;=15000", Crowdfunding!D2:D1001, "&lt;=19999")</f>
        <v>0</v>
      </c>
      <c r="E6" s="13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  <c r="J6" s="8"/>
    </row>
    <row r="7" spans="1:10" x14ac:dyDescent="0.2">
      <c r="A7" t="s">
        <v>2100</v>
      </c>
      <c r="B7" s="32">
        <f>COUNTIFS(Crowdfunding!G2:G1001, "successful",Crowdfunding!D2:D1001,"&gt;=20000", Crowdfunding!D2:D1001, "&lt;=24999")</f>
        <v>7</v>
      </c>
      <c r="C7" s="33">
        <f>COUNTIFS(Crowdfunding!G2:G1001, "failed",Crowdfunding!D2:D1001,"&gt;=20000", Crowdfunding!D2:D1001, "&lt;=24999")</f>
        <v>0</v>
      </c>
      <c r="D7" s="34">
        <f>COUNTIFS(Crowdfunding!G2:G1001, "canceled",Crowdfunding!D2:D1001,"&gt;=20000", Crowdfunding!D2:D1001, 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10" x14ac:dyDescent="0.2">
      <c r="A8" s="13" t="s">
        <v>2106</v>
      </c>
      <c r="B8" s="15">
        <f>COUNTIFS(Crowdfunding!G2:G1001, "successful",Crowdfunding!D2:D1001,"&gt;=25000", Crowdfunding!D2:D1001, "&lt;=29999")</f>
        <v>11</v>
      </c>
      <c r="C8" s="16">
        <f>COUNTIFS(Crowdfunding!G2:G1001, "failed",Crowdfunding!D2:D1001,"&gt;=25000", Crowdfunding!D2:D1001, "&lt;=29999")</f>
        <v>3</v>
      </c>
      <c r="D8" s="17">
        <f>COUNTIFS(Crowdfunding!G2:G1001, "canceled",Crowdfunding!D2:D1001,"&gt;=25000", Crowdfunding!D2:D1001, "&lt;=29999")</f>
        <v>0</v>
      </c>
      <c r="E8" s="13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10" x14ac:dyDescent="0.2">
      <c r="A9" t="s">
        <v>2101</v>
      </c>
      <c r="B9" s="32">
        <f>COUNTIFS(Crowdfunding!G2:G1001, "successful",Crowdfunding!D2:D1001,"&gt;=30000", Crowdfunding!D2:D1001, "&lt;=34999")</f>
        <v>7</v>
      </c>
      <c r="C9" s="33">
        <f>COUNTIFS(Crowdfunding!G2:G1001, "failed",Crowdfunding!D2:D1001,"&gt;=30000", Crowdfunding!D2:D1001, "&lt;=34999")</f>
        <v>0</v>
      </c>
      <c r="D9" s="34">
        <f>COUNTIFS(Crowdfunding!G2:G1001, "canceled",Crowdfunding!D2:D1001,"&gt;=30000", Crowdfunding!D2:D1001, 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10" x14ac:dyDescent="0.2">
      <c r="A10" s="13" t="s">
        <v>2102</v>
      </c>
      <c r="B10" s="15">
        <f>COUNTIFS(Crowdfunding!G2:G1001, "successful",Crowdfunding!D2:D1001,"&gt;=35000", Crowdfunding!D2:D1001, "&lt;=39999")</f>
        <v>8</v>
      </c>
      <c r="C10" s="16">
        <f>COUNTIFS(Crowdfunding!G2:G1001, "failed",Crowdfunding!D2:D1001,"&gt;=35000", Crowdfunding!D2:D1001, "&lt;=39999")</f>
        <v>3</v>
      </c>
      <c r="D10" s="17">
        <f>COUNTIFS(Crowdfunding!G2:G1001, "canceled",Crowdfunding!D2:D1001,"&gt;=35000", Crowdfunding!D2:D1001, "&lt;=39999")</f>
        <v>1</v>
      </c>
      <c r="E10" s="13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10" x14ac:dyDescent="0.2">
      <c r="A11" t="s">
        <v>2103</v>
      </c>
      <c r="B11" s="32">
        <f>COUNTIFS(Crowdfunding!G2:G1001, "successful",Crowdfunding!D2:D1001,"&gt;=40000", Crowdfunding!D2:D1001, "&lt;=44999")</f>
        <v>11</v>
      </c>
      <c r="C11" s="33">
        <f>COUNTIFS(Crowdfunding!G2:G1001, "failed",Crowdfunding!D2:D1001,"&gt;=40000", Crowdfunding!D2:D1001, "&lt;=44999")</f>
        <v>3</v>
      </c>
      <c r="D11" s="34">
        <f>COUNTIFS(Crowdfunding!G2:G1001, "canceled",Crowdfunding!D2:D1001,"&gt;=40000", Crowdfunding!D2:D1001, 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10" x14ac:dyDescent="0.2">
      <c r="A12" s="13" t="s">
        <v>2104</v>
      </c>
      <c r="B12" s="15">
        <f>COUNTIFS(Crowdfunding!G2:G1001, "successful",Crowdfunding!D2:D1001,"&gt;=45000", Crowdfunding!D2:D1001, "&lt;=49999")</f>
        <v>8</v>
      </c>
      <c r="C12" s="16">
        <f>COUNTIFS(Crowdfunding!G2:G1001, "failed",Crowdfunding!D2:D1001,"&gt;=45000", Crowdfunding!D2:D1001, "&lt;=49999")</f>
        <v>3</v>
      </c>
      <c r="D12" s="17">
        <f>COUNTIFS(Crowdfunding!G2:G1001, "canceled",Crowdfunding!D2:D1001,"&gt;=45000", Crowdfunding!D2:D1001, "&lt;=49999")</f>
        <v>0</v>
      </c>
      <c r="E12" s="13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10" x14ac:dyDescent="0.2">
      <c r="A13" t="s">
        <v>2105</v>
      </c>
      <c r="B13" s="32">
        <f>COUNTIFS(Crowdfunding!G2:G1001, "successful",Crowdfunding!D2:D1001,"&gt;50000")</f>
        <v>114</v>
      </c>
      <c r="C13" s="33">
        <f>COUNTIFS(Crowdfunding!G2:G1001, "failed",Crowdfunding!D2:D1001,"&gt;50000")</f>
        <v>163</v>
      </c>
      <c r="D13" s="34">
        <f>COUNTIFS(Crowdfunding!G2:G1001, "canceled",Crowdfunding!D2:D1001,"&gt;50000")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25D8-67AD-3A46-802B-A1D8076D64FB}">
  <dimension ref="A1:G566"/>
  <sheetViews>
    <sheetView tabSelected="1" workbookViewId="0">
      <selection activeCell="K50" sqref="K50"/>
    </sheetView>
  </sheetViews>
  <sheetFormatPr baseColWidth="10" defaultRowHeight="16" x14ac:dyDescent="0.2"/>
  <cols>
    <col min="2" max="2" width="13.1640625" bestFit="1" customWidth="1"/>
    <col min="4" max="4" width="13.1640625" bestFit="1" customWidth="1"/>
    <col min="6" max="6" width="17.1640625" bestFit="1" customWidth="1"/>
  </cols>
  <sheetData>
    <row r="1" spans="1:7" ht="17" thickBot="1" x14ac:dyDescent="0.25">
      <c r="A1" t="s">
        <v>2113</v>
      </c>
      <c r="B1" s="1" t="s">
        <v>5</v>
      </c>
      <c r="C1" s="1" t="s">
        <v>4</v>
      </c>
      <c r="D1" s="1" t="s">
        <v>5</v>
      </c>
    </row>
    <row r="2" spans="1:7" x14ac:dyDescent="0.2">
      <c r="A2" t="s">
        <v>20</v>
      </c>
      <c r="B2">
        <v>158</v>
      </c>
      <c r="C2" t="s">
        <v>14</v>
      </c>
      <c r="D2">
        <v>0</v>
      </c>
      <c r="F2" s="37" t="s">
        <v>2108</v>
      </c>
      <c r="G2" s="38">
        <f>AVERAGE(B2:B566)</f>
        <v>851.14690265486729</v>
      </c>
    </row>
    <row r="3" spans="1:7" x14ac:dyDescent="0.2">
      <c r="A3" t="s">
        <v>20</v>
      </c>
      <c r="B3">
        <v>1425</v>
      </c>
      <c r="C3" t="s">
        <v>14</v>
      </c>
      <c r="D3">
        <v>24</v>
      </c>
      <c r="F3" s="39" t="s">
        <v>2109</v>
      </c>
      <c r="G3" s="40">
        <f>MEDIAN(B2:B566)</f>
        <v>201</v>
      </c>
    </row>
    <row r="4" spans="1:7" x14ac:dyDescent="0.2">
      <c r="A4" t="s">
        <v>20</v>
      </c>
      <c r="B4">
        <v>174</v>
      </c>
      <c r="C4" t="s">
        <v>14</v>
      </c>
      <c r="D4">
        <v>53</v>
      </c>
      <c r="F4" s="39" t="s">
        <v>2110</v>
      </c>
      <c r="G4" s="40">
        <f>MIN(B2:B566)</f>
        <v>16</v>
      </c>
    </row>
    <row r="5" spans="1:7" x14ac:dyDescent="0.2">
      <c r="A5" t="s">
        <v>20</v>
      </c>
      <c r="B5">
        <v>227</v>
      </c>
      <c r="C5" t="s">
        <v>14</v>
      </c>
      <c r="D5">
        <v>18</v>
      </c>
      <c r="F5" s="39" t="s">
        <v>2111</v>
      </c>
      <c r="G5" s="40">
        <f>MAX(B2:B566)</f>
        <v>7295</v>
      </c>
    </row>
    <row r="6" spans="1:7" x14ac:dyDescent="0.2">
      <c r="A6" t="s">
        <v>20</v>
      </c>
      <c r="B6">
        <v>220</v>
      </c>
      <c r="C6" t="s">
        <v>14</v>
      </c>
      <c r="D6">
        <v>44</v>
      </c>
      <c r="F6" s="39" t="s">
        <v>2112</v>
      </c>
      <c r="G6" s="40" cm="1">
        <f t="array" ref="G6">_xlfn.STDEV.P(B2+B2:B566)</f>
        <v>1266.2439466397898</v>
      </c>
    </row>
    <row r="7" spans="1:7" ht="17" thickBot="1" x14ac:dyDescent="0.25">
      <c r="A7" t="s">
        <v>20</v>
      </c>
      <c r="B7">
        <v>98</v>
      </c>
      <c r="C7" t="s">
        <v>14</v>
      </c>
      <c r="D7">
        <v>27</v>
      </c>
      <c r="F7" s="41" t="s">
        <v>2114</v>
      </c>
      <c r="G7" s="42">
        <f>_xlfn.VAR.P(B2:B566)</f>
        <v>1603373.7324019109</v>
      </c>
    </row>
    <row r="8" spans="1:7" x14ac:dyDescent="0.2">
      <c r="A8" t="s">
        <v>20</v>
      </c>
      <c r="B8">
        <v>100</v>
      </c>
      <c r="C8" t="s">
        <v>14</v>
      </c>
      <c r="D8">
        <v>55</v>
      </c>
    </row>
    <row r="9" spans="1:7" x14ac:dyDescent="0.2">
      <c r="A9" t="s">
        <v>20</v>
      </c>
      <c r="B9">
        <v>1249</v>
      </c>
      <c r="C9" t="s">
        <v>14</v>
      </c>
      <c r="D9">
        <v>200</v>
      </c>
    </row>
    <row r="10" spans="1:7" x14ac:dyDescent="0.2">
      <c r="A10" t="s">
        <v>20</v>
      </c>
      <c r="B10">
        <v>1396</v>
      </c>
      <c r="C10" t="s">
        <v>14</v>
      </c>
      <c r="D10">
        <v>452</v>
      </c>
    </row>
    <row r="11" spans="1:7" x14ac:dyDescent="0.2">
      <c r="A11" t="s">
        <v>20</v>
      </c>
      <c r="B11">
        <v>890</v>
      </c>
      <c r="C11" t="s">
        <v>14</v>
      </c>
      <c r="D11">
        <v>674</v>
      </c>
    </row>
    <row r="12" spans="1:7" x14ac:dyDescent="0.2">
      <c r="A12" t="s">
        <v>20</v>
      </c>
      <c r="B12">
        <v>142</v>
      </c>
      <c r="C12" t="s">
        <v>14</v>
      </c>
      <c r="D12">
        <v>558</v>
      </c>
    </row>
    <row r="13" spans="1:7" x14ac:dyDescent="0.2">
      <c r="A13" t="s">
        <v>20</v>
      </c>
      <c r="B13">
        <v>2673</v>
      </c>
      <c r="C13" t="s">
        <v>14</v>
      </c>
      <c r="D13">
        <v>15</v>
      </c>
    </row>
    <row r="14" spans="1:7" x14ac:dyDescent="0.2">
      <c r="A14" t="s">
        <v>20</v>
      </c>
      <c r="B14">
        <v>163</v>
      </c>
      <c r="C14" t="s">
        <v>14</v>
      </c>
      <c r="D14">
        <v>2307</v>
      </c>
    </row>
    <row r="15" spans="1:7" x14ac:dyDescent="0.2">
      <c r="A15" t="s">
        <v>20</v>
      </c>
      <c r="B15">
        <v>2220</v>
      </c>
      <c r="C15" t="s">
        <v>14</v>
      </c>
      <c r="D15">
        <v>88</v>
      </c>
    </row>
    <row r="16" spans="1:7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7" x14ac:dyDescent="0.2">
      <c r="A33" t="s">
        <v>20</v>
      </c>
      <c r="B33">
        <v>303</v>
      </c>
      <c r="C33" t="s">
        <v>14</v>
      </c>
      <c r="D33">
        <v>1</v>
      </c>
    </row>
    <row r="34" spans="1:7" x14ac:dyDescent="0.2">
      <c r="A34" t="s">
        <v>20</v>
      </c>
      <c r="B34">
        <v>209</v>
      </c>
      <c r="C34" t="s">
        <v>14</v>
      </c>
      <c r="D34">
        <v>37</v>
      </c>
    </row>
    <row r="35" spans="1:7" x14ac:dyDescent="0.2">
      <c r="A35" t="s">
        <v>20</v>
      </c>
      <c r="B35">
        <v>131</v>
      </c>
      <c r="C35" t="s">
        <v>14</v>
      </c>
      <c r="D35">
        <v>60</v>
      </c>
    </row>
    <row r="36" spans="1:7" x14ac:dyDescent="0.2">
      <c r="A36" t="s">
        <v>20</v>
      </c>
      <c r="B36">
        <v>164</v>
      </c>
      <c r="C36" t="s">
        <v>14</v>
      </c>
      <c r="D36">
        <v>296</v>
      </c>
    </row>
    <row r="37" spans="1:7" x14ac:dyDescent="0.2">
      <c r="A37" t="s">
        <v>20</v>
      </c>
      <c r="B37">
        <v>201</v>
      </c>
      <c r="C37" t="s">
        <v>14</v>
      </c>
      <c r="D37">
        <v>3304</v>
      </c>
    </row>
    <row r="38" spans="1:7" x14ac:dyDescent="0.2">
      <c r="A38" t="s">
        <v>20</v>
      </c>
      <c r="B38">
        <v>211</v>
      </c>
      <c r="C38" t="s">
        <v>14</v>
      </c>
      <c r="D38">
        <v>73</v>
      </c>
    </row>
    <row r="39" spans="1:7" x14ac:dyDescent="0.2">
      <c r="A39" t="s">
        <v>20</v>
      </c>
      <c r="B39">
        <v>128</v>
      </c>
      <c r="C39" t="s">
        <v>14</v>
      </c>
      <c r="D39">
        <v>3387</v>
      </c>
    </row>
    <row r="40" spans="1:7" x14ac:dyDescent="0.2">
      <c r="A40" t="s">
        <v>20</v>
      </c>
      <c r="B40">
        <v>1600</v>
      </c>
      <c r="C40" t="s">
        <v>14</v>
      </c>
      <c r="D40">
        <v>662</v>
      </c>
    </row>
    <row r="41" spans="1:7" x14ac:dyDescent="0.2">
      <c r="A41" t="s">
        <v>20</v>
      </c>
      <c r="B41">
        <v>249</v>
      </c>
      <c r="C41" t="s">
        <v>14</v>
      </c>
      <c r="D41">
        <v>774</v>
      </c>
    </row>
    <row r="42" spans="1:7" x14ac:dyDescent="0.2">
      <c r="A42" t="s">
        <v>20</v>
      </c>
      <c r="B42">
        <v>236</v>
      </c>
      <c r="C42" t="s">
        <v>14</v>
      </c>
      <c r="D42">
        <v>672</v>
      </c>
    </row>
    <row r="43" spans="1:7" x14ac:dyDescent="0.2">
      <c r="A43" t="s">
        <v>20</v>
      </c>
      <c r="B43">
        <v>4065</v>
      </c>
      <c r="C43" t="s">
        <v>14</v>
      </c>
      <c r="D43">
        <v>940</v>
      </c>
    </row>
    <row r="44" spans="1:7" x14ac:dyDescent="0.2">
      <c r="A44" t="s">
        <v>20</v>
      </c>
      <c r="B44">
        <v>246</v>
      </c>
      <c r="C44" t="s">
        <v>14</v>
      </c>
      <c r="D44">
        <v>117</v>
      </c>
    </row>
    <row r="45" spans="1:7" ht="17" thickBot="1" x14ac:dyDescent="0.25">
      <c r="A45" t="s">
        <v>20</v>
      </c>
      <c r="B45">
        <v>2475</v>
      </c>
      <c r="C45" t="s">
        <v>14</v>
      </c>
      <c r="D45">
        <v>115</v>
      </c>
    </row>
    <row r="46" spans="1:7" ht="17" thickBot="1" x14ac:dyDescent="0.25">
      <c r="A46" t="s">
        <v>20</v>
      </c>
      <c r="B46">
        <v>76</v>
      </c>
      <c r="C46" t="s">
        <v>14</v>
      </c>
      <c r="D46">
        <v>326</v>
      </c>
      <c r="F46" s="43" t="s">
        <v>2108</v>
      </c>
      <c r="G46" s="44">
        <f>AVERAGE(D2:D365)</f>
        <v>585.61538461538464</v>
      </c>
    </row>
    <row r="47" spans="1:7" ht="17" thickBot="1" x14ac:dyDescent="0.25">
      <c r="A47" t="s">
        <v>20</v>
      </c>
      <c r="B47">
        <v>54</v>
      </c>
      <c r="C47" t="s">
        <v>14</v>
      </c>
      <c r="D47">
        <v>1</v>
      </c>
      <c r="F47" s="43" t="s">
        <v>2109</v>
      </c>
      <c r="G47" s="44">
        <f>+MEDIAN(D2:D365)</f>
        <v>114.5</v>
      </c>
    </row>
    <row r="48" spans="1:7" ht="17" thickBot="1" x14ac:dyDescent="0.25">
      <c r="A48" t="s">
        <v>20</v>
      </c>
      <c r="B48">
        <v>88</v>
      </c>
      <c r="C48" t="s">
        <v>14</v>
      </c>
      <c r="D48">
        <v>1467</v>
      </c>
      <c r="F48" s="43" t="s">
        <v>2110</v>
      </c>
      <c r="G48" s="44">
        <f>MIN(D2:D365)</f>
        <v>0</v>
      </c>
    </row>
    <row r="49" spans="1:7" ht="17" thickBot="1" x14ac:dyDescent="0.25">
      <c r="A49" t="s">
        <v>20</v>
      </c>
      <c r="B49">
        <v>85</v>
      </c>
      <c r="C49" t="s">
        <v>14</v>
      </c>
      <c r="D49">
        <v>5681</v>
      </c>
      <c r="F49" s="43" t="s">
        <v>2111</v>
      </c>
      <c r="G49" s="44">
        <f>MAX(D2:D365)</f>
        <v>6080</v>
      </c>
    </row>
    <row r="50" spans="1:7" ht="17" thickBot="1" x14ac:dyDescent="0.25">
      <c r="A50" t="s">
        <v>20</v>
      </c>
      <c r="B50">
        <v>170</v>
      </c>
      <c r="C50" t="s">
        <v>14</v>
      </c>
      <c r="D50">
        <v>1059</v>
      </c>
      <c r="F50" s="43" t="s">
        <v>2112</v>
      </c>
      <c r="G50" s="44">
        <f>_xlfn.STDEV.P(D2:D365)</f>
        <v>959.98681331637863</v>
      </c>
    </row>
    <row r="51" spans="1:7" ht="17" thickBot="1" x14ac:dyDescent="0.25">
      <c r="A51" t="s">
        <v>20</v>
      </c>
      <c r="B51">
        <v>330</v>
      </c>
      <c r="C51" t="s">
        <v>14</v>
      </c>
      <c r="D51">
        <v>1194</v>
      </c>
      <c r="F51" s="43" t="s">
        <v>2114</v>
      </c>
      <c r="G51" s="44">
        <f>_xlfn.VAR.P(D2:D365)</f>
        <v>921574.68174133555</v>
      </c>
    </row>
    <row r="52" spans="1:7" x14ac:dyDescent="0.2">
      <c r="A52" t="s">
        <v>20</v>
      </c>
      <c r="B52">
        <v>127</v>
      </c>
      <c r="C52" t="s">
        <v>14</v>
      </c>
      <c r="D52">
        <v>30</v>
      </c>
    </row>
    <row r="53" spans="1:7" x14ac:dyDescent="0.2">
      <c r="A53" t="s">
        <v>20</v>
      </c>
      <c r="B53">
        <v>411</v>
      </c>
      <c r="C53" t="s">
        <v>14</v>
      </c>
      <c r="D53">
        <v>75</v>
      </c>
    </row>
    <row r="54" spans="1:7" x14ac:dyDescent="0.2">
      <c r="A54" t="s">
        <v>20</v>
      </c>
      <c r="B54">
        <v>180</v>
      </c>
      <c r="C54" t="s">
        <v>14</v>
      </c>
      <c r="D54">
        <v>955</v>
      </c>
    </row>
    <row r="55" spans="1:7" x14ac:dyDescent="0.2">
      <c r="A55" t="s">
        <v>20</v>
      </c>
      <c r="B55">
        <v>374</v>
      </c>
      <c r="C55" t="s">
        <v>14</v>
      </c>
      <c r="D55">
        <v>67</v>
      </c>
    </row>
    <row r="56" spans="1:7" x14ac:dyDescent="0.2">
      <c r="A56" t="s">
        <v>20</v>
      </c>
      <c r="B56">
        <v>71</v>
      </c>
      <c r="C56" t="s">
        <v>14</v>
      </c>
      <c r="D56">
        <v>5</v>
      </c>
    </row>
    <row r="57" spans="1:7" x14ac:dyDescent="0.2">
      <c r="A57" t="s">
        <v>20</v>
      </c>
      <c r="B57">
        <v>203</v>
      </c>
      <c r="C57" t="s">
        <v>14</v>
      </c>
      <c r="D57">
        <v>26</v>
      </c>
    </row>
    <row r="58" spans="1:7" x14ac:dyDescent="0.2">
      <c r="A58" t="s">
        <v>20</v>
      </c>
      <c r="B58">
        <v>113</v>
      </c>
      <c r="C58" t="s">
        <v>14</v>
      </c>
      <c r="D58">
        <v>1130</v>
      </c>
    </row>
    <row r="59" spans="1:7" x14ac:dyDescent="0.2">
      <c r="A59" t="s">
        <v>20</v>
      </c>
      <c r="B59">
        <v>96</v>
      </c>
      <c r="C59" t="s">
        <v>14</v>
      </c>
      <c r="D59">
        <v>782</v>
      </c>
    </row>
    <row r="60" spans="1:7" x14ac:dyDescent="0.2">
      <c r="A60" t="s">
        <v>20</v>
      </c>
      <c r="B60">
        <v>498</v>
      </c>
      <c r="C60" t="s">
        <v>14</v>
      </c>
      <c r="D60">
        <v>210</v>
      </c>
    </row>
    <row r="61" spans="1:7" x14ac:dyDescent="0.2">
      <c r="A61" t="s">
        <v>20</v>
      </c>
      <c r="B61">
        <v>180</v>
      </c>
      <c r="C61" t="s">
        <v>14</v>
      </c>
      <c r="D61">
        <v>136</v>
      </c>
    </row>
    <row r="62" spans="1:7" x14ac:dyDescent="0.2">
      <c r="A62" t="s">
        <v>20</v>
      </c>
      <c r="B62">
        <v>27</v>
      </c>
      <c r="C62" t="s">
        <v>14</v>
      </c>
      <c r="D62">
        <v>86</v>
      </c>
    </row>
    <row r="63" spans="1:7" x14ac:dyDescent="0.2">
      <c r="A63" t="s">
        <v>20</v>
      </c>
      <c r="B63">
        <v>2331</v>
      </c>
      <c r="C63" t="s">
        <v>14</v>
      </c>
      <c r="D63">
        <v>19</v>
      </c>
    </row>
    <row r="64" spans="1:7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1048141">
    <cfRule type="containsText" dxfId="7" priority="5" operator="containsText" text="canceled">
      <formula>NOT(ISERROR(SEARCH("canceled",A2)))</formula>
    </cfRule>
    <cfRule type="containsText" dxfId="6" priority="6" operator="containsText" text="successful">
      <formula>NOT(ISERROR(SEARCH("successful",A2)))</formula>
    </cfRule>
    <cfRule type="containsText" dxfId="5" priority="7" stopIfTrue="1" operator="containsText" text="failed">
      <formula>NOT(ISERROR(SEARCH("failed",A2)))</formula>
    </cfRule>
    <cfRule type="containsText" dxfId="4" priority="8" stopIfTrue="1" operator="containsText" text="live">
      <formula>NOT(ISERROR(SEARCH("live",A2)))</formula>
    </cfRule>
  </conditionalFormatting>
  <conditionalFormatting sqref="C1:C1047940">
    <cfRule type="containsText" dxfId="3" priority="1" operator="containsText" text="canceled">
      <formula>NOT(ISERROR(SEARCH("canceled",C1)))</formula>
    </cfRule>
    <cfRule type="containsText" dxfId="2" priority="2" operator="containsText" text="successful">
      <formula>NOT(ISERROR(SEARCH("successful",C1)))</formula>
    </cfRule>
    <cfRule type="containsText" dxfId="1" priority="3" stopIfTrue="1" operator="containsText" text="failed">
      <formula>NOT(ISERROR(SEARCH("failed",C1)))</formula>
    </cfRule>
    <cfRule type="containsText" dxfId="0" priority="4" stopIfTrue="1" operator="containsText" text="live">
      <formula>NOT(ISERROR(SEARCH("live",C1)))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2BBB-43E0-0847-8EB6-E59A42DB4D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</vt:lpstr>
      <vt:lpstr>Sub-Category</vt:lpstr>
      <vt:lpstr>Outcome</vt:lpstr>
      <vt:lpstr>Goal Funding</vt:lpstr>
      <vt:lpstr>Statistical Analysis</vt:lpstr>
      <vt:lpstr> Written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Denisse Ogata</cp:lastModifiedBy>
  <dcterms:created xsi:type="dcterms:W3CDTF">2021-09-29T18:52:28Z</dcterms:created>
  <dcterms:modified xsi:type="dcterms:W3CDTF">2023-06-11T23:38:58Z</dcterms:modified>
</cp:coreProperties>
</file>