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65" windowWidth="19035" windowHeight="11700" firstSheet="1" activeTab="11"/>
  </bookViews>
  <sheets>
    <sheet name="types" sheetId="17" r:id="rId1"/>
    <sheet name="acc" sheetId="19" r:id="rId2"/>
    <sheet name="redirect" sheetId="6" r:id="rId3"/>
    <sheet name="contents" sheetId="11" r:id="rId4"/>
    <sheet name="keyfields" sheetId="4" r:id="rId5"/>
    <sheet name="datacheck" sheetId="18" r:id="rId6"/>
    <sheet name="fieldlabs" sheetId="13" r:id="rId7"/>
    <sheet name="temps" sheetId="15" r:id="rId8"/>
    <sheet name="forms" sheetId="9" r:id="rId9"/>
    <sheet name="ini_set" sheetId="22" r:id="rId10"/>
    <sheet name="chpu" sheetId="2" r:id="rId11"/>
    <sheet name="Create" sheetId="3" r:id="rId12"/>
    <sheet name="engine-sitemap" sheetId="5" r:id="rId13"/>
    <sheet name="mylinks" sheetId="8" r:id="rId14"/>
    <sheet name="lodges" sheetId="10" r:id="rId15"/>
    <sheet name="test" sheetId="12" r:id="rId16"/>
    <sheet name="Лист1" sheetId="14" r:id="rId17"/>
    <sheet name="Лист2" sheetId="20" r:id="rId18"/>
    <sheet name="wiki" sheetId="21" r:id="rId19"/>
  </sheets>
  <definedNames>
    <definedName name="_xlnm._FilterDatabase" localSheetId="3" hidden="1">contents!$A$1:$D$256</definedName>
    <definedName name="_xlnm._FilterDatabase" localSheetId="5" hidden="1">datacheck!$A$27:$M$60</definedName>
    <definedName name="_xlnm._FilterDatabase" localSheetId="12" hidden="1">'engine-sitemap'!$A$1:$S$77</definedName>
    <definedName name="_xlnm._FilterDatabase" localSheetId="8" hidden="1">forms!$A$1:$H$34</definedName>
    <definedName name="_xlnm._FilterDatabase" localSheetId="13" hidden="1">mylinks!$A$2:$E$2</definedName>
    <definedName name="_xlnm._FilterDatabase" localSheetId="18" hidden="1">wiki!$A$1:$D$3</definedName>
    <definedName name="_xlnm._FilterDatabase" localSheetId="16" hidden="1">Лист1!$A$1:$E$49</definedName>
  </definedNames>
  <calcPr calcId="145621"/>
</workbook>
</file>

<file path=xl/calcChain.xml><?xml version="1.0" encoding="utf-8"?>
<calcChain xmlns="http://schemas.openxmlformats.org/spreadsheetml/2006/main">
  <c r="B103" i="3" l="1"/>
  <c r="D103" i="3"/>
  <c r="C103" i="3"/>
  <c r="B99" i="3"/>
  <c r="B101" i="3" l="1"/>
  <c r="D101" i="3"/>
  <c r="C101" i="3"/>
  <c r="D99" i="3" l="1"/>
  <c r="C99" i="3"/>
  <c r="B75" i="3" l="1"/>
  <c r="B83" i="3"/>
  <c r="B81" i="3"/>
  <c r="B79" i="3"/>
  <c r="B77" i="3"/>
  <c r="B73" i="3"/>
  <c r="B71" i="3"/>
  <c r="B69" i="3"/>
  <c r="B85" i="3"/>
  <c r="B67" i="3"/>
  <c r="D85" i="3"/>
  <c r="D83" i="3"/>
  <c r="D81" i="3"/>
  <c r="D79" i="3"/>
  <c r="D77" i="3"/>
  <c r="D75" i="3"/>
  <c r="D73" i="3"/>
  <c r="D71" i="3"/>
  <c r="D69" i="3" l="1"/>
  <c r="D67" i="3"/>
  <c r="B45" i="3" l="1"/>
  <c r="B97" i="3" l="1"/>
  <c r="D97" i="3"/>
  <c r="C97" i="3"/>
  <c r="B95" i="3" l="1"/>
  <c r="D95" i="3"/>
  <c r="C95" i="3"/>
  <c r="B43" i="3" l="1"/>
  <c r="D43" i="3" l="1"/>
  <c r="A39" i="2" l="1"/>
  <c r="A40" i="2"/>
  <c r="A41" i="2"/>
  <c r="A42" i="2"/>
  <c r="A43" i="2"/>
  <c r="A44" i="2"/>
  <c r="A45" i="2"/>
  <c r="A46" i="2"/>
  <c r="A47" i="2"/>
  <c r="A48" i="2"/>
  <c r="A49" i="2"/>
  <c r="A50" i="2"/>
  <c r="A51" i="2"/>
  <c r="A52" i="2"/>
  <c r="A53" i="2"/>
  <c r="A54" i="2"/>
  <c r="A55" i="2"/>
  <c r="A56" i="2"/>
  <c r="A57" i="2"/>
  <c r="A58" i="2"/>
  <c r="A59" i="2"/>
  <c r="A60" i="2"/>
  <c r="A61" i="2"/>
  <c r="A62" i="2"/>
  <c r="A63" i="2"/>
  <c r="Q39" i="5"/>
  <c r="Q40" i="5"/>
  <c r="Q41" i="5"/>
  <c r="Q42" i="5"/>
  <c r="Q43" i="5"/>
  <c r="Q44" i="5"/>
  <c r="Q45" i="5"/>
  <c r="Q46" i="5"/>
  <c r="Q47" i="5"/>
  <c r="Q48" i="5"/>
  <c r="Q49" i="5"/>
  <c r="Q50" i="5"/>
  <c r="Q51" i="5"/>
  <c r="Q52" i="5"/>
  <c r="Q53" i="5"/>
  <c r="Q54" i="5"/>
  <c r="Q55" i="5"/>
  <c r="Q56" i="5"/>
  <c r="Q57" i="5"/>
  <c r="Q58" i="5"/>
  <c r="Q59" i="5"/>
  <c r="Q60" i="5"/>
  <c r="Q61" i="5"/>
  <c r="Q62" i="5"/>
  <c r="Q63" i="5"/>
  <c r="Q38" i="5"/>
  <c r="A38" i="2"/>
  <c r="B93" i="3" l="1"/>
  <c r="D93" i="3"/>
  <c r="C93" i="3"/>
  <c r="B87" i="3"/>
  <c r="B57" i="3"/>
  <c r="B55" i="3"/>
  <c r="D55" i="3"/>
  <c r="B91" i="3"/>
  <c r="B89" i="3"/>
  <c r="D91" i="3"/>
  <c r="C91" i="3"/>
  <c r="D89" i="3"/>
  <c r="C89" i="3"/>
  <c r="D87" i="3"/>
  <c r="C87" i="3"/>
  <c r="B155" i="3"/>
  <c r="D155" i="3"/>
  <c r="B153" i="3"/>
  <c r="D153" i="3"/>
  <c r="B151" i="3"/>
  <c r="D151" i="3"/>
  <c r="B65" i="3"/>
  <c r="D65" i="3"/>
  <c r="C65" i="3"/>
  <c r="C63" i="3"/>
  <c r="B63" i="3"/>
  <c r="D63" i="3"/>
  <c r="C3" i="22"/>
  <c r="C4" i="22"/>
  <c r="C5" i="22"/>
  <c r="C6" i="22"/>
  <c r="C7" i="22"/>
  <c r="C8" i="22"/>
  <c r="C9" i="22"/>
  <c r="C2" i="22"/>
  <c r="B59" i="3"/>
  <c r="D59" i="3"/>
  <c r="D57" i="3"/>
  <c r="B53" i="3"/>
  <c r="D53" i="3"/>
  <c r="B51" i="3"/>
  <c r="D51" i="3"/>
  <c r="A20" i="2"/>
  <c r="A23" i="2"/>
  <c r="C31" i="5"/>
  <c r="D31" i="5"/>
  <c r="H2" i="9"/>
  <c r="H3" i="9"/>
  <c r="H4" i="9"/>
  <c r="H5" i="9"/>
  <c r="H6" i="9"/>
  <c r="H7" i="9"/>
  <c r="H8" i="9"/>
  <c r="H9" i="9"/>
  <c r="H10" i="9"/>
  <c r="H11" i="9"/>
  <c r="H12" i="9"/>
  <c r="H13" i="9"/>
  <c r="H14" i="9"/>
  <c r="H15" i="9"/>
  <c r="H16" i="9"/>
  <c r="H17" i="9"/>
  <c r="H22" i="9"/>
  <c r="H23" i="9"/>
  <c r="H24" i="9"/>
  <c r="H25" i="9"/>
  <c r="H26" i="9"/>
  <c r="H27" i="9"/>
  <c r="H28" i="9"/>
  <c r="H29" i="9"/>
  <c r="H30" i="9"/>
  <c r="H31" i="9"/>
  <c r="H32" i="9"/>
  <c r="H33" i="9"/>
  <c r="H34" i="9"/>
  <c r="H35" i="9"/>
  <c r="H19" i="9"/>
  <c r="H20" i="9"/>
  <c r="H21" i="9"/>
  <c r="H18" i="9"/>
  <c r="E15" i="18"/>
  <c r="D35" i="4"/>
  <c r="D34" i="4"/>
  <c r="D3" i="21"/>
  <c r="D4" i="21"/>
  <c r="D2" i="21"/>
  <c r="M7" i="5"/>
  <c r="C7" i="5"/>
  <c r="D7" i="5"/>
  <c r="B11" i="3"/>
  <c r="D107" i="3"/>
  <c r="D49" i="3"/>
  <c r="N78" i="18"/>
  <c r="N77" i="18"/>
  <c r="N76" i="18"/>
  <c r="N75" i="18"/>
  <c r="N74" i="18"/>
  <c r="N73" i="18"/>
  <c r="N72" i="18"/>
  <c r="N71" i="18"/>
  <c r="D30" i="5"/>
  <c r="C30" i="5"/>
  <c r="G29" i="5"/>
  <c r="C29" i="5"/>
  <c r="D29" i="5"/>
  <c r="N70" i="18"/>
  <c r="N69" i="18"/>
  <c r="N68" i="18"/>
  <c r="E14" i="18"/>
  <c r="N67" i="18"/>
  <c r="D28" i="5"/>
  <c r="C28" i="5"/>
  <c r="N66" i="18"/>
  <c r="N65" i="18"/>
  <c r="N64" i="18"/>
  <c r="N63" i="18"/>
  <c r="D10" i="19"/>
  <c r="D33" i="4"/>
  <c r="C27" i="5"/>
  <c r="D27" i="5"/>
  <c r="D145" i="3"/>
  <c r="N61" i="18"/>
  <c r="N62" i="18"/>
  <c r="D32" i="4"/>
  <c r="D31" i="4"/>
  <c r="D137" i="3"/>
  <c r="D14" i="5"/>
  <c r="C14" i="5"/>
  <c r="C13" i="5"/>
  <c r="D13" i="5"/>
  <c r="A5" i="14"/>
  <c r="A7" i="14" s="1"/>
  <c r="A9" i="14" s="1"/>
  <c r="A11" i="14" s="1"/>
  <c r="A13" i="14" s="1"/>
  <c r="A15" i="14" s="1"/>
  <c r="A17" i="14" s="1"/>
  <c r="A19" i="14" s="1"/>
  <c r="A21" i="14" s="1"/>
  <c r="A23" i="14" s="1"/>
  <c r="A25" i="14" s="1"/>
  <c r="A27" i="14" s="1"/>
  <c r="A29" i="14" s="1"/>
  <c r="A31" i="14" s="1"/>
  <c r="A33" i="14" s="1"/>
  <c r="A35" i="14" s="1"/>
  <c r="A37" i="14" s="1"/>
  <c r="A39" i="14" s="1"/>
  <c r="A41" i="14" s="1"/>
  <c r="A43" i="14" s="1"/>
  <c r="A45" i="14" s="1"/>
  <c r="A47" i="14" s="1"/>
  <c r="A49" i="14" s="1"/>
  <c r="A4" i="14"/>
  <c r="A6" i="14" s="1"/>
  <c r="A8" i="14" s="1"/>
  <c r="A10" i="14" s="1"/>
  <c r="A12" i="14" s="1"/>
  <c r="A14" i="14" s="1"/>
  <c r="A16" i="14" s="1"/>
  <c r="A18" i="14" s="1"/>
  <c r="A20" i="14" s="1"/>
  <c r="A22" i="14" s="1"/>
  <c r="A24" i="14" s="1"/>
  <c r="A26" i="14" s="1"/>
  <c r="A28" i="14" s="1"/>
  <c r="A30" i="14" s="1"/>
  <c r="A32" i="14" s="1"/>
  <c r="A34" i="14" s="1"/>
  <c r="A36" i="14" s="1"/>
  <c r="A38" i="14" s="1"/>
  <c r="A40" i="14" s="1"/>
  <c r="A42" i="14" s="1"/>
  <c r="A44" i="14" s="1"/>
  <c r="A46" i="14" s="1"/>
  <c r="A48" i="14" s="1"/>
  <c r="N38" i="18"/>
  <c r="C2" i="14"/>
  <c r="D4" i="14"/>
  <c r="E5" i="14"/>
  <c r="E7" i="14" s="1"/>
  <c r="E9" i="14" s="1"/>
  <c r="E11" i="14" s="1"/>
  <c r="E13" i="14" s="1"/>
  <c r="E15" i="14" s="1"/>
  <c r="E17" i="14" s="1"/>
  <c r="E19" i="14" s="1"/>
  <c r="E21" i="14" s="1"/>
  <c r="E23" i="14" s="1"/>
  <c r="E25" i="14" s="1"/>
  <c r="E27" i="14" s="1"/>
  <c r="E29" i="14" s="1"/>
  <c r="E31" i="14" s="1"/>
  <c r="E33" i="14" s="1"/>
  <c r="E35" i="14" s="1"/>
  <c r="E37" i="14" s="1"/>
  <c r="E39" i="14" s="1"/>
  <c r="E41" i="14" s="1"/>
  <c r="E43" i="14" s="1"/>
  <c r="E45" i="14" s="1"/>
  <c r="E47" i="14" s="1"/>
  <c r="E49" i="14" s="1"/>
  <c r="E4" i="14"/>
  <c r="E6" i="14" s="1"/>
  <c r="E8" i="14" s="1"/>
  <c r="E10" i="14" s="1"/>
  <c r="E12" i="14" s="1"/>
  <c r="E14" i="14" s="1"/>
  <c r="E16" i="14" s="1"/>
  <c r="E18" i="14" s="1"/>
  <c r="E20" i="14" s="1"/>
  <c r="E22" i="14" s="1"/>
  <c r="E24" i="14" s="1"/>
  <c r="E26" i="14" s="1"/>
  <c r="E28" i="14" s="1"/>
  <c r="E30" i="14" s="1"/>
  <c r="E32" i="14" s="1"/>
  <c r="E34" i="14" s="1"/>
  <c r="E36" i="14" s="1"/>
  <c r="E38" i="14" s="1"/>
  <c r="E40" i="14" s="1"/>
  <c r="E42" i="14" s="1"/>
  <c r="E44" i="14" s="1"/>
  <c r="E46" i="14" s="1"/>
  <c r="E48" i="14" s="1"/>
  <c r="D3" i="14"/>
  <c r="C3" i="14" s="1"/>
  <c r="B3" i="14" s="1"/>
  <c r="B2" i="14"/>
  <c r="D15" i="19"/>
  <c r="C26" i="5"/>
  <c r="D26" i="5"/>
  <c r="N60" i="18"/>
  <c r="N59" i="18"/>
  <c r="D14" i="19"/>
  <c r="D13" i="19"/>
  <c r="D25" i="5"/>
  <c r="C25" i="5"/>
  <c r="D24" i="5"/>
  <c r="C24" i="5"/>
  <c r="D139" i="3"/>
  <c r="D12" i="19"/>
  <c r="D22" i="5"/>
  <c r="C22" i="5"/>
  <c r="D21" i="5"/>
  <c r="C21" i="5"/>
  <c r="A13" i="2" l="1"/>
  <c r="A27" i="2"/>
  <c r="A31" i="2"/>
  <c r="A21" i="2"/>
  <c r="A22" i="2"/>
  <c r="A24" i="2"/>
  <c r="A25" i="2"/>
  <c r="A26" i="2"/>
  <c r="A14" i="2"/>
  <c r="A28" i="2"/>
  <c r="A29" i="2"/>
  <c r="A30" i="2"/>
  <c r="A7" i="2"/>
  <c r="C4" i="14"/>
  <c r="B4" i="14" s="1"/>
  <c r="D5" i="14"/>
  <c r="D6" i="14"/>
  <c r="D7" i="14" l="1"/>
  <c r="C5" i="14"/>
  <c r="B5" i="14" s="1"/>
  <c r="C6" i="14"/>
  <c r="B6" i="14" s="1"/>
  <c r="D8" i="14"/>
  <c r="N58" i="18"/>
  <c r="E13" i="18"/>
  <c r="N57" i="18"/>
  <c r="N56" i="18"/>
  <c r="D143" i="3"/>
  <c r="B143" i="3"/>
  <c r="N55" i="18"/>
  <c r="N54" i="18"/>
  <c r="N53" i="18"/>
  <c r="N52" i="18"/>
  <c r="N51" i="18"/>
  <c r="N50" i="18"/>
  <c r="D19" i="5"/>
  <c r="A19" i="2" s="1"/>
  <c r="C19" i="5"/>
  <c r="N49" i="18"/>
  <c r="N48" i="18"/>
  <c r="D18" i="5"/>
  <c r="A18" i="2" s="1"/>
  <c r="C18" i="5"/>
  <c r="D30" i="4"/>
  <c r="N44" i="18"/>
  <c r="N45" i="18"/>
  <c r="N46" i="18"/>
  <c r="N47" i="18"/>
  <c r="N39" i="18"/>
  <c r="N40" i="18"/>
  <c r="N41" i="18"/>
  <c r="N42" i="18"/>
  <c r="N43" i="18"/>
  <c r="D11" i="19"/>
  <c r="C17" i="5"/>
  <c r="D17" i="5"/>
  <c r="A17" i="2" s="1"/>
  <c r="J3" i="10"/>
  <c r="J4" i="10"/>
  <c r="J5" i="10"/>
  <c r="J6" i="10"/>
  <c r="J7" i="10"/>
  <c r="J2" i="10"/>
  <c r="E5" i="17"/>
  <c r="E6" i="17"/>
  <c r="E4" i="17"/>
  <c r="D3" i="19"/>
  <c r="D4" i="19"/>
  <c r="D2" i="19"/>
  <c r="C3" i="15"/>
  <c r="C16" i="5"/>
  <c r="D16" i="5"/>
  <c r="D15" i="5"/>
  <c r="A15" i="2" s="1"/>
  <c r="C15" i="5"/>
  <c r="D20" i="19"/>
  <c r="D21" i="19"/>
  <c r="D22" i="19"/>
  <c r="D23" i="19"/>
  <c r="D24" i="19"/>
  <c r="D25" i="19"/>
  <c r="D26" i="19"/>
  <c r="D19" i="19"/>
  <c r="D11" i="3"/>
  <c r="D8" i="19"/>
  <c r="D9" i="19"/>
  <c r="D7" i="19"/>
  <c r="D13" i="4"/>
  <c r="D14" i="4"/>
  <c r="D15" i="4"/>
  <c r="B9" i="3"/>
  <c r="B7" i="3"/>
  <c r="D9" i="3"/>
  <c r="D7" i="3"/>
  <c r="D12" i="5"/>
  <c r="C12" i="5"/>
  <c r="D11" i="5"/>
  <c r="C11" i="5"/>
  <c r="C10" i="5"/>
  <c r="D10" i="5"/>
  <c r="A10" i="2" s="1"/>
  <c r="C9" i="5"/>
  <c r="D9" i="5"/>
  <c r="A9" i="2" s="1"/>
  <c r="N37" i="18"/>
  <c r="N36" i="18"/>
  <c r="N35" i="18"/>
  <c r="B41" i="3"/>
  <c r="N34" i="18"/>
  <c r="N29" i="18"/>
  <c r="N30" i="18"/>
  <c r="N31" i="18"/>
  <c r="N32" i="18"/>
  <c r="N33" i="18"/>
  <c r="N28" i="18"/>
  <c r="D18" i="11"/>
  <c r="C8" i="5"/>
  <c r="D8" i="5"/>
  <c r="A8" i="2" s="1"/>
  <c r="E12" i="18"/>
  <c r="A11" i="2" l="1"/>
  <c r="A12" i="2"/>
  <c r="A16" i="2"/>
  <c r="D9" i="14"/>
  <c r="C7" i="14"/>
  <c r="B7" i="14" s="1"/>
  <c r="C8" i="14"/>
  <c r="B8" i="14" s="1"/>
  <c r="D10" i="14"/>
  <c r="B149" i="3"/>
  <c r="E11" i="18"/>
  <c r="D44" i="4"/>
  <c r="E10" i="18"/>
  <c r="E9" i="18"/>
  <c r="E8" i="18"/>
  <c r="E7" i="18"/>
  <c r="E3" i="18"/>
  <c r="E4" i="18"/>
  <c r="E5" i="18"/>
  <c r="E6" i="18"/>
  <c r="E2" i="18"/>
  <c r="D47" i="3"/>
  <c r="D14" i="11"/>
  <c r="D15" i="11"/>
  <c r="D16" i="11"/>
  <c r="D17" i="11"/>
  <c r="D13" i="11"/>
  <c r="D12" i="11"/>
  <c r="D11" i="11"/>
  <c r="B147" i="3"/>
  <c r="D12" i="4"/>
  <c r="D6" i="5"/>
  <c r="C6" i="5"/>
  <c r="D41" i="3"/>
  <c r="D29" i="4"/>
  <c r="D141" i="3"/>
  <c r="A6" i="2" l="1"/>
  <c r="D11" i="14"/>
  <c r="C9" i="14"/>
  <c r="B9" i="14" s="1"/>
  <c r="C10" i="14"/>
  <c r="B10" i="14" s="1"/>
  <c r="D12" i="14"/>
  <c r="D147" i="3"/>
  <c r="D13" i="14" l="1"/>
  <c r="C11" i="14"/>
  <c r="B11" i="14" s="1"/>
  <c r="C12" i="14"/>
  <c r="B12" i="14" s="1"/>
  <c r="D14" i="14"/>
  <c r="D135" i="3"/>
  <c r="E10" i="17"/>
  <c r="E9" i="17"/>
  <c r="D131" i="3"/>
  <c r="D13" i="3"/>
  <c r="D19" i="4"/>
  <c r="D20" i="4"/>
  <c r="D21" i="4"/>
  <c r="D22" i="4"/>
  <c r="D23" i="4"/>
  <c r="D24" i="4"/>
  <c r="D25" i="4"/>
  <c r="D26" i="4"/>
  <c r="D27" i="4"/>
  <c r="D28" i="4"/>
  <c r="E2" i="4"/>
  <c r="E4" i="4"/>
  <c r="E5" i="4"/>
  <c r="E6" i="4"/>
  <c r="E7" i="4"/>
  <c r="E8" i="4"/>
  <c r="E9" i="4"/>
  <c r="E10" i="4"/>
  <c r="E11" i="4"/>
  <c r="E17" i="4"/>
  <c r="E18" i="4"/>
  <c r="E19" i="4"/>
  <c r="E20" i="4"/>
  <c r="E21" i="4"/>
  <c r="E22" i="4"/>
  <c r="E23" i="4"/>
  <c r="E24" i="4"/>
  <c r="E25" i="4"/>
  <c r="E26" i="4"/>
  <c r="E27" i="4"/>
  <c r="E28" i="4"/>
  <c r="E1" i="4"/>
  <c r="D18" i="4"/>
  <c r="D17" i="4"/>
  <c r="D125" i="3"/>
  <c r="D123" i="3"/>
  <c r="D121" i="3"/>
  <c r="D119" i="3"/>
  <c r="D117" i="3"/>
  <c r="D115" i="3"/>
  <c r="D113" i="3"/>
  <c r="D111" i="3"/>
  <c r="D109" i="3"/>
  <c r="C2" i="15"/>
  <c r="D15" i="14" l="1"/>
  <c r="C13" i="14"/>
  <c r="B13" i="14" s="1"/>
  <c r="C14" i="14"/>
  <c r="B14" i="14" s="1"/>
  <c r="D16" i="14"/>
  <c r="D3" i="5"/>
  <c r="A3" i="2" s="1"/>
  <c r="C3" i="5"/>
  <c r="C1" i="15"/>
  <c r="D11" i="4"/>
  <c r="E5" i="12"/>
  <c r="E6" i="12"/>
  <c r="E7" i="12"/>
  <c r="E11" i="12"/>
  <c r="E12" i="12"/>
  <c r="E13" i="12"/>
  <c r="E14" i="12"/>
  <c r="E15" i="12"/>
  <c r="E16" i="12"/>
  <c r="E17" i="12"/>
  <c r="E18" i="12"/>
  <c r="D10" i="4"/>
  <c r="F3" i="13"/>
  <c r="F4" i="13"/>
  <c r="F5" i="13"/>
  <c r="F6" i="13"/>
  <c r="F7" i="13"/>
  <c r="F8" i="13"/>
  <c r="F9" i="13"/>
  <c r="F10" i="13"/>
  <c r="F11" i="13"/>
  <c r="F12" i="13"/>
  <c r="F13" i="13"/>
  <c r="F2" i="13"/>
  <c r="D43" i="4"/>
  <c r="D9" i="4"/>
  <c r="D41" i="4"/>
  <c r="D40" i="4"/>
  <c r="D8" i="4"/>
  <c r="D39" i="4"/>
  <c r="D7" i="4"/>
  <c r="D38" i="4"/>
  <c r="D6" i="4"/>
  <c r="D5" i="4"/>
  <c r="D4" i="4"/>
  <c r="D3" i="4"/>
  <c r="D2" i="4"/>
  <c r="D1" i="4"/>
  <c r="D17" i="14" l="1"/>
  <c r="C15" i="14"/>
  <c r="B15" i="14" s="1"/>
  <c r="C16" i="14"/>
  <c r="B16" i="14" s="1"/>
  <c r="D18" i="14"/>
  <c r="C34" i="5"/>
  <c r="D34" i="5"/>
  <c r="E34" i="5"/>
  <c r="K34" i="5"/>
  <c r="D19" i="14" l="1"/>
  <c r="C17" i="14"/>
  <c r="B17" i="14" s="1"/>
  <c r="C18" i="14"/>
  <c r="B18" i="14" s="1"/>
  <c r="D20" i="14"/>
  <c r="D2" i="11"/>
  <c r="D3" i="11"/>
  <c r="D4" i="11"/>
  <c r="D5" i="11"/>
  <c r="D6" i="11"/>
  <c r="D7" i="11"/>
  <c r="D8" i="11"/>
  <c r="D9" i="11"/>
  <c r="D10" i="11"/>
  <c r="D42" i="4"/>
  <c r="C4" i="5"/>
  <c r="D4" i="5"/>
  <c r="C5" i="5"/>
  <c r="D5" i="5"/>
  <c r="D2" i="5"/>
  <c r="C2" i="5"/>
  <c r="A5" i="2" l="1"/>
  <c r="A4" i="2"/>
  <c r="A2" i="2"/>
  <c r="D21" i="14"/>
  <c r="C19" i="14"/>
  <c r="B19" i="14" s="1"/>
  <c r="C20" i="14"/>
  <c r="B20" i="14" s="1"/>
  <c r="D22" i="14"/>
  <c r="B201" i="3"/>
  <c r="B202" i="3"/>
  <c r="B203" i="3"/>
  <c r="B204" i="3"/>
  <c r="B205" i="3"/>
  <c r="B206" i="3"/>
  <c r="B207" i="3"/>
  <c r="B208" i="3"/>
  <c r="B209" i="3"/>
  <c r="B210" i="3"/>
  <c r="B211" i="3"/>
  <c r="B212" i="3"/>
  <c r="B200" i="3"/>
  <c r="A4" i="8"/>
  <c r="A5" i="8" l="1"/>
  <c r="G4" i="8"/>
  <c r="C21" i="14"/>
  <c r="B21" i="14" s="1"/>
  <c r="D23" i="14"/>
  <c r="C22" i="14"/>
  <c r="B22" i="14" s="1"/>
  <c r="D24" i="14"/>
  <c r="A6" i="8" l="1"/>
  <c r="G5" i="8"/>
  <c r="C24" i="14"/>
  <c r="B24" i="14" s="1"/>
  <c r="D26" i="14"/>
  <c r="C23" i="14"/>
  <c r="B23" i="14" s="1"/>
  <c r="D25" i="14"/>
  <c r="A7" i="8" l="1"/>
  <c r="G6" i="8"/>
  <c r="C25" i="14"/>
  <c r="B25" i="14" s="1"/>
  <c r="D27" i="14"/>
  <c r="C26" i="14"/>
  <c r="B26" i="14" s="1"/>
  <c r="D28" i="14"/>
  <c r="A8" i="8" l="1"/>
  <c r="G7" i="8"/>
  <c r="C28" i="14"/>
  <c r="B28" i="14" s="1"/>
  <c r="D30" i="14"/>
  <c r="C27" i="14"/>
  <c r="B27" i="14" s="1"/>
  <c r="D29" i="14"/>
  <c r="A9" i="8" l="1"/>
  <c r="G8" i="8"/>
  <c r="C29" i="14"/>
  <c r="B29" i="14" s="1"/>
  <c r="D31" i="14"/>
  <c r="C30" i="14"/>
  <c r="B30" i="14" s="1"/>
  <c r="D32" i="14"/>
  <c r="A10" i="8" l="1"/>
  <c r="G9" i="8"/>
  <c r="C32" i="14"/>
  <c r="B32" i="14" s="1"/>
  <c r="D34" i="14"/>
  <c r="C31" i="14"/>
  <c r="B31" i="14" s="1"/>
  <c r="D33" i="14"/>
  <c r="A11" i="8" l="1"/>
  <c r="G10" i="8"/>
  <c r="C33" i="14"/>
  <c r="B33" i="14" s="1"/>
  <c r="D35" i="14"/>
  <c r="C34" i="14"/>
  <c r="B34" i="14" s="1"/>
  <c r="D36" i="14"/>
  <c r="A12" i="8" l="1"/>
  <c r="G11" i="8"/>
  <c r="C36" i="14"/>
  <c r="B36" i="14" s="1"/>
  <c r="D38" i="14"/>
  <c r="C35" i="14"/>
  <c r="B35" i="14" s="1"/>
  <c r="D37" i="14"/>
  <c r="A13" i="8" l="1"/>
  <c r="G12" i="8"/>
  <c r="C37" i="14"/>
  <c r="B37" i="14" s="1"/>
  <c r="D39" i="14"/>
  <c r="C38" i="14"/>
  <c r="B38" i="14" s="1"/>
  <c r="D40" i="14"/>
  <c r="A14" i="8" l="1"/>
  <c r="G13" i="8"/>
  <c r="C40" i="14"/>
  <c r="B40" i="14" s="1"/>
  <c r="D42" i="14"/>
  <c r="C39" i="14"/>
  <c r="B39" i="14" s="1"/>
  <c r="D41" i="14"/>
  <c r="A15" i="8" l="1"/>
  <c r="G14" i="8"/>
  <c r="C41" i="14"/>
  <c r="B41" i="14" s="1"/>
  <c r="D43" i="14"/>
  <c r="C42" i="14"/>
  <c r="B42" i="14" s="1"/>
  <c r="D44" i="14"/>
  <c r="G3" i="8"/>
  <c r="A16" i="8" l="1"/>
  <c r="G15" i="8"/>
  <c r="C44" i="14"/>
  <c r="B44" i="14" s="1"/>
  <c r="D46" i="14"/>
  <c r="C43" i="14"/>
  <c r="B43" i="14" s="1"/>
  <c r="D45" i="14"/>
  <c r="B169" i="3"/>
  <c r="A10" i="6"/>
  <c r="A11" i="6"/>
  <c r="A32" i="6"/>
  <c r="A31" i="6"/>
  <c r="A30" i="6"/>
  <c r="A29" i="6"/>
  <c r="A28" i="6"/>
  <c r="A27" i="6"/>
  <c r="A26" i="6"/>
  <c r="A25" i="6"/>
  <c r="A24" i="6"/>
  <c r="A23" i="6"/>
  <c r="A22" i="6"/>
  <c r="A21" i="6"/>
  <c r="A20" i="6"/>
  <c r="A19" i="6"/>
  <c r="A18" i="6"/>
  <c r="A17" i="6"/>
  <c r="A16" i="6"/>
  <c r="A15" i="6"/>
  <c r="A14" i="6"/>
  <c r="A13" i="6"/>
  <c r="A12" i="6"/>
  <c r="A2" i="6"/>
  <c r="A3" i="6"/>
  <c r="A4" i="6"/>
  <c r="A5" i="6"/>
  <c r="A6" i="6"/>
  <c r="A7" i="6"/>
  <c r="A8" i="6"/>
  <c r="A9" i="6"/>
  <c r="A1" i="6"/>
  <c r="A17" i="8" l="1"/>
  <c r="G16" i="8"/>
  <c r="C45" i="14"/>
  <c r="B45" i="14" s="1"/>
  <c r="D47" i="14"/>
  <c r="C46" i="14"/>
  <c r="B46" i="14" s="1"/>
  <c r="D48" i="14"/>
  <c r="C48" i="14" s="1"/>
  <c r="B48" i="14" s="1"/>
  <c r="A18" i="8" l="1"/>
  <c r="G17" i="8"/>
  <c r="C47" i="14"/>
  <c r="B47" i="14" s="1"/>
  <c r="D49" i="14"/>
  <c r="C49" i="14" s="1"/>
  <c r="B49" i="14" s="1"/>
  <c r="A19" i="8" l="1"/>
  <c r="G18" i="8"/>
  <c r="A20" i="8" l="1"/>
  <c r="G19" i="8"/>
  <c r="A21" i="8" l="1"/>
  <c r="G20" i="8"/>
  <c r="G21" i="8" l="1"/>
  <c r="A22" i="8"/>
  <c r="G22" i="8" l="1"/>
  <c r="A23" i="8"/>
  <c r="G23" i="8" l="1"/>
  <c r="A24" i="8"/>
  <c r="G24" i="8" l="1"/>
  <c r="A25" i="8"/>
  <c r="G25" i="8" l="1"/>
  <c r="A26" i="8"/>
  <c r="G26" i="8" l="1"/>
  <c r="A27" i="8"/>
  <c r="G27" i="8" l="1"/>
  <c r="A28" i="8"/>
  <c r="G28" i="8" l="1"/>
  <c r="A29" i="8"/>
  <c r="G29" i="8" l="1"/>
  <c r="A30" i="8"/>
  <c r="G30" i="8" l="1"/>
  <c r="A31" i="8"/>
  <c r="G31" i="8" l="1"/>
  <c r="A32" i="8"/>
  <c r="G32" i="8" l="1"/>
  <c r="A33" i="8"/>
  <c r="G33" i="8" l="1"/>
  <c r="A34" i="8"/>
  <c r="G34" i="8" l="1"/>
  <c r="A35" i="8"/>
  <c r="G35" i="8" l="1"/>
  <c r="A36" i="8"/>
  <c r="G36" i="8" l="1"/>
  <c r="A37" i="8"/>
  <c r="G37" i="8" l="1"/>
  <c r="A38" i="8"/>
  <c r="G38" i="8" l="1"/>
  <c r="A39" i="8"/>
  <c r="G39" i="8" l="1"/>
  <c r="A40" i="8"/>
  <c r="G40" i="8" l="1"/>
  <c r="A41" i="8"/>
  <c r="G41" i="8" l="1"/>
  <c r="A42" i="8"/>
  <c r="G42" i="8" l="1"/>
  <c r="A43" i="8"/>
  <c r="G43" i="8" l="1"/>
  <c r="A44" i="8"/>
  <c r="G44" i="8" l="1"/>
  <c r="A45" i="8"/>
  <c r="G45" i="8" l="1"/>
  <c r="A46" i="8"/>
  <c r="G46" i="8" l="1"/>
  <c r="A47" i="8"/>
  <c r="G47" i="8" l="1"/>
  <c r="A48" i="8"/>
  <c r="G48" i="8" l="1"/>
  <c r="A49" i="8"/>
  <c r="G49" i="8" l="1"/>
  <c r="A50" i="8"/>
  <c r="G50" i="8" l="1"/>
  <c r="A51" i="8"/>
  <c r="G51" i="8" l="1"/>
  <c r="A52" i="8"/>
  <c r="G52" i="8" l="1"/>
  <c r="A53" i="8"/>
  <c r="G53" i="8" l="1"/>
  <c r="A54" i="8"/>
  <c r="G54" i="8" l="1"/>
  <c r="A55" i="8"/>
  <c r="G55" i="8" l="1"/>
  <c r="A56" i="8"/>
  <c r="G56" i="8" l="1"/>
  <c r="A57" i="8"/>
  <c r="G57" i="8" l="1"/>
  <c r="A58" i="8"/>
  <c r="G58" i="8" l="1"/>
  <c r="A59" i="8"/>
  <c r="G59" i="8" l="1"/>
  <c r="A60" i="8"/>
  <c r="G60" i="8" l="1"/>
  <c r="A61" i="8"/>
  <c r="G61" i="8" l="1"/>
  <c r="A62" i="8"/>
  <c r="G62" i="8" l="1"/>
  <c r="A63" i="8"/>
  <c r="G63" i="8" l="1"/>
  <c r="A64" i="8"/>
  <c r="G64" i="8" l="1"/>
  <c r="A65" i="8"/>
  <c r="G65" i="8" l="1"/>
  <c r="A66" i="8"/>
  <c r="G66" i="8" l="1"/>
  <c r="A67" i="8"/>
  <c r="G67" i="8" l="1"/>
  <c r="A68" i="8"/>
  <c r="G68" i="8" l="1"/>
  <c r="A69" i="8"/>
  <c r="G69" i="8" l="1"/>
  <c r="A70" i="8"/>
  <c r="G70" i="8" l="1"/>
  <c r="A71" i="8"/>
  <c r="G71" i="8" l="1"/>
  <c r="A72" i="8"/>
  <c r="G72" i="8" l="1"/>
  <c r="A73" i="8"/>
  <c r="G73" i="8" l="1"/>
  <c r="A74" i="8"/>
  <c r="G74" i="8" l="1"/>
  <c r="A75" i="8"/>
  <c r="G75" i="8" l="1"/>
  <c r="A76" i="8"/>
  <c r="G76" i="8" l="1"/>
  <c r="A77" i="8"/>
  <c r="G77" i="8" l="1"/>
  <c r="A78" i="8"/>
  <c r="G78" i="8" l="1"/>
  <c r="A79" i="8"/>
  <c r="G79" i="8" l="1"/>
  <c r="A80" i="8"/>
  <c r="G80" i="8" l="1"/>
  <c r="A81" i="8"/>
  <c r="G81" i="8" l="1"/>
  <c r="A82" i="8"/>
  <c r="G82" i="8" l="1"/>
  <c r="A83" i="8"/>
  <c r="G83" i="8" l="1"/>
  <c r="A84" i="8"/>
  <c r="G84" i="8" l="1"/>
  <c r="A85" i="8"/>
  <c r="G85" i="8" l="1"/>
  <c r="A86" i="8"/>
  <c r="G86" i="8" l="1"/>
  <c r="A87" i="8"/>
  <c r="G87" i="8" l="1"/>
  <c r="A88" i="8"/>
  <c r="G88" i="8" l="1"/>
  <c r="A89" i="8"/>
  <c r="G89" i="8" l="1"/>
  <c r="A90" i="8"/>
  <c r="G90" i="8" l="1"/>
  <c r="A91" i="8"/>
  <c r="G91" i="8" l="1"/>
  <c r="A92" i="8"/>
  <c r="G92" i="8" l="1"/>
  <c r="A93" i="8"/>
  <c r="G93" i="8" l="1"/>
  <c r="A94" i="8"/>
  <c r="G94" i="8" l="1"/>
  <c r="A95" i="8"/>
  <c r="G95" i="8" l="1"/>
  <c r="A96" i="8"/>
  <c r="G96" i="8" l="1"/>
  <c r="A97" i="8"/>
  <c r="G97" i="8" l="1"/>
  <c r="A98" i="8"/>
  <c r="G98" i="8" l="1"/>
  <c r="A99" i="8"/>
  <c r="G99" i="8" l="1"/>
  <c r="A100" i="8"/>
  <c r="G100" i="8" l="1"/>
  <c r="A101" i="8"/>
  <c r="G101" i="8" l="1"/>
  <c r="A102" i="8"/>
  <c r="G102" i="8" l="1"/>
  <c r="A103" i="8"/>
  <c r="G103" i="8" l="1"/>
  <c r="A104" i="8"/>
  <c r="G104" i="8" l="1"/>
  <c r="A105" i="8"/>
  <c r="G105" i="8" l="1"/>
  <c r="A106" i="8"/>
  <c r="G106" i="8" l="1"/>
  <c r="A107" i="8"/>
  <c r="G107" i="8" l="1"/>
  <c r="A108" i="8"/>
  <c r="G108" i="8" l="1"/>
  <c r="A109" i="8"/>
  <c r="G109" i="8" l="1"/>
  <c r="A110" i="8"/>
  <c r="G110" i="8" l="1"/>
  <c r="A111" i="8"/>
  <c r="G111" i="8" l="1"/>
  <c r="A112" i="8"/>
  <c r="G112" i="8" l="1"/>
  <c r="A113" i="8"/>
  <c r="G113" i="8" l="1"/>
  <c r="A114" i="8"/>
  <c r="G114" i="8" l="1"/>
  <c r="A115" i="8"/>
  <c r="G115" i="8" l="1"/>
  <c r="A116" i="8"/>
  <c r="G116" i="8" l="1"/>
  <c r="A117" i="8"/>
  <c r="G117" i="8" l="1"/>
  <c r="A118" i="8"/>
  <c r="G118" i="8" l="1"/>
  <c r="A119" i="8"/>
  <c r="G119" i="8" l="1"/>
  <c r="A120" i="8"/>
  <c r="G120" i="8" l="1"/>
  <c r="A121" i="8"/>
  <c r="G121" i="8" l="1"/>
  <c r="A122" i="8"/>
  <c r="G122" i="8" l="1"/>
  <c r="A123" i="8"/>
  <c r="G123" i="8" l="1"/>
  <c r="A124" i="8"/>
  <c r="G124" i="8" l="1"/>
  <c r="A125" i="8"/>
  <c r="G125" i="8" l="1"/>
  <c r="A126" i="8"/>
  <c r="G126" i="8" l="1"/>
  <c r="A127" i="8"/>
  <c r="G127" i="8" l="1"/>
  <c r="A128" i="8"/>
  <c r="G128" i="8" l="1"/>
  <c r="A129" i="8"/>
  <c r="G129" i="8" l="1"/>
  <c r="A130" i="8"/>
  <c r="G130" i="8" l="1"/>
  <c r="A131" i="8"/>
  <c r="G131" i="8" l="1"/>
  <c r="A132" i="8"/>
  <c r="G132" i="8" l="1"/>
  <c r="A133" i="8"/>
  <c r="G133" i="8" l="1"/>
  <c r="A134" i="8"/>
  <c r="G134" i="8" l="1"/>
  <c r="A135" i="8"/>
  <c r="G135" i="8" l="1"/>
  <c r="A136" i="8"/>
  <c r="G136" i="8" l="1"/>
  <c r="A137" i="8"/>
  <c r="G137" i="8" l="1"/>
  <c r="A138" i="8"/>
  <c r="G138" i="8" l="1"/>
  <c r="A139" i="8"/>
  <c r="G139" i="8" l="1"/>
  <c r="A140" i="8"/>
  <c r="G140" i="8" l="1"/>
  <c r="A141" i="8"/>
  <c r="G141" i="8" l="1"/>
  <c r="A142" i="8"/>
  <c r="G142" i="8" l="1"/>
  <c r="A143" i="8"/>
  <c r="G143" i="8" l="1"/>
  <c r="A144" i="8"/>
  <c r="G144" i="8" l="1"/>
  <c r="A145" i="8"/>
  <c r="G145" i="8" l="1"/>
  <c r="A146" i="8"/>
  <c r="G146" i="8" l="1"/>
  <c r="A147" i="8"/>
  <c r="G147" i="8" l="1"/>
  <c r="A148" i="8"/>
  <c r="G148" i="8" l="1"/>
  <c r="A149" i="8"/>
  <c r="G149" i="8" l="1"/>
  <c r="A150" i="8"/>
  <c r="G150" i="8" l="1"/>
  <c r="A151" i="8"/>
  <c r="G151" i="8" l="1"/>
  <c r="A152" i="8"/>
  <c r="G152" i="8" l="1"/>
  <c r="A153" i="8"/>
  <c r="G153" i="8" l="1"/>
  <c r="A154" i="8"/>
  <c r="G154" i="8" l="1"/>
  <c r="A155" i="8"/>
  <c r="G155" i="8" l="1"/>
  <c r="A156" i="8"/>
  <c r="G156" i="8" l="1"/>
  <c r="A157" i="8"/>
  <c r="G157" i="8" l="1"/>
  <c r="A158" i="8"/>
  <c r="G158" i="8" l="1"/>
  <c r="A159" i="8"/>
  <c r="G159" i="8" l="1"/>
  <c r="A160" i="8"/>
  <c r="G160" i="8" l="1"/>
  <c r="A161" i="8"/>
  <c r="G161" i="8" l="1"/>
  <c r="A162" i="8"/>
  <c r="G162" i="8" l="1"/>
  <c r="A163" i="8"/>
  <c r="G163" i="8" l="1"/>
  <c r="A164" i="8"/>
  <c r="G164" i="8" l="1"/>
  <c r="A165" i="8"/>
  <c r="G165" i="8" l="1"/>
  <c r="A166" i="8"/>
  <c r="G166" i="8" l="1"/>
  <c r="A167" i="8"/>
  <c r="G167" i="8" l="1"/>
  <c r="A168" i="8"/>
  <c r="G168" i="8" l="1"/>
  <c r="A169" i="8"/>
  <c r="G169" i="8" l="1"/>
  <c r="A170" i="8"/>
  <c r="G170" i="8" l="1"/>
  <c r="A171" i="8"/>
  <c r="G171" i="8" l="1"/>
  <c r="A172" i="8"/>
  <c r="G172" i="8" l="1"/>
  <c r="A173" i="8"/>
  <c r="G173" i="8" l="1"/>
  <c r="A174" i="8"/>
  <c r="G174" i="8" l="1"/>
  <c r="A175" i="8"/>
  <c r="G175" i="8" l="1"/>
  <c r="A176" i="8"/>
  <c r="G176" i="8" l="1"/>
  <c r="A177" i="8"/>
  <c r="G177" i="8" l="1"/>
  <c r="A178" i="8"/>
  <c r="G178" i="8" l="1"/>
  <c r="A179" i="8"/>
  <c r="G179" i="8" l="1"/>
  <c r="A180" i="8"/>
  <c r="G180" i="8" l="1"/>
  <c r="A181" i="8"/>
  <c r="G181" i="8" l="1"/>
  <c r="A182" i="8"/>
  <c r="G182" i="8" l="1"/>
  <c r="A183" i="8"/>
  <c r="G183" i="8" l="1"/>
  <c r="A184" i="8"/>
  <c r="G184" i="8" l="1"/>
  <c r="A185" i="8"/>
  <c r="G185" i="8" l="1"/>
  <c r="A186" i="8"/>
  <c r="G186" i="8" l="1"/>
  <c r="A187" i="8"/>
  <c r="G187" i="8" l="1"/>
  <c r="A188" i="8"/>
  <c r="G188" i="8" l="1"/>
  <c r="A189" i="8"/>
  <c r="G189" i="8" l="1"/>
  <c r="A190" i="8"/>
  <c r="G190" i="8" l="1"/>
  <c r="A191" i="8"/>
  <c r="G191" i="8" l="1"/>
  <c r="A192" i="8"/>
  <c r="G192" i="8" l="1"/>
  <c r="A193" i="8"/>
  <c r="G193" i="8" l="1"/>
  <c r="A194" i="8"/>
  <c r="G194" i="8" l="1"/>
  <c r="A195" i="8"/>
  <c r="G195" i="8" l="1"/>
  <c r="A196" i="8"/>
  <c r="G196" i="8" l="1"/>
  <c r="A197" i="8"/>
  <c r="G197" i="8" l="1"/>
  <c r="A198" i="8"/>
  <c r="G198" i="8" l="1"/>
  <c r="A199" i="8"/>
  <c r="G199" i="8" l="1"/>
  <c r="A200" i="8"/>
  <c r="G200" i="8" l="1"/>
  <c r="A201" i="8"/>
  <c r="G201" i="8" l="1"/>
  <c r="A202" i="8"/>
  <c r="G202" i="8" l="1"/>
  <c r="A203" i="8"/>
  <c r="G203" i="8" l="1"/>
  <c r="A204" i="8"/>
  <c r="G204" i="8" l="1"/>
  <c r="A205" i="8"/>
  <c r="G205" i="8" l="1"/>
  <c r="A206" i="8"/>
  <c r="G206" i="8" l="1"/>
  <c r="A207" i="8"/>
  <c r="G207" i="8" l="1"/>
  <c r="A208" i="8"/>
  <c r="G208" i="8" l="1"/>
  <c r="A209" i="8"/>
  <c r="G209" i="8" l="1"/>
  <c r="A210" i="8"/>
  <c r="G210" i="8" l="1"/>
  <c r="A211" i="8"/>
  <c r="G211" i="8" l="1"/>
  <c r="A212" i="8"/>
  <c r="G212" i="8" l="1"/>
  <c r="A213" i="8"/>
  <c r="G213" i="8" l="1"/>
  <c r="A214" i="8"/>
  <c r="G214" i="8" l="1"/>
  <c r="A215" i="8"/>
  <c r="G215" i="8" l="1"/>
  <c r="A216" i="8"/>
  <c r="G216" i="8" l="1"/>
  <c r="A217" i="8"/>
  <c r="G217" i="8" l="1"/>
  <c r="A218" i="8"/>
  <c r="G218" i="8" l="1"/>
  <c r="A219" i="8"/>
  <c r="G219" i="8" l="1"/>
  <c r="A220" i="8"/>
  <c r="G220" i="8" l="1"/>
  <c r="A221" i="8"/>
  <c r="G221" i="8" l="1"/>
  <c r="A222" i="8"/>
  <c r="G222" i="8" l="1"/>
  <c r="A223" i="8"/>
  <c r="G223" i="8" l="1"/>
  <c r="A224" i="8"/>
  <c r="G224" i="8" l="1"/>
  <c r="A225" i="8"/>
  <c r="G225" i="8" l="1"/>
  <c r="A226" i="8"/>
  <c r="G226" i="8" l="1"/>
  <c r="A227" i="8"/>
  <c r="G227" i="8" l="1"/>
  <c r="A228" i="8"/>
  <c r="G228" i="8" l="1"/>
  <c r="A229" i="8"/>
  <c r="G229" i="8" l="1"/>
  <c r="A230" i="8"/>
  <c r="G230" i="8" l="1"/>
  <c r="A231" i="8"/>
  <c r="G231" i="8" l="1"/>
  <c r="A232" i="8"/>
  <c r="G232" i="8" l="1"/>
  <c r="A233" i="8"/>
  <c r="G233" i="8" l="1"/>
  <c r="A234" i="8"/>
  <c r="G234" i="8" l="1"/>
  <c r="A235" i="8"/>
  <c r="G235" i="8" l="1"/>
  <c r="A236" i="8"/>
  <c r="G236" i="8" l="1"/>
  <c r="A237" i="8"/>
  <c r="G237" i="8" l="1"/>
  <c r="A238" i="8"/>
  <c r="G238" i="8" l="1"/>
  <c r="A239" i="8"/>
  <c r="G239" i="8" l="1"/>
  <c r="A240" i="8"/>
  <c r="G240" i="8" l="1"/>
  <c r="A241" i="8"/>
  <c r="G241" i="8" l="1"/>
  <c r="A242" i="8"/>
  <c r="G242" i="8" l="1"/>
  <c r="A243" i="8"/>
  <c r="G243" i="8" l="1"/>
  <c r="A244" i="8"/>
  <c r="G244" i="8" l="1"/>
  <c r="A245" i="8"/>
  <c r="G245" i="8" l="1"/>
  <c r="A246" i="8"/>
  <c r="G246" i="8" l="1"/>
  <c r="A247" i="8"/>
  <c r="G247" i="8" l="1"/>
  <c r="A248" i="8"/>
  <c r="G248" i="8" l="1"/>
  <c r="A249" i="8"/>
  <c r="G249" i="8" l="1"/>
  <c r="A250" i="8"/>
  <c r="G250" i="8" l="1"/>
  <c r="A251" i="8"/>
  <c r="G251" i="8" s="1"/>
</calcChain>
</file>

<file path=xl/comments1.xml><?xml version="1.0" encoding="utf-8"?>
<comments xmlns="http://schemas.openxmlformats.org/spreadsheetml/2006/main">
  <authors>
    <author>DDrozdetskiy</author>
  </authors>
  <commentList>
    <comment ref="A55" authorId="0">
      <text>
        <r>
          <rPr>
            <b/>
            <sz val="8"/>
            <color indexed="81"/>
            <rFont val="Tahoma"/>
            <family val="2"/>
            <charset val="204"/>
          </rPr>
          <t>UPDATE contents SET content='sidemenu02-2.php' WHERE label='menufile'</t>
        </r>
      </text>
    </comment>
  </commentList>
</comments>
</file>

<file path=xl/comments2.xml><?xml version="1.0" encoding="utf-8"?>
<comments xmlns="http://schemas.openxmlformats.org/spreadsheetml/2006/main">
  <authors>
    <author>DDrozdetskiy</author>
  </authors>
  <commentList>
    <comment ref="B41" authorId="0">
      <text>
        <r>
          <rPr>
            <b/>
            <sz val="8"/>
            <color indexed="81"/>
            <rFont val="Tahoma"/>
            <family val="2"/>
            <charset val="204"/>
          </rPr>
          <t xml:space="preserve">таблица, содержащая параметры проверки форм POST/GET прочих переменных
label - </t>
        </r>
        <r>
          <rPr>
            <sz val="8"/>
            <color indexed="81"/>
            <rFont val="Tahoma"/>
            <family val="2"/>
            <charset val="204"/>
          </rPr>
          <t xml:space="preserve">ЧПУ метка (в каком урле применять)
</t>
        </r>
        <r>
          <rPr>
            <b/>
            <sz val="8"/>
            <color indexed="81"/>
            <rFont val="Tahoma"/>
            <family val="2"/>
            <charset val="204"/>
          </rPr>
          <t>type1</t>
        </r>
        <r>
          <rPr>
            <sz val="8"/>
            <color indexed="81"/>
            <rFont val="Tahoma"/>
            <family val="2"/>
            <charset val="204"/>
          </rPr>
          <t xml:space="preserve"> тип переменной GET/POST, просто переменная
</t>
        </r>
        <r>
          <rPr>
            <b/>
            <sz val="8"/>
            <color indexed="81"/>
            <rFont val="Tahoma"/>
            <family val="2"/>
            <charset val="204"/>
          </rPr>
          <t>var</t>
        </r>
        <r>
          <rPr>
            <sz val="8"/>
            <color indexed="81"/>
            <rFont val="Tahoma"/>
            <family val="2"/>
            <charset val="204"/>
          </rPr>
          <t xml:space="preserve"> имя переменной</t>
        </r>
        <r>
          <rPr>
            <b/>
            <sz val="8"/>
            <color indexed="81"/>
            <rFont val="Tahoma"/>
            <family val="2"/>
            <charset val="204"/>
          </rPr>
          <t xml:space="preserve">
kind - </t>
        </r>
        <r>
          <rPr>
            <sz val="8"/>
            <color indexed="81"/>
            <rFont val="Tahoma"/>
            <family val="2"/>
            <charset val="204"/>
          </rPr>
          <t xml:space="preserve">тип проверки (больше/меньше/не пустое/равно-не-равно
</t>
        </r>
        <r>
          <rPr>
            <b/>
            <sz val="8"/>
            <color indexed="81"/>
            <rFont val="Tahoma"/>
            <family val="2"/>
            <charset val="204"/>
          </rPr>
          <t>type2</t>
        </r>
        <r>
          <rPr>
            <sz val="8"/>
            <color indexed="81"/>
            <rFont val="Tahoma"/>
            <family val="2"/>
            <charset val="204"/>
          </rPr>
          <t xml:space="preserve"> - тип переменной, с которой идёт сравнение
</t>
        </r>
        <r>
          <rPr>
            <b/>
            <sz val="8"/>
            <color indexed="81"/>
            <rFont val="Tahoma"/>
            <family val="2"/>
            <charset val="204"/>
          </rPr>
          <t xml:space="preserve">param </t>
        </r>
        <r>
          <rPr>
            <sz val="8"/>
            <color indexed="81"/>
            <rFont val="Tahoma"/>
            <family val="2"/>
            <charset val="204"/>
          </rPr>
          <t xml:space="preserve">значение с которым сравнивают при проверке
</t>
        </r>
        <r>
          <rPr>
            <b/>
            <sz val="8"/>
            <color indexed="81"/>
            <rFont val="Tahoma"/>
            <family val="2"/>
            <charset val="204"/>
          </rPr>
          <t>succ</t>
        </r>
        <r>
          <rPr>
            <sz val="8"/>
            <color indexed="81"/>
            <rFont val="Tahoma"/>
            <family val="2"/>
            <charset val="204"/>
          </rPr>
          <t xml:space="preserve"> форма при удаче
</t>
        </r>
        <r>
          <rPr>
            <b/>
            <sz val="8"/>
            <color indexed="81"/>
            <rFont val="Tahoma"/>
            <family val="2"/>
            <charset val="204"/>
          </rPr>
          <t>file</t>
        </r>
        <r>
          <rPr>
            <sz val="8"/>
            <color indexed="81"/>
            <rFont val="Tahoma"/>
            <family val="2"/>
            <charset val="204"/>
          </rPr>
          <t xml:space="preserve"> форма загрузки при неудаче
</t>
        </r>
        <r>
          <rPr>
            <b/>
            <sz val="8"/>
            <color indexed="81"/>
            <rFont val="Tahoma"/>
            <family val="2"/>
            <charset val="204"/>
          </rPr>
          <t>tab</t>
        </r>
        <r>
          <rPr>
            <sz val="8"/>
            <color indexed="81"/>
            <rFont val="Tahoma"/>
            <family val="2"/>
            <charset val="204"/>
          </rPr>
          <t xml:space="preserve"> таблица для записи
</t>
        </r>
        <r>
          <rPr>
            <b/>
            <sz val="8"/>
            <color indexed="81"/>
            <rFont val="Tahoma"/>
            <family val="2"/>
            <charset val="204"/>
          </rPr>
          <t>sucmsg</t>
        </r>
        <r>
          <rPr>
            <sz val="8"/>
            <color indexed="81"/>
            <rFont val="Tahoma"/>
            <family val="2"/>
            <charset val="204"/>
          </rPr>
          <t xml:space="preserve"> - сообщение об успехе
</t>
        </r>
        <r>
          <rPr>
            <b/>
            <sz val="8"/>
            <color indexed="81"/>
            <rFont val="Tahoma"/>
            <family val="2"/>
            <charset val="204"/>
          </rPr>
          <t>errmsg</t>
        </r>
        <r>
          <rPr>
            <sz val="8"/>
            <color indexed="81"/>
            <rFont val="Tahoma"/>
            <family val="2"/>
            <charset val="204"/>
          </rPr>
          <t xml:space="preserve"> - сообщение об ошибке
</t>
        </r>
      </text>
    </comment>
    <comment ref="B43" authorId="0">
      <text>
        <r>
          <rPr>
            <b/>
            <sz val="8"/>
            <color indexed="81"/>
            <rFont val="Tahoma"/>
            <family val="2"/>
            <charset val="204"/>
          </rPr>
          <t xml:space="preserve">таблица, содержащая параметры проверки форм POST/GET прочих переменных
label - </t>
        </r>
        <r>
          <rPr>
            <sz val="8"/>
            <color indexed="81"/>
            <rFont val="Tahoma"/>
            <family val="2"/>
            <charset val="204"/>
          </rPr>
          <t xml:space="preserve">ЧПУ метка (в каком урле применять)
</t>
        </r>
        <r>
          <rPr>
            <b/>
            <sz val="8"/>
            <color indexed="81"/>
            <rFont val="Tahoma"/>
            <family val="2"/>
            <charset val="204"/>
          </rPr>
          <t>type1</t>
        </r>
        <r>
          <rPr>
            <sz val="8"/>
            <color indexed="81"/>
            <rFont val="Tahoma"/>
            <family val="2"/>
            <charset val="204"/>
          </rPr>
          <t xml:space="preserve"> тип переменной GET/POST, просто переменная
</t>
        </r>
        <r>
          <rPr>
            <b/>
            <sz val="8"/>
            <color indexed="81"/>
            <rFont val="Tahoma"/>
            <family val="2"/>
            <charset val="204"/>
          </rPr>
          <t>var</t>
        </r>
        <r>
          <rPr>
            <sz val="8"/>
            <color indexed="81"/>
            <rFont val="Tahoma"/>
            <family val="2"/>
            <charset val="204"/>
          </rPr>
          <t xml:space="preserve"> имя переменной</t>
        </r>
        <r>
          <rPr>
            <b/>
            <sz val="8"/>
            <color indexed="81"/>
            <rFont val="Tahoma"/>
            <family val="2"/>
            <charset val="204"/>
          </rPr>
          <t xml:space="preserve">
kind - </t>
        </r>
        <r>
          <rPr>
            <sz val="8"/>
            <color indexed="81"/>
            <rFont val="Tahoma"/>
            <family val="2"/>
            <charset val="204"/>
          </rPr>
          <t xml:space="preserve">тип проверки (больше/меньше/не пустое/равно-не-равно
</t>
        </r>
        <r>
          <rPr>
            <b/>
            <sz val="8"/>
            <color indexed="81"/>
            <rFont val="Tahoma"/>
            <family val="2"/>
            <charset val="204"/>
          </rPr>
          <t>type2</t>
        </r>
        <r>
          <rPr>
            <sz val="8"/>
            <color indexed="81"/>
            <rFont val="Tahoma"/>
            <family val="2"/>
            <charset val="204"/>
          </rPr>
          <t xml:space="preserve"> - тип переменной, с которой идёт сравнение
</t>
        </r>
        <r>
          <rPr>
            <b/>
            <sz val="8"/>
            <color indexed="81"/>
            <rFont val="Tahoma"/>
            <family val="2"/>
            <charset val="204"/>
          </rPr>
          <t xml:space="preserve">param </t>
        </r>
        <r>
          <rPr>
            <sz val="8"/>
            <color indexed="81"/>
            <rFont val="Tahoma"/>
            <family val="2"/>
            <charset val="204"/>
          </rPr>
          <t xml:space="preserve">значение с которым сравнивают при проверке
</t>
        </r>
        <r>
          <rPr>
            <b/>
            <sz val="8"/>
            <color indexed="81"/>
            <rFont val="Tahoma"/>
            <family val="2"/>
            <charset val="204"/>
          </rPr>
          <t>succ</t>
        </r>
        <r>
          <rPr>
            <sz val="8"/>
            <color indexed="81"/>
            <rFont val="Tahoma"/>
            <family val="2"/>
            <charset val="204"/>
          </rPr>
          <t xml:space="preserve"> форма при удаче
</t>
        </r>
        <r>
          <rPr>
            <b/>
            <sz val="8"/>
            <color indexed="81"/>
            <rFont val="Tahoma"/>
            <family val="2"/>
            <charset val="204"/>
          </rPr>
          <t>file</t>
        </r>
        <r>
          <rPr>
            <sz val="8"/>
            <color indexed="81"/>
            <rFont val="Tahoma"/>
            <family val="2"/>
            <charset val="204"/>
          </rPr>
          <t xml:space="preserve"> форма загрузки при неудаче
</t>
        </r>
        <r>
          <rPr>
            <b/>
            <sz val="8"/>
            <color indexed="81"/>
            <rFont val="Tahoma"/>
            <family val="2"/>
            <charset val="204"/>
          </rPr>
          <t>tab</t>
        </r>
        <r>
          <rPr>
            <sz val="8"/>
            <color indexed="81"/>
            <rFont val="Tahoma"/>
            <family val="2"/>
            <charset val="204"/>
          </rPr>
          <t xml:space="preserve"> таблица для записи
</t>
        </r>
        <r>
          <rPr>
            <b/>
            <sz val="8"/>
            <color indexed="81"/>
            <rFont val="Tahoma"/>
            <family val="2"/>
            <charset val="204"/>
          </rPr>
          <t>sucmsg</t>
        </r>
        <r>
          <rPr>
            <sz val="8"/>
            <color indexed="81"/>
            <rFont val="Tahoma"/>
            <family val="2"/>
            <charset val="204"/>
          </rPr>
          <t xml:space="preserve"> - сообщение об успехе
</t>
        </r>
        <r>
          <rPr>
            <b/>
            <sz val="8"/>
            <color indexed="81"/>
            <rFont val="Tahoma"/>
            <family val="2"/>
            <charset val="204"/>
          </rPr>
          <t>errmsg</t>
        </r>
        <r>
          <rPr>
            <sz val="8"/>
            <color indexed="81"/>
            <rFont val="Tahoma"/>
            <family val="2"/>
            <charset val="204"/>
          </rPr>
          <t xml:space="preserve"> - сообщение об ошибке
</t>
        </r>
      </text>
    </comment>
    <comment ref="B45" authorId="0">
      <text>
        <r>
          <rPr>
            <b/>
            <sz val="8"/>
            <color indexed="81"/>
            <rFont val="Tahoma"/>
            <family val="2"/>
            <charset val="204"/>
          </rPr>
          <t xml:space="preserve">таблица, содержащая параметры проверки форм POST/GET прочих переменных
label - </t>
        </r>
        <r>
          <rPr>
            <sz val="8"/>
            <color indexed="81"/>
            <rFont val="Tahoma"/>
            <family val="2"/>
            <charset val="204"/>
          </rPr>
          <t xml:space="preserve">ЧПУ метка (в каком урле применять)
</t>
        </r>
        <r>
          <rPr>
            <b/>
            <sz val="8"/>
            <color indexed="81"/>
            <rFont val="Tahoma"/>
            <family val="2"/>
            <charset val="204"/>
          </rPr>
          <t>type1</t>
        </r>
        <r>
          <rPr>
            <sz val="8"/>
            <color indexed="81"/>
            <rFont val="Tahoma"/>
            <family val="2"/>
            <charset val="204"/>
          </rPr>
          <t xml:space="preserve"> тип переменной GET/POST, просто переменная
</t>
        </r>
        <r>
          <rPr>
            <b/>
            <sz val="8"/>
            <color indexed="81"/>
            <rFont val="Tahoma"/>
            <family val="2"/>
            <charset val="204"/>
          </rPr>
          <t>var</t>
        </r>
        <r>
          <rPr>
            <sz val="8"/>
            <color indexed="81"/>
            <rFont val="Tahoma"/>
            <family val="2"/>
            <charset val="204"/>
          </rPr>
          <t xml:space="preserve"> имя переменной</t>
        </r>
        <r>
          <rPr>
            <b/>
            <sz val="8"/>
            <color indexed="81"/>
            <rFont val="Tahoma"/>
            <family val="2"/>
            <charset val="204"/>
          </rPr>
          <t xml:space="preserve">
kind - </t>
        </r>
        <r>
          <rPr>
            <sz val="8"/>
            <color indexed="81"/>
            <rFont val="Tahoma"/>
            <family val="2"/>
            <charset val="204"/>
          </rPr>
          <t xml:space="preserve">тип проверки (больше/меньше/не пустое/равно-не-равно
</t>
        </r>
        <r>
          <rPr>
            <b/>
            <sz val="8"/>
            <color indexed="81"/>
            <rFont val="Tahoma"/>
            <family val="2"/>
            <charset val="204"/>
          </rPr>
          <t>type2</t>
        </r>
        <r>
          <rPr>
            <sz val="8"/>
            <color indexed="81"/>
            <rFont val="Tahoma"/>
            <family val="2"/>
            <charset val="204"/>
          </rPr>
          <t xml:space="preserve"> - тип переменной, с которой идёт сравнение
</t>
        </r>
        <r>
          <rPr>
            <b/>
            <sz val="8"/>
            <color indexed="81"/>
            <rFont val="Tahoma"/>
            <family val="2"/>
            <charset val="204"/>
          </rPr>
          <t xml:space="preserve">param </t>
        </r>
        <r>
          <rPr>
            <sz val="8"/>
            <color indexed="81"/>
            <rFont val="Tahoma"/>
            <family val="2"/>
            <charset val="204"/>
          </rPr>
          <t xml:space="preserve">значение с которым сравнивают при проверке
</t>
        </r>
        <r>
          <rPr>
            <b/>
            <sz val="8"/>
            <color indexed="81"/>
            <rFont val="Tahoma"/>
            <family val="2"/>
            <charset val="204"/>
          </rPr>
          <t>succ</t>
        </r>
        <r>
          <rPr>
            <sz val="8"/>
            <color indexed="81"/>
            <rFont val="Tahoma"/>
            <family val="2"/>
            <charset val="204"/>
          </rPr>
          <t xml:space="preserve"> форма при удаче
</t>
        </r>
        <r>
          <rPr>
            <b/>
            <sz val="8"/>
            <color indexed="81"/>
            <rFont val="Tahoma"/>
            <family val="2"/>
            <charset val="204"/>
          </rPr>
          <t>file</t>
        </r>
        <r>
          <rPr>
            <sz val="8"/>
            <color indexed="81"/>
            <rFont val="Tahoma"/>
            <family val="2"/>
            <charset val="204"/>
          </rPr>
          <t xml:space="preserve"> форма загрузки при неудаче
</t>
        </r>
        <r>
          <rPr>
            <b/>
            <sz val="8"/>
            <color indexed="81"/>
            <rFont val="Tahoma"/>
            <family val="2"/>
            <charset val="204"/>
          </rPr>
          <t>tab</t>
        </r>
        <r>
          <rPr>
            <sz val="8"/>
            <color indexed="81"/>
            <rFont val="Tahoma"/>
            <family val="2"/>
            <charset val="204"/>
          </rPr>
          <t xml:space="preserve"> таблица для записи
</t>
        </r>
        <r>
          <rPr>
            <b/>
            <sz val="8"/>
            <color indexed="81"/>
            <rFont val="Tahoma"/>
            <family val="2"/>
            <charset val="204"/>
          </rPr>
          <t>sucmsg</t>
        </r>
        <r>
          <rPr>
            <sz val="8"/>
            <color indexed="81"/>
            <rFont val="Tahoma"/>
            <family val="2"/>
            <charset val="204"/>
          </rPr>
          <t xml:space="preserve"> - сообщение об успехе
</t>
        </r>
        <r>
          <rPr>
            <b/>
            <sz val="8"/>
            <color indexed="81"/>
            <rFont val="Tahoma"/>
            <family val="2"/>
            <charset val="204"/>
          </rPr>
          <t>errmsg</t>
        </r>
        <r>
          <rPr>
            <sz val="8"/>
            <color indexed="81"/>
            <rFont val="Tahoma"/>
            <family val="2"/>
            <charset val="204"/>
          </rPr>
          <t xml:space="preserve"> - сообщение об ошибке
</t>
        </r>
      </text>
    </comment>
    <comment ref="B67" authorId="0">
      <text/>
    </comment>
    <comment ref="B69" authorId="0">
      <text/>
    </comment>
    <comment ref="B71" authorId="0">
      <text/>
    </comment>
    <comment ref="B73" authorId="0">
      <text/>
    </comment>
    <comment ref="B75" authorId="0">
      <text/>
    </comment>
    <comment ref="B77" authorId="0">
      <text/>
    </comment>
    <comment ref="B79" authorId="0">
      <text/>
    </comment>
    <comment ref="B81" authorId="0">
      <text/>
    </comment>
    <comment ref="B83" authorId="0">
      <text/>
    </comment>
    <comment ref="B85" authorId="0">
      <text/>
    </comment>
    <comment ref="B125" authorId="0">
      <text>
        <r>
          <rPr>
            <b/>
            <sz val="8"/>
            <color indexed="81"/>
            <rFont val="Tahoma"/>
            <family val="2"/>
            <charset val="204"/>
          </rPr>
          <t>CREATE TABLE clients (row_id INT NOT NULL AUTO_INCREMENT PRIMARY KEY, rfid INT UNSIGNED,  account INT UNSIGNED, typeuser TINYINT UNSIGNED, color TINYINT UNSIGNED, info VARCHAR(644), surname VARCHAR(32), firstname VARCHAR(32), middlename VARCHAR(32), login VARCHAR(16), pass VARCHAR(16), email VARCHAR(64), phone VARCHAR(16), birthday DATE, balance BIGINT, datetime TIMESTAMP) DEFAULT CHARACTER SET utf8 COLLATE utf8_general_ci;</t>
        </r>
      </text>
    </comment>
  </commentList>
</comments>
</file>

<file path=xl/sharedStrings.xml><?xml version="1.0" encoding="utf-8"?>
<sst xmlns="http://schemas.openxmlformats.org/spreadsheetml/2006/main" count="2563" uniqueCount="925">
  <si>
    <t>new_user</t>
  </si>
  <si>
    <t>order</t>
  </si>
  <si>
    <t>check_data</t>
  </si>
  <si>
    <t>Тест</t>
  </si>
  <si>
    <t>test</t>
  </si>
  <si>
    <t>chpu</t>
  </si>
  <si>
    <t>address</t>
  </si>
  <si>
    <t>users</t>
  </si>
  <si>
    <t>login</t>
  </si>
  <si>
    <t>access</t>
  </si>
  <si>
    <t>param</t>
  </si>
  <si>
    <t>user_id</t>
  </si>
  <si>
    <t>link_user_acc</t>
  </si>
  <si>
    <t>keyfields</t>
  </si>
  <si>
    <t>keyfield</t>
  </si>
  <si>
    <t>not_pass</t>
  </si>
  <si>
    <t>captcha</t>
  </si>
  <si>
    <t>num</t>
  </si>
  <si>
    <t>test2</t>
  </si>
  <si>
    <t>hello</t>
  </si>
  <si>
    <t>SET NAMES utf8;</t>
  </si>
  <si>
    <t>SET CHARACTER SET utf8;</t>
  </si>
  <si>
    <t>CREATE TABLE test (row_id INT NOT NULL AUTO_INCREMENT PRIMARY KEY, url varchar(75), parent int, level int(1), address varchar(75), val varchar(75));</t>
  </si>
  <si>
    <t>url, parent, level, address</t>
  </si>
  <si>
    <t>drop table users;</t>
  </si>
  <si>
    <t>drop table access;</t>
  </si>
  <si>
    <t>drop table link_user_acc;</t>
  </si>
  <si>
    <t>CREATE DATABASE modx DEFAULT CHARACTER SET utf8;</t>
  </si>
  <si>
    <t xml:space="preserve">CREATE TABLE countries (row_id INT NOT NULL AUTO_INCREMENT PRIMARY KEY, domain varchar(2), namerus varchar(255), nameeng varchar(255)); </t>
  </si>
  <si>
    <t xml:space="preserve">CREATE TABLE geoip (row_id INT NOT NULL AUTO_INCREMENT PRIMARY KEY, ip1 INT UNSIGNED, ip2 INT UNSIGNED, domain varchar(2)); </t>
  </si>
  <si>
    <t>INSERT INTO countries (domain, namerus, nameeng) VALUES ("ru", "Рашка", "Russia");</t>
  </si>
  <si>
    <t>INSERT INTO countries (domain, namerus, nameeng) VALUES ("ua", "хохлянд", "Ukrain");</t>
  </si>
  <si>
    <t>INSERT INTO countries (domain, namerus, nameeng) VALUES ("uk", "Брит", "UK");</t>
  </si>
  <si>
    <t>ALTER TABLE basket ADD COLUMN price DECIMAL(8,2) AFTER qty;</t>
  </si>
  <si>
    <t>ALTER TABLE users ADD COLUMN labels TEXT AFTER other;</t>
  </si>
  <si>
    <t>ALTER TABLE access CONVERT TO CHARACTER SET utf8;</t>
  </si>
  <si>
    <t>ALTER TABLE captcha CONVERT TO CHARACTER SET utf8;</t>
  </si>
  <si>
    <t>ALTER TABLE chpu CONVERT TO CHARACTER SET utf8;</t>
  </si>
  <si>
    <t>ALTER TABLE keyfields CONVERT TO CHARACTER SET utf8;</t>
  </si>
  <si>
    <t>ALTER TABLE link_user_acc CONVERT TO CHARACTER SET utf8;</t>
  </si>
  <si>
    <t>ALTER TABLE test CONVERT TO CHARACTER SET utf8;</t>
  </si>
  <si>
    <t>ALTER TABLE users CONVERT TO CHARACTER SET utf8;</t>
  </si>
  <si>
    <t>title</t>
  </si>
  <si>
    <t>description</t>
  </si>
  <si>
    <t>keywords</t>
  </si>
  <si>
    <t>1С</t>
  </si>
  <si>
    <t>val</t>
  </si>
  <si>
    <t>url</t>
  </si>
  <si>
    <t>parent</t>
  </si>
  <si>
    <t>menu</t>
  </si>
  <si>
    <t>menugroup</t>
  </si>
  <si>
    <t>level</t>
  </si>
  <si>
    <t>redirect</t>
  </si>
  <si>
    <t>/</t>
  </si>
  <si>
    <t>main</t>
  </si>
  <si>
    <t>CREATE TABLE access (row_id INT NOT NULL AUTO_INCREMENT PRIMARY KEY, label varchar (15), param varchar(50), accsize INT) DEFAULT CHARACTER SET utf8 COLLATE utf8_general_ci;</t>
  </si>
  <si>
    <t>CREATE TABLE link_user_acc (row_id INT NOT NULL AUTO_INCREMENT PRIMARY KEY, user_id INT, access_id int) DEFAULT CHARACTER SET utf8 COLLATE utf8_general_ci;</t>
  </si>
  <si>
    <t>CREATE TABLE redirect (row_id INT NOT NULL AUTO_INCREMENT PRIMARY KEY, url varchar(75), address varchar(75)) DEFAULT CHARACTER SET utf8 COLLATE utf8_general_ci;</t>
  </si>
  <si>
    <t>CREATE TABLE keyfields (row_id INT NOT NULL AUTO_INCREMENT PRIMARY KEY, tab varchar(75), keyfield varchar(75)) DEFAULT CHARACTER SET utf8 COLLATE utf8_general_ci;</t>
  </si>
  <si>
    <t>CREATE TABLE  captcha (row_id INT NOT NULL AUTO_INCREMENT PRIMARY KEY, num INT(1), massive TEXT) DEFAULT CHARACTER SET utf8 COLLATE utf8_general_ci;</t>
  </si>
  <si>
    <t>counters</t>
  </si>
  <si>
    <t>CREATE TABLE counters (row_id INT NOT NULL AUTO_INCREMENT PRIMARY KEY, numtype varchar(255), num INT);</t>
  </si>
  <si>
    <t>numtype</t>
  </si>
  <si>
    <t>INSERT INTO `counters` VALUES(1, 'counter', 5000);</t>
  </si>
  <si>
    <t>mylinks</t>
  </si>
  <si>
    <t>цена на 1с</t>
  </si>
  <si>
    <t>автоматизация торговли</t>
  </si>
  <si>
    <t>автоматизация производства</t>
  </si>
  <si>
    <t>автоматизация предприятий</t>
  </si>
  <si>
    <t>1с общепит</t>
  </si>
  <si>
    <t>и</t>
  </si>
  <si>
    <t>р</t>
  </si>
  <si>
    <t>в</t>
  </si>
  <si>
    <t>д</t>
  </si>
  <si>
    <t>т</t>
  </si>
  <si>
    <t>п</t>
  </si>
  <si>
    <t>внедрение</t>
  </si>
  <si>
    <t>внедрения</t>
  </si>
  <si>
    <t>внедрению</t>
  </si>
  <si>
    <t>внедрением</t>
  </si>
  <si>
    <t>внедрении</t>
  </si>
  <si>
    <t>а</t>
  </si>
  <si>
    <t>1С Торговля</t>
  </si>
  <si>
    <t>1С Торговли</t>
  </si>
  <si>
    <t>1С Торговлю</t>
  </si>
  <si>
    <t>1С Торговле</t>
  </si>
  <si>
    <t>1С Торговлей</t>
  </si>
  <si>
    <t>настройка</t>
  </si>
  <si>
    <t>настройки</t>
  </si>
  <si>
    <t>настройку</t>
  </si>
  <si>
    <t>настройке</t>
  </si>
  <si>
    <t>настройкой</t>
  </si>
  <si>
    <t>1С Предприятие</t>
  </si>
  <si>
    <t>1С Предприятия</t>
  </si>
  <si>
    <t>1С Предприятию</t>
  </si>
  <si>
    <t>1С Предприятием</t>
  </si>
  <si>
    <t>1С Предприятии</t>
  </si>
  <si>
    <t>1С Бухгалтерия</t>
  </si>
  <si>
    <t>1С Производство</t>
  </si>
  <si>
    <t>1С Склад</t>
  </si>
  <si>
    <t>1С Управление торговлей</t>
  </si>
  <si>
    <t>1С Персонал</t>
  </si>
  <si>
    <t>1С 8.2</t>
  </si>
  <si>
    <t>1С Зарплата</t>
  </si>
  <si>
    <t>1С Розница</t>
  </si>
  <si>
    <t>1С Бухгалтерии</t>
  </si>
  <si>
    <t>1С Бухгалтерию</t>
  </si>
  <si>
    <t>1С Бухгалтерией</t>
  </si>
  <si>
    <t>1С Производства</t>
  </si>
  <si>
    <t>1С Производству</t>
  </si>
  <si>
    <t>1С Производством</t>
  </si>
  <si>
    <t>1С Производстве</t>
  </si>
  <si>
    <t>1С Склада</t>
  </si>
  <si>
    <t>1С Складу</t>
  </si>
  <si>
    <t>1С Складом</t>
  </si>
  <si>
    <t>1С Складе</t>
  </si>
  <si>
    <t>1С Управления торговлей</t>
  </si>
  <si>
    <t>1С Управлению торговлей</t>
  </si>
  <si>
    <t>1С Управлением торговлей</t>
  </si>
  <si>
    <t>1С Управлении торговлей</t>
  </si>
  <si>
    <t>1С Персонала</t>
  </si>
  <si>
    <t>1С Персоналу</t>
  </si>
  <si>
    <t>1С Персоналом</t>
  </si>
  <si>
    <t>1С Персонале</t>
  </si>
  <si>
    <t>1С Зарплаты</t>
  </si>
  <si>
    <t>1С Зарплату</t>
  </si>
  <si>
    <t>1С Зарплате</t>
  </si>
  <si>
    <t>1С Зарплатой</t>
  </si>
  <si>
    <t>1С Розницы</t>
  </si>
  <si>
    <t>1С Розницу</t>
  </si>
  <si>
    <t>1С Рознице</t>
  </si>
  <si>
    <t>1С Розницой</t>
  </si>
  <si>
    <t>установка</t>
  </si>
  <si>
    <t>установки</t>
  </si>
  <si>
    <t>установку</t>
  </si>
  <si>
    <t>установке</t>
  </si>
  <si>
    <t>установкой</t>
  </si>
  <si>
    <t>консультации по</t>
  </si>
  <si>
    <t>консультаций по</t>
  </si>
  <si>
    <t>консультациям по</t>
  </si>
  <si>
    <t>консультациями по</t>
  </si>
  <si>
    <t>консультациях по</t>
  </si>
  <si>
    <t>услуги по</t>
  </si>
  <si>
    <t>услуг по</t>
  </si>
  <si>
    <t>услугам по</t>
  </si>
  <si>
    <t>услугами по</t>
  </si>
  <si>
    <t>услугах по</t>
  </si>
  <si>
    <t>автоматизации производства</t>
  </si>
  <si>
    <t>автоматизацию производства</t>
  </si>
  <si>
    <t>автоматизацией производства</t>
  </si>
  <si>
    <t>автоматизации торговли</t>
  </si>
  <si>
    <t>автоматизацию торговли</t>
  </si>
  <si>
    <t>автоматизацией торговли</t>
  </si>
  <si>
    <t>комплексная автоматизация</t>
  </si>
  <si>
    <t>комплексную автоматизацию</t>
  </si>
  <si>
    <t>комплексной автоматизации</t>
  </si>
  <si>
    <t>комплексной автоматизацией</t>
  </si>
  <si>
    <t>автоматизация бизнеса</t>
  </si>
  <si>
    <t>автоматизации бизнеса</t>
  </si>
  <si>
    <t>автоматизацию бизнеса</t>
  </si>
  <si>
    <t>автоматизацией бизнеса</t>
  </si>
  <si>
    <t>установленная программа</t>
  </si>
  <si>
    <t>установленной программы</t>
  </si>
  <si>
    <t>установленную программу</t>
  </si>
  <si>
    <t>установленной программе</t>
  </si>
  <si>
    <t>установленной программой</t>
  </si>
  <si>
    <t>управляя</t>
  </si>
  <si>
    <t>управление</t>
  </si>
  <si>
    <t>управления</t>
  </si>
  <si>
    <t>управлению</t>
  </si>
  <si>
    <t>управлением</t>
  </si>
  <si>
    <t>управлении</t>
  </si>
  <si>
    <t>настройки в</t>
  </si>
  <si>
    <t>настроек в</t>
  </si>
  <si>
    <t>настройкам в</t>
  </si>
  <si>
    <t>настройками в</t>
  </si>
  <si>
    <t>настройках в</t>
  </si>
  <si>
    <t>новое в</t>
  </si>
  <si>
    <t>нового в</t>
  </si>
  <si>
    <t>новому в</t>
  </si>
  <si>
    <t>новым в</t>
  </si>
  <si>
    <t>новом в</t>
  </si>
  <si>
    <t xml:space="preserve">Базовая потребность - </t>
  </si>
  <si>
    <t xml:space="preserve">Первое действие в данной ситуации - </t>
  </si>
  <si>
    <t>заказ на</t>
  </si>
  <si>
    <t>заказа на</t>
  </si>
  <si>
    <t>заказу на</t>
  </si>
  <si>
    <t>заказом на</t>
  </si>
  <si>
    <t>заказе на</t>
  </si>
  <si>
    <t>Работа пользователя при</t>
  </si>
  <si>
    <t>Первый шаг -</t>
  </si>
  <si>
    <t>Правильнее всего начать</t>
  </si>
  <si>
    <t>Первым шагом к</t>
  </si>
  <si>
    <t>Лучше всего проводить</t>
  </si>
  <si>
    <t>Не стоит пренебрегать</t>
  </si>
  <si>
    <t>Срочно планировать</t>
  </si>
  <si>
    <t>Удобно располагать</t>
  </si>
  <si>
    <t>с выездом мастера</t>
  </si>
  <si>
    <t>с выездом на место</t>
  </si>
  <si>
    <t>с выездом в офис</t>
  </si>
  <si>
    <t>с выездом по Москве</t>
  </si>
  <si>
    <t>в Москве</t>
  </si>
  <si>
    <t>Нужно проводить</t>
  </si>
  <si>
    <t>на месте</t>
  </si>
  <si>
    <t>удалённо</t>
  </si>
  <si>
    <t>по телефону</t>
  </si>
  <si>
    <t>обновление</t>
  </si>
  <si>
    <t>обновления</t>
  </si>
  <si>
    <t>обновлению</t>
  </si>
  <si>
    <t>обновлением</t>
  </si>
  <si>
    <t>обновлении</t>
  </si>
  <si>
    <t>в ускоренном режиме</t>
  </si>
  <si>
    <t>с выездом специалиста</t>
  </si>
  <si>
    <t>При</t>
  </si>
  <si>
    <t>за умеренную плату</t>
  </si>
  <si>
    <t>недорого</t>
  </si>
  <si>
    <t>по умеренной цене</t>
  </si>
  <si>
    <t>с учётом конфигурации</t>
  </si>
  <si>
    <t>в сложных случаях</t>
  </si>
  <si>
    <t>в разумные сроки</t>
  </si>
  <si>
    <t>с выездом консультанта</t>
  </si>
  <si>
    <t>дёшево</t>
  </si>
  <si>
    <t>Начало к</t>
  </si>
  <si>
    <t>Оформление</t>
  </si>
  <si>
    <t>проходит успешно</t>
  </si>
  <si>
    <t>приводит к увеличению прибыли</t>
  </si>
  <si>
    <t>даёт эффект</t>
  </si>
  <si>
    <t>оправдывает вложенные средства</t>
  </si>
  <si>
    <t>быстро окупается</t>
  </si>
  <si>
    <t>Первый этап</t>
  </si>
  <si>
    <t>CREATE TABLE mylinks (row_id INT NOT NULL AUTO_INCREMENT PRIMARY KEY, project varchar(255), level TINYINT(1), phrase varchar(255), case_my  varchar(1), case_to  varchar(1), prior TINYINT(2), used TINYINT(1), url varchar(255));</t>
  </si>
  <si>
    <t>продажа</t>
  </si>
  <si>
    <t>продажи</t>
  </si>
  <si>
    <t>продажу</t>
  </si>
  <si>
    <t>продаже</t>
  </si>
  <si>
    <t>продажей</t>
  </si>
  <si>
    <t>/1%D0%A1/%D0%9F%D1%80%D0%BE%D0%B4%D0%B0%D0%B6%D0%B0/</t>
  </si>
  <si>
    <t>/1%D0%A1/%D0%A3%D1%81%D0%BB%D1%83%D0%B3%D0%B8/</t>
  </si>
  <si>
    <t>/1%D0%A1/%D0%9F%D0%BE%D0%B4%D0%B4%D0%B5%D1%80%D0%B6%D0%BA%D0%B0/</t>
  </si>
  <si>
    <t>/1%D0%A1/%D0%A3%D1%81%D1%82%D0%B0%D0%BD%D0%BE%D0%B2%D0%BA%D0%B0/</t>
  </si>
  <si>
    <t>/%D0%90%D0%B2%D1%82%D0%BE%D0%BC%D0%B0%D1%82%D0%B8%D0%B7%D0%B0%D1%86%D0%B8%D1%8F_%D1%82%D0%BE%D1%80%D0%B3%D0%BE%D0%B2%D0%BB%D0%B8/</t>
  </si>
  <si>
    <t>/1%D0%A1/%D0%90%D0%B2%D1%82%D0%BE%D0%BC%D0%B0%D1%82%D0%B8%D0%B7%D0%B0%D1%86%D0%B8%D1%8F_%D0%BF%D1%80%D0%BE%D0%B8%D0%B7%D0%B2%D0%BE%D0%B4%D1%81%D1%82%D0%B2%D0%B0/</t>
  </si>
  <si>
    <t>/1%D0%A1/%D0%9A%D0%BE%D0%BC%D0%BF%D0%BB%D0%B5%D0%BA%D1%81%D0%BD%D0%B0%D1%8F_%D0%B0%D0%B2%D1%82%D0%BE%D0%BC%D0%B0%D1%82%D0%B8%D0%B7%D0%B0%D1%86%D0%B8%D1%8F/</t>
  </si>
  <si>
    <t>/1%D0%A1/%D0%A0%D0%BE%D0%B7%D0%BD%D0%B8%D1%86%D0%B0/</t>
  </si>
  <si>
    <t>/1%D0%A1/%D0%A3%D0%BF%D1%80%D0%B0%D0%B2%D0%BB%D0%B5%D0%BD%D0%B8%D0%B5_%D1%82%D0%BE%D1%80%D0%B3%D0%BE%D0%B2%D0%BB%D0%B5%D0%B9/</t>
  </si>
  <si>
    <t>/1%D0%A1/%D0%91%D1%83%D1%85%D0%B3%D0%B0%D0%BB%D1%82%D0%B5%D1%80%D0%B8%D1%8F/</t>
  </si>
  <si>
    <t>/1%D0%A1/%D0%97%D0%B0%D1%80%D0%BF%D0%BB%D0%B0%D1%82%D0%B0/</t>
  </si>
  <si>
    <t>/1%D0%A1/</t>
  </si>
  <si>
    <t>INSERT INTO mylinks (row_id, project, level, phrase, case_my, case_to, prior, used, url) VALUES</t>
  </si>
  <si>
    <t>phrase</t>
  </si>
  <si>
    <t>id</t>
  </si>
  <si>
    <t>lvl</t>
  </si>
  <si>
    <t>my</t>
  </si>
  <si>
    <t>to</t>
  </si>
  <si>
    <t>оправдывает вложенные деньги</t>
  </si>
  <si>
    <t>окупается</t>
  </si>
  <si>
    <t>легко реализуется</t>
  </si>
  <si>
    <t>успешно реализуется</t>
  </si>
  <si>
    <t>Начинаем</t>
  </si>
  <si>
    <t xml:space="preserve">Оформляем </t>
  </si>
  <si>
    <t>удаётся успешно.</t>
  </si>
  <si>
    <t>отбивается в два счёта</t>
  </si>
  <si>
    <t>даёт быстрый отклик</t>
  </si>
  <si>
    <t>баз риска</t>
  </si>
  <si>
    <t>оказывает положительное влияние</t>
  </si>
  <si>
    <t>даёт отклик</t>
  </si>
  <si>
    <t>немедленно отражается в отчёте</t>
  </si>
  <si>
    <t>здорово помогает</t>
  </si>
  <si>
    <t>осуществить несложно</t>
  </si>
  <si>
    <t>эффективно и безопасно</t>
  </si>
  <si>
    <t>повышает эффективность</t>
  </si>
  <si>
    <t>повышает прибыль</t>
  </si>
  <si>
    <t>отбивает затраты</t>
  </si>
  <si>
    <t>увеличивает производительность.</t>
  </si>
  <si>
    <t>оптимально реализуется</t>
  </si>
  <si>
    <t>улучшает быстродействие</t>
  </si>
  <si>
    <t>Начать</t>
  </si>
  <si>
    <t>Детально разобрать</t>
  </si>
  <si>
    <t>Работа с</t>
  </si>
  <si>
    <t>Специалисты по</t>
  </si>
  <si>
    <t>Начало</t>
  </si>
  <si>
    <t xml:space="preserve">Главное в таком вопросе - </t>
  </si>
  <si>
    <t>Решение проблем, связанных с</t>
  </si>
  <si>
    <t xml:space="preserve">Начальная стадия - </t>
  </si>
  <si>
    <t>Вопрос о</t>
  </si>
  <si>
    <t>На стадии</t>
  </si>
  <si>
    <t>Хорошим началом будет</t>
  </si>
  <si>
    <t>Разумно начать</t>
  </si>
  <si>
    <t>Проведение</t>
  </si>
  <si>
    <t>Курсы по</t>
  </si>
  <si>
    <t>Информация о</t>
  </si>
  <si>
    <t>Усилия по</t>
  </si>
  <si>
    <t>База для</t>
  </si>
  <si>
    <t>При этом</t>
  </si>
  <si>
    <t>При всём этом</t>
  </si>
  <si>
    <t>Не удивительно, что</t>
  </si>
  <si>
    <t>Повод для начала</t>
  </si>
  <si>
    <t>Расчёт</t>
  </si>
  <si>
    <t>Усилия при</t>
  </si>
  <si>
    <t>Будущее за</t>
  </si>
  <si>
    <t>Я заметил, что</t>
  </si>
  <si>
    <t>Проект по</t>
  </si>
  <si>
    <t>Планирование</t>
  </si>
  <si>
    <t>/%D0%90%D0%B2%D1%82%D0%BE%D0%BC%D0%B0%D1%82%D0%B8%D0%B7%D0%B0%D1%86%D0%B8%D1%8F_%D0%BF%D1%80%D0%BE%D0%B8%D0%B7%D0%B2%D0%BE%D0%B4%D1%81%D1%82%D0%B2%D0%B0/</t>
  </si>
  <si>
    <t>осуществимо</t>
  </si>
  <si>
    <t>links</t>
  </si>
  <si>
    <t>в сжатые сроки</t>
  </si>
  <si>
    <t>categ</t>
  </si>
  <si>
    <t>CREATE TABLE categ (row_id INT NOT NULL AUTO_INCREMENT PRIMARY KEY, nam varchar(75), catrus varchar(75), cateng varchar(75));</t>
  </si>
  <si>
    <t>new</t>
  </si>
  <si>
    <t>nam</t>
  </si>
  <si>
    <t>forms</t>
  </si>
  <si>
    <t>check</t>
  </si>
  <si>
    <t>h1</t>
  </si>
  <si>
    <t>data</t>
  </si>
  <si>
    <t>domain</t>
  </si>
  <si>
    <t>CREATE TABLE links (row_id INT NOT NULL AUTO_INCREMENT PRIMARY KEY, ip varchar (15), mylink varchar(255) DEFAULT NULL, urlink varchar(255) DEFAULT NULL, textlink varchar(255) DEFAULT NULL, domain varchar(255) DEFAULT NULL, email varchar(255) DEFAULT NULL, backurl varchar(255) DEFAULT NULL, descr text, category int DEFAULT NULL, yaca int DEFAULT NULL, tic int DEFAULT NULL, pr tinyint(1) DEFAULT NULL, status tinyint(1) DEFAULT NULL, statbk tinyint(1) DEFAULT NULL, statya tinyint(1) DEFAULT NULL, addate datetime NOT NULL DEFAULT '0000-00-00 00:00:00', bkdate datetime NOT NULL DEFAULT '0000-00-00 00:00:00', yadate datetime NOT NULL DEFAULT '0000-00-00 00:00:00');</t>
  </si>
  <si>
    <t>addsite</t>
  </si>
  <si>
    <t>&lt;form action='/%D0%9B%D0%B8%D1%87%D0%BD%D1%8B%D0%B5_%D0%B4%D0%B0%D0%BD%D0%BD%D1%8B%D0%B5/' method='post' name='new_user'&gt;
   &lt;div class='form1'&gt;Имя: |&gt;firstname&lt;|&lt;input name='firstname' type='hidden' value='|&gt;firstname&lt;|'&gt; 
   Отчество: |&gt;middlename&lt;|&lt;input name='middlename' type='hidden' value='|&gt;middlename&lt;|'&gt;
   Фамилия: |&gt;lastname&lt;|&lt;input name='lastname' type='hidden' value='|&gt;lastname&lt;|'&gt;&lt;br /&gt;&lt;br /&gt;
   E-mail: |&gt;email&lt;|&lt;input name='email' type='hidden' value='|&gt;email&lt;|'&gt;
   Моб. Тел.:  |&gt;phone&lt;|&lt;input name='phone' type='hidden' value='|&gt;phone&lt;|'&gt;
   Город.: |&gt;city&lt;|&lt;input name='city' type='hidden' value='|&gt;city&lt;|'&gt;&lt;br /&gt;&lt;br /&gt;
   Логин: |&gt;login&lt;|&lt;/td&gt;&lt;td&gt;&lt;input name='login' type='hidden' value='|&gt;login&lt;|'&gt;
   &lt;br /&gt;&lt;br /&gt;
   О себе:&lt;br /&gt;
   &lt;textarea name='descr' cols='50' rows='3'&gt;|&gt;desc&lt;|&lt;/textarea&gt;&lt;br /&gt;&lt;br /&gt;
   &lt;input name='table' type='hidden' value='users' /&gt;
   &lt;input name='action' type='hidden' value='add' /&gt;
   &lt;input name='obligatory' type='hidden' value='firstname lastname email phone login password pass2 captcha' /&gt;
   &lt;input name='optionally' type='hidden' value='middlename city about phone login password pass2' /&gt;
   &lt;input name='check_equal' type='hidden' value='password pass2' /&gt;
   &lt;input name='ok' type='submit' value='Отправить' /&gt;&lt;/div&gt;
   &lt;/form&gt;</t>
  </si>
  <si>
    <t xml:space="preserve">&lt;div class='form1' align='center'&gt;
   &lt;br /&gt;Зарегистрирован новый пользователь:&lt;br /&gt;&lt;br /&gt;
   &lt;table class='data'&gt;
   &lt;tr&gt;
   &lt;td&gt;&lt;b&gt;Имя: &lt;/b&gt;&lt;/td&gt;&lt;td&gt;|&gt;firstname&lt;|&lt;/td&gt;
   &lt;td&gt;&lt;b&gt;Отчество: &lt;/b&gt;&lt;/td&gt;&lt;td&gt;|&gt;middlename&lt;|&lt;/td&gt; 
   &lt;td&gt;&lt;b&gt;Фамилия: &lt;/b&gt;&lt;/td&gt;&lt;td&gt;|&gt;lastname&lt;|&lt;/td&gt;
   &lt;/tr&gt;
   &lt;tr&gt;
   &lt;td&gt;&lt;b&gt;E-mail: &lt;/b&gt;&lt;/td&gt;&lt;td&gt;|&gt;email&lt;|&lt;/td&gt;
   &lt;td&gt;&lt;b&gt;Моб. Тел.: &lt;/b&gt;&lt;/td&gt;&lt;td&gt;|&gt;phone&lt;|&lt;/td&gt;
   &lt;td&gt;&lt;b&gt;Логин: &lt;/b&gt;&lt;/td&gt;&lt;td&gt;|&gt;login&lt;|&lt;/td&gt;
   &lt;/tr&gt;
   &lt;/table&gt;&lt;/div&gt;
</t>
  </si>
  <si>
    <t>&lt;div class='mesform'&gt;&lt;b&gt;YOU SHALL NOT PASS !!!&lt;/b&gt;&lt;br /&gt;&lt;br /&gt;
   &lt;img src='/images/not_pass.jpg' width='316' height='400' alt='not pass' longdesc='plus.html' /&gt;
   &lt;br /&gt;&lt;br /&gt;&lt;br /&gt;&lt;/div&gt;</t>
  </si>
  <si>
    <t>&lt;div class='mesform'&gt;&lt;b&gt;Приветствуем Вас !!!&lt;/b&gt;&lt;br /&gt;&lt;br /&gt;
   &lt;img src='/images/not_pass.jpg' width='316' height='400' alt='not pass' longdesc='plus.html' /&gt;
   &lt;br /&gt;&lt;br /&gt;&lt;br /&gt;&lt;/div&gt;</t>
  </si>
  <si>
    <t>INSERT INTO forms (nam, val, forma) VALUES ("new", "new_user", "&lt;form action='/%D0%9B%D0%B8%D1%87%D0%BD%D1%8B%D0%B5_%D0%B4%D0%B0%D0%BD%D0%BD%D1%8B%D0%B5/'
   method='post' name='new_user'&gt;
   &lt;div class='form1' align='center'&gt;&lt;p class='alarm'&gt;
   |&gt;message&lt;|&lt;/p&gt;
   * Имя: &lt;input name='firstname' type='text' value='|&gt;firstname&lt;|' size='10' maxlength='30'&gt; 
   Отчество: &lt;input name='middlename' type='text' value='|&gt;middlename&lt;|' size='15' maxlength='30'&gt;
   * Фамилия: &lt;input name='lastname' type='text' value='|&gt;lastname&lt;|' size='20' maxlength='40'&gt;&lt;br /&gt;&lt;br /&gt;
   * E-mail: &lt;input name='email' type='text' value='|&gt;email&lt;|' size='15' maxlength='40'&gt;
   * Моб. Тел.: &lt;input name='phone' type='text' value='|&gt;phone&lt;|' size='15' maxlength='40'&gt;
   Город.: &lt;input name='city' type='text' value='|&gt;city1&lt;|' size='15' maxlength='40'&gt;&lt;br /&gt;&lt;br /&gt;
   &lt;div class='formtab'&gt;&lt;table class='logintab'&gt;&lt;tr&gt;&lt;td&gt;* Придумайте Логин: &lt;/td&gt;&lt;td&gt;&lt;input name='login' type='text' value='|&gt;login&lt;|' size='15' maxlength='40'&gt;&lt;/td&gt;&lt;/tr&gt;
   &lt;tr&gt;&lt;td&gt;* Придумайте Пароль: &lt;/td&gt;&lt;td&gt;&lt;input name='password' type='password' value='|&gt;password&lt;|' size='15' maxlength='20'&gt;&lt;br /&gt;&lt;/td&gt;&lt;/tr&gt;
   &lt;tr&gt;&lt;td&gt;* Повторите пароль: &lt;/td&gt;&lt;td&gt;&lt;input name='pass2' type='password' value='|&gt;pass2&lt;|' size='15' maxlength='20'&gt;&lt;/td&gt;&lt;/tr&gt;
   &lt;/table&gt;&lt;/div&gt;&lt;div class='captcha'&gt;
   Введите цифры с картинки:&lt;br /&gt;
   &lt;img class='captcha' src='/parts/prt_unit_captcha.php' /&gt;&lt;input class='captcha' name='captcha' type='text' value='|&gt;captcha&lt;|' size='5' maxlength='5'&gt;&lt;/div&gt;
   &lt;br /&gt;
   О себе:&lt;br /&gt;
   &lt;textarea name='about' cols='50' rows='3'&gt;|&gt;about&lt;|&lt;/textarea&gt;&lt;br /&gt;&lt;br /&gt;
   &lt;input name='table' type='hidden' value='users' /&gt;
   &lt;input name='action' type='hidden' value='add' /&gt;
   &lt;input name='obligatory' type='hidden' value='firstname lastname email phone login password' /&gt;
   &lt;input name='optionally' type='hidden' value='middlename city about phone login password pass2 captcha' /&gt;
   &lt;input name='unique' type='hidden' value='email phone login' /&gt;
   &lt;input name='check_equal' type='hidden' value='password pass2' /&gt;
   &lt;input name='ok' type='submit' value='Отправить' /&gt;&lt;/div&gt;
   &lt;/form&gt;");</t>
  </si>
  <si>
    <t>noindex</t>
  </si>
  <si>
    <t>ALTER TABLE links ADD ip varchar(15) AFTER row_id;</t>
  </si>
  <si>
    <t>&lt;a href='/%D0%9A%D0%B0%D1%82%D0%B0%D0%BB%D0%BE%D0%B3/'&gt;Каталог сайтов&lt;/a&gt;&lt;br /&gt;&lt;br /&gt; &lt;form action='/%D0%94%D0%BE%D0%B1%D0%B0%D0%B2%D0%B8%D1%82%D1%8C_%D1%81%D1%81%D1%8B%D0%BB%D0%BA%D1%83/' method='post' name='new_site'&gt;
   &lt;div class='form1'&gt;&lt;p class='alarm'&gt; |&gt;message&lt;|&lt;/p&gt;&lt;br /&gt;Заполните форму&lt;br /&gt;
все поля до 255 знаков&lt;br /&gt;
&lt;strong&gt;все поля обязательны для заполнения&lt;/strong&gt;&lt;br /&gt;&lt;table width='400' border='0' class='formtable'&gt;
   &lt;tr&gt;&lt;td&gt;URL:&lt;/td&gt;&lt;td&gt;&lt;input class='catalog' name='urlink' type='text' value='|&gt;urlink&lt;|' size='100' maxlength='255' &gt;&lt;/td&gt;&lt;/tr&gt;
   &lt;tr&gt;&lt;td&gt;Название (текст ссылки): &lt;/td&gt;&lt;td&gt;&lt;input class='catalog' name='textlink' type='text' value='|&gt;textlink&lt;|' size='100' maxlength='255' &gt;&lt;/td&gt;&lt;/tr&gt;
   &lt;tr&gt;&lt;td&gt;E-mail:&lt;/td&gt;&lt;td&gt;&lt;input class='catalog' name='email' type='text' value='|&gt;email&lt;|' size='100' maxlength='255' &gt;&lt;/td&gt;&lt;/tr&gt;
   &lt;tr&gt;&lt;td&gt;Адрес обратной ссылки:&lt;/td&gt;&lt;td&gt;&lt;input class='catalog' name='backurl' type='text' value='|&gt;backurl&lt;|' cols='100' maxlength='255' &gt;&lt;/td&gt;&lt;/tr&gt;
   &lt;tr&gt;&lt;td&gt;Рубрика:&lt;/td&gt;&lt;td&gt;
   &lt;select name='category' class='cat_select'&gt;&lt;option value='0'&gt;Выбрать&lt;/option&gt;&lt;option value='4'&gt;Hi-Tech&lt;/option&gt;&lt;option value='636'&gt;&amp;nbsp;&amp;nbsp;&amp;nbsp;&amp;nbsp;&amp;nbsp;Компьютеры&lt;/option&gt;&lt;option value='5'&gt;&amp;nbsp;&amp;nbsp;&amp;nbsp;&amp;nbsp;&amp;nbsp;Интернет&lt;/option&gt;&lt;option value='311'&gt;&amp;nbsp;&amp;nbsp;&amp;nbsp;&amp;nbsp;&amp;nbsp;Мобильная связь&lt;/option&gt;&lt;option value='49'&gt;&amp;nbsp;&amp;nbsp;&amp;nbsp;&amp;nbsp;&amp;nbsp;Программы&lt;/option&gt;&lt;option value='51'&gt;&amp;nbsp;&amp;nbsp;&amp;nbsp;&amp;nbsp;&amp;nbsp;Безопасность&lt;/option&gt;&lt;option value='47'&gt;&amp;nbsp;&amp;nbsp;&amp;nbsp;&amp;nbsp;&amp;nbsp;Сети и связь&lt;/option&gt;&lt;option value='679'&gt;&amp;nbsp;&amp;nbsp;&amp;nbsp;&amp;nbsp;&amp;nbsp;Интерфейс&lt;/option&gt;&lt;option value='1278'&gt;&amp;nbsp;&amp;nbsp;&amp;nbsp;&amp;nbsp;&amp;nbsp;Универсальное&lt;/option&gt;&lt;option selected value='1277'&gt;&amp;nbsp;&amp;nbsp;&amp;nbsp;&amp;nbsp;&amp;nbsp;Прочее&lt;/option&gt;&lt;option value='112'&gt;Работа&lt;/option&gt;&lt;option value='10480'&gt;&amp;nbsp;&amp;nbsp;&amp;nbsp;&amp;nbsp;&amp;nbsp;Вакансии и резюме&lt;/option&gt;&lt;option value='10481'&gt;&amp;nbsp;&amp;nbsp;&amp;nbsp;&amp;nbsp;&amp;nbsp;Кадровые агентства&lt;/option&gt;&lt;option value='10482'&gt;&amp;nbsp;&amp;nbsp;&amp;nbsp;&amp;nbsp;&amp;nbsp;Работа за рубежом&lt;/option&gt;&lt;option value='10483'&gt;&amp;nbsp;&amp;nbsp;&amp;nbsp;&amp;nbsp;&amp;nbsp;Работа для IT-специалистов&lt;/option&gt;&lt;option value='10484'&gt;&amp;nbsp;&amp;nbsp;&amp;nbsp;&amp;nbsp;&amp;nbsp;Временная и удаленная работа&lt;/option&gt;&lt;option value='10994'&gt;&amp;nbsp;&amp;nbsp;&amp;nbsp;&amp;nbsp;&amp;nbsp;Управление персоналом&lt;/option&gt;&lt;option value='11595'&gt;&amp;nbsp;&amp;nbsp;&amp;nbsp;&amp;nbsp;&amp;nbsp;Работа для студентов&lt;/option&gt;&lt;option value='2'&gt;Учёба&lt;/option&gt;&lt;option value='25'&gt;&amp;nbsp;&amp;nbsp;&amp;nbsp;&amp;nbsp;&amp;nbsp;Высшее образование&lt;/option&gt;&lt;option value='27'&gt;&amp;nbsp;&amp;nbsp;&amp;nbsp;&amp;nbsp;&amp;nbsp;Курсы&lt;/option&gt;&lt;option value='26'&gt;&amp;nbsp;&amp;nbsp;&amp;nbsp;&amp;nbsp;&amp;nbsp;Среднее образование&lt;/option&gt;&lt;option value='3281'&gt;&amp;nbsp;&amp;nbsp;&amp;nbsp;&amp;nbsp;&amp;nbsp;Науки&lt;/option&gt;&lt;option value='2898'&gt;&amp;nbsp;&amp;nbsp;&amp;nbsp;&amp;nbsp;&amp;nbsp;Учебные материалы&lt;/option&gt;&lt;option value='670'&gt;&amp;nbsp;&amp;nbsp;&amp;nbsp;&amp;nbsp;&amp;nbsp;Универсальное&lt;/option&gt;&lt;option value='669'&gt;&amp;nbsp;&amp;nbsp;&amp;nbsp;&amp;nbsp;&amp;nbsp;Прочее&lt;/option&gt;&lt;option value='9'&gt;Дом&lt;/option&gt;&lt;option value='2865'&gt;&amp;nbsp;&amp;nbsp;&amp;nbsp;&amp;nbsp;&amp;nbsp;Квартира и дача&lt;/option&gt;&lt;option value='95'&gt;&amp;nbsp;&amp;nbsp;&amp;nbsp;&amp;nbsp;&amp;nbsp;Кулинария&lt;/option&gt;&lt;option value='668'&gt;&amp;nbsp;&amp;nbsp;&amp;nbsp;&amp;nbsp;&amp;nbsp;Все для праздника&lt;/option&gt;&lt;option value='2866'&gt;&amp;nbsp;&amp;nbsp;&amp;nbsp;&amp;nbsp;&amp;nbsp;Семья&lt;/option&gt;&lt;option value='97'&gt;&amp;nbsp;&amp;nbsp;&amp;nbsp;&amp;nbsp;&amp;nbsp;Домашние животные&lt;/option&gt;&lt;option value='96'&gt;&amp;nbsp;&amp;nbsp;&amp;nbsp;&amp;nbsp;&amp;nbsp;Здоровье&lt;/option&gt;&lt;option value='105'&gt;&amp;nbsp;&amp;nbsp;&amp;nbsp;&amp;nbsp;&amp;nbsp;Мода и красота&lt;/option&gt;&lt;option value='103'&gt;&amp;nbsp;&amp;nbsp;&amp;nbsp;&amp;nbsp;&amp;nbsp;Покупки&lt;/option&gt;&lt;option value='350'&gt;&amp;nbsp;&amp;nbsp;&amp;nbsp;&amp;nbsp;&amp;nbsp;Универсальное&lt;/option&gt;&lt;option value='3'&gt;Общество&lt;/option&gt;&lt;option value='37'&gt;&amp;nbsp;&amp;nbsp;&amp;nbsp;&amp;nbsp;&amp;nbsp;Власть&lt;/option&gt;&lt;option value='233'&gt;&amp;nbsp;&amp;nbsp;&amp;nbsp;&amp;nbsp;&amp;nbsp;Законы&lt;/option&gt;&lt;option value='39'&gt;&amp;nbsp;&amp;nbsp;&amp;nbsp;&amp;nbsp;&amp;nbsp;НКО&lt;/option&gt;&lt;option value='40'&gt;&amp;nbsp;&amp;nbsp;&amp;nbsp;&amp;nbsp;&amp;nbsp;Политика&lt;/option&gt;&lt;option value='43'&gt;&amp;nbsp;&amp;nbsp;&amp;nbsp;&amp;nbsp;&amp;nbsp;Религия&lt;/option&gt;&lt;option value='958'&gt;&amp;nbsp;&amp;nbsp;&amp;nbsp;&amp;nbsp;&amp;nbsp;Универсальное&lt;/option&gt;&lt;option value='957'&gt;&amp;nbsp;&amp;nbsp;&amp;nbsp;&amp;nbsp;&amp;nbsp;Прочее&lt;/option&gt;&lt;option value='8'&gt;Развлечения&lt;/option&gt;&lt;option value='87'&gt;&amp;nbsp;&amp;nbsp;&amp;nbsp;&amp;nbsp;&amp;nbsp;Игры&lt;/option&gt;&lt;option value='146'&gt;&amp;nbsp;&amp;nbsp;&amp;nbsp;&amp;nbsp;&amp;nbsp;Юмор&lt;/option&gt;&lt;option value='421'&gt;&amp;nbsp;&amp;nbsp;&amp;nbsp;&amp;nbsp;&amp;nbsp;Знакомства&lt;/option&gt;&lt;option value='11829'&gt;&amp;nbsp;&amp;nbsp;&amp;nbsp;&amp;nbsp;&amp;nbsp;Социальные сети&lt;/option&gt;&lt;option value='11034'&gt;&amp;nbsp;&amp;nbsp;&amp;nbsp;&amp;nbsp;&amp;nbsp;Психологические тесты&lt;/option&gt;&lt;option value='11374'&gt;&amp;nbsp;&amp;nbsp;&amp;nbsp;&amp;nbsp;&amp;nbsp;Развлекательные издания&lt;/option&gt;&lt;option value='91'&gt;&amp;nbsp;&amp;nbsp;&amp;nbsp;&amp;nbsp;&amp;nbsp;Эротика&lt;/option&gt;&lt;option value='12'&gt;&amp;nbsp;&amp;nbsp;&amp;nbsp;&amp;nbsp;&amp;nbsp;Непознанное&lt;/option&gt;&lt;option value='10641'&gt;&amp;nbsp;&amp;nbsp;&amp;nbsp;&amp;nbsp;&amp;nbsp;Чаты&lt;/option&gt;&lt;option value='1950'&gt;&amp;nbsp;&amp;nbsp;&amp;nbsp;&amp;nbsp;&amp;nbsp;Универсальное&lt;/option&gt;&lt;option value='1949'&gt;&amp;nbsp;&amp;nbsp;&amp;nbsp;&amp;nbsp;&amp;nbsp;Прочее&lt;/option&gt;&lt;option value='3579'&gt;Отдых&lt;/option&gt;&lt;option value='2877'&gt;&amp;nbsp;&amp;nbsp;&amp;nbsp;&amp;nbsp;&amp;nbsp;Где развлечься&lt;/option&gt;&lt;option value='88'&gt;&amp;nbsp;&amp;nbsp;&amp;nbsp;&amp;nbsp;&amp;nbsp;Туризм&lt;/option&gt;&lt;option value='3691'&gt;&amp;nbsp;&amp;nbsp;&amp;nbsp;&amp;nbsp;&amp;nbsp;Каникулы&lt;/option&gt;&lt;option value='98'&gt;&amp;nbsp;&amp;nbsp;&amp;nbsp;&amp;nbsp;&amp;nbsp;Хобби&lt;/option&gt;&lt;option value='1'&gt;Культура&lt;/option&gt;&lt;option value='19'&gt;&amp;nbsp;&amp;nbsp;&amp;nbsp;&amp;nbsp;&amp;nbsp;Музыка&lt;/option&gt;&lt;option value='18'&gt;&amp;nbsp;&amp;nbsp;&amp;nbsp;&amp;nbsp;&amp;nbsp;Литература&lt;/option&gt;&lt;option value='20'&gt;&amp;nbsp;&amp;nbsp;&amp;nbsp;&amp;nbsp;&amp;nbsp;Кино&lt;/option&gt;&lt;option value='17'&gt;&amp;nbsp;&amp;nbsp;&amp;nbsp;&amp;nbsp;&amp;nbsp;Театры&lt;/option&gt;&lt;option value='21'&gt;&amp;nbsp;&amp;nbsp;&amp;nbsp;&amp;nbsp;&amp;nbsp;Фотография&lt;/option&gt;&lt;option value='15'&gt;&amp;nbsp;&amp;nbsp;&amp;nbsp;&amp;nbsp;&amp;nbsp;Музеи&lt;/option&gt;&lt;option value='16'&gt;&amp;nbsp;&amp;nbsp;&amp;nbsp;&amp;nbsp;&amp;nbsp;Изобразительные искусства&lt;/option&gt;&lt;option value='661'&gt;&amp;nbsp;&amp;nbsp;&amp;nbsp;&amp;nbsp;&amp;nbsp;Танец&lt;/option&gt;&lt;option value='62'&gt;&amp;nbsp;&amp;nbsp;&amp;nbsp;&amp;nbsp;&amp;nbsp;Универсальное&lt;/option&gt;&lt;option value='61'&gt;&amp;nbsp;&amp;nbsp;&amp;nbsp;&amp;nbsp;&amp;nbsp;Прочее&lt;/option&gt;&lt;option value='90'&gt;Спорт&lt;/option&gt;&lt;option value='411'&gt;&amp;nbsp;&amp;nbsp;&amp;nbsp;&amp;nbsp;&amp;nbsp;Футбол&lt;/option&gt;&lt;option value='412'&gt;&amp;nbsp;&amp;nbsp;&amp;nbsp;&amp;nbsp;&amp;nbsp;Хоккей&lt;/option&gt;&lt;option value='410'&gt;&amp;nbsp;&amp;nbsp;&amp;nbsp;&amp;nbsp;&amp;nbsp;Баскетбол&lt;/option&gt;&lt;option value='417'&gt;&amp;nbsp;&amp;nbsp;&amp;nbsp;&amp;nbsp;&amp;nbsp;Теннис&lt;/option&gt;&lt;option value='408'&gt;&amp;nbsp;&amp;nbsp;&amp;nbsp;&amp;nbsp;&amp;nbsp;Автоспорт&lt;/option&gt;&lt;option value='418'&gt;&amp;nbsp;&amp;nbsp;&amp;nbsp;&amp;nbsp;&amp;nbsp;Шахматы, шашки&lt;/option&gt;&lt;option value='416'&gt;&amp;nbsp;&amp;nbsp;&amp;nbsp;&amp;nbsp;&amp;nbsp;Силовые виды спорта&lt;/option&gt;&lt;option value='438'&gt;&amp;nbsp;&amp;nbsp;&amp;nbsp;&amp;nbsp;&amp;nbsp;Единоборства&lt;/option&gt;&lt;option value='11824'&gt;&amp;nbsp;&amp;nbsp;&amp;nbsp;&amp;nbsp;&amp;nbsp;Спортивные трансляции&lt;/option&gt;&lt;option value='3441'&gt;&amp;nbsp;&amp;nbsp;&amp;nbsp;&amp;nbsp;&amp;nbsp;Летние виды спорта&lt;/option&gt;&lt;option value='3365'&gt;&amp;nbsp;&amp;nbsp;&amp;nbsp;&amp;nbsp;&amp;nbsp;Зимние виды спорта&lt;/option&gt;&lt;option value='3343'&gt;&amp;nbsp;&amp;nbsp;&amp;nbsp;&amp;nbsp;&amp;nbsp;Экстремальный спорт&lt;/option&gt;&lt;option value='660'&gt;&amp;nbsp;&amp;nbsp;&amp;nbsp;&amp;nbsp;&amp;nbsp;Водный спорт&lt;/option&gt;&lt;option value='439'&gt;&amp;nbsp;&amp;nbsp;&amp;nbsp;&amp;nbsp;&amp;nbsp;Конкурсы,  тотализатор&lt;/option&gt;&lt;option value='10082'&gt;&amp;nbsp;&amp;nbsp;&amp;nbsp;&amp;nbsp;&amp;nbsp;Спортивная пресса&lt;/option&gt;&lt;option value='10081'&gt;&amp;nbsp;&amp;nbsp;&amp;nbsp;&amp;nbsp;&amp;nbsp;Соревнования&lt;/option&gt;&lt;option value='3393'&gt;&amp;nbsp;&amp;nbsp;&amp;nbsp;&amp;nbsp;&amp;nbsp;Спортивные товары&lt;/option&gt;&lt;option value='11320'&gt;&amp;nbsp;&amp;nbsp;&amp;nbsp;&amp;nbsp;&amp;nbsp;Спортклубы&lt;/option&gt;&lt;option value='2078'&gt;&amp;nbsp;&amp;nbsp;&amp;nbsp;&amp;nbsp;&amp;nbsp;Универсальное&lt;/option&gt;&lt;option value='2077'&gt;&amp;nbsp;&amp;nbsp;&amp;nbsp;&amp;nbsp;&amp;nbsp;Прочее&lt;/option&gt;&lt;option value='11'&gt;СМИ&lt;/option&gt;&lt;option value='118'&gt;&amp;nbsp;&amp;nbsp;&amp;nbsp;&amp;nbsp;&amp;nbsp;Периодика&lt;/option&gt;&lt;option value='119'&gt;&amp;nbsp;&amp;nbsp;&amp;nbsp;&amp;nbsp;&amp;nbsp;Информационные агентства&lt;/option&gt;&lt;option value='10060'&gt;&amp;nbsp;&amp;nbsp;&amp;nbsp;&amp;nbsp;&amp;nbsp;Новости&lt;/option&gt;&lt;option value='117'&gt;&amp;nbsp;&amp;nbsp;&amp;nbsp;&amp;nbsp;&amp;nbsp;Телевидение&lt;/option&gt;&lt;option value='116'&gt;&amp;nbsp;&amp;nbsp;&amp;nbsp;&amp;nbsp;&amp;nbsp;Радио&lt;/option&gt;&lt;option value='2206'&gt;&amp;nbsp;&amp;nbsp;&amp;nbsp;&amp;nbsp;&amp;nbsp;Универсальное&lt;/option&gt;&lt;option value='2205'&gt;&amp;nbsp;&amp;nbsp;&amp;nbsp;&amp;nbsp;&amp;nbsp;Прочее&lt;/option&gt;&lt;option value='6'&gt;Бизнес&lt;/option&gt;&lt;option value='69'&gt;&amp;nbsp;&amp;nbsp;&amp;nbsp;&amp;nbsp;&amp;nbsp;Финансы&lt;/option&gt;&lt;option value='68'&gt;&amp;nbsp;&amp;nbsp;&amp;nbsp;&amp;nbsp;&amp;nbsp;Недвижимость&lt;/option&gt;&lt;option value='333'&gt;&amp;nbsp;&amp;nbsp;&amp;nbsp;&amp;nbsp;&amp;nbsp;Строительство&lt;/option&gt;&lt;option value='7'&gt;&amp;nbsp;&amp;nbsp;&amp;nbsp;&amp;nbsp;&amp;nbsp;Производство и поставки&lt;/option&gt;&lt;option value='73'&gt;&amp;nbsp;&amp;nbsp;&amp;nbsp;&amp;nbsp;&amp;nbsp;Реклама&lt;/option&gt;&lt;option value='72'&gt;&amp;nbsp;&amp;nbsp;&amp;nbsp;&amp;nbsp;&amp;nbsp;Деловые услуги&lt;/option&gt;&lt;option value='696'&gt;&amp;nbsp;&amp;nbsp;&amp;nbsp;&amp;nbsp;&amp;nbsp;Все для офиса&lt;/option&gt;&lt;option value='1502'&gt;&amp;nbsp;&amp;nbsp;&amp;nbsp;&amp;nbsp;&amp;nbsp;Универсальное&lt;/option&gt;&lt;option value='1501'&gt;&amp;nbsp;&amp;nbsp;&amp;nbsp;&amp;nbsp;&amp;nbsp;Прочее&lt;/option&gt;&lt;option value='3349'&gt;Справки&lt;/option&gt;&lt;option value='3366'&gt;&amp;nbsp;&amp;nbsp;&amp;nbsp;&amp;nbsp;&amp;nbsp;Энциклопедии&lt;/option&gt;&lt;option value='3549'&gt;&amp;nbsp;&amp;nbsp;&amp;nbsp;&amp;nbsp;&amp;nbsp;Словари&lt;/option&gt;&lt;option value='259'&gt;&amp;nbsp;&amp;nbsp;&amp;nbsp;&amp;nbsp;&amp;nbsp;Карты&lt;/option&gt;&lt;option value='12282'&gt;&amp;nbsp;&amp;nbsp;&amp;nbsp;&amp;nbsp;&amp;nbsp;Адреса и телефоны&lt;/option&gt;&lt;option value='66'&gt;&amp;nbsp;&amp;nbsp;&amp;nbsp;&amp;nbsp;&amp;nbsp;Транспорт&lt;/option&gt;&lt;option value='3371'&gt;&amp;nbsp;&amp;nbsp;&amp;nbsp;&amp;nbsp;&amp;nbsp;Афиша&lt;/option&gt;&lt;option value='11252'&gt;&amp;nbsp;&amp;nbsp;&amp;nbsp;&amp;nbsp;&amp;nbsp;Интернет-каталоги&lt;/option&gt;&lt;option value='3504'&gt;&amp;nbsp;&amp;nbsp;&amp;nbsp;&amp;nbsp;&amp;nbsp;Поиск людей&lt;/option&gt;&lt;option value='11185'&gt;&amp;nbsp;&amp;nbsp;&amp;nbsp;&amp;nbsp;&amp;nbsp;Программы ТВ&lt;/option&gt;&lt;option value='2991'&gt;&amp;nbsp;&amp;nbsp;&amp;nbsp;&amp;nbsp;&amp;nbsp;Погода&lt;/option&gt;&lt;option value='99'&gt;Авто&lt;/option&gt;&lt;option value='461'&gt;&amp;nbsp;&amp;nbsp;&amp;nbsp;&amp;nbsp;&amp;nbsp;Продажа автомобилей&lt;/option&gt;&lt;option value='459'&gt;&amp;nbsp;&amp;nbsp;&amp;nbsp;&amp;nbsp;&amp;nbsp;Техническое обслуживание&lt;/option&gt;&lt;option value='460'&gt;&amp;nbsp;&amp;nbsp;&amp;nbsp;&amp;nbsp;&amp;nbsp;Запчасти, аксессуары&lt;/option&gt;&lt;option value='458'&gt;&amp;nbsp;&amp;nbsp;&amp;nbsp;&amp;nbsp;&amp;nbsp;Подготовка водителей&lt;/option&gt;&lt;option value='10089'&gt;&amp;nbsp;&amp;nbsp;&amp;nbsp;&amp;nbsp;&amp;nbsp;Автопресса&lt;/option&gt;&lt;option value='462'&gt;&amp;nbsp;&amp;nbsp;&amp;nbsp;&amp;nbsp;&amp;nbsp;Автолюбители&lt;/option&gt;&lt;option value='457'&gt;&amp;nbsp;&amp;nbsp;&amp;nbsp;&amp;nbsp;&amp;nbsp;Мотоциклы&lt;/option&gt;&lt;option value='3238'&gt;&amp;nbsp;&amp;nbsp;&amp;nbsp;&amp;nbsp;&amp;nbsp;Автострахование&lt;/option&gt;&lt;option value='3016'&gt;&amp;nbsp;&amp;nbsp;&amp;nbsp;&amp;nbsp;&amp;nbsp;Автомобиль и закон&lt;/option&gt;&lt;option value='542'&gt;&amp;nbsp;&amp;nbsp;&amp;nbsp;&amp;nbsp;&amp;nbsp;Универсальное&lt;/option&gt;&lt;option value='541'&gt;&amp;nbsp;&amp;nbsp;&amp;nbsp;&amp;nbsp;&amp;nbsp;Прочее&lt;/option&gt;&lt;option value='11068'&gt;Порталы&lt;/option&gt;&lt;option value='30'&gt;Универсальное&lt;/option&gt;&lt;/select&gt;
   &lt;/td&gt;&lt;/tr&gt;
   &lt;/table&gt;
   Описание сайта (до 1024 знаков)&lt;br /&gt;
   &lt;textarea name='descr' cols='60' rows='5'&gt;|&gt;descr&lt;|&lt;/textarea&gt;
   &lt;input name='table' type='hidden' value='links' /&gt;
   &lt;input name='action' type='hidden' value='addsite' /&gt;
   &lt;input name='unique' type='hidden' value='domain' /&gt;
   &lt;input name='obligatory' type='hidden' value='urlink textlink email backurl' /&gt;&lt;br /&gt;&lt;br /&gt;
   &lt;input name='ok' type='submit' value='Отправить' /&gt;&lt;/div&gt;
   &lt;/form&gt;</t>
  </si>
  <si>
    <t>INSERT INTO redirect (url, address) VALUES ('/1c-franch/automation-of-business-and-industry.html', 'Автоматизация_производства');</t>
  </si>
  <si>
    <t>INSERT INTO `access` VALUES(1, 'redactor', 'edit save', 0);</t>
  </si>
  <si>
    <t>INSERT INTO `link_user_acc` (`user_id`, `access_id`) VALUES (1, 1);</t>
  </si>
  <si>
    <t>&lt;form action='/%D0%9B%D0%B8%D1%87%D0%BD%D1%8B%D0%B5_%D0%B4%D0%B0%D0%BD%D0%BD%D1%8B%D0%B5/'
   method='post' name='new_user'&gt;
   &lt;div class='form1' align='center'&gt;&lt;p class='alarm'&gt;
   |&gt;message&lt;|&lt;/p&gt;
   * Имя: &lt;input name='firstname' type='text' value='|&gt;firstname&lt;|' size='10' maxlength='30'&gt; 
   Отчество: &lt;input name='middlename' type='text' value='|&gt;middlename&lt;|' size='15' maxlength='30'&gt;
   * Фамилия: &lt;input name='lastname' type='text' value='|&gt;lastname&lt;|' size='20' maxlength='40'&gt;&lt;br /&gt;&lt;br /&gt;
   * E-mail: &lt;input name='email' type='text' value='|&gt;email&lt;|' size='15' maxlength='40'&gt;
   * Моб. Тел.: &lt;input name='phone' type='text' value='|&gt;phone&lt;|' size='15' maxlength='40'&gt;
   Город.: &lt;input name='city' type='text' value='|&gt;city&lt;|' size='15' maxlength='40'&gt;&lt;br /&gt;&lt;br /&gt;
   &lt;div class='formtab'&gt;&lt;table class='logintab'&gt;&lt;tr&gt;&lt;td&gt;* Придумайте Логин: &lt;/td&gt;&lt;td&gt;&lt;input name='login' type='text' value='|&gt;login&lt;|' size='15' maxlength='40'&gt;&lt;/td&gt;&lt;/tr&gt;
   &lt;tr&gt;&lt;td&gt;* Придумайте Пароль: &lt;/td&gt;&lt;td&gt;&lt;input name='password' type='password' value='|&gt;password&lt;|' size='15' maxlength='20'&gt;&lt;br /&gt;&lt;/td&gt;&lt;/tr&gt;
   &lt;tr&gt;&lt;td&gt;* Повторите пароль: &lt;/td&gt;&lt;td&gt;&lt;input name='pass2' type='password' value='|&gt;pass2&lt;|' size='15' maxlength='20'&gt;&lt;/td&gt;&lt;/tr&gt;
   &lt;/table&gt;&lt;/div&gt;&lt;div class='captcha'&gt;
   Введите цифры с картинки:&lt;br /&gt;
   &lt;div class='capt'&gt;&lt;img class='captcha' src='/parts/prt_unit_captcha.php' /&gt;&lt;/div&gt;&lt;img class="butt" id="refresh" src="/i/refresh.png" /&gt;&lt;input class='captcha' name='captcha' type='text' value='|&gt;captcha&lt;|' size='5' maxlength='5'&gt;&lt;/div&gt;
   &lt;br /&gt;
   О себе:&lt;br /&gt;
   &lt;textarea name='about' cols='50' rows='3'&gt;|&gt;about&lt;|&lt;/textarea&gt;&lt;br /&gt;&lt;br /&gt;
   &lt;input name='table' type='hidden' value='users' /&gt;
   &lt;input name='action' type='hidden' value='add' /&gt;
   &lt;input name='obligatory' type='hidden' value='firstname lastname email phone login password' /&gt;
   &lt;input name='optionally' type='hidden' value='middlename city about phone login password pass2 captcha' /&gt;
   &lt;input name='unique' type='hidden' value='email phone login' /&gt;
   &lt;input name='check_equal' type='hidden' value='password pass2' /&gt;
   &lt;input name='ok' type='submit' value='Отправить' /&gt;&lt;/div&gt;
   &lt;/form&gt;</t>
  </si>
  <si>
    <t>template</t>
  </si>
  <si>
    <t>1_main.php</t>
  </si>
  <si>
    <t>payments</t>
  </si>
  <si>
    <t>CREATE TABLE payments (row_id INT NOT NULL AUTO_INCREMENT PRIMARY KEY, user_id INT, ip varchar (15),  summary FLOAT(2), kind_of varchar(255), addate datetime) DEFAULT CHARACTER SET utf8 COLLATE utf8_general_ci;</t>
  </si>
  <si>
    <t>orders</t>
  </si>
  <si>
    <t>CREATE TABLE orders (row_id INT NOT NULL AUTO_INCREMENT PRIMARY KEY, user_id INT, ip varchar (15), subj_id INT, qty INT, price FLOAT(2), summary FLOAT(2), addate datetime, labels text) DEFAULT CHARACTER SET utf8 COLLATE utf8_general_ci;</t>
  </si>
  <si>
    <t>План Зала</t>
  </si>
  <si>
    <t>Резервирование мест</t>
  </si>
  <si>
    <t>зал</t>
  </si>
  <si>
    <t>Банкетный зал</t>
  </si>
  <si>
    <t>Холл</t>
  </si>
  <si>
    <t>hall</t>
  </si>
  <si>
    <t>План</t>
  </si>
  <si>
    <t>Зал</t>
  </si>
  <si>
    <t>Фотогалерея</t>
  </si>
  <si>
    <t>photo</t>
  </si>
  <si>
    <t>lodges</t>
  </si>
  <si>
    <t>numb</t>
  </si>
  <si>
    <t>guests</t>
  </si>
  <si>
    <t>notice</t>
  </si>
  <si>
    <t>x</t>
  </si>
  <si>
    <t>y</t>
  </si>
  <si>
    <t>w</t>
  </si>
  <si>
    <t>h</t>
  </si>
  <si>
    <t>В крайнем справа стуле торчит гвоздь, берегите жопу</t>
  </si>
  <si>
    <t>Есть доп. табуретка</t>
  </si>
  <si>
    <t>На столе написано неприличное слово (\"хуй\")</t>
  </si>
  <si>
    <t>У этой ложи сиденье с подогревом</t>
  </si>
  <si>
    <t>В стоимость входит самовар с пивом</t>
  </si>
  <si>
    <t>Отсюда лучше всего виден сриптиз</t>
  </si>
  <si>
    <t>ajax001</t>
  </si>
  <si>
    <t>1_ajax.php</t>
  </si>
  <si>
    <t>flonum</t>
  </si>
  <si>
    <t>Комфортность</t>
  </si>
  <si>
    <t>1_page2.php</t>
  </si>
  <si>
    <t>label</t>
  </si>
  <si>
    <t>content</t>
  </si>
  <si>
    <t>contents</t>
  </si>
  <si>
    <t>CREATE TABLE contents (row_id INT NOT NULL AUTO_INCREMENT PRIMARY KEY, label varchar(75), val varchar(75), content text) DEFAULT CHARACTER SET utf8 COLLATE utf8_general_ci;</t>
  </si>
  <si>
    <t>data000.php</t>
  </si>
  <si>
    <t>data001.php</t>
  </si>
  <si>
    <t>data002.php</t>
  </si>
  <si>
    <t>data004.php</t>
  </si>
  <si>
    <t>Заказ мероприятия</t>
  </si>
  <si>
    <t>mods/ajx_lodges.php</t>
  </si>
  <si>
    <t>zakaz</t>
  </si>
  <si>
    <t>CREATE TABLE test1 (row_id INT NOT NULL AUTO_INCREMENT PRIMARY KEY, letter varchar(1)) DEFAULT CHARACTER SET utf8 COLLATE utf8_general_ci;</t>
  </si>
  <si>
    <t>letter</t>
  </si>
  <si>
    <t>A</t>
  </si>
  <si>
    <t>B</t>
  </si>
  <si>
    <t>C</t>
  </si>
  <si>
    <t>D</t>
  </si>
  <si>
    <t>CREATE TABLE test2 (row_id INT NOT NULL AUTO_INCREMENT PRIMARY KEY, letter varchar(1), num INT) DEFAULT CHARACTER SET utf8 COLLATE utf8_general_ci;</t>
  </si>
  <si>
    <t>fieldlabs</t>
  </si>
  <si>
    <t>Название клиента / Название агентства:</t>
  </si>
  <si>
    <t>Название мероприятия/ повод мероприятия:</t>
  </si>
  <si>
    <t>дата проведения</t>
  </si>
  <si>
    <t>cli</t>
  </si>
  <si>
    <t>reason</t>
  </si>
  <si>
    <t>datestart</t>
  </si>
  <si>
    <t>timestart</t>
  </si>
  <si>
    <t>timefin</t>
  </si>
  <si>
    <t>format1</t>
  </si>
  <si>
    <t>guestqty</t>
  </si>
  <si>
    <t>other</t>
  </si>
  <si>
    <t>montime</t>
  </si>
  <si>
    <t>person</t>
  </si>
  <si>
    <t>phone</t>
  </si>
  <si>
    <t>email</t>
  </si>
  <si>
    <t>var</t>
  </si>
  <si>
    <t>время начала</t>
  </si>
  <si>
    <t>время окончания</t>
  </si>
  <si>
    <t>Формат мероприятия:</t>
  </si>
  <si>
    <t>Количество гостей:</t>
  </si>
  <si>
    <t>Дополнительные требования / комментариии:</t>
  </si>
  <si>
    <t>время на монтаж/демонтаж</t>
  </si>
  <si>
    <t>контактное лицо</t>
  </si>
  <si>
    <t>телефон</t>
  </si>
  <si>
    <t>емайл</t>
  </si>
  <si>
    <t>labrus</t>
  </si>
  <si>
    <t>tab</t>
  </si>
  <si>
    <t xml:space="preserve"> </t>
  </si>
  <si>
    <t>&lt;form action='/%D0%9E%D0%B1%D1%80%D0%B0%D0%B1%D0%BE%D1%82%D0%BA%D0%B0_%D0%B7%D0%B0%D0%BA%D0%B0%D0%B7%D0%B0/' method='post' name='brief' class='brief'&gt;
        &lt;p class='pform'&gt;&lt;b&gt;Название клиента / Название агентства:&lt;/b&gt;&lt;/p&gt;
        &lt;input name='cli' type='text' size='75' maxlength='75' /&gt;
        &lt;p class='pform'&gt;&lt;b&gt;Название мероприятия/ повод мероприятия:&lt;/b&gt;&lt;/p&gt;
        &lt;input name='reason' type='radio' value='1' class='r1' /&gt; юбилей компании
        &lt;input name='reason' type='radio' value='2' class='r1' /&gt; корпоративный праздник&lt;br /&gt;
        &lt;input name='reason' type='radio' value='0' class='r1' /&gt; другое
        &lt;input name='reason' type='text' size='65' maxlength='65' /&gt;
        &lt;p class='pform'&gt;&lt;b&gt;Проведение мероприятия:&lt;/b&gt;&lt;/p&gt;
  &lt;table border='0' class='tabform'&gt;
  &lt;tr&gt;&lt;td width='115px;'&gt;дата проведения&lt;/td&gt;&lt;td&gt;&lt;input name='datestart' type='text' size='25' maxlength='25' class='edform' id='datepicker'/&gt;&lt;/td&gt;&lt;/tr&gt;
  &lt;tr&gt;&lt;td width='115px;'&gt;время начала&lt;/td&gt;&lt;td&gt;&lt;input name='timestart' type='text' size='25' maxlength='25' class='edform' /&gt;&lt;/td&gt;&lt;/tr&gt;
  &lt;tr&gt;&lt;td width='115px;'&gt;время окончания&lt;/td&gt;&lt;td&gt;&lt;input name='timefin' type='text' size='25' maxlength='25' class='edform' /&gt;&lt;/td&gt;&lt;/tr&gt;
  &lt;/table&gt;
  &lt;p class='pform'&gt;&lt;b&gt;Формат мероприятия:&lt;/b&gt;&lt;/p&gt;
        &lt;input name='format1' type='radio' value='0' class='r1' /&gt; банкет&lt;br /&gt;
        &lt;input name='format1' type='radio' value='1' class='r1' /&gt; фуршет&lt;br /&gt;
        &lt;input name='format1' type='radio' value='2' class='r1' /&gt; фуршет с рассадкой&lt;br /&gt;
        &lt;input name='format1' type='radio' value='3' class='r1' /&gt; банкет с фуршетной линией&lt;br /&gt;
        &lt;input name='format1' type='radio' value='4' class='r1' /&gt; буфет с коктейльными столами (кофебрейк)&lt;br /&gt;
  &lt;table border='0' class='tabform'&gt;
  &lt;tr&gt;&lt;td width='115px;'&gt;&lt;p class='pform'&gt;&lt;b&gt;Количество гостей:&lt;/b&gt;&lt;/p&gt;&lt;/td&gt;&lt;td&gt;&lt;input name='guestqty' type='text' size='25' maxlength='25' class='edform'/&gt;&lt;/td&gt;&lt;/tr&gt;
  &lt;/table&gt;
  &lt;p class='pform'&gt;&lt;b&gt;Дополнительные требования / комментариии:&lt;/b&gt;&lt;/p&gt;
  &lt;textarea name='other' cols='58' rows='4'&gt;&lt;/textarea&gt;
  &lt;p class='pform'&gt;время на монтаж/демонтаж &lt;input name='montime' type='text' size='18' maxlength='20' class='edform'/&gt;&lt;/p&gt;
    &lt;p class='pform'&gt;&lt;b&gt;Контакты:&lt;/b&gt;&lt;/p&gt;
    &lt;table border='0' class='tabform'&gt;
  &lt;tr&gt;&lt;td width='115px;'&gt;контактное лицо&lt;/td&gt;&lt;td&gt;&lt;input name='person' type='text' size='25' maxlength='35' class='edform'/&gt;&lt;/td&gt;&lt;/tr&gt;
  &lt;tr&gt;&lt;td width='115px;'&gt;телефон&lt;/td&gt;&lt;td&gt;&lt;input name='phone' type='text' size='25' maxlength='25' class='edform' /&gt;&lt;/td&gt;&lt;/tr&gt;
  &lt;tr&gt;&lt;td width='115px;'&gt;емайл&lt;/td&gt;&lt;td&gt;&lt;input name='email' type='text' size='25' maxlength='35' class='edform' /&gt;&lt;/td&gt;&lt;/tr&gt;
  &lt;/table&gt;
  &lt;br /&gt;&lt;div align='center'&gt;
  &lt;div class='captcha'  align='center'&gt;
   Введите цифры с картинки:&lt;br /&gt;
   &lt;div class='capt' align='center'&gt;&lt;img class='captcha' src='/parts/prt_unit_captcha.php' /&gt;&lt;/div&gt;
   &lt;div class='central' id='refr'&gt;&lt;img class='butt' id='refresh' src='/imag/i/refresh.png' title='изменить код'/&gt;&lt;/div&gt;
   &lt;div class='central' align='center'&gt;&lt;input class='captcha' name='captcha' type='text' value='|&gt;captcha&lt;|' size='5' maxlength='5'&gt;&lt;/div&gt;
   &lt;/div&gt;
   &lt;/div&gt;
   &lt;br /&gt;
 &lt;p class='pform' align='center'&gt;&lt;input name='go' type='submit' value='отправить' /&gt;&lt;/p&gt;&lt;br /&gt;
        &lt;/form&gt;</t>
  </si>
  <si>
    <t>INSERT INTO forms (nam, val, forms) VALUES ("order", "order", "&lt;form action='/%D0%9E%D0%B1%D1%80%D0%B0%D0%B1%D0%BE%D1%82%D0%BA%D0%B0_%D0%B7%D0%B0%D0%BA%D0%B0%D0%B7%D0%B0/' method='post' name='brief' class='brief'&gt;
        &lt;p class='pform'&gt;&lt;b&gt;Название клиента / Название агентства:&lt;/b&gt;&lt;/p&gt;
        &lt;input name='cli' type='text' size='75' maxlength='75' /&gt;
        &lt;p class='pform'&gt;&lt;b&gt;Название мероприятия/ повод мероприятия:&lt;/b&gt;&lt;/p&gt;
        &lt;input name='reason' type='radio' value='1' class='r1' /&gt; юбилей компании
        &lt;input name='reason' type='radio' value='2' class='r1' /&gt; корпоративный праздник&lt;br /&gt;
        &lt;input name='reason' type='radio' value='0' class='r1' /&gt; другое
        &lt;input name='reason' type='text' size='65' maxlength='65' /&gt;
        &lt;p class='pform'&gt;&lt;b&gt;Проведение мероприятия:&lt;/b&gt;&lt;/p&gt;
  &lt;table border='0' class='tabform'&gt;
  &lt;tr&gt;&lt;td width='115px;'&gt;дата проведения&lt;/td&gt;&lt;td&gt;&lt;input name='datestart' type='text' size='25' maxlength='25' class='edform' id='datepicker'/&gt;&lt;/td&gt;&lt;/tr&gt;
  &lt;tr&gt;&lt;td width='115px;'&gt;время начала&lt;/td&gt;&lt;td&gt;&lt;input name='timestart' type='text' size='25' maxlength='25' class='edform' /&gt;&lt;/td&gt;&lt;/tr&gt;
  &lt;tr&gt;&lt;td width='115px;'&gt;время окончания&lt;/td&gt;&lt;td&gt;&lt;input name='timefin' type='text' size='25' maxlength='25' class='edform' /&gt;&lt;/td&gt;&lt;/tr&gt;
  &lt;/table&gt;
  &lt;p class='pform'&gt;&lt;b&gt;Формат мероприятия:&lt;/b&gt;&lt;/p&gt;
        &lt;input name='format1' type='radio' value='0' class='r1' /&gt; банкет&lt;br /&gt;
        &lt;input name='format1' type='radio' value='1' class='r1' /&gt; фуршет&lt;br /&gt;
        &lt;input name='format1' type='radio' value='2' class='r1' /&gt; фуршет с рассадкой&lt;br /&gt;
        &lt;input name='format1' type='radio' value='3' class='r1' /&gt; банкет с фуршетной линией&lt;br /&gt;
        &lt;input name='format1' type='radio' value='4' class='r1' /&gt; буфет с коктейльными столами (кофебрейк)&lt;br /&gt;
  &lt;table border='0' class='tabform'&gt;
  &lt;tr&gt;&lt;td width='115px;'&gt;&lt;p class='pform'&gt;&lt;b&gt;Количество гостей:&lt;/b&gt;&lt;/p&gt;&lt;/td&gt;&lt;td&gt;&lt;input name='guestqty' type='text' size='25' maxlength='25' class='edform'/&gt;&lt;/td&gt;&lt;/tr&gt;
  &lt;/table&gt;
  &lt;p class='pform'&gt;&lt;b&gt;Дополнительные требования / комментариии:&lt;/b&gt;&lt;/p&gt;
  &lt;textarea name='other' cols='58' rows='4'&gt;&lt;/textarea&gt;
  &lt;p class='pform'&gt;время на монтаж/демонтаж &lt;input name='montime' type='text' size='18' maxlength='20' class='edform'/&gt;&lt;/p&gt;
    &lt;p class='pform'&gt;&lt;b&gt;Контакты:&lt;/b&gt;&lt;/p&gt;
    &lt;table border='0' class='tabform'&gt;
  &lt;tr&gt;&lt;td width='115px;'&gt;контактное лицо&lt;/td&gt;&lt;td&gt;&lt;input name='person' type='text' size='25' maxlength='35' class='edform'/&gt;&lt;/td&gt;&lt;/tr&gt;
  &lt;tr&gt;&lt;td width='115px;'&gt;телефон&lt;/td&gt;&lt;td&gt;&lt;input name='phone' type='text' size='25' maxlength='25' class='edform' /&gt;&lt;/td&gt;&lt;/tr&gt;
  &lt;tr&gt;&lt;td width='115px;'&gt;емайл&lt;/td&gt;&lt;td&gt;&lt;input name='email' type='text' size='25' maxlength='35' class='edform' /&gt;&lt;/td&gt;&lt;/tr&gt;
  &lt;/table&gt;
  &lt;br /&gt;&lt;div align='center'&gt;
  &lt;div class='captcha'  align='center'&gt;
   Введите цифры с картинки:&lt;br /&gt;
   &lt;div class='capt' align='center'&gt;&lt;img class='captcha' src='/parts/prt_unit_captcha.php' /&gt;&lt;/div&gt;
   &lt;div class='central' id='refr'&gt;&lt;img class='butt' id='refresh' src='/imag/i/refresh.png' title='изменить код'/&gt;&lt;/div&gt;
   &lt;div class='central' align='center'&gt;&lt;input class='captcha' name='captcha' type='text' value='|&gt;captcha&lt;|' size='5' maxlength='5'&gt;&lt;/div&gt;
   &lt;/div&gt;
   &lt;/div&gt;
   &lt;br /&gt;
 &lt;p class='pform' align='center'&gt;&lt;input name='go' type='submit' value='отправить' /&gt;&lt;/p&gt;&lt;br /&gt;
        &lt;/form&gt;");</t>
  </si>
  <si>
    <t>oblig</t>
  </si>
  <si>
    <t>CREATE TABLE zakaz (row_id INT NOT NULL AUTO_INCREMENT PRIMARY KEY, ip varchar(15), 
cli varchar(75),
reason varchar(25),
reastxt varchar(25),
datestart date,
timestart varchar(25),
timefin varchar(25),
format1 varchar(35),
guestqty varchar(25),
other text,
montime varchar(25),
person varchar(35),
phone varchar(25),
email varchar(35),
datetime timestamp
) DEFAULT CHARACTER SET utf8 COLLATE utf8_general_ci;</t>
  </si>
  <si>
    <t>row_id</t>
  </si>
  <si>
    <t>CREATE TABLE fieldlabs (row_id INT NOT NULL AUTO_INCREMENT PRIMARY KEY, tab  varchar(32), var varchar(32), labrus text, oblig INT(1)) DEFAULT CHARACTER SET utf8 COLLATE utf8_general_ci;</t>
  </si>
  <si>
    <t>virtual</t>
  </si>
  <si>
    <t>snips</t>
  </si>
  <si>
    <t>CREATE TABLE snips (row_id INT NOT NULL AUTO_INCREMENT PRIMARY KEY, snip text, label varchar(75), val varchar(75), var text) DEFAULT CHARACTER SET utf8 COLLATE utf8_general_ci;</t>
  </si>
  <si>
    <t>temps</t>
  </si>
  <si>
    <t>CREATE TABLE temps (row_id INT NOT NULL AUTO_INCREMENT PRIMARY KEY, temp text, label varchar(75)) DEFAULT CHARACTER SET utf8 COLLATE utf8_general_ci;</t>
  </si>
  <si>
    <t>&lt;!DOCTYPE html PUBLIC "-//W3C//DTD XHTML 1.0 Transitional//EN" "http://www.w3.org/TR/xhtml1/DTD/xhtml1-transitional.dtd"&gt;
&lt;html xmlns="http://www.w3.org/1999/xhtml"&gt;
&lt;head&gt;
&lt;meta http-equiv="Content-Type" content="text/html; charset=utf-8" /&gt;
&lt;title&gt;[&gt;title&lt;]&lt;/title&gt;
&lt;meta name="description" content="[&gt;description&lt;]" /&gt;
&lt;meta name="Keywords" content="[&gt;keywords&lt;]" /&gt;
&lt;!--
[&gt;noindex&lt;]
--&gt;
&lt;link href="/css/jquery-ui.css" rel="stylesheet" type="text/css"/&gt;
&lt;link rel="stylesheet" href="/css/eng01.css" /&gt;
&lt;link rel="icon" href="/favicon.ico" type="image/x-icon"&gt;
&lt;script src="/js/jquery-latest.js"&gt;&lt;/script&gt;
&lt;script src="/js/corner.js"&gt;&lt;/script&gt;
&lt;script src="/js/jquery-ui-1.8.16.custom.min.js"&gt;&lt;/script&gt;
&lt;script src="/js/jquery.easytooltip.js"&gt;&lt;/script&gt;
&lt;script src="/js/jquery.easing.1.3.js"&gt;&lt;/script&gt;
&lt;script src="/js/jquery.timers.js"&gt;&lt;/script&gt;
&lt;script src="/js/jquery.ui.datepicker-ru.js"&gt;&lt;/script&gt;
&lt;script src="/js/go_ales.js"&gt;&lt;/script&gt;
&lt;!--
&lt;script src="/js/go_swap.js"&gt;&lt;/script&gt;
&lt;script src="/js/go_sel.js"&gt;&lt;/script&gt;
&lt;script src="/js/go_zal.js"&gt;&lt;/script&gt;
--&gt;
&lt;/head&gt;
&lt;body&gt;
&lt;div class="frm00" id="ales"&gt;
&lt;div class="header h100"&gt;
&lt;/div&gt;
&lt;div class="maindiv"&gt;
&lt;div class="parts w228"&gt;[&gt;button01&lt;]&lt;/div&gt;
&lt;div class="parts w228"&gt;[&gt;button02&lt;]&lt;/div&gt;
&lt;div class="parts w228"&gt;[&gt;button03&lt;]&lt;/div&gt;
&lt;div class="parts w228"&gt;[&gt;button04&lt;]&lt;/div&gt;
&lt;div class="parts w942"&gt;[&gt;maintext&lt;]&lt;/div&gt;
&lt;/div&gt;
&lt;div class="footer h50"&gt;
&lt;/div&gt;
&lt;/div&gt;
&lt;/body&gt;
&lt;/html&gt;</t>
  </si>
  <si>
    <t>phpfiles</t>
  </si>
  <si>
    <t>CREATE TABLE phpfiles (row_id INT NOT NULL AUTO_INCREMENT PRIMARY KEY, phpfile varchar(75), label varchar(75), val varchar(75), var text) DEFAULT CHARACTER SET utf8 COLLATE utf8_general_ci;</t>
  </si>
  <si>
    <t>phpfile</t>
  </si>
  <si>
    <t>Процессинговая система</t>
  </si>
  <si>
    <t>процессинговая система</t>
  </si>
  <si>
    <t>обмен данными</t>
  </si>
  <si>
    <t>Обмен данными</t>
  </si>
  <si>
    <t>events</t>
  </si>
  <si>
    <t>typevents</t>
  </si>
  <si>
    <t>typelodges</t>
  </si>
  <si>
    <t>pricelodges</t>
  </si>
  <si>
    <t>typepayms</t>
  </si>
  <si>
    <t>actions</t>
  </si>
  <si>
    <t>typeusers</t>
  </si>
  <si>
    <t>CREATE TABLE typeusers (row_id INT NOT NULL AUTO_INCREMENT PRIMARY KEY,  typeuser  VARCHAR(64)) DEFAULT CHARACTER SET utf8 COLLATE utf8_general_ci;</t>
  </si>
  <si>
    <t>typecolors</t>
  </si>
  <si>
    <t>CREATE TABLE typecolors (row_id INT NOT NULL AUTO_INCREMENT PRIMARY KEY,  typecolor  VARCHAR(64)) DEFAULT CHARACTER SET utf8 COLLATE utf8_general_ci;</t>
  </si>
  <si>
    <t>typeactions</t>
  </si>
  <si>
    <t>clients</t>
  </si>
  <si>
    <t>Content-Type: text/plain; charset=utf-8</t>
  </si>
  <si>
    <t>header</t>
  </si>
  <si>
    <t>[&gt;maintext&lt;]</t>
  </si>
  <si>
    <t>plain</t>
  </si>
  <si>
    <t>INSERT INTO ztest (bbig) VALUES (1234567890123456789012345678901234567890123456789012345678901234)</t>
  </si>
  <si>
    <t>CREATE TABLE typepayms (row_id INT NOT NULL AUTO_INCREMENT PRIMARY KEY,  typepaym  VARCHAR(64)) DEFAULT CHARACTER SET utf8 COLLATE utf8_general_ci;</t>
  </si>
  <si>
    <t>Ложи</t>
  </si>
  <si>
    <t>Мероприятия</t>
  </si>
  <si>
    <t>Тип мероприятия</t>
  </si>
  <si>
    <t>Тип Ложи</t>
  </si>
  <si>
    <t>Цены на ложи</t>
  </si>
  <si>
    <t>Резервы лож</t>
  </si>
  <si>
    <t>Способ оплаты</t>
  </si>
  <si>
    <t>тип юзера</t>
  </si>
  <si>
    <t>цвета</t>
  </si>
  <si>
    <t>типы операций</t>
  </si>
  <si>
    <t xml:space="preserve">Browse </t>
  </si>
  <si>
    <t xml:space="preserve">Structure </t>
  </si>
  <si>
    <t xml:space="preserve">Search </t>
  </si>
  <si>
    <t xml:space="preserve">Insert </t>
  </si>
  <si>
    <t xml:space="preserve">Empty </t>
  </si>
  <si>
    <t xml:space="preserve">Drop </t>
  </si>
  <si>
    <t xml:space="preserve">MyISAM </t>
  </si>
  <si>
    <t xml:space="preserve">utf8_general_ci </t>
  </si>
  <si>
    <t xml:space="preserve">1.0 KiB </t>
  </si>
  <si>
    <t>-</t>
  </si>
  <si>
    <t xml:space="preserve">2.8 KiB </t>
  </si>
  <si>
    <t xml:space="preserve">2.4 KiB </t>
  </si>
  <si>
    <t xml:space="preserve">3.6 KiB </t>
  </si>
  <si>
    <t>namevent</t>
  </si>
  <si>
    <t>typevent</t>
  </si>
  <si>
    <t>typelodge</t>
  </si>
  <si>
    <t>lodgenum</t>
  </si>
  <si>
    <t>typepaym</t>
  </si>
  <si>
    <t>typeuser</t>
  </si>
  <si>
    <t>typecolor</t>
  </si>
  <si>
    <t>typeaction</t>
  </si>
  <si>
    <t>Операции по  клубной карте</t>
  </si>
  <si>
    <t>Карты, метки (юзеры)</t>
  </si>
  <si>
    <r>
      <t xml:space="preserve">CREATE TABLE users (row_id INT NOT NULL AUTO_INCREMENT PRIMARY KEY, user_id INT </t>
    </r>
    <r>
      <rPr>
        <b/>
        <sz val="11"/>
        <color rgb="FFFF0000"/>
        <rFont val="Calibri"/>
        <family val="2"/>
        <charset val="204"/>
        <scheme val="minor"/>
      </rPr>
      <t>UNSIGNED</t>
    </r>
    <r>
      <rPr>
        <b/>
        <sz val="11"/>
        <color theme="1"/>
        <rFont val="Calibri"/>
        <family val="2"/>
        <charset val="204"/>
        <scheme val="minor"/>
      </rPr>
      <t>, firstname varchar(20), middlename varchar(25), lastname varchar(30), phone varchar(50), email varchar(50), login varchar(</t>
    </r>
    <r>
      <rPr>
        <b/>
        <sz val="11"/>
        <color rgb="FFFF0000"/>
        <rFont val="Calibri"/>
        <family val="2"/>
        <charset val="204"/>
        <scheme val="minor"/>
      </rPr>
      <t>16</t>
    </r>
    <r>
      <rPr>
        <b/>
        <sz val="11"/>
        <color theme="1"/>
        <rFont val="Calibri"/>
        <family val="2"/>
        <charset val="204"/>
        <scheme val="minor"/>
      </rPr>
      <t>), password varchar(</t>
    </r>
    <r>
      <rPr>
        <b/>
        <sz val="11"/>
        <color rgb="FFFF0000"/>
        <rFont val="Calibri"/>
        <family val="2"/>
        <charset val="204"/>
        <scheme val="minor"/>
      </rPr>
      <t>16</t>
    </r>
    <r>
      <rPr>
        <b/>
        <sz val="11"/>
        <color theme="1"/>
        <rFont val="Calibri"/>
        <family val="2"/>
        <charset val="204"/>
        <scheme val="minor"/>
      </rPr>
      <t>), birthday date, addate datetime, labels text) DEFAULT CHARACTER SET utf8 COLLATE utf8_general_ci;</t>
    </r>
  </si>
  <si>
    <t>devices</t>
  </si>
  <si>
    <t>устройства</t>
  </si>
  <si>
    <t>typedevices</t>
  </si>
  <si>
    <t>CREATE TABLE typedevices (row_id INT NOT NULL AUTO_INCREMENT PRIMARY KEY, typedevice  VARCHAR(64)) DEFAULT CHARACTER SET utf8 COLLATE utf8_general_ci;</t>
  </si>
  <si>
    <t>типы устройств</t>
  </si>
  <si>
    <r>
      <t xml:space="preserve">CREATE TABLE typeactions (row_id INT NOT NULL AUTO_INCREMENT PRIMARY KEY, typeaction  VARCHAR(64), </t>
    </r>
    <r>
      <rPr>
        <b/>
        <sz val="11"/>
        <color rgb="FFFF0000"/>
        <rFont val="Calibri"/>
        <family val="2"/>
        <charset val="204"/>
        <scheme val="minor"/>
      </rPr>
      <t>typedev TINYINT UNSIGNED</t>
    </r>
    <r>
      <rPr>
        <b/>
        <sz val="11"/>
        <color theme="1"/>
        <rFont val="Calibri"/>
        <family val="2"/>
        <charset val="204"/>
        <scheme val="minor"/>
      </rPr>
      <t>) DEFAULT CHARACTER SET utf8 COLLATE utf8_general_ci;</t>
    </r>
  </si>
  <si>
    <t>метка</t>
  </si>
  <si>
    <t>карта</t>
  </si>
  <si>
    <t>button01</t>
  </si>
  <si>
    <t>button02</t>
  </si>
  <si>
    <t>button03</t>
  </si>
  <si>
    <t>button04</t>
  </si>
  <si>
    <t>Секция 02</t>
  </si>
  <si>
    <t>Секция 03</t>
  </si>
  <si>
    <t>Секция 04</t>
  </si>
  <si>
    <t>&lt;a href="/%D0%A2%D0%B5%D1%81%D1%82/?aaa=123&amp;ddds=765"&gt;Проба 01&lt;/a&gt;&lt;br /&gt;&lt;a href="/%D0%A2%D0%B5%D1%81%D1%82/?ddd=fds&amp;ssdd=2345"&gt;Проба 02&lt;/a&gt;</t>
  </si>
  <si>
    <t>data_test.php</t>
  </si>
  <si>
    <t>account</t>
  </si>
  <si>
    <t>связь клиент-заказ</t>
  </si>
  <si>
    <t>link_user_ord</t>
  </si>
  <si>
    <t>CREATE TABLE link_user_ord (row_id INT NOT NULL AUTO_INCREMENT PRIMARY KEY, user_id INT, access_id int, table_id VARCHAR(16)) DEFAULT CHARACTER SET utf8 COLLATE utf8_general_ci;</t>
  </si>
  <si>
    <r>
      <t xml:space="preserve">CREATE TABLE clients (row_id INT NOT NULL AUTO_INCREMENT PRIMARY KEY, rfid VARCHAR(19),  account VARCHAR(19), typeuser </t>
    </r>
    <r>
      <rPr>
        <b/>
        <sz val="11"/>
        <color rgb="FFFF0000"/>
        <rFont val="Calibri"/>
        <family val="2"/>
        <charset val="204"/>
        <scheme val="minor"/>
      </rPr>
      <t>TINYINT UNSIGNED</t>
    </r>
    <r>
      <rPr>
        <b/>
        <sz val="11"/>
        <color theme="1"/>
        <rFont val="Calibri"/>
        <family val="2"/>
        <charset val="204"/>
        <scheme val="minor"/>
      </rPr>
      <t xml:space="preserve">, color </t>
    </r>
    <r>
      <rPr>
        <b/>
        <sz val="11"/>
        <color rgb="FFFF0000"/>
        <rFont val="Calibri"/>
        <family val="2"/>
        <charset val="204"/>
        <scheme val="minor"/>
      </rPr>
      <t>TINYINT UNSIGNED</t>
    </r>
    <r>
      <rPr>
        <b/>
        <sz val="11"/>
        <color theme="1"/>
        <rFont val="Calibri"/>
        <family val="2"/>
        <charset val="204"/>
        <scheme val="minor"/>
      </rPr>
      <t xml:space="preserve">, </t>
    </r>
    <r>
      <rPr>
        <b/>
        <sz val="11"/>
        <color rgb="FFFF0000"/>
        <rFont val="Calibri"/>
        <family val="2"/>
        <charset val="204"/>
        <scheme val="minor"/>
      </rPr>
      <t xml:space="preserve">card_deleted TINYINT(1), card_removed TINYINT(1), card_expired TINYINT(1), card_invalid TINYINT(1), card_confirm TINYINT(1), discount_number TINYINT(2), bonus_number TINYINT(2), card_blocked TINYINT(1), why_blocked VARCHAR(256), discount_lim INT(8) UNSIGNED, defaulter INT(4) UNSIGNED, info VARCHAR(256), </t>
    </r>
    <r>
      <rPr>
        <b/>
        <sz val="11"/>
        <color theme="1"/>
        <rFont val="Calibri"/>
        <family val="2"/>
        <charset val="204"/>
        <scheme val="minor"/>
      </rPr>
      <t xml:space="preserve">surname VARCHAR(32), firstname VARCHAR(32), middlename VARCHAR(32), login VARCHAR(16), pass VARCHAR(16), email VARCHAR(64), phone VARCHAR(16), birthday DATE, balance </t>
    </r>
    <r>
      <rPr>
        <b/>
        <sz val="11"/>
        <color rgb="FFFF0000"/>
        <rFont val="Calibri"/>
        <family val="2"/>
        <charset val="204"/>
        <scheme val="minor"/>
      </rPr>
      <t>BIGINT</t>
    </r>
    <r>
      <rPr>
        <b/>
        <sz val="11"/>
        <color theme="1"/>
        <rFont val="Calibri"/>
        <family val="2"/>
        <charset val="204"/>
        <scheme val="minor"/>
      </rPr>
      <t>, datetime TIMESTAMP) DEFAULT CHARACTER SET utf8 COLLATE utf8_general_ci;</t>
    </r>
  </si>
  <si>
    <r>
      <t xml:space="preserve">CREATE TABLE actions (row_id INT NOT NULL AUTO_INCREMENT PRIMARY KEY, user INT </t>
    </r>
    <r>
      <rPr>
        <b/>
        <sz val="11"/>
        <color rgb="FFFF0000"/>
        <rFont val="Calibri"/>
        <family val="2"/>
        <charset val="204"/>
        <scheme val="minor"/>
      </rPr>
      <t>UNSIGNED</t>
    </r>
    <r>
      <rPr>
        <b/>
        <sz val="11"/>
        <color theme="1"/>
        <rFont val="Calibri"/>
        <family val="2"/>
        <charset val="204"/>
        <scheme val="minor"/>
      </rPr>
      <t xml:space="preserve">,  typeact  </t>
    </r>
    <r>
      <rPr>
        <b/>
        <sz val="11"/>
        <color rgb="FFFF0000"/>
        <rFont val="Calibri"/>
        <family val="2"/>
        <charset val="204"/>
        <scheme val="minor"/>
      </rPr>
      <t>TINYINT UNSIGNED</t>
    </r>
    <r>
      <rPr>
        <b/>
        <sz val="11"/>
        <color theme="1"/>
        <rFont val="Calibri"/>
        <family val="2"/>
        <charset val="204"/>
        <scheme val="minor"/>
      </rPr>
      <t xml:space="preserve">, </t>
    </r>
    <r>
      <rPr>
        <b/>
        <sz val="11"/>
        <color rgb="FFFF0000"/>
        <rFont val="Calibri"/>
        <family val="2"/>
        <charset val="204"/>
        <scheme val="minor"/>
      </rPr>
      <t>sumkop</t>
    </r>
    <r>
      <rPr>
        <b/>
        <sz val="11"/>
        <color theme="1"/>
        <rFont val="Calibri"/>
        <family val="2"/>
        <charset val="204"/>
        <scheme val="minor"/>
      </rPr>
      <t xml:space="preserve"> </t>
    </r>
    <r>
      <rPr>
        <b/>
        <sz val="11"/>
        <color rgb="FFFF0000"/>
        <rFont val="Calibri"/>
        <family val="2"/>
        <charset val="204"/>
        <scheme val="minor"/>
      </rPr>
      <t>BIGINT</t>
    </r>
    <r>
      <rPr>
        <b/>
        <sz val="11"/>
        <color theme="1"/>
        <rFont val="Calibri"/>
        <family val="2"/>
        <charset val="204"/>
        <scheme val="minor"/>
      </rPr>
      <t>,</t>
    </r>
    <r>
      <rPr>
        <b/>
        <sz val="11"/>
        <color rgb="FFFF0000"/>
        <rFont val="Calibri"/>
        <family val="2"/>
        <charset val="204"/>
        <scheme val="minor"/>
      </rPr>
      <t xml:space="preserve"> balance BIGINT, restcode VARCHAR(2),  cashdate DATE, cashnum TINYINT UNSIGNED, reserve VARCHAR(2), </t>
    </r>
    <r>
      <rPr>
        <b/>
        <sz val="11"/>
        <color theme="1"/>
        <rFont val="Calibri"/>
        <family val="2"/>
        <charset val="204"/>
        <scheme val="minor"/>
      </rPr>
      <t>datetime TIMESTAMP</t>
    </r>
    <r>
      <rPr>
        <b/>
        <sz val="11"/>
        <color rgb="FFFF0000"/>
        <rFont val="Calibri"/>
        <family val="2"/>
        <charset val="204"/>
        <scheme val="minor"/>
      </rPr>
      <t>, src VARCHAR(64)</t>
    </r>
    <r>
      <rPr>
        <b/>
        <sz val="11"/>
        <color theme="1"/>
        <rFont val="Calibri"/>
        <family val="2"/>
        <charset val="204"/>
        <scheme val="minor"/>
      </rPr>
      <t>) DEFAULT CHARACTER SET utf8 COLLATE utf8_general_ci;</t>
    </r>
  </si>
  <si>
    <t>проверка форм</t>
  </si>
  <si>
    <t>datacheck</t>
  </si>
  <si>
    <t xml:space="preserve">label </t>
  </si>
  <si>
    <t xml:space="preserve">kind </t>
  </si>
  <si>
    <t xml:space="preserve">param </t>
  </si>
  <si>
    <t xml:space="preserve">fail </t>
  </si>
  <si>
    <t xml:space="preserve">tab </t>
  </si>
  <si>
    <t>data_test2.php</t>
  </si>
  <si>
    <t>data_test3.php</t>
  </si>
  <si>
    <t>Проба 2</t>
  </si>
  <si>
    <t>Проба 3</t>
  </si>
  <si>
    <t>Пробная страница №2</t>
  </si>
  <si>
    <t>Пробная страница №3</t>
  </si>
  <si>
    <t>POST</t>
  </si>
  <si>
    <t xml:space="preserve">type1 </t>
  </si>
  <si>
    <t xml:space="preserve">var </t>
  </si>
  <si>
    <t xml:space="preserve">type2 </t>
  </si>
  <si>
    <t xml:space="preserve">errmsg </t>
  </si>
  <si>
    <t>ztest</t>
  </si>
  <si>
    <t>&lt;form action='/%D0%9B%D0%B8%D1%87%D0%BD%D1%8B%D0%B5_%D0%B4%D0%B0%D0%BD%D0%BD%D1%8B%D0%B5/'
   method='post' name='new_user'&gt;
   &lt;div class='form1' align='center'&gt;&lt;p class='alarm'&gt;
   [&gt;message&lt;]&lt;/p&gt;
   * Поле 1 &lt;input name='field1' type='text' value='[&gt;field1&lt;]' size='10' maxlength='30'&gt; &lt;br /&gt;
   * Поле 2 &lt;input name='field2' type='text' value='[&gt;field2&lt;]' size='10' 
maxlength='30'&gt; &lt;br /&gt; 
   * Поле 3 &lt;input name='field2' type='text' value='[&gt;field2&lt;]' size='10' maxlength='10'&gt;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t>
  </si>
  <si>
    <t>field1</t>
  </si>
  <si>
    <t>test3</t>
  </si>
  <si>
    <t>field2</t>
  </si>
  <si>
    <t>equal</t>
  </si>
  <si>
    <t>filled</t>
  </si>
  <si>
    <t>succ</t>
  </si>
  <si>
    <t xml:space="preserve">sucmsg </t>
  </si>
  <si>
    <t>Ура1</t>
  </si>
  <si>
    <t>Хуй1</t>
  </si>
  <si>
    <t>Ура2</t>
  </si>
  <si>
    <t>Хуй2</t>
  </si>
  <si>
    <t xml:space="preserve">typecheck </t>
  </si>
  <si>
    <t xml:space="preserve">exec </t>
  </si>
  <si>
    <t>differ</t>
  </si>
  <si>
    <t>exist</t>
  </si>
  <si>
    <t>empty</t>
  </si>
  <si>
    <t>longer</t>
  </si>
  <si>
    <t>numlat</t>
  </si>
  <si>
    <t>shorter</t>
  </si>
  <si>
    <t>field3</t>
  </si>
  <si>
    <t>Ура3</t>
  </si>
  <si>
    <t>Хуй3</t>
  </si>
  <si>
    <t>okmess</t>
  </si>
  <si>
    <t>add</t>
  </si>
  <si>
    <t>test2 всё в порядке</t>
  </si>
  <si>
    <t>&lt;form action='/%D0%9F%D1%80%D0%BE%D0%B1%D0%B0_2/'
   method='post' name='new_user'&gt;
   &lt;div class='form1' align='center'&gt;&lt;p class='alarm'&gt;
   [&gt;message&lt;]&lt;/p&gt;
   * Поле 1 &lt;input name='field1' type='text' value='[&gt;field1&lt;]' size='18' maxlength='30'&gt; &lt;br /&gt;
   * Поле 2 &lt;input name='field2' type='text' value='[&gt;field2&lt;]' size='18' maxlength='30'&gt; &lt;br /&gt; 
   * Поле 3 &lt;input name='field3' type='text' value='[&gt;field3&lt;]' size='18' maxlength='30'&gt;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t>
  </si>
  <si>
    <t>act</t>
  </si>
  <si>
    <t>zztest</t>
  </si>
  <si>
    <t>Логин ОК</t>
  </si>
  <si>
    <t>&lt;form action='/%D0%9F%D1%80%D0%BE%D0%B1%D0%B0_2/'
   method='post' name='new_user'&gt;
   &lt;div class='form1' align='center'&gt;&lt;p class='alarm'&gt;
   [&gt;message&lt;]&lt;/p&gt;
   * Login &lt;input name='login' type='text' value='[&gt;login&lt;]' size='18' maxlength='30'&gt; &lt;br /&gt;
   * Pass &lt;input name='pass' type='password' value='[&gt;pass&lt;]' size='18' maxlength='30'&gt;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t>
  </si>
  <si>
    <t>pass</t>
  </si>
  <si>
    <t>You shall not pass</t>
  </si>
  <si>
    <t>login1</t>
  </si>
  <si>
    <t>login2</t>
  </si>
  <si>
    <t>login4</t>
  </si>
  <si>
    <t>logout</t>
  </si>
  <si>
    <t>Логаут ОК</t>
  </si>
  <si>
    <t>&lt;form action='/%D0%9F%D1%80%D0%BE%D0%B1%D0%B0_2'
   method='post' name='new_user'&gt;
   &lt;div class='form0' align='center'&gt;
   * Login &lt;input name='login' type='text' value='[&gt;login&lt;]' size='18' maxlength='30'&gt; &lt;br /&gt;
   * Pass &lt;input name='pass' type='password' value='[&gt;pass&lt;]' size='18' maxlength='30'&gt; &lt;br /&gt; 
   &lt;input name='ok' type='submit' value='Отправить' /&gt;&lt;/div&gt;
   &lt;/form&gt;</t>
  </si>
  <si>
    <t>action</t>
  </si>
  <si>
    <t>&lt;form action='/%D0%9F%D1%80%D0%BE%D0%B1%D0%B0_2'   method='post' name='logout'&gt;
&lt;input name='action' type='hidden' value='logout' /&gt;
[&gt;username&lt;]&lt;input name='out' type='submit' value='Logout' /&gt;
&lt;/form&gt;</t>
  </si>
  <si>
    <t>data_manager.php</t>
  </si>
  <si>
    <t>Менеджер</t>
  </si>
  <si>
    <t>Рабочее место менеджера</t>
  </si>
  <si>
    <t>manager</t>
  </si>
  <si>
    <t>&lt;a href="/%D0%9C%D0%B5%D0%BD%D0%B5%D0%B4%D0%B6%D0%B5%D1%80"&gt;Рабочее место менеджера&lt;/a&gt;&lt;br /&gt;
&lt;a href="/%D0%9A%D0%B0%D1%81%D1%81%D0%B8%D1%80"&gt;Рабочее место кассира&lt;/a&gt;&lt;br /&gt;
&lt;a href="/%D0%A1%D1%82%D0%BE%D0%B9%D0%BA%D0%B0"&gt;Стойка обслуживания клиентов&lt;/a&gt;&lt;br /&gt;
&lt;a href="/%D0%98%D0%BD%D0%BA%D0%B0%D1%81%D1%81%D0%B0%D1%82%D0%BE%D1%80"&gt;Рабочее место инкассатора&lt;/a&gt;&lt;br /&gt;</t>
  </si>
  <si>
    <t>Мероприятие добавлено</t>
  </si>
  <si>
    <t>formname</t>
  </si>
  <si>
    <t>Не заполнено Название</t>
  </si>
  <si>
    <t>addevent</t>
  </si>
  <si>
    <t>datevent</t>
  </si>
  <si>
    <t>Не заполнена дата мероприятия</t>
  </si>
  <si>
    <t>Название занято</t>
  </si>
  <si>
    <t>Укажите количество гостей</t>
  </si>
  <si>
    <t>CREATE TABLE typevents (id_tev INT NOT NULL AUTO_INCREMENT PRIMARY KEY,  typevent  VARCHAR(64)) DEFAULT CHARACTER SET utf8 COLLATE utf8_general_ci;</t>
  </si>
  <si>
    <t>data_manevlist.php</t>
  </si>
  <si>
    <t>Рабочее место менеджера - Список мероприятий</t>
  </si>
  <si>
    <t>Менеджер/Список Мероприятий</t>
  </si>
  <si>
    <t>manevlist</t>
  </si>
  <si>
    <t>Не найден идентификатор мероприятия</t>
  </si>
  <si>
    <t>delbut_x</t>
  </si>
  <si>
    <t>event_del</t>
  </si>
  <si>
    <t>Мероприятие удалено</t>
  </si>
  <si>
    <t>del</t>
  </si>
  <si>
    <t>post</t>
  </si>
  <si>
    <t>Обработка POST переменных</t>
  </si>
  <si>
    <t>data_post.php</t>
  </si>
  <si>
    <t>edit</t>
  </si>
  <si>
    <t>Изменения внесены</t>
  </si>
  <si>
    <t>Изменение мероприятия</t>
  </si>
  <si>
    <t>&lt;form action='[{manager}]/%D0%98%D0%B7%D0%BC%D0%B5%D0%BD%D0%B5%D0%BD%D0%B8%D0%B5_%D0%BC%D0%B5%D1%80%D0%BE%D0%BF%D1%80%D0%B8%D1%8F%D1%82%D0%B8%D1%8F' method='post' name='event'&gt;
Название  &lt;input name='namevent' type='text' value='[&gt;namevent&lt;]' size='60' maxlength='255'&gt;
Дата мероприятия &lt;input name='datevent' type='text' value='[&gt;datevent&lt;]' size='10' maxlength='10' id='datepicker'&gt; &lt;br /&gt;
Тип мероприятия &lt;SELECT name='typevent'&gt;[&gt;typevent&lt;] &lt;/SELECT&gt;
Количетво Гостей &lt;input name='guests' type='text' value='[&gt;guests&lt;]' size='10' maxlength='10'&gt;&lt;br /&gt;
Примечание&lt;br /&gt;&lt;textarea rows='5' cols='60' name='notice'&gt;[&gt;notice&lt;]&lt;/textarea&gt;&lt;br /&gt;
&lt;input name='addevent' type='submit' value='Готово' /&gt;&lt;/form&gt;</t>
  </si>
  <si>
    <t>data_manevadd.php</t>
  </si>
  <si>
    <t>Рабочее место менеджера - Добавление мероприятий</t>
  </si>
  <si>
    <t>manevadd</t>
  </si>
  <si>
    <t>Менеджер/Добавить мероприятие</t>
  </si>
  <si>
    <t>loging</t>
  </si>
  <si>
    <t>accpost</t>
  </si>
  <si>
    <t>список типов аккаунтов</t>
  </si>
  <si>
    <t>acclabels</t>
  </si>
  <si>
    <t>список доступных меток url</t>
  </si>
  <si>
    <t>acclabel</t>
  </si>
  <si>
    <t>accname</t>
  </si>
  <si>
    <t>admin</t>
  </si>
  <si>
    <t>эльф 80-го уровня</t>
  </si>
  <si>
    <t>менеджер</t>
  </si>
  <si>
    <t>cashier</t>
  </si>
  <si>
    <t>кассир</t>
  </si>
  <si>
    <t>acclab</t>
  </si>
  <si>
    <t>chpulab</t>
  </si>
  <si>
    <t>acc_cli</t>
  </si>
  <si>
    <t>связь аккаунта и должности (лог снятий/назначений)</t>
  </si>
  <si>
    <t>id_acl</t>
  </si>
  <si>
    <t>data_admin.php</t>
  </si>
  <si>
    <t>Рабочее место администратора</t>
  </si>
  <si>
    <t>Администратор</t>
  </si>
  <si>
    <t>acclabs</t>
  </si>
  <si>
    <t>granted</t>
  </si>
  <si>
    <t>manevedit</t>
  </si>
  <si>
    <t>editevent</t>
  </si>
  <si>
    <t>data_manevedit.php</t>
  </si>
  <si>
    <t>Менеджер/Изменить мероприятие</t>
  </si>
  <si>
    <t>Рабочее место менеджера - Изменение мероприятия</t>
  </si>
  <si>
    <t>Нет такой записи</t>
  </si>
  <si>
    <t>data_login.php</t>
  </si>
  <si>
    <t>Молви друг и входи</t>
  </si>
  <si>
    <t>Логин</t>
  </si>
  <si>
    <t>&lt;!DOCTYPE html PUBLIC "-//W3C//DTD XHTML 1.0 Transitional//EN" "http://www.w3.org/TR/xhtml1/DTD/xhtml1-transitional.dtd"&gt;
&lt;html xmlns="http://www.w3.org/1999/xhtml"&gt;
&lt;head&gt;
&lt;meta http-equiv="Content-Type" content="text/html; charset=utf-8" /&gt;
&lt;title&gt;[&gt;title&lt;]&lt;/title&gt;
&lt;meta name="description" content="[&gt;description&lt;]" /&gt;
&lt;meta name="Keywords" content="[&gt;keywords&lt;]" /&gt;
&lt;!--
[&gt;noindex&lt;]
--&gt;
&lt;link rel="stylesheet" href="/css/jquery-ui.css" type="text/css"/&gt;
&lt;link rel="stylesheet" href="/css/jquery.jdigiclock.css" type="text/css" /&gt;
&lt;link rel="stylesheet" href="/css/eng01.css" /&gt;
&lt;link rel="icon" href="/favicon.ico" type="image/x-icon"&gt;
&lt;!--
&lt;script src="/js/jquery-latest.js"&gt;&lt;/script&gt;
--&gt;
&lt;script src="http://code.jquery.com/jquery-latest.js"&gt;&lt;/script&gt;
&lt;script src="/js/corner.js"&gt;&lt;/script&gt;
&lt;script src="/js/jquery-ui-1.8.16.custom.min.js"&gt;&lt;/script&gt;
&lt;script src="/js/jquery.easytooltip.js"&gt;&lt;/script&gt;
&lt;script src="/js/jquery.easing.1.3.js"&gt;&lt;/script&gt;
&lt;script src="/js/jquery.timers.js"&gt;&lt;/script&gt;
&lt;script src="/js/jquery.ui.datepicker-ru.js"&gt;&lt;/script&gt;
&lt;script src="/lib/jquery.jdigiclock.js"&gt;&lt;/script&gt;
&lt;script src="/js/go_ales.js"&gt;&lt;/script&gt;
&lt;script src="/js/refresh_cap.js"&gt;&lt;/script&gt;
&lt;!--
&lt;script src="/js/go_swap.js"&gt;&lt;/script&gt;
&lt;script src="/js/go_sel.js"&gt;&lt;/script&gt;
&lt;script src="/js/go_zal.js"&gt;&lt;/script&gt;
--&gt;
&lt;/head&gt;
&lt;body&gt;
&lt;div class="frm00" id="ales_log"&gt;
&lt;div class="maindiv"&gt;
&lt;div class="parts h400" id="login" align="center"&gt;
[&gt;maintext&lt;]
&lt;br /&gt;
&lt;a href="/"&gt;&lt;img src="/imag/buttons/round90blue90.gif" width="90" height="90" /&gt;&lt;/a&gt;
&lt;/div&gt;
&lt;/div&gt;
&lt;/div&gt;
&lt;/body&gt;
&lt;/html&gt;</t>
  </si>
  <si>
    <t>login_main</t>
  </si>
  <si>
    <t>loging_main</t>
  </si>
  <si>
    <t>&lt;form action='[{post}]'
   method='post' name='new_user'&gt;
   &lt;div class='form0' align='center'&gt;
   Login &lt;br /&gt;&lt;input name='login' type='text' value='[&gt;login&lt;]' size='18' maxlength='30'&gt; &lt;br /&gt;
   Pass &lt;br /&gt;&lt;input name='pass' type='password' value='[&gt;pass&lt;]' size='18' maxlength='30'&gt; &lt;br /&gt; 
   &lt;input name='login' type='image' src='/imag/buttons/round90blue90.gif' /&gt;&lt;/div&gt;
   &lt;/form&gt;</t>
  </si>
  <si>
    <t>accrank</t>
  </si>
  <si>
    <t>тип 1</t>
  </si>
  <si>
    <t>тип 2</t>
  </si>
  <si>
    <t>тип 3</t>
  </si>
  <si>
    <t>link_event_lodge</t>
  </si>
  <si>
    <t>связь мероприятие-ложа</t>
  </si>
  <si>
    <t>Прикрепить ложи к мероприятию</t>
  </si>
  <si>
    <t>Мероприятие</t>
  </si>
  <si>
    <t>event</t>
  </si>
  <si>
    <t>button name</t>
  </si>
  <si>
    <t>lodev_del_x</t>
  </si>
  <si>
    <t>имя кнопки</t>
  </si>
  <si>
    <t>имя таблицы</t>
  </si>
  <si>
    <t>прикрепление не найдено</t>
  </si>
  <si>
    <r>
      <t xml:space="preserve">CREATE TABLE pricelodges (row_id INT NOT NULL AUTO_INCREMENT PRIMARY KEY, event INT UNSIGNED, datevent DATE, typelodge </t>
    </r>
    <r>
      <rPr>
        <b/>
        <sz val="11"/>
        <color rgb="FFFF0000"/>
        <rFont val="Calibri"/>
        <family val="2"/>
        <charset val="204"/>
        <scheme val="minor"/>
      </rPr>
      <t xml:space="preserve"> TINYINT  UNSIGNED</t>
    </r>
    <r>
      <rPr>
        <b/>
        <sz val="11"/>
        <color theme="1"/>
        <rFont val="Calibri"/>
        <family val="2"/>
        <charset val="204"/>
        <scheme val="minor"/>
      </rPr>
      <t xml:space="preserve">, pricekop </t>
    </r>
    <r>
      <rPr>
        <b/>
        <sz val="11"/>
        <color rgb="FFFF0000"/>
        <rFont val="Calibri"/>
        <family val="2"/>
        <charset val="204"/>
        <scheme val="minor"/>
      </rPr>
      <t>BIGINT UNSIGNED</t>
    </r>
    <r>
      <rPr>
        <b/>
        <sz val="11"/>
        <color theme="1"/>
        <rFont val="Calibri"/>
        <family val="2"/>
        <charset val="204"/>
        <scheme val="minor"/>
      </rPr>
      <t>) DEFAULT CHARACTER SET utf8 COLLATE utf8_general_ci;</t>
    </r>
  </si>
  <si>
    <t>CREATE TABLE typelodges (row_id INT NOT NULL AUTO_INCREMENT PRIMARY KEY,  typelodge  VARCHAR(64), infantry TINYINT(1)) DEFAULT CHARACTER SET utf8 COLLATE utf8_general_ci;</t>
  </si>
  <si>
    <t>id_lodge</t>
  </si>
  <si>
    <t>data_admuseradd.php</t>
  </si>
  <si>
    <t>Рабочее место администратора - Добавление пользователя</t>
  </si>
  <si>
    <t>admusadd</t>
  </si>
  <si>
    <t>adduser</t>
  </si>
  <si>
    <t>Пользователь добавлен</t>
  </si>
  <si>
    <t>&lt;form action='[{post}]' method='post' name='user'&gt;
Фамилия  &lt;input name='surname' type='text' value='[&gt;surname&lt;]' size='32' maxlength='32'&gt; 
Имя  &lt;input name='firstname' type='text' value='[&gt;firstname&lt;]' size='32' maxlength='32'&gt; 
Отчество  &lt;input name='middlename' type='text' value='[&gt;middlename&lt;]' size='32' maxlength='32'&gt; &lt;br /&gt;
Дата рождения &lt;input name='birthday' type='text' value='[&gt;birthday&lt;]' size='10' maxlength='10' id='datepicker'&gt; 
RFID  &lt;input name='rfid' type='text' value='[&gt;rfid&lt;]' size='19' maxlength='19'&gt;
Email  &lt;input name='email' type='text' value='[&gt;email&lt;]' size='32' maxlength='64'&gt; 
Phone  &lt;input name='phone' type='text' value='[&gt;phone&lt;]' size='16' maxlength='16'&gt; &lt;br /&gt;
Login  &lt;input name='login' type='text' value='[&gt;login&lt;]' size='16' maxlength='16'&gt;
Login  &lt;input name='pass' type='text' value='[&gt;pass&lt;]' size='16' maxlength='16'&gt;
&lt;input name='typeuser' type='hidden' value='1'&gt;
&lt;input name='adduser' type='submit' value='Готово' /&gt;&lt;/form&gt;</t>
  </si>
  <si>
    <t>Логин занят</t>
  </si>
  <si>
    <t>rfid</t>
  </si>
  <si>
    <t>Неуникальный RFID</t>
  </si>
  <si>
    <t>data_event_lodge.php</t>
  </si>
  <si>
    <t>data_admusedit.php</t>
  </si>
  <si>
    <t>Рабочее место менеджера - Изменение пользователя</t>
  </si>
  <si>
    <t>Администратор/Добавить пользователя</t>
  </si>
  <si>
    <t>edituser</t>
  </si>
  <si>
    <t>admusedit</t>
  </si>
  <si>
    <t>Пользователь изменён</t>
  </si>
  <si>
    <t>&lt;form action='[{post}]' method='post' name='user'&gt;
Фамилия  &lt;input name='surname' type='text' value='[&gt;surname&lt;]' size='32' maxlength='32'&gt; 
Имя  &lt;input name='firstname' type='text' value='[&gt;firstname&lt;]' size='32' maxlength='32'&gt; 
Отчество  &lt;input name='middlename' type='text' value='[&gt;middlename&lt;]' size='32' maxlength='32'&gt; &lt;br /&gt;
Дата рождения &lt;input name='birthday' type='text' value='[&gt;birthday&lt;]' size='10' maxlength='10' id='datepicker'&gt; 
RFID  &lt;input name='rfid' type='text' value='[&gt;rfid&lt;]' size='19' maxlength='19'&gt;
Email  &lt;input name='email' type='text' value='[&gt;email&lt;]' size='32' maxlength='64'&gt; 
Phone  &lt;input name='phone' type='text' value='[&gt;phone&lt;]' size='16' maxlength='16'&gt; &lt;br /&gt;
Login  &lt;input name='login' type='text' value='[&gt;login&lt;]' size='16' maxlength='16'&gt;
Login  &lt;input name='pass' type='text' value='[&gt;pass&lt;]' size='16' maxlength='16'&gt;
&lt;input name='typeuser' type='hidden' value='1'&gt;
&lt;input type='hidden' name='row_id' value='[&gt;row_id&lt;]'&gt;&lt;br /&gt;
&lt;input name='adduser' type='submit' value='Готово' /&gt;&lt;/form&gt;</t>
  </si>
  <si>
    <t>И ФОРМЫ</t>
  </si>
  <si>
    <t>Пользователи</t>
  </si>
  <si>
    <t>user_discard_x</t>
  </si>
  <si>
    <t>Ошибка формы</t>
  </si>
  <si>
    <t>user_assign_x</t>
  </si>
  <si>
    <t>Отставка ОК</t>
  </si>
  <si>
    <t>Назначен</t>
  </si>
  <si>
    <t>user_delete_x</t>
  </si>
  <si>
    <t>Пользователь удалён</t>
  </si>
  <si>
    <t>Ложи откреплены</t>
  </si>
  <si>
    <t>lodflo_del_x</t>
  </si>
  <si>
    <t>id_event</t>
  </si>
  <si>
    <t>ложи на этаже не прикреплены</t>
  </si>
  <si>
    <t>floors</t>
  </si>
  <si>
    <t>ложи к событию не прикреплены</t>
  </si>
  <si>
    <t>dataput</t>
  </si>
  <si>
    <t>lodflo_add_x</t>
  </si>
  <si>
    <t>ложи не найдены</t>
  </si>
  <si>
    <t>Ложи приреплены</t>
  </si>
  <si>
    <t>put</t>
  </si>
  <si>
    <t>ajx_lod</t>
  </si>
  <si>
    <t>parts/ajx_lodges.php</t>
  </si>
  <si>
    <t>Ajax lodges</t>
  </si>
  <si>
    <t>post_addlodges</t>
  </si>
  <si>
    <t>Обработка POST (добавление списка лож)</t>
  </si>
  <si>
    <t>data_postlodges.php</t>
  </si>
  <si>
    <t>data_cashier.php</t>
  </si>
  <si>
    <t>Рабочее место кассира</t>
  </si>
  <si>
    <t>Кассир</t>
  </si>
  <si>
    <t>CREATE TABLE link_user_ord (row_id INT UNSIGNED NOT NULL AUTO_INCREMENT PRIMARY KEY, user_id INT UNSIGNED, order_id INT UNSIGNED) DEFAULT CHARACTER SET utf8 COLLATE utf8_general_ci;</t>
  </si>
  <si>
    <t>parts/ajx_bar.php</t>
  </si>
  <si>
    <t>Ajax bar</t>
  </si>
  <si>
    <t>ajx_bar</t>
  </si>
  <si>
    <r>
      <t xml:space="preserve">CREATE TABLE lodges (row_id INT NOT NULL AUTO_INCREMENT PRIMARY KEY, numb </t>
    </r>
    <r>
      <rPr>
        <b/>
        <sz val="11"/>
        <color rgb="FFFF0000"/>
        <rFont val="Calibri"/>
        <family val="2"/>
        <charset val="204"/>
        <scheme val="minor"/>
      </rPr>
      <t>TINYINT  UNSIGNED</t>
    </r>
    <r>
      <rPr>
        <b/>
        <sz val="11"/>
        <color theme="1"/>
        <rFont val="Calibri"/>
        <family val="2"/>
        <charset val="204"/>
        <scheme val="minor"/>
      </rPr>
      <t xml:space="preserve">, flonum </t>
    </r>
    <r>
      <rPr>
        <b/>
        <sz val="11"/>
        <color rgb="FFFF0000"/>
        <rFont val="Calibri"/>
        <family val="2"/>
        <charset val="204"/>
        <scheme val="minor"/>
      </rPr>
      <t>TINYINT(1)  UNSIGNED</t>
    </r>
    <r>
      <rPr>
        <b/>
        <sz val="11"/>
        <color theme="1"/>
        <rFont val="Calibri"/>
        <family val="2"/>
        <charset val="204"/>
        <scheme val="minor"/>
      </rPr>
      <t xml:space="preserve">, typelodge </t>
    </r>
    <r>
      <rPr>
        <b/>
        <sz val="11"/>
        <color rgb="FFFF0000"/>
        <rFont val="Calibri"/>
        <family val="2"/>
        <charset val="204"/>
        <scheme val="minor"/>
      </rPr>
      <t>TINYINT  UNSIGNED</t>
    </r>
    <r>
      <rPr>
        <b/>
        <sz val="11"/>
        <color theme="1"/>
        <rFont val="Calibri"/>
        <family val="2"/>
        <charset val="204"/>
        <scheme val="minor"/>
      </rPr>
      <t xml:space="preserve">, guests </t>
    </r>
    <r>
      <rPr>
        <b/>
        <sz val="11"/>
        <color rgb="FFFF0000"/>
        <rFont val="Calibri"/>
        <family val="2"/>
        <charset val="204"/>
        <scheme val="minor"/>
      </rPr>
      <t>TINYINT  UNSIGNED</t>
    </r>
    <r>
      <rPr>
        <b/>
        <sz val="11"/>
        <color theme="1"/>
        <rFont val="Calibri"/>
        <family val="2"/>
        <charset val="204"/>
        <scheme val="minor"/>
      </rPr>
      <t xml:space="preserve">, notice VARCHAR(255), x INT, y INT, w INT </t>
    </r>
    <r>
      <rPr>
        <b/>
        <sz val="11"/>
        <color rgb="FFFF0000"/>
        <rFont val="Calibri"/>
        <family val="2"/>
        <charset val="204"/>
        <scheme val="minor"/>
      </rPr>
      <t>UNSIGNED</t>
    </r>
    <r>
      <rPr>
        <b/>
        <sz val="11"/>
        <color theme="1"/>
        <rFont val="Calibri"/>
        <family val="2"/>
        <charset val="204"/>
        <scheme val="minor"/>
      </rPr>
      <t xml:space="preserve">, h INT </t>
    </r>
    <r>
      <rPr>
        <b/>
        <sz val="11"/>
        <color rgb="FFFF0000"/>
        <rFont val="Calibri"/>
        <family val="2"/>
        <charset val="204"/>
        <scheme val="minor"/>
      </rPr>
      <t xml:space="preserve">UNSIGNED, </t>
    </r>
    <r>
      <rPr>
        <b/>
        <sz val="11"/>
        <rFont val="Calibri"/>
        <family val="2"/>
        <charset val="204"/>
        <scheme val="minor"/>
      </rPr>
      <t>defprice BIGINT UNSIGNED</t>
    </r>
    <r>
      <rPr>
        <b/>
        <sz val="11"/>
        <color theme="1"/>
        <rFont val="Calibri"/>
        <family val="2"/>
        <charset val="204"/>
        <scheme val="minor"/>
      </rPr>
      <t>) DEFAULT CHARACTER SET utf8 COLLATE utf8_general_ci;</t>
    </r>
  </si>
  <si>
    <t>post addlodges</t>
  </si>
  <si>
    <t>post addrfid</t>
  </si>
  <si>
    <t>data_postrfid.php</t>
  </si>
  <si>
    <t>Обработка POST (добавление списка RFID)</t>
  </si>
  <si>
    <t>sale</t>
  </si>
  <si>
    <t>Продажа</t>
  </si>
  <si>
    <t>sold</t>
  </si>
  <si>
    <t>Продано</t>
  </si>
  <si>
    <t>salecash</t>
  </si>
  <si>
    <t>не указано мероприятие</t>
  </si>
  <si>
    <t>нет номера ложи</t>
  </si>
  <si>
    <t>data_cash.php</t>
  </si>
  <si>
    <t>cash</t>
  </si>
  <si>
    <t>Касса</t>
  </si>
  <si>
    <t>CREATE TABLE events ( row_id INT NOT NULL AUTO_INCREMENT PRIMARY KEY,  datevent date DEFAULT NULL, timevent TIME, duration TINYINT(2), timefin DATETIME, namevent varchar(255) DEFAULT NULL, typevent tinyint(3) unsigned DEFAULT NULL, guests int(10) unsigned DEFAULT NULL,  notice text, datetime timestamp) DEFAULT CHARACTER SET utf8 COLLATE utf8_general_ci;</t>
  </si>
  <si>
    <t>00</t>
  </si>
  <si>
    <t>30</t>
  </si>
  <si>
    <t>timevent</t>
  </si>
  <si>
    <t>Укажите время начала</t>
  </si>
  <si>
    <t>&lt;form action='[{post}]' method='post' name='event'&gt;
Название  &lt;input name='namevent' type='text' value='[&gt;namevent&lt;]' size='60' maxlength='255'&gt;&lt;br /&gt;
Дата мероприятия &lt;input name='datevent' type='text' value='[&gt;datevent&lt;]' size='10' maxlength='10' id='datepicker'&gt; 
Время начала  &lt;SELECT name='timevent'&gt;[&gt;timevent&lt;] &lt;/SELECT&gt;
Тип мероприятия &lt;SELECT name='typevent'&gt;[&gt;typevent&lt;] &lt;/SELECT&gt;
Длительность (часов) &lt;input name='duration' type='text' value='[&gt;duration&lt;]' size='2' maxlength='2'&gt;&lt;br /&gt;
Количетво Гостей &lt;input name='guests' type='text' value='[&gt;guests&lt;]' size='10' maxlength='10'&gt;&lt;br /&gt;
Примечание&lt;br /&gt;&lt;textarea rows='5' cols='60' name='notice'&gt;[&gt;notice&lt;]&lt;/textarea&gt;&lt;br /&gt;
&lt;input name='timefin' type='hidden' value='DATE_ADD((datevent+timevent),INTERVAL duration HOUR)'&gt;
&lt;input name='addevent' type='submit' value='Готово' /&gt;&lt;/form&gt;</t>
  </si>
  <si>
    <r>
      <t xml:space="preserve">CREATE TABLE orders (row_id INT NOT NULL AUTO_INCREMENT PRIMARY KEY, datetime TIMESTAMP, dateorder DATE, event </t>
    </r>
    <r>
      <rPr>
        <b/>
        <sz val="11"/>
        <color rgb="FFFF0000"/>
        <rFont val="Calibri"/>
        <family val="2"/>
        <charset val="204"/>
        <scheme val="minor"/>
      </rPr>
      <t>INT  UNSIGNED</t>
    </r>
    <r>
      <rPr>
        <b/>
        <sz val="11"/>
        <color theme="1"/>
        <rFont val="Calibri"/>
        <family val="2"/>
        <charset val="204"/>
        <scheme val="minor"/>
      </rPr>
      <t xml:space="preserve">, lodgenum </t>
    </r>
    <r>
      <rPr>
        <b/>
        <sz val="11"/>
        <color rgb="FFFF0000"/>
        <rFont val="Calibri"/>
        <family val="2"/>
        <charset val="204"/>
        <scheme val="minor"/>
      </rPr>
      <t>TINYINT  UNSIGNED</t>
    </r>
    <r>
      <rPr>
        <b/>
        <sz val="11"/>
        <color theme="1"/>
        <rFont val="Calibri"/>
        <family val="2"/>
        <charset val="204"/>
        <scheme val="minor"/>
      </rPr>
      <t xml:space="preserve">, linklodge  INT UNSIGNED, typelodge </t>
    </r>
    <r>
      <rPr>
        <b/>
        <sz val="11"/>
        <color rgb="FFFF0000"/>
        <rFont val="Calibri"/>
        <family val="2"/>
        <charset val="204"/>
        <scheme val="minor"/>
      </rPr>
      <t>TINYINT UNSIGNED</t>
    </r>
    <r>
      <rPr>
        <b/>
        <sz val="11"/>
        <color theme="1"/>
        <rFont val="Calibri"/>
        <family val="2"/>
        <charset val="204"/>
        <scheme val="minor"/>
      </rPr>
      <t xml:space="preserve">, pricelodge </t>
    </r>
    <r>
      <rPr>
        <b/>
        <sz val="11"/>
        <color rgb="FFFF0000"/>
        <rFont val="Calibri"/>
        <family val="2"/>
        <charset val="204"/>
        <scheme val="minor"/>
      </rPr>
      <t>BIGINT</t>
    </r>
    <r>
      <rPr>
        <b/>
        <sz val="11"/>
        <color theme="1"/>
        <rFont val="Calibri"/>
        <family val="2"/>
        <charset val="204"/>
        <scheme val="minor"/>
      </rPr>
      <t xml:space="preserve"> </t>
    </r>
    <r>
      <rPr>
        <b/>
        <sz val="11"/>
        <color rgb="FFFF0000"/>
        <rFont val="Calibri"/>
        <family val="2"/>
        <charset val="204"/>
        <scheme val="minor"/>
      </rPr>
      <t>UNSIGNED</t>
    </r>
    <r>
      <rPr>
        <b/>
        <sz val="11"/>
        <color theme="1"/>
        <rFont val="Calibri"/>
        <family val="2"/>
        <charset val="204"/>
        <scheme val="minor"/>
      </rPr>
      <t xml:space="preserve">, guests INT </t>
    </r>
    <r>
      <rPr>
        <b/>
        <sz val="11"/>
        <color rgb="FFFF0000"/>
        <rFont val="Calibri"/>
        <family val="2"/>
        <charset val="204"/>
        <scheme val="minor"/>
      </rPr>
      <t>UNSIGNED</t>
    </r>
    <r>
      <rPr>
        <b/>
        <sz val="11"/>
        <color theme="1"/>
        <rFont val="Calibri"/>
        <family val="2"/>
        <charset val="204"/>
        <scheme val="minor"/>
      </rPr>
      <t xml:space="preserve">, payment  </t>
    </r>
    <r>
      <rPr>
        <b/>
        <sz val="11"/>
        <color rgb="FFFF0000"/>
        <rFont val="Calibri"/>
        <family val="2"/>
        <charset val="204"/>
        <scheme val="minor"/>
      </rPr>
      <t>TINYINT  UNSIGNED</t>
    </r>
    <r>
      <rPr>
        <b/>
        <sz val="11"/>
        <color theme="1"/>
        <rFont val="Calibri"/>
        <family val="2"/>
        <charset val="204"/>
        <scheme val="minor"/>
      </rPr>
      <t xml:space="preserve">, payd TIMESTAMP, barcode </t>
    </r>
    <r>
      <rPr>
        <b/>
        <sz val="11"/>
        <color rgb="FFFF0000"/>
        <rFont val="Calibri"/>
        <family val="2"/>
        <charset val="204"/>
        <scheme val="minor"/>
      </rPr>
      <t>BIGINT(13) UNSIGNED</t>
    </r>
    <r>
      <rPr>
        <b/>
        <sz val="11"/>
        <color theme="1"/>
        <rFont val="Calibri"/>
        <family val="2"/>
        <charset val="204"/>
        <scheme val="minor"/>
      </rPr>
      <t xml:space="preserve">, dopcode </t>
    </r>
    <r>
      <rPr>
        <b/>
        <sz val="11"/>
        <color rgb="FFFF0000"/>
        <rFont val="Calibri"/>
        <family val="2"/>
        <charset val="204"/>
        <scheme val="minor"/>
      </rPr>
      <t>BIGINT(13) UNSIGNED</t>
    </r>
    <r>
      <rPr>
        <b/>
        <sz val="11"/>
        <color theme="1"/>
        <rFont val="Calibri"/>
        <family val="2"/>
        <charset val="204"/>
        <scheme val="minor"/>
      </rPr>
      <t xml:space="preserve">, userid INT </t>
    </r>
    <r>
      <rPr>
        <b/>
        <sz val="11"/>
        <color rgb="FFFF0000"/>
        <rFont val="Calibri"/>
        <family val="2"/>
        <charset val="204"/>
        <scheme val="minor"/>
      </rPr>
      <t>UNSIGNED</t>
    </r>
    <r>
      <rPr>
        <b/>
        <sz val="11"/>
        <color theme="1"/>
        <rFont val="Calibri"/>
        <family val="2"/>
        <charset val="204"/>
        <scheme val="minor"/>
      </rPr>
      <t>) DEFAULT CHARACTER SET utf8 COLLATE utf8_general_ci;</t>
    </r>
  </si>
  <si>
    <t>ordel_x</t>
  </si>
  <si>
    <t>Удалено</t>
  </si>
  <si>
    <t>Администратор/Назначения</t>
  </si>
  <si>
    <t>adm</t>
  </si>
  <si>
    <t>data_adm.php</t>
  </si>
  <si>
    <t>Администратор/Терминалы</t>
  </si>
  <si>
    <t>term</t>
  </si>
  <si>
    <t>data_term.php</t>
  </si>
  <si>
    <t>devparam</t>
  </si>
  <si>
    <t>параметры устройств</t>
  </si>
  <si>
    <t>CREATE TABLE devparam (row_id INT UNSIGNED NOT NULL AUTO_INCREMENT PRIMARY KEY, device INT UNSIGNED, paramname VARCHAR(64), paramval TEXT) DEFAULT CHARACTER SET utf8 COLLATE utf8_general_ci;</t>
  </si>
  <si>
    <t>devid</t>
  </si>
  <si>
    <r>
      <t xml:space="preserve">CREATE TABLE devices (row_id INT NOT NULL AUTO_INCREMENT PRIMARY KEY, typedev </t>
    </r>
    <r>
      <rPr>
        <b/>
        <sz val="11"/>
        <color rgb="FFFF0000"/>
        <rFont val="Calibri"/>
        <family val="2"/>
        <charset val="204"/>
        <scheme val="minor"/>
      </rPr>
      <t>TINYINT UNSIGNED</t>
    </r>
    <r>
      <rPr>
        <b/>
        <sz val="11"/>
        <color theme="1"/>
        <rFont val="Calibri"/>
        <family val="2"/>
        <charset val="204"/>
        <scheme val="minor"/>
      </rPr>
      <t xml:space="preserve">, device VARCHAR(64), number </t>
    </r>
    <r>
      <rPr>
        <b/>
        <sz val="11"/>
        <color rgb="FFFF0000"/>
        <rFont val="Calibri"/>
        <family val="2"/>
        <charset val="204"/>
        <scheme val="minor"/>
      </rPr>
      <t>TINYINT UNSIGNED</t>
    </r>
    <r>
      <rPr>
        <b/>
        <sz val="11"/>
        <rFont val="Calibri"/>
        <family val="2"/>
        <charset val="204"/>
        <scheme val="minor"/>
      </rPr>
      <t>, devid VARCHAR(255)</t>
    </r>
    <r>
      <rPr>
        <b/>
        <sz val="11"/>
        <color theme="1"/>
        <rFont val="Calibri"/>
        <family val="2"/>
        <charset val="204"/>
        <scheme val="minor"/>
      </rPr>
      <t>) DEFAULT CHARACTER SET utf8 COLLATE utf8_general_ci;</t>
    </r>
  </si>
  <si>
    <t>paramname</t>
  </si>
  <si>
    <t>cashon_x</t>
  </si>
  <si>
    <t>включено</t>
  </si>
  <si>
    <t>cashoff_x</t>
  </si>
  <si>
    <t>выключено</t>
  </si>
  <si>
    <t>скрипты</t>
  </si>
  <si>
    <t>scrip</t>
  </si>
  <si>
    <t>CREATE TABLE scrip (row_id INT UNSIGNED NOT NULL AUTO_INCREMENT PRIMARY KEY,  label varchar(75), scrip TEXT) DEFAULT CHARACTER SET utf8 COLLATE utf8_general_ci;</t>
  </si>
  <si>
    <r>
      <t xml:space="preserve">CREATE TABLE chpu (row_id INT NOT NULL AUTO_INCREMENT PRIMARY KEY, phpfile varchar(75), </t>
    </r>
    <r>
      <rPr>
        <b/>
        <sz val="11"/>
        <color rgb="FFFF0000"/>
        <rFont val="Calibri"/>
        <family val="2"/>
        <charset val="204"/>
        <scheme val="minor"/>
      </rPr>
      <t>scrip varchar(75)</t>
    </r>
    <r>
      <rPr>
        <b/>
        <sz val="11"/>
        <color theme="1"/>
        <rFont val="Calibri"/>
        <family val="2"/>
        <charset val="204"/>
        <scheme val="minor"/>
      </rPr>
      <t xml:space="preserve">, template varchar(75), parent varchar(75), level int(1), address varchar(75), h1 varchar(255), label varchar(75), menu varchar(75), title text, keywords text, description text, noindex tinyint(1), access tinyint(1), </t>
    </r>
    <r>
      <rPr>
        <b/>
        <sz val="11"/>
        <color rgb="FFFF0000"/>
        <rFont val="Calibri"/>
        <family val="2"/>
        <charset val="204"/>
        <scheme val="minor"/>
      </rPr>
      <t>virtual tinyint(1), header varchar(64)</t>
    </r>
    <r>
      <rPr>
        <b/>
        <sz val="11"/>
        <color theme="1"/>
        <rFont val="Calibri"/>
        <family val="2"/>
        <charset val="204"/>
        <scheme val="minor"/>
      </rPr>
      <t>) DEFAULT CHARACTER SET utf8 COLLATE utf8_general_ci;</t>
    </r>
  </si>
  <si>
    <t>engine</t>
  </si>
  <si>
    <t>data_engine.php</t>
  </si>
  <si>
    <t>Движок</t>
  </si>
  <si>
    <t>chpu_add</t>
  </si>
  <si>
    <t>добавлено</t>
  </si>
  <si>
    <t>Такой адрес уже существует</t>
  </si>
  <si>
    <t>Такая метка уже существует</t>
  </si>
  <si>
    <t>Не заполнен адрес</t>
  </si>
  <si>
    <t>не указана метка</t>
  </si>
  <si>
    <t>Не забыть добавить в конец php скрипта строки для вывода сообщения и dropsess</t>
  </si>
  <si>
    <t>chpu_del</t>
  </si>
  <si>
    <t>data_chpuadd.php</t>
  </si>
  <si>
    <t>Добавление раздела</t>
  </si>
  <si>
    <t>chpuadd</t>
  </si>
  <si>
    <t>engine/add url</t>
  </si>
  <si>
    <t>chpu_edit</t>
  </si>
  <si>
    <t>Сохранено</t>
  </si>
  <si>
    <t>script_edit</t>
  </si>
  <si>
    <t>scriptedit</t>
  </si>
  <si>
    <t>script_add</t>
  </si>
  <si>
    <t>scriptadd</t>
  </si>
  <si>
    <t>keeptags</t>
  </si>
  <si>
    <t>Ошибка</t>
  </si>
  <si>
    <t>Укажите метку</t>
  </si>
  <si>
    <t>Загрузка картинки</t>
  </si>
  <si>
    <t>addpicture</t>
  </si>
  <si>
    <t>обработка картинки</t>
  </si>
  <si>
    <t>addpicproc</t>
  </si>
  <si>
    <t>reg</t>
  </si>
  <si>
    <t>regnewuser</t>
  </si>
  <si>
    <t>Придумайте логин</t>
  </si>
  <si>
    <t>password</t>
  </si>
  <si>
    <t>firstname</t>
  </si>
  <si>
    <t>Придумайте пароль</t>
  </si>
  <si>
    <t>Введите Ваше имя</t>
  </si>
  <si>
    <t>Укажите емайл</t>
  </si>
  <si>
    <t>&lt;form action='[{post}]' method='post' name='regnewuser'&gt;
   * Имя: &lt;input name='firstname' type='text' value='[&gt;firstname&lt;]' size='10' maxlength='30'&gt; 
   Отчество: &lt;input name='middlename' type='text' value='[&gt;middlename&lt;]' size='15' maxlength='30'&gt;
   Фамилия: &lt;input name='lastname' type='text' value='[&gt;lastname&lt;]' size='20' maxlength='40'&gt;&lt;br /&gt;&lt;br /&gt;
   * E-mail: &lt;input name='email' type='text' value='[&gt;email&lt;]' size='15' maxlength='40'&gt;
   Моб. Тел.: &lt;input name='phone' type='text' value='[&gt;phone&lt;]' size='15' maxlength='40'&gt;
   &lt;table class='logintab' border="0"&gt;&lt;tr&gt;&lt;td&gt;* Придумайте Логин: &lt;/td&gt;&lt;td&gt;&lt;input name='login' type='text' value='[&gt;login&lt;]' size='15' maxlength='40'&gt;&lt;/td&gt;&lt;/tr&gt;
   &lt;tr&gt;&lt;td&gt;* Придумайте Пароль: &lt;/td&gt;&lt;td&gt;&lt;input name='password' type='password' value='[&gt;password&lt;]' size='15' maxlength='20'&gt;&lt;br /&gt;&lt;/td&gt;&lt;/tr&gt;
   &lt;tr&gt;&lt;td&gt;* Повторите пароль: &lt;/td&gt;&lt;td&gt;&lt;input name='pass2' type='password' value='[&gt;pass2&lt;]' size='15' maxlength='20'&gt;&lt;/td&gt;&lt;/tr&gt;
   &lt;/table&gt;
   &lt;button type="submit" name='regnewuser'  id='oklogin' value='1'&gt;&lt;img src='/imag/buttons/round90blue90.gif' /&gt;&lt;/button&gt;&lt;/div&gt;
&lt;/form&gt;</t>
  </si>
  <si>
    <t>pass2</t>
  </si>
  <si>
    <t>Пароли не совпадают</t>
  </si>
  <si>
    <t>Некорректный логин</t>
  </si>
  <si>
    <t>Такой емайл уже есть</t>
  </si>
  <si>
    <t>CREATE DATABASE promo DEFAULT CHARACTER SET utf8;</t>
  </si>
  <si>
    <t>присоединённый контент</t>
  </si>
  <si>
    <t>sys_joincont</t>
  </si>
  <si>
    <t>wiki</t>
  </si>
  <si>
    <t>Вики</t>
  </si>
  <si>
    <t>вики</t>
  </si>
  <si>
    <t>subject</t>
  </si>
  <si>
    <t>Пробная тема</t>
  </si>
  <si>
    <t>Вторая запись</t>
  </si>
  <si>
    <t>Состав статьи:
&lt;b&gt;Заголовок статьи&lt;/b&gt;&lt;br /&gt;
ссылка на пункт [{test2}]&lt;br /&gt;
кусок контента [&gt;button01&lt;]&lt;br /&gt;</t>
  </si>
  <si>
    <t>Вторая запись:
&lt;b&gt;Второй заголовок&lt;/b&gt;&lt;br /&gt;
ссылка на пункт [{test}]&lt;br /&gt;
кусок контента [&gt;button04&lt;]&lt;br /&gt;</t>
  </si>
  <si>
    <t>CREATE TABLE sys_joincont (row_id INT UNSIGNED NOT NULL AUTO_INCREMENT PRIMARY KEY, label varchar(255), tab varchar(64), level TINYINT  UNSIGNED, joinfield varchar(64), contfield varchar(64), titlefield varchar(64), keyfield  varchar(64), descfield varchar(64));</t>
  </si>
  <si>
    <t>CREATE TABLE wiki (row_id INT UNSIGNED NOT NULL AUTO_INCREMENT PRIMARY KEY, subject varchar(255), content text,  title text, keywords text, description text, datetime TIMESTAMP);</t>
  </si>
  <si>
    <t>md5</t>
  </si>
  <si>
    <t>comeback</t>
  </si>
  <si>
    <t>CREATE TABLE forms (row_id INT NOT NULL AUTO_INCREMENT PRIMARY KEY, nam varchar(255), val varchar(255), forms text, act varchar(16), okmess text, tab varchar(16), comeback varchar(64));</t>
  </si>
  <si>
    <t>data_amazon.php</t>
  </si>
  <si>
    <t>Amazon</t>
  </si>
  <si>
    <t>amazon</t>
  </si>
  <si>
    <t>sys_actions</t>
  </si>
  <si>
    <t>sys_forms</t>
  </si>
  <si>
    <t>sys_datacheck</t>
  </si>
  <si>
    <t>действия с формами</t>
  </si>
  <si>
    <t>sys_redirect</t>
  </si>
  <si>
    <t>список редиректов</t>
  </si>
  <si>
    <t>sys_joinlabs</t>
  </si>
  <si>
    <t>метки, прикрепляемые к формам</t>
  </si>
  <si>
    <t>ini set</t>
  </si>
  <si>
    <t>sys_iniset</t>
  </si>
  <si>
    <t>mbstring.func_overload</t>
  </si>
  <si>
    <t>default_charset</t>
  </si>
  <si>
    <t>UTF-8</t>
  </si>
  <si>
    <t>mbstring.language</t>
  </si>
  <si>
    <t>Russian</t>
  </si>
  <si>
    <t>mbstring.internal_encoding</t>
  </si>
  <si>
    <t>mbstring.encoding_translation</t>
  </si>
  <si>
    <t>mbstring.http_input</t>
  </si>
  <si>
    <t>UTF-8,KOI8-R,CP1251</t>
  </si>
  <si>
    <t>mbstring.http_output</t>
  </si>
  <si>
    <t>mbstring.detect_order</t>
  </si>
  <si>
    <t>INSERT INTO sys_iniset (parameter, value) VALUES (</t>
  </si>
  <si>
    <t>UTF-8, KOI8-R, CP1251</t>
  </si>
  <si>
    <t>sys_defaults</t>
  </si>
  <si>
    <t>sys_comments</t>
  </si>
  <si>
    <t xml:space="preserve"> DEFAULT CHARACTER SET utf8 COLLATE utf8_general_ci;</t>
  </si>
  <si>
    <t>zzusers</t>
  </si>
  <si>
    <t>zzprofiles</t>
  </si>
  <si>
    <t>zztwits</t>
  </si>
  <si>
    <t>dat_forum_cats</t>
  </si>
  <si>
    <t>dat_forum_subcats</t>
  </si>
  <si>
    <t>dat_forum_topics</t>
  </si>
  <si>
    <t>присоединённые поля</t>
  </si>
  <si>
    <t>sys_joinfields</t>
  </si>
  <si>
    <t>test_biko1</t>
  </si>
  <si>
    <t>php/handy/test_blank.php</t>
  </si>
  <si>
    <t>Title</t>
  </si>
  <si>
    <t>Keywords</t>
  </si>
  <si>
    <t>Description</t>
  </si>
  <si>
    <t>bscwarn</t>
  </si>
  <si>
    <t>Платежи</t>
  </si>
  <si>
    <t>Список счетов</t>
  </si>
  <si>
    <t>Остатки</t>
  </si>
  <si>
    <t>Список карт</t>
  </si>
  <si>
    <t>История операций</t>
  </si>
  <si>
    <t>Мобильный</t>
  </si>
  <si>
    <t>Интернет</t>
  </si>
  <si>
    <t>Инфо</t>
  </si>
  <si>
    <t>Переводы</t>
  </si>
  <si>
    <t>Управление</t>
  </si>
  <si>
    <t>ЖКХ</t>
  </si>
  <si>
    <t>Штрафы</t>
  </si>
  <si>
    <t>Прочее</t>
  </si>
  <si>
    <t>Внутриклиентские</t>
  </si>
  <si>
    <t>Внутрибанковский</t>
  </si>
  <si>
    <t>P2P</t>
  </si>
  <si>
    <t>По реквизитам</t>
  </si>
  <si>
    <t>В бюджет</t>
  </si>
  <si>
    <t>SWIFT</t>
  </si>
  <si>
    <t>Открытие счёта</t>
  </si>
  <si>
    <t>Открытие депозита</t>
  </si>
  <si>
    <t>Заказ карты</t>
  </si>
  <si>
    <t>Получение кредита</t>
  </si>
  <si>
    <t>Настройки</t>
  </si>
  <si>
    <t>Справки</t>
  </si>
  <si>
    <t>Лимиты</t>
  </si>
  <si>
    <t>info</t>
  </si>
  <si>
    <t>payms</t>
  </si>
  <si>
    <t>transfer</t>
  </si>
  <si>
    <t>management</t>
  </si>
  <si>
    <t>paymobile</t>
  </si>
  <si>
    <t>payinternet</t>
  </si>
  <si>
    <t>payhouse</t>
  </si>
  <si>
    <t>payfines</t>
  </si>
  <si>
    <t>payother</t>
  </si>
  <si>
    <t>tranclient</t>
  </si>
  <si>
    <t>transintra</t>
  </si>
  <si>
    <t>transp2p</t>
  </si>
  <si>
    <t>inflistacc</t>
  </si>
  <si>
    <t>inflistcard</t>
  </si>
  <si>
    <t>infbalance</t>
  </si>
  <si>
    <t>infhistory</t>
  </si>
  <si>
    <t>transdetail</t>
  </si>
  <si>
    <t>transbudget</t>
  </si>
  <si>
    <t>transswift</t>
  </si>
  <si>
    <t>openacc</t>
  </si>
  <si>
    <t>opendepo</t>
  </si>
  <si>
    <t>opencard</t>
  </si>
  <si>
    <t>opencred</t>
  </si>
  <si>
    <t>opensett</t>
  </si>
  <si>
    <t>openlimit</t>
  </si>
  <si>
    <t>openref</t>
  </si>
  <si>
    <t>sys_dataproc</t>
  </si>
  <si>
    <t>обработка дынных в форме</t>
  </si>
  <si>
    <t>tt_curr</t>
  </si>
  <si>
    <t>tt_acctypes</t>
  </si>
  <si>
    <t>sys_control</t>
  </si>
  <si>
    <t>sys_handlers</t>
  </si>
  <si>
    <t>обработчики</t>
  </si>
  <si>
    <t>элементы с данными</t>
  </si>
  <si>
    <t>элемент поиска в таблице</t>
  </si>
  <si>
    <t>элемент проверки</t>
  </si>
  <si>
    <t>элемент значение</t>
  </si>
  <si>
    <t>элемент действия</t>
  </si>
  <si>
    <t>элемент скрипт</t>
  </si>
  <si>
    <t>элемент метод</t>
  </si>
  <si>
    <t>sys_nodedata</t>
  </si>
  <si>
    <t>sys_nodedb</t>
  </si>
  <si>
    <t>sys_nodecheck</t>
  </si>
  <si>
    <t>sys_nodevalue</t>
  </si>
  <si>
    <t>sys_nodephp</t>
  </si>
  <si>
    <t>sys_nodeaction</t>
  </si>
  <si>
    <t>sys_nodemethod</t>
  </si>
  <si>
    <t>sys_nodelink</t>
  </si>
  <si>
    <t>связи</t>
  </si>
  <si>
    <t>sys_edges</t>
  </si>
  <si>
    <t>ny_gallery</t>
  </si>
  <si>
    <t>ny_orders</t>
  </si>
  <si>
    <t>ny_categs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</si>
</sst>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charset val="204"/>
      <scheme val="minor"/>
    </font>
    <font>
      <b/>
      <sz val="11"/>
      <color theme="1"/>
      <name val="Calibri"/>
      <family val="2"/>
      <charset val="204"/>
      <scheme val="minor"/>
    </font>
    <font>
      <b/>
      <sz val="10"/>
      <color theme="1"/>
      <name val="Calibri"/>
      <family val="2"/>
      <charset val="204"/>
      <scheme val="minor"/>
    </font>
    <font>
      <sz val="10"/>
      <color theme="1"/>
      <name val="Arial Unicode MS"/>
      <family val="2"/>
      <charset val="204"/>
    </font>
    <font>
      <sz val="11"/>
      <color theme="6" tint="-0.499984740745262"/>
      <name val="Calibri"/>
      <family val="2"/>
      <charset val="204"/>
      <scheme val="minor"/>
    </font>
    <font>
      <sz val="10"/>
      <color theme="6" tint="-0.499984740745262"/>
      <name val="Arial Unicode MS"/>
      <family val="2"/>
      <charset val="204"/>
    </font>
    <font>
      <b/>
      <sz val="11"/>
      <color rgb="FFFF0000"/>
      <name val="Calibri"/>
      <family val="2"/>
      <charset val="204"/>
      <scheme val="minor"/>
    </font>
    <font>
      <sz val="11"/>
      <name val="Calibri"/>
      <family val="2"/>
      <charset val="204"/>
      <scheme val="minor"/>
    </font>
    <font>
      <b/>
      <sz val="11"/>
      <color rgb="FF0000FF"/>
      <name val="Calibri"/>
      <family val="2"/>
      <charset val="204"/>
      <scheme val="minor"/>
    </font>
    <font>
      <b/>
      <sz val="11"/>
      <color theme="0" tint="-0.499984740745262"/>
      <name val="Calibri"/>
      <family val="2"/>
      <charset val="204"/>
      <scheme val="minor"/>
    </font>
    <font>
      <sz val="11"/>
      <color theme="0" tint="-0.34998626667073579"/>
      <name val="Calibri"/>
      <family val="2"/>
      <charset val="204"/>
      <scheme val="minor"/>
    </font>
    <font>
      <sz val="11"/>
      <color theme="0" tint="-0.249977111117893"/>
      <name val="Calibri"/>
      <family val="2"/>
      <charset val="204"/>
      <scheme val="minor"/>
    </font>
    <font>
      <b/>
      <sz val="11"/>
      <color theme="0" tint="-0.249977111117893"/>
      <name val="Calibri"/>
      <family val="2"/>
      <charset val="204"/>
      <scheme val="minor"/>
    </font>
    <font>
      <sz val="11"/>
      <color rgb="FFFF0000"/>
      <name val="Calibri"/>
      <family val="2"/>
      <charset val="204"/>
      <scheme val="minor"/>
    </font>
    <font>
      <b/>
      <sz val="11"/>
      <color theme="0" tint="-0.34998626667073579"/>
      <name val="Calibri"/>
      <family val="2"/>
      <charset val="204"/>
      <scheme val="minor"/>
    </font>
    <font>
      <b/>
      <sz val="11"/>
      <name val="Calibri"/>
      <family val="2"/>
      <charset val="204"/>
      <scheme val="minor"/>
    </font>
    <font>
      <b/>
      <sz val="8"/>
      <color indexed="81"/>
      <name val="Tahoma"/>
      <family val="2"/>
      <charset val="204"/>
    </font>
    <font>
      <b/>
      <sz val="11"/>
      <color theme="6" tint="-0.499984740745262"/>
      <name val="Calibri"/>
      <family val="2"/>
      <charset val="204"/>
      <scheme val="minor"/>
    </font>
    <font>
      <sz val="11"/>
      <color rgb="FF0000FF"/>
      <name val="Calibri"/>
      <family val="2"/>
      <charset val="204"/>
      <scheme val="minor"/>
    </font>
    <font>
      <b/>
      <sz val="10"/>
      <color theme="0" tint="-0.249977111117893"/>
      <name val="Calibri"/>
      <family val="2"/>
      <charset val="204"/>
      <scheme val="minor"/>
    </font>
    <font>
      <sz val="11"/>
      <color rgb="FFC00000"/>
      <name val="Calibri"/>
      <family val="2"/>
      <charset val="204"/>
      <scheme val="minor"/>
    </font>
    <font>
      <b/>
      <sz val="11"/>
      <color rgb="FFC00000"/>
      <name val="Calibri"/>
      <family val="2"/>
      <charset val="204"/>
      <scheme val="minor"/>
    </font>
    <font>
      <sz val="8"/>
      <color indexed="81"/>
      <name val="Tahoma"/>
      <family val="2"/>
      <charset val="204"/>
    </font>
    <font>
      <sz val="10"/>
      <color theme="0" tint="-0.249977111117893"/>
      <name val="Arial Unicode MS"/>
      <family val="2"/>
      <charset val="204"/>
    </font>
    <font>
      <sz val="11"/>
      <color theme="0" tint="-0.499984740745262"/>
      <name val="Calibri"/>
      <family val="2"/>
      <charset val="204"/>
      <scheme val="minor"/>
    </font>
    <font>
      <sz val="10"/>
      <color rgb="FFC00000"/>
      <name val="Arial Unicode MS"/>
      <family val="2"/>
      <charset val="204"/>
    </font>
    <font>
      <sz val="11"/>
      <color rgb="FF006600"/>
      <name val="Calibri"/>
      <family val="2"/>
      <charset val="204"/>
      <scheme val="minor"/>
    </font>
  </fonts>
  <fills count="6">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rgb="FFFFFFCC"/>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0" fillId="2" borderId="0" xfId="0" applyFill="1"/>
    <xf numFmtId="0" fontId="1" fillId="2" borderId="0" xfId="0" applyFont="1" applyFill="1"/>
    <xf numFmtId="0" fontId="3" fillId="2" borderId="0" xfId="0" applyFont="1" applyFill="1"/>
    <xf numFmtId="0" fontId="4" fillId="2" borderId="0" xfId="0" applyFont="1" applyFill="1"/>
    <xf numFmtId="0" fontId="8" fillId="2" borderId="0" xfId="0" applyFont="1" applyFill="1"/>
    <xf numFmtId="0" fontId="9" fillId="0" borderId="0" xfId="0" applyFont="1"/>
    <xf numFmtId="0" fontId="8" fillId="3" borderId="0" xfId="0" applyFont="1" applyFill="1"/>
    <xf numFmtId="0" fontId="1" fillId="0" borderId="0" xfId="0" applyFont="1" applyAlignment="1">
      <alignment wrapText="1"/>
    </xf>
    <xf numFmtId="0" fontId="10" fillId="0" borderId="0" xfId="0" applyFont="1"/>
    <xf numFmtId="0" fontId="11" fillId="0" borderId="0" xfId="0" applyFont="1"/>
    <xf numFmtId="0" fontId="12" fillId="0" borderId="0" xfId="0" applyFont="1" applyAlignment="1">
      <alignment wrapText="1"/>
    </xf>
    <xf numFmtId="0" fontId="11" fillId="0" borderId="0" xfId="0" applyFont="1" applyAlignment="1">
      <alignment wrapText="1"/>
    </xf>
    <xf numFmtId="0" fontId="13" fillId="0" borderId="0" xfId="0" applyFont="1"/>
    <xf numFmtId="0" fontId="18" fillId="0" borderId="0" xfId="0" applyFont="1"/>
    <xf numFmtId="0" fontId="1" fillId="4" borderId="0" xfId="0" applyFont="1" applyFill="1" applyAlignment="1">
      <alignment wrapText="1"/>
    </xf>
    <xf numFmtId="0" fontId="12" fillId="3" borderId="0" xfId="0" applyFont="1" applyFill="1"/>
    <xf numFmtId="0" fontId="12" fillId="0" borderId="0" xfId="0" applyFont="1"/>
    <xf numFmtId="0" fontId="19" fillId="0" borderId="0" xfId="0" applyFont="1"/>
    <xf numFmtId="0" fontId="20" fillId="0" borderId="0" xfId="0" applyFont="1"/>
    <xf numFmtId="0" fontId="21" fillId="0" borderId="0" xfId="0" applyFont="1" applyAlignment="1">
      <alignment wrapText="1"/>
    </xf>
    <xf numFmtId="0" fontId="1" fillId="0" borderId="0" xfId="0" applyFont="1" applyFill="1" applyAlignment="1">
      <alignment wrapText="1"/>
    </xf>
    <xf numFmtId="0" fontId="8" fillId="0" borderId="0" xfId="0" applyFont="1" applyFill="1"/>
    <xf numFmtId="0" fontId="17" fillId="0" borderId="0" xfId="0" applyFont="1" applyFill="1"/>
    <xf numFmtId="0" fontId="14" fillId="0" borderId="0" xfId="0" applyFont="1" applyFill="1"/>
    <xf numFmtId="0" fontId="15" fillId="0" borderId="0" xfId="0" applyFont="1" applyFill="1"/>
    <xf numFmtId="0" fontId="15" fillId="0" borderId="0" xfId="0" applyFont="1"/>
    <xf numFmtId="0" fontId="5" fillId="0" borderId="0" xfId="0" applyFont="1" applyFill="1"/>
    <xf numFmtId="0" fontId="4" fillId="0" borderId="0" xfId="0" applyFont="1" applyFill="1"/>
    <xf numFmtId="0" fontId="11" fillId="0" borderId="0" xfId="0" applyFont="1" applyFill="1"/>
    <xf numFmtId="0" fontId="0" fillId="0" borderId="0" xfId="0" applyFill="1"/>
    <xf numFmtId="0" fontId="7" fillId="0" borderId="0" xfId="0" applyFont="1" applyFill="1"/>
    <xf numFmtId="0" fontId="23" fillId="0" borderId="0" xfId="0" applyFont="1"/>
    <xf numFmtId="0" fontId="24" fillId="0" borderId="0" xfId="0" applyFont="1"/>
    <xf numFmtId="0" fontId="9" fillId="0" borderId="0" xfId="0" applyFont="1" applyAlignment="1">
      <alignment wrapText="1"/>
    </xf>
    <xf numFmtId="0" fontId="0" fillId="0" borderId="0" xfId="0" quotePrefix="1"/>
    <xf numFmtId="0" fontId="25" fillId="0" borderId="0" xfId="0" applyFont="1"/>
    <xf numFmtId="0" fontId="6" fillId="5" borderId="0" xfId="0" applyFont="1" applyFill="1"/>
    <xf numFmtId="0" fontId="0" fillId="5" borderId="0" xfId="0" applyFill="1"/>
    <xf numFmtId="0" fontId="0" fillId="5" borderId="0" xfId="0" applyFill="1" applyAlignment="1">
      <alignment wrapText="1"/>
    </xf>
    <xf numFmtId="0" fontId="26" fillId="0" borderId="0" xfId="0" applyFont="1"/>
    <xf numFmtId="0" fontId="1" fillId="0" borderId="0" xfId="0" quotePrefix="1" applyFont="1" applyAlignment="1">
      <alignment wrapText="1"/>
    </xf>
    <xf numFmtId="0" fontId="1" fillId="0" borderId="0" xfId="0" applyNumberFormat="1" applyFont="1" applyAlignment="1">
      <alignment wrapText="1"/>
    </xf>
    <xf numFmtId="0" fontId="0" fillId="0" borderId="0" xfId="0" applyNumberFormat="1" applyAlignment="1">
      <alignment wrapText="1"/>
    </xf>
  </cellXfs>
  <cellStyles count="1">
    <cellStyle name="Обычный" xfId="0" builtinId="0"/>
  </cellStyles>
  <dxfs count="0"/>
  <tableStyles count="0" defaultTableStyle="TableStyleMedium9" defaultPivotStyle="PivotStyleLight16"/>
  <colors>
    <mruColors>
      <color rgb="FF006600"/>
      <color rgb="FF0000FF"/>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38"/>
  <sheetViews>
    <sheetView workbookViewId="0">
      <selection activeCell="A43" sqref="A12:XFD43"/>
    </sheetView>
  </sheetViews>
  <sheetFormatPr defaultRowHeight="15" x14ac:dyDescent="0.25"/>
  <cols>
    <col min="1" max="1" width="11.7109375" bestFit="1" customWidth="1"/>
    <col min="2" max="2" width="12.42578125" bestFit="1" customWidth="1"/>
    <col min="5" max="5" width="69.28515625" bestFit="1" customWidth="1"/>
  </cols>
  <sheetData>
    <row r="1" spans="1:5" x14ac:dyDescent="0.25">
      <c r="A1" t="s">
        <v>432</v>
      </c>
    </row>
    <row r="3" spans="1:5" x14ac:dyDescent="0.25">
      <c r="A3" t="s">
        <v>433</v>
      </c>
      <c r="B3" t="s">
        <v>474</v>
      </c>
    </row>
    <row r="4" spans="1:5" x14ac:dyDescent="0.25">
      <c r="B4" t="s">
        <v>636</v>
      </c>
      <c r="E4" t="str">
        <f>"INSERT INTO "&amp;A$3&amp;" ("&amp;B$3&amp;") VALUES('"&amp;B4&amp;"');"</f>
        <v>INSERT INTO typelodges (typelodge) VALUES('тип 1');</v>
      </c>
    </row>
    <row r="5" spans="1:5" x14ac:dyDescent="0.25">
      <c r="B5" t="s">
        <v>637</v>
      </c>
      <c r="E5" t="str">
        <f t="shared" ref="E5:E6" si="0">"INSERT INTO "&amp;A$3&amp;" ("&amp;B$3&amp;") VALUES('"&amp;B5&amp;"');"</f>
        <v>INSERT INTO typelodges (typelodge) VALUES('тип 2');</v>
      </c>
    </row>
    <row r="6" spans="1:5" x14ac:dyDescent="0.25">
      <c r="B6" t="s">
        <v>638</v>
      </c>
      <c r="E6" t="str">
        <f t="shared" si="0"/>
        <v>INSERT INTO typelodges (typelodge) VALUES('тип 3');</v>
      </c>
    </row>
    <row r="7" spans="1:5" x14ac:dyDescent="0.25">
      <c r="A7" t="s">
        <v>435</v>
      </c>
    </row>
    <row r="8" spans="1:5" x14ac:dyDescent="0.25">
      <c r="B8" t="s">
        <v>477</v>
      </c>
    </row>
    <row r="9" spans="1:5" x14ac:dyDescent="0.25">
      <c r="A9" t="s">
        <v>437</v>
      </c>
      <c r="B9" t="s">
        <v>489</v>
      </c>
      <c r="E9" t="str">
        <f>"INSERT INTO "&amp;A$9&amp;" ("&amp;B$8&amp;") VALUES('"&amp;B9&amp;"');"</f>
        <v>INSERT INTO typeusers (typeuser) VALUES('метка');</v>
      </c>
    </row>
    <row r="10" spans="1:5" x14ac:dyDescent="0.25">
      <c r="B10" t="s">
        <v>490</v>
      </c>
      <c r="E10" t="str">
        <f>"INSERT INTO "&amp;A$9&amp;" ("&amp;B$8&amp;") VALUES('"&amp;B10&amp;"');"</f>
        <v>INSERT INTO typeusers (typeuser) VALUES('карта');</v>
      </c>
    </row>
    <row r="32" spans="2:2" x14ac:dyDescent="0.25">
      <c r="B32" s="1"/>
    </row>
    <row r="33" spans="1:2" x14ac:dyDescent="0.25">
      <c r="A33" s="1"/>
    </row>
    <row r="37" spans="1:2" x14ac:dyDescent="0.25">
      <c r="B37" s="1"/>
    </row>
    <row r="38" spans="1:2" x14ac:dyDescent="0.25">
      <c r="A3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workbookViewId="0">
      <selection activeCell="B8" sqref="B8"/>
    </sheetView>
  </sheetViews>
  <sheetFormatPr defaultRowHeight="15" x14ac:dyDescent="0.25"/>
  <cols>
    <col min="1" max="1" width="45.42578125" bestFit="1" customWidth="1"/>
  </cols>
  <sheetData>
    <row r="1" spans="1:3" x14ac:dyDescent="0.25">
      <c r="C1" t="s">
        <v>827</v>
      </c>
    </row>
    <row r="2" spans="1:3" x14ac:dyDescent="0.25">
      <c r="A2" t="s">
        <v>816</v>
      </c>
      <c r="B2">
        <v>7</v>
      </c>
      <c r="C2" t="str">
        <f>$C$1&amp;CHAR(34)&amp;A2&amp;CHAR(34)&amp;", "&amp;CHAR(34)&amp;B2&amp;CHAR(34)&amp;");"</f>
        <v>INSERT INTO sys_iniset (parameter, value) VALUES ("mbstring.func_overload", "7");</v>
      </c>
    </row>
    <row r="3" spans="1:3" x14ac:dyDescent="0.25">
      <c r="A3" t="s">
        <v>817</v>
      </c>
      <c r="B3" t="s">
        <v>818</v>
      </c>
      <c r="C3" t="str">
        <f t="shared" ref="C3:C9" si="0">$C$1&amp;CHAR(34)&amp;A3&amp;CHAR(34)&amp;", "&amp;CHAR(34)&amp;B3&amp;CHAR(34)&amp;");"</f>
        <v>INSERT INTO sys_iniset (parameter, value) VALUES ("default_charset", "UTF-8");</v>
      </c>
    </row>
    <row r="4" spans="1:3" x14ac:dyDescent="0.25">
      <c r="A4" t="s">
        <v>819</v>
      </c>
      <c r="B4" t="s">
        <v>820</v>
      </c>
      <c r="C4" t="str">
        <f t="shared" si="0"/>
        <v>INSERT INTO sys_iniset (parameter, value) VALUES ("mbstring.language", "Russian");</v>
      </c>
    </row>
    <row r="5" spans="1:3" x14ac:dyDescent="0.25">
      <c r="A5" t="s">
        <v>821</v>
      </c>
      <c r="B5" t="s">
        <v>818</v>
      </c>
      <c r="C5" t="str">
        <f t="shared" si="0"/>
        <v>INSERT INTO sys_iniset (parameter, value) VALUES ("mbstring.internal_encoding", "UTF-8");</v>
      </c>
    </row>
    <row r="6" spans="1:3" x14ac:dyDescent="0.25">
      <c r="A6" t="s">
        <v>822</v>
      </c>
      <c r="B6">
        <v>1</v>
      </c>
      <c r="C6" t="str">
        <f t="shared" si="0"/>
        <v>INSERT INTO sys_iniset (parameter, value) VALUES ("mbstring.encoding_translation", "1");</v>
      </c>
    </row>
    <row r="7" spans="1:3" x14ac:dyDescent="0.25">
      <c r="A7" t="s">
        <v>823</v>
      </c>
      <c r="B7" t="s">
        <v>828</v>
      </c>
      <c r="C7" t="str">
        <f t="shared" si="0"/>
        <v>INSERT INTO sys_iniset (parameter, value) VALUES ("mbstring.http_input", "UTF-8, KOI8-R, CP1251");</v>
      </c>
    </row>
    <row r="8" spans="1:3" x14ac:dyDescent="0.25">
      <c r="A8" t="s">
        <v>825</v>
      </c>
      <c r="B8" t="s">
        <v>818</v>
      </c>
      <c r="C8" t="str">
        <f t="shared" si="0"/>
        <v>INSERT INTO sys_iniset (parameter, value) VALUES ("mbstring.http_output", "UTF-8");</v>
      </c>
    </row>
    <row r="9" spans="1:3" x14ac:dyDescent="0.25">
      <c r="A9" t="s">
        <v>826</v>
      </c>
      <c r="B9" t="s">
        <v>824</v>
      </c>
      <c r="C9" t="str">
        <f t="shared" si="0"/>
        <v>INSERT INTO sys_iniset (parameter, value) VALUES ("mbstring.detect_order", "UTF-8,KOI8-R,CP1251");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63"/>
  <sheetViews>
    <sheetView topLeftCell="A28" workbookViewId="0">
      <selection activeCell="A38" sqref="A38"/>
    </sheetView>
  </sheetViews>
  <sheetFormatPr defaultRowHeight="15" x14ac:dyDescent="0.25"/>
  <cols>
    <col min="1" max="1" width="9.5703125" customWidth="1"/>
  </cols>
  <sheetData>
    <row r="2" spans="1:1" x14ac:dyDescent="0.25">
      <c r="A2"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('"&amp;'engine-sitemap'!A2&amp;"', '"&amp;'engine-sitemap'!M2&amp;"', '"&amp;'engine-sitemap'!I2&amp;"', '"&amp;'engine-sitemap'!H2&amp;"', '"&amp;'engine-sitemap'!E2&amp;"', '"&amp;'engine-sitemap'!F2&amp;"', '"&amp;'engine-sitemap'!G2&amp;"', '"&amp;'engine-sitemap'!K2&amp;"', '"&amp;'engine-sitemap'!B2&amp;"', '"&amp;'engine-sitemap'!D2&amp;"', '"&amp;'engine-sitemap'!C2&amp;"', '"&amp;'engine-sitemap'!L2&amp;"', '"&amp;'engine-sitemap'!N2&amp;"', '"&amp;'engine-sitemap'!O2&amp;"', '"&amp;'engine-sitemap'!P2&amp;"');"</f>
        <v>INSERT INTO chpu (phpfile, template, parent, level, address, h1, label, menu, title, keywords, description, noindex, access, virtual, header) VALUES ('data000.php', 'main', '', '1', '/', 'процессинговая система', 'main', '', 'Процессинговая система', 'Ключевые слова страницыПроцессинговая система', 'Описание страницы Процессинговая система', '', '1', '', '');</v>
      </c>
    </row>
    <row r="3" spans="1:1" x14ac:dyDescent="0.25">
      <c r="A3"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('"&amp;'engine-sitemap'!A3&amp;"', '"&amp;'engine-sitemap'!M3&amp;"', '"&amp;'engine-sitemap'!I3&amp;"', '"&amp;'engine-sitemap'!H3&amp;"', '"&amp;'engine-sitemap'!E3&amp;"', '"&amp;'engine-sitemap'!F3&amp;"', '"&amp;'engine-sitemap'!G3&amp;"', '"&amp;'engine-sitemap'!K3&amp;"', '"&amp;'engine-sitemap'!B3&amp;"', '"&amp;'engine-sitemap'!D3&amp;"', '"&amp;'engine-sitemap'!C3&amp;"', '"&amp;'engine-sitemap'!L3&amp;"', '"&amp;'engine-sitemap'!N3&amp;"', '"&amp;'engine-sitemap'!O3&amp;"', '"&amp;'engine-sitemap'!P3&amp;"');"</f>
        <v>INSERT INTO chpu (phpfile, template, parent, level, address, h1, label, menu, title, keywords, description, noindex, access, virtual, header) VALUES ('data001.php', 'main', '', '1', 'data', 'обмен данными', 'data', '', 'Обмен данными', 'Ключевые слова страницыОбмен данными', 'Описание страницы Обмен данными', '', '1', '', 'Content-Type: text/plain; charset=utf-8');</v>
      </c>
    </row>
    <row r="4" spans="1:1" x14ac:dyDescent="0.25">
      <c r="A4"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('"&amp;'engine-sitemap'!A4&amp;"', '"&amp;'engine-sitemap'!M4&amp;"', '"&amp;'engine-sitemap'!I4&amp;"', '"&amp;'engine-sitemap'!H4&amp;"', '"&amp;'engine-sitemap'!E4&amp;"', '"&amp;'engine-sitemap'!F4&amp;"', '"&amp;'engine-sitemap'!G4&amp;"', '"&amp;'engine-sitemap'!K4&amp;"', '"&amp;'engine-sitemap'!B4&amp;"', '"&amp;'engine-sitemap'!D4&amp;"', '"&amp;'engine-sitemap'!C4&amp;"', '"&amp;'engine-sitemap'!L4&amp;"', '"&amp;'engine-sitemap'!N4&amp;"', '"&amp;'engine-sitemap'!O4&amp;"', '"&amp;'engine-sitemap'!P4&amp;"');"</f>
        <v>INSERT INTO chpu (phpfile, template, parent, level, address, h1, label, menu, title, keywords, description, noindex, access, virtual, header) VALUES ('data_test.php', 'main', '', '1', 'Тест', '', 'test', '', 'Комфортность', 'Ключевые слова страницыКомфортность', 'Описание страницы Комфортность', '', '1', '', '');</v>
      </c>
    </row>
    <row r="5" spans="1:1" x14ac:dyDescent="0.25">
      <c r="A5"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('"&amp;'engine-sitemap'!A5&amp;"', '"&amp;'engine-sitemap'!M5&amp;"', '"&amp;'engine-sitemap'!I5&amp;"', '"&amp;'engine-sitemap'!H5&amp;"', '"&amp;'engine-sitemap'!E5&amp;"', '"&amp;'engine-sitemap'!F5&amp;"', '"&amp;'engine-sitemap'!G5&amp;"', '"&amp;'engine-sitemap'!K5&amp;"', '"&amp;'engine-sitemap'!B5&amp;"', '"&amp;'engine-sitemap'!D5&amp;"', '"&amp;'engine-sitemap'!C5&amp;"', '"&amp;'engine-sitemap'!L5&amp;"', '"&amp;'engine-sitemap'!N5&amp;"', '"&amp;'engine-sitemap'!O5&amp;"', '"&amp;'engine-sitemap'!P5&amp;"');"</f>
        <v>INSERT INTO chpu (phpfile, template, parent, level, address, h1, label, menu, title, keywords, description, noindex, access, virtual, header) VALUES ('data_test2.php', 'main', '', '1', 'Проба 2', '', 'test2', '', 'Пробная страница №2', 'Ключевые слова страницыПробная страница №2', 'Описание страницы Пробная страница №2', '', '1', '', '');</v>
      </c>
    </row>
    <row r="6" spans="1:1" x14ac:dyDescent="0.25">
      <c r="A6"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('"&amp;'engine-sitemap'!A6&amp;"', '"&amp;'engine-sitemap'!M6&amp;"', '"&amp;'engine-sitemap'!I6&amp;"', '"&amp;'engine-sitemap'!H6&amp;"', '"&amp;'engine-sitemap'!E6&amp;"', '"&amp;'engine-sitemap'!F6&amp;"', '"&amp;'engine-sitemap'!G6&amp;"', '"&amp;'engine-sitemap'!K6&amp;"', '"&amp;'engine-sitemap'!B6&amp;"', '"&amp;'engine-sitemap'!D6&amp;"', '"&amp;'engine-sitemap'!C6&amp;"', '"&amp;'engine-sitemap'!L6&amp;"', '"&amp;'engine-sitemap'!N6&amp;"', '"&amp;'engine-sitemap'!O6&amp;"', '"&amp;'engine-sitemap'!P6&amp;"');"</f>
        <v>INSERT INTO chpu (phpfile, template, parent, level, address, h1, label, menu, title, keywords, description, noindex, access, virtual, header) VALUES ('data_test3.php', 'main', '', '1', 'Проба 3', '', 'test3', '', 'Пробная страница №3', 'Ключевые слова страницыПробная страница №3', 'Описание страницы Пробная страница №3', '', '1', '', '');</v>
      </c>
    </row>
    <row r="7" spans="1:1" x14ac:dyDescent="0.25">
      <c r="A7"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('"&amp;'engine-sitemap'!A7&amp;"', '"&amp;'engine-sitemap'!M7&amp;"', '"&amp;'engine-sitemap'!I7&amp;"', '"&amp;'engine-sitemap'!H7&amp;"', '"&amp;'engine-sitemap'!E7&amp;"', '"&amp;'engine-sitemap'!F7&amp;"', '"&amp;'engine-sitemap'!G7&amp;"', '"&amp;'engine-sitemap'!K7&amp;"', '"&amp;'engine-sitemap'!B7&amp;"', '"&amp;'engine-sitemap'!D7&amp;"', '"&amp;'engine-sitemap'!C7&amp;"', '"&amp;'engine-sitemap'!L7&amp;"', '"&amp;'engine-sitemap'!N7&amp;"', '"&amp;'engine-sitemap'!O7&amp;"', '"&amp;'engine-sitemap'!P7&amp;"');"</f>
        <v>INSERT INTO chpu (phpfile, template, parent, level, address, h1, label, menu, title, keywords, description, noindex, access, virtual, header) VALUES ('', 'main', '', '2', 'вики', '', 'wiki', '', 'Вики', 'Ключевые слова страницыВики', 'Описание страницы Вики', '', '1', '', '');</v>
      </c>
    </row>
    <row r="8" spans="1:1" x14ac:dyDescent="0.25">
      <c r="A8"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('"&amp;'engine-sitemap'!A8&amp;"', '"&amp;'engine-sitemap'!M8&amp;"', '"&amp;'engine-sitemap'!I8&amp;"', '"&amp;'engine-sitemap'!H8&amp;"', '"&amp;'engine-sitemap'!E8&amp;"', '"&amp;'engine-sitemap'!F8&amp;"', '"&amp;'engine-sitemap'!G8&amp;"', '"&amp;'engine-sitemap'!K8&amp;"', '"&amp;'engine-sitemap'!B8&amp;"', '"&amp;'engine-sitemap'!D8&amp;"', '"&amp;'engine-sitemap'!C8&amp;"', '"&amp;'engine-sitemap'!L8&amp;"', '"&amp;'engine-sitemap'!N8&amp;"', '"&amp;'engine-sitemap'!O8&amp;"', '"&amp;'engine-sitemap'!P8&amp;"');"</f>
        <v>INSERT INTO chpu (phpfile, template, parent, level, address, h1, label, menu, title, keywords, description, noindex, access, virtual, header) VALUES ('data_manager.php', 'main', '', '2', 'Менеджер', 'Рабочее место менеджера', 'manager', '', 'Рабочее место менеджера', 'Ключевые слова страницыРабочее место менеджера', 'Описание страницы Рабочее место менеджера', '', '2', '', '');</v>
      </c>
    </row>
    <row r="9" spans="1:1" x14ac:dyDescent="0.25">
      <c r="A9"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('"&amp;'engine-sitemap'!A9&amp;"', '"&amp;'engine-sitemap'!M9&amp;"', '"&amp;'engine-sitemap'!I9&amp;"', '"&amp;'engine-sitemap'!H9&amp;"', '"&amp;'engine-sitemap'!E9&amp;"', '"&amp;'engine-sitemap'!F9&amp;"', '"&amp;'engine-sitemap'!G9&amp;"', '"&amp;'engine-sitemap'!K9&amp;"', '"&amp;'engine-sitemap'!B9&amp;"', '"&amp;'engine-sitemap'!D9&amp;"', '"&amp;'engine-sitemap'!C9&amp;"', '"&amp;'engine-sitemap'!L9&amp;"', '"&amp;'engine-sitemap'!N9&amp;"', '"&amp;'engine-sitemap'!O9&amp;"', '"&amp;'engine-sitemap'!P9&amp;"');"</f>
        <v>INSERT INTO chpu (phpfile, template, parent, level, address, h1, label, menu, title, keywords, description, noindex, access, virtual, header) VALUES ('data_manevlist.php', 'main', '', '1', 'Менеджер/Список Мероприятий', '', 'manevlist', '', 'Рабочее место менеджера - Список мероприятий', 'Ключевые слова страницыРабочее место менеджера - Список мероприятий', 'Описание страницы Рабочее место менеджера - Список мероприятий', '', '2', '', '');</v>
      </c>
    </row>
    <row r="10" spans="1:1" x14ac:dyDescent="0.25">
      <c r="A10"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('"&amp;'engine-sitemap'!A10&amp;"', '"&amp;'engine-sitemap'!M10&amp;"', '"&amp;'engine-sitemap'!I10&amp;"', '"&amp;'engine-sitemap'!H10&amp;"', '"&amp;'engine-sitemap'!E10&amp;"', '"&amp;'engine-sitemap'!F10&amp;"', '"&amp;'engine-sitemap'!G10&amp;"', '"&amp;'engine-sitemap'!K10&amp;"', '"&amp;'engine-sitemap'!B10&amp;"', '"&amp;'engine-sitemap'!D10&amp;"', '"&amp;'engine-sitemap'!C10&amp;"', '"&amp;'engine-sitemap'!L10&amp;"', '"&amp;'engine-sitemap'!N10&amp;"', '"&amp;'engine-sitemap'!O10&amp;"', '"&amp;'engine-sitemap'!P10&amp;"');"</f>
        <v>INSERT INTO chpu (phpfile, template, parent, level, address, h1, label, menu, title, keywords, description, noindex, access, virtual, header) VALUES ('data_post.php', 'plain', '', '1', 'post', '', 'post', '', 'Обработка POST переменных', 'Ключевые слова страницыОбработка POST переменных', 'Описание страницы Обработка POST переменных', '', '1', '', '');</v>
      </c>
    </row>
    <row r="11" spans="1:1" x14ac:dyDescent="0.25">
      <c r="A11"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('"&amp;'engine-sitemap'!A11&amp;"', '"&amp;'engine-sitemap'!M11&amp;"', '"&amp;'engine-sitemap'!I11&amp;"', '"&amp;'engine-sitemap'!H11&amp;"', '"&amp;'engine-sitemap'!E11&amp;"', '"&amp;'engine-sitemap'!F11&amp;"', '"&amp;'engine-sitemap'!G11&amp;"', '"&amp;'engine-sitemap'!K11&amp;"', '"&amp;'engine-sitemap'!B11&amp;"', '"&amp;'engine-sitemap'!D11&amp;"', '"&amp;'engine-sitemap'!C11&amp;"', '"&amp;'engine-sitemap'!L11&amp;"', '"&amp;'engine-sitemap'!N11&amp;"', '"&amp;'engine-sitemap'!O11&amp;"', '"&amp;'engine-sitemap'!P11&amp;"');"</f>
        <v>INSERT INTO chpu (phpfile, template, parent, level, address, h1, label, menu, title, keywords, description, noindex, access, virtual, header) VALUES ('data_manevadd.php', 'main', '', '1', 'Менеджер/Добавить мероприятие', '', 'manevadd', '', 'Рабочее место менеджера - Добавление мероприятий', 'Ключевые слова страницыРабочее место менеджера - Добавление мероприятий', 'Описание страницы Рабочее место менеджера - Добавление мероприятий', '', '2', '', '');</v>
      </c>
    </row>
    <row r="12" spans="1:1" x14ac:dyDescent="0.25">
      <c r="A12"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('"&amp;'engine-sitemap'!A12&amp;"', '"&amp;'engine-sitemap'!M12&amp;"', '"&amp;'engine-sitemap'!I12&amp;"', '"&amp;'engine-sitemap'!H12&amp;"', '"&amp;'engine-sitemap'!E12&amp;"', '"&amp;'engine-sitemap'!F12&amp;"', '"&amp;'engine-sitemap'!G12&amp;"', '"&amp;'engine-sitemap'!K12&amp;"', '"&amp;'engine-sitemap'!B12&amp;"', '"&amp;'engine-sitemap'!D12&amp;"', '"&amp;'engine-sitemap'!C12&amp;"', '"&amp;'engine-sitemap'!L12&amp;"', '"&amp;'engine-sitemap'!N12&amp;"', '"&amp;'engine-sitemap'!O12&amp;"', '"&amp;'engine-sitemap'!P12&amp;"');"</f>
        <v>INSERT INTO chpu (phpfile, template, parent, level, address, h1, label, menu, title, keywords, description, noindex, access, virtual, header) VALUES ('data_admin.php', 'main', '', '1', 'Администратор/Назначения', '', 'admin', '', 'Рабочее место администратора', 'Ключевые слова страницыРабочее место администратора', 'Описание страницы Рабочее место администратора', '', '2', '', '');</v>
      </c>
    </row>
    <row r="13" spans="1:1" x14ac:dyDescent="0.25">
      <c r="A13"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('"&amp;'engine-sitemap'!A13&amp;"', '"&amp;'engine-sitemap'!M13&amp;"', '"&amp;'engine-sitemap'!I13&amp;"', '"&amp;'engine-sitemap'!H13&amp;"', '"&amp;'engine-sitemap'!E13&amp;"', '"&amp;'engine-sitemap'!F13&amp;"', '"&amp;'engine-sitemap'!G13&amp;"', '"&amp;'engine-sitemap'!K13&amp;"', '"&amp;'engine-sitemap'!B13&amp;"', '"&amp;'engine-sitemap'!D13&amp;"', '"&amp;'engine-sitemap'!C13&amp;"', '"&amp;'engine-sitemap'!L13&amp;"', '"&amp;'engine-sitemap'!N13&amp;"', '"&amp;'engine-sitemap'!O13&amp;"', '"&amp;'engine-sitemap'!P13&amp;"');"</f>
        <v>INSERT INTO chpu (phpfile, template, parent, level, address, h1, label, menu, title, keywords, description, noindex, access, virtual, header) VALUES ('data_adm.php', 'main', '', '1', 'Администратор', '', 'adm', '', 'Рабочее место администратора', 'Ключевые слова страницыРабочее место администратора', 'Описание страницы Рабочее место администратора', '', '2', '', '');</v>
      </c>
    </row>
    <row r="14" spans="1:1" x14ac:dyDescent="0.25">
      <c r="A14"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('"&amp;'engine-sitemap'!A14&amp;"', '"&amp;'engine-sitemap'!M14&amp;"', '"&amp;'engine-sitemap'!I14&amp;"', '"&amp;'engine-sitemap'!H14&amp;"', '"&amp;'engine-sitemap'!E14&amp;"', '"&amp;'engine-sitemap'!F14&amp;"', '"&amp;'engine-sitemap'!G14&amp;"', '"&amp;'engine-sitemap'!K14&amp;"', '"&amp;'engine-sitemap'!B14&amp;"', '"&amp;'engine-sitemap'!D14&amp;"', '"&amp;'engine-sitemap'!C14&amp;"', '"&amp;'engine-sitemap'!L14&amp;"', '"&amp;'engine-sitemap'!N14&amp;"', '"&amp;'engine-sitemap'!O14&amp;"', '"&amp;'engine-sitemap'!P14&amp;"');"</f>
        <v>INSERT INTO chpu (phpfile, template, parent, level, address, h1, label, menu, title, keywords, description, noindex, access, virtual, header) VALUES ('data_term.php', 'main', '', '1', 'Администратор/Терминалы', '', 'term', '', 'Рабочее место администратора', 'Ключевые слова страницыРабочее место администратора', 'Описание страницы Рабочее место администратора', '', '2', '', '');</v>
      </c>
    </row>
    <row r="15" spans="1:1" x14ac:dyDescent="0.25">
      <c r="A15"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('"&amp;'engine-sitemap'!A15&amp;"', '"&amp;'engine-sitemap'!M15&amp;"', '"&amp;'engine-sitemap'!I15&amp;"', '"&amp;'engine-sitemap'!H15&amp;"', '"&amp;'engine-sitemap'!E15&amp;"', '"&amp;'engine-sitemap'!F15&amp;"', '"&amp;'engine-sitemap'!G15&amp;"', '"&amp;'engine-sitemap'!K15&amp;"', '"&amp;'engine-sitemap'!B15&amp;"', '"&amp;'engine-sitemap'!D15&amp;"', '"&amp;'engine-sitemap'!C15&amp;"', '"&amp;'engine-sitemap'!L15&amp;"', '"&amp;'engine-sitemap'!N15&amp;"', '"&amp;'engine-sitemap'!O15&amp;"', '"&amp;'engine-sitemap'!P15&amp;"');"</f>
        <v>INSERT INTO chpu (phpfile, template, parent, level, address, h1, label, menu, title, keywords, description, noindex, access, virtual, header) VALUES ('data_manevedit.php', 'main', '', '1', 'Менеджер/Изменить мероприятие', '', 'manevedit', '', 'Рабочее место менеджера - Изменение мероприятия', 'Ключевые слова страницыРабочее место менеджера - Изменение мероприятия', 'Описание страницы Рабочее место менеджера - Изменение мероприятия', '', '2', '', '');</v>
      </c>
    </row>
    <row r="16" spans="1:1" x14ac:dyDescent="0.25">
      <c r="A16"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('"&amp;'engine-sitemap'!A16&amp;"', '"&amp;'engine-sitemap'!M16&amp;"', '"&amp;'engine-sitemap'!I16&amp;"', '"&amp;'engine-sitemap'!H16&amp;"', '"&amp;'engine-sitemap'!E16&amp;"', '"&amp;'engine-sitemap'!F16&amp;"', '"&amp;'engine-sitemap'!G16&amp;"', '"&amp;'engine-sitemap'!K16&amp;"', '"&amp;'engine-sitemap'!B16&amp;"', '"&amp;'engine-sitemap'!D16&amp;"', '"&amp;'engine-sitemap'!C16&amp;"', '"&amp;'engine-sitemap'!L16&amp;"', '"&amp;'engine-sitemap'!N16&amp;"', '"&amp;'engine-sitemap'!O16&amp;"', '"&amp;'engine-sitemap'!P16&amp;"');"</f>
        <v>INSERT INTO chpu (phpfile, template, parent, level, address, h1, label, menu, title, keywords, description, noindex, access, virtual, header) VALUES ('data_login.php', 'login', '', '1', 'Логин', '', 'login', '', 'Молви друг и входи', 'Ключевые слова страницыМолви друг и входи', 'Описание страницы Молви друг и входи', '', '1', '', '');</v>
      </c>
    </row>
    <row r="17" spans="1:1" x14ac:dyDescent="0.25">
      <c r="A17"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('"&amp;'engine-sitemap'!A17&amp;"', '"&amp;'engine-sitemap'!M17&amp;"', '"&amp;'engine-sitemap'!I17&amp;"', '"&amp;'engine-sitemap'!H17&amp;"', '"&amp;'engine-sitemap'!E17&amp;"', '"&amp;'engine-sitemap'!F17&amp;"', '"&amp;'engine-sitemap'!G17&amp;"', '"&amp;'engine-sitemap'!K17&amp;"', '"&amp;'engine-sitemap'!B17&amp;"', '"&amp;'engine-sitemap'!D17&amp;"', '"&amp;'engine-sitemap'!C17&amp;"', '"&amp;'engine-sitemap'!L17&amp;"', '"&amp;'engine-sitemap'!N17&amp;"', '"&amp;'engine-sitemap'!O17&amp;"', '"&amp;'engine-sitemap'!P17&amp;"');"</f>
        <v>INSERT INTO chpu (phpfile, template, parent, level, address, h1, label, menu, title, keywords, description, noindex, access, virtual, header) VALUES ('data_event_lodge.php', 'main', '', '2', 'Мероприятие', '', 'event', '', 'Прикрепить ложи к мероприятию', 'Ключевые слова страницыПрикрепить ложи к мероприятию', 'Описание страницы Прикрепить ложи к мероприятию', '', '2', '', '');</v>
      </c>
    </row>
    <row r="18" spans="1:1" x14ac:dyDescent="0.25">
      <c r="A18"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('"&amp;'engine-sitemap'!A18&amp;"', '"&amp;'engine-sitemap'!M18&amp;"', '"&amp;'engine-sitemap'!I18&amp;"', '"&amp;'engine-sitemap'!H18&amp;"', '"&amp;'engine-sitemap'!E18&amp;"', '"&amp;'engine-sitemap'!F18&amp;"', '"&amp;'engine-sitemap'!G18&amp;"', '"&amp;'engine-sitemap'!K18&amp;"', '"&amp;'engine-sitemap'!B18&amp;"', '"&amp;'engine-sitemap'!D18&amp;"', '"&amp;'engine-sitemap'!C18&amp;"', '"&amp;'engine-sitemap'!L18&amp;"', '"&amp;'engine-sitemap'!N18&amp;"', '"&amp;'engine-sitemap'!O18&amp;"', '"&amp;'engine-sitemap'!P18&amp;"');"</f>
        <v>INSERT INTO chpu (phpfile, template, parent, level, address, h1, label, menu, title, keywords, description, noindex, access, virtual, header) VALUES ('data_admuseradd.php', 'main', '', '1', 'Администратор/Добавить пользователя', '', 'admusadd', '', 'Рабочее место администратора - Добавление пользователя', 'Ключевые слова страницыРабочее место администратора - Добавление пользователя', 'Описание страницы Рабочее место администратора - Добавление пользователя', '', '2', '', '');</v>
      </c>
    </row>
    <row r="19" spans="1:1" x14ac:dyDescent="0.25">
      <c r="A19"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('"&amp;'engine-sitemap'!A19&amp;"', '"&amp;'engine-sitemap'!M19&amp;"', '"&amp;'engine-sitemap'!I19&amp;"', '"&amp;'engine-sitemap'!H19&amp;"', '"&amp;'engine-sitemap'!E19&amp;"', '"&amp;'engine-sitemap'!F19&amp;"', '"&amp;'engine-sitemap'!G19&amp;"', '"&amp;'engine-sitemap'!K19&amp;"', '"&amp;'engine-sitemap'!B19&amp;"', '"&amp;'engine-sitemap'!D19&amp;"', '"&amp;'engine-sitemap'!C19&amp;"', '"&amp;'engine-sitemap'!L19&amp;"', '"&amp;'engine-sitemap'!N19&amp;"', '"&amp;'engine-sitemap'!O19&amp;"', '"&amp;'engine-sitemap'!P19&amp;"');"</f>
        <v>INSERT INTO chpu (phpfile, template, parent, level, address, h1, label, menu, title, keywords, description, noindex, access, virtual, header) VALUES ('data_admusedit.php', 'main', '', '2', 'Пользователи', '', 'admusedit', '', 'Рабочее место менеджера - Изменение пользователя', 'Ключевые слова страницыРабочее место менеджера - Изменение пользователя', 'Описание страницы Рабочее место менеджера - Изменение пользователя', '', '2', '', '');</v>
      </c>
    </row>
    <row r="20" spans="1:1" x14ac:dyDescent="0.25">
      <c r="A20"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('"&amp;'engine-sitemap'!A20&amp;"', '"&amp;'engine-sitemap'!M20&amp;"', '"&amp;'engine-sitemap'!I20&amp;"', '"&amp;'engine-sitemap'!H20&amp;"', '"&amp;'engine-sitemap'!E20&amp;"', '"&amp;'engine-sitemap'!F20&amp;"', '"&amp;'engine-sitemap'!G20&amp;"', '"&amp;'engine-sitemap'!K20&amp;"', '"&amp;'engine-sitemap'!B20&amp;"', '"&amp;'engine-sitemap'!D20&amp;"', '"&amp;'engine-sitemap'!C20&amp;"', '"&amp;'engine-sitemap'!L20&amp;"', '"&amp;'engine-sitemap'!N20&amp;"', '"&amp;'engine-sitemap'!O20&amp;"', '"&amp;'engine-sitemap'!P20&amp;"');"</f>
        <v>INSERT INTO chpu (phpfile, template, parent, level, address, h1, label, menu, title, keywords, description, noindex, access, virtual, header) VALUES ('parts/ajx_lodges.php', 'plain', '', '2', 'Ajax lodges', '', 'ajx_lod', '', '', '', '', '', '2', '', 'Content-Type: text/plain; charset=utf-8');</v>
      </c>
    </row>
    <row r="21" spans="1:1" x14ac:dyDescent="0.25">
      <c r="A21"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('"&amp;'engine-sitemap'!A21&amp;"', '"&amp;'engine-sitemap'!M21&amp;"', '"&amp;'engine-sitemap'!I21&amp;"', '"&amp;'engine-sitemap'!H21&amp;"', '"&amp;'engine-sitemap'!E21&amp;"', '"&amp;'engine-sitemap'!F21&amp;"', '"&amp;'engine-sitemap'!G21&amp;"', '"&amp;'engine-sitemap'!K21&amp;"', '"&amp;'engine-sitemap'!B21&amp;"', '"&amp;'engine-sitemap'!D21&amp;"', '"&amp;'engine-sitemap'!C21&amp;"', '"&amp;'engine-sitemap'!L21&amp;"', '"&amp;'engine-sitemap'!N21&amp;"', '"&amp;'engine-sitemap'!O21&amp;"', '"&amp;'engine-sitemap'!P21&amp;"');"</f>
        <v>INSERT INTO chpu (phpfile, template, parent, level, address, h1, label, menu, title, keywords, description, noindex, access, virtual, header) VALUES ('data_postlodges.php', 'plain', '', '1', 'post addlodges', '', 'post_addlodges', '', 'Обработка POST (добавление списка лож)', 'Ключевые слова страницыОбработка POST (добавление списка лож)', 'Описание страницы Обработка POST (добавление списка лож)', '', '1', '', '');</v>
      </c>
    </row>
    <row r="22" spans="1:1" x14ac:dyDescent="0.25">
      <c r="A22"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('"&amp;'engine-sitemap'!A22&amp;"', '"&amp;'engine-sitemap'!M22&amp;"', '"&amp;'engine-sitemap'!I22&amp;"', '"&amp;'engine-sitemap'!H22&amp;"', '"&amp;'engine-sitemap'!E22&amp;"', '"&amp;'engine-sitemap'!F22&amp;"', '"&amp;'engine-sitemap'!G22&amp;"', '"&amp;'engine-sitemap'!K22&amp;"', '"&amp;'engine-sitemap'!B22&amp;"', '"&amp;'engine-sitemap'!D22&amp;"', '"&amp;'engine-sitemap'!C22&amp;"', '"&amp;'engine-sitemap'!L22&amp;"', '"&amp;'engine-sitemap'!N22&amp;"', '"&amp;'engine-sitemap'!O22&amp;"', '"&amp;'engine-sitemap'!P22&amp;"');"</f>
        <v>INSERT INTO chpu (phpfile, template, parent, level, address, h1, label, menu, title, keywords, description, noindex, access, virtual, header) VALUES ('data_cashier.php', 'main', '', '2', 'Кассир', '', 'cashier', '', 'Рабочее место кассира', 'Ключевые слова страницыРабочее место кассира', 'Описание страницы Рабочее место кассира', '', '2', '', '');</v>
      </c>
    </row>
    <row r="23" spans="1:1" x14ac:dyDescent="0.25">
      <c r="A23"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('"&amp;'engine-sitemap'!A23&amp;"', '"&amp;'engine-sitemap'!M23&amp;"', '"&amp;'engine-sitemap'!I23&amp;"', '"&amp;'engine-sitemap'!H23&amp;"', '"&amp;'engine-sitemap'!E23&amp;"', '"&amp;'engine-sitemap'!F23&amp;"', '"&amp;'engine-sitemap'!G23&amp;"', '"&amp;'engine-sitemap'!K23&amp;"', '"&amp;'engine-sitemap'!B23&amp;"', '"&amp;'engine-sitemap'!D23&amp;"', '"&amp;'engine-sitemap'!C23&amp;"', '"&amp;'engine-sitemap'!L23&amp;"', '"&amp;'engine-sitemap'!N23&amp;"', '"&amp;'engine-sitemap'!O23&amp;"', '"&amp;'engine-sitemap'!P23&amp;"');"</f>
        <v>INSERT INTO chpu (phpfile, template, parent, level, address, h1, label, menu, title, keywords, description, noindex, access, virtual, header) VALUES ('parts/ajx_bar.php', 'plain', '', '2', 'Ajax bar', '', 'ajx_bar', '', '', '', '', '', '2', '', '');</v>
      </c>
    </row>
    <row r="24" spans="1:1" x14ac:dyDescent="0.25">
      <c r="A24"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('"&amp;'engine-sitemap'!A24&amp;"', '"&amp;'engine-sitemap'!M24&amp;"', '"&amp;'engine-sitemap'!I24&amp;"', '"&amp;'engine-sitemap'!H24&amp;"', '"&amp;'engine-sitemap'!E24&amp;"', '"&amp;'engine-sitemap'!F24&amp;"', '"&amp;'engine-sitemap'!G24&amp;"', '"&amp;'engine-sitemap'!K24&amp;"', '"&amp;'engine-sitemap'!B24&amp;"', '"&amp;'engine-sitemap'!D24&amp;"', '"&amp;'engine-sitemap'!C24&amp;"', '"&amp;'engine-sitemap'!L24&amp;"', '"&amp;'engine-sitemap'!N24&amp;"', '"&amp;'engine-sitemap'!O24&amp;"', '"&amp;'engine-sitemap'!P24&amp;"');"</f>
        <v>INSERT INTO chpu (phpfile, template, parent, level, address, h1, label, menu, title, keywords, description, noindex, access, virtual, header) VALUES ('data_postrfid.php', 'plain', '', '1', 'post addrfid', '', 'post addrfid', '', 'Обработка POST (добавление списка RFID)', 'Ключевые слова страницыОбработка POST (добавление списка RFID)', 'Описание страницы Обработка POST (добавление списка RFID)', '', '1', '', '');</v>
      </c>
    </row>
    <row r="25" spans="1:1" x14ac:dyDescent="0.25">
      <c r="A25"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('"&amp;'engine-sitemap'!A25&amp;"', '"&amp;'engine-sitemap'!M25&amp;"', '"&amp;'engine-sitemap'!I25&amp;"', '"&amp;'engine-sitemap'!H25&amp;"', '"&amp;'engine-sitemap'!E25&amp;"', '"&amp;'engine-sitemap'!F25&amp;"', '"&amp;'engine-sitemap'!G25&amp;"', '"&amp;'engine-sitemap'!K25&amp;"', '"&amp;'engine-sitemap'!B25&amp;"', '"&amp;'engine-sitemap'!D25&amp;"', '"&amp;'engine-sitemap'!C25&amp;"', '"&amp;'engine-sitemap'!L25&amp;"', '"&amp;'engine-sitemap'!N25&amp;"', '"&amp;'engine-sitemap'!O25&amp;"', '"&amp;'engine-sitemap'!P25&amp;"');"</f>
        <v>INSERT INTO chpu (phpfile, template, parent, level, address, h1, label, menu, title, keywords, description, noindex, access, virtual, header) VALUES ('data_cashier.php', 'main', '', '2', 'Продажа', '', 'sale', '', 'Продажа', 'Ключевые слова страницыПродажа', 'Описание страницы Продажа', '', '2', '', '');</v>
      </c>
    </row>
    <row r="26" spans="1:1" x14ac:dyDescent="0.25">
      <c r="A26"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('"&amp;'engine-sitemap'!A26&amp;"', '"&amp;'engine-sitemap'!M26&amp;"', '"&amp;'engine-sitemap'!I26&amp;"', '"&amp;'engine-sitemap'!H26&amp;"', '"&amp;'engine-sitemap'!E26&amp;"', '"&amp;'engine-sitemap'!F26&amp;"', '"&amp;'engine-sitemap'!G26&amp;"', '"&amp;'engine-sitemap'!K26&amp;"', '"&amp;'engine-sitemap'!B26&amp;"', '"&amp;'engine-sitemap'!D26&amp;"', '"&amp;'engine-sitemap'!C26&amp;"', '"&amp;'engine-sitemap'!L26&amp;"', '"&amp;'engine-sitemap'!N26&amp;"', '"&amp;'engine-sitemap'!O26&amp;"', '"&amp;'engine-sitemap'!P26&amp;"');"</f>
        <v>INSERT INTO chpu (phpfile, template, parent, level, address, h1, label, menu, title, keywords, description, noindex, access, virtual, header) VALUES ('data_cash.php', 'main', '', '2', 'Касса', '', 'cash', '', 'Кассир', 'Ключевые слова страницыКассир', 'Описание страницы Кассир', '', '2', '', '');</v>
      </c>
    </row>
    <row r="27" spans="1:1" x14ac:dyDescent="0.25">
      <c r="A27"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('"&amp;'engine-sitemap'!A27&amp;"', '"&amp;'engine-sitemap'!M27&amp;"', '"&amp;'engine-sitemap'!I27&amp;"', '"&amp;'engine-sitemap'!H27&amp;"', '"&amp;'engine-sitemap'!E27&amp;"', '"&amp;'engine-sitemap'!F27&amp;"', '"&amp;'engine-sitemap'!G27&amp;"', '"&amp;'engine-sitemap'!K27&amp;"', '"&amp;'engine-sitemap'!B27&amp;"', '"&amp;'engine-sitemap'!D27&amp;"', '"&amp;'engine-sitemap'!C27&amp;"', '"&amp;'engine-sitemap'!L27&amp;"', '"&amp;'engine-sitemap'!N27&amp;"', '"&amp;'engine-sitemap'!O27&amp;"', '"&amp;'engine-sitemap'!P27&amp;"');"</f>
        <v>INSERT INTO chpu (phpfile, template, parent, level, address, h1, label, menu, title, keywords, description, noindex, access, virtual, header) VALUES ('data_engine.php', 'main', '', '2', 'engine', '', 'engine', '', 'Движок', 'Ключевые слова страницыДвижок', 'Описание страницы Движок', '', '2', '', '');</v>
      </c>
    </row>
    <row r="28" spans="1:1" x14ac:dyDescent="0.25">
      <c r="A28"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('"&amp;'engine-sitemap'!A28&amp;"', '"&amp;'engine-sitemap'!M28&amp;"', '"&amp;'engine-sitemap'!I28&amp;"', '"&amp;'engine-sitemap'!H28&amp;"', '"&amp;'engine-sitemap'!E28&amp;"', '"&amp;'engine-sitemap'!F28&amp;"', '"&amp;'engine-sitemap'!G28&amp;"', '"&amp;'engine-sitemap'!K28&amp;"', '"&amp;'engine-sitemap'!B28&amp;"', '"&amp;'engine-sitemap'!D28&amp;"', '"&amp;'engine-sitemap'!C28&amp;"', '"&amp;'engine-sitemap'!L28&amp;"', '"&amp;'engine-sitemap'!N28&amp;"', '"&amp;'engine-sitemap'!O28&amp;"', '"&amp;'engine-sitemap'!P28&amp;"');"</f>
        <v>INSERT INTO chpu (phpfile, template, parent, level, address, h1, label, menu, title, keywords, description, noindex, access, virtual, header) VALUES ('data_chpuadd.php', 'test', '', '1', 'engine/add url', '', 'chpuadd', '', 'Добавление раздела', 'Ключевые слова страницыДобавление раздела', 'Описание страницы Добавление раздела', '', '2', '', '');</v>
      </c>
    </row>
    <row r="29" spans="1:1" x14ac:dyDescent="0.25">
      <c r="A29"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('"&amp;'engine-sitemap'!A29&amp;"', '"&amp;'engine-sitemap'!M29&amp;"', '"&amp;'engine-sitemap'!I29&amp;"', '"&amp;'engine-sitemap'!H29&amp;"', '"&amp;'engine-sitemap'!E29&amp;"', '"&amp;'engine-sitemap'!F29&amp;"', '"&amp;'engine-sitemap'!G29&amp;"', '"&amp;'engine-sitemap'!K29&amp;"', '"&amp;'engine-sitemap'!B29&amp;"', '"&amp;'engine-sitemap'!D29&amp;"', '"&amp;'engine-sitemap'!C29&amp;"', '"&amp;'engine-sitemap'!L29&amp;"', '"&amp;'engine-sitemap'!N29&amp;"', '"&amp;'engine-sitemap'!O29&amp;"', '"&amp;'engine-sitemap'!P29&amp;"');"</f>
        <v>INSERT INTO chpu (phpfile, template, parent, level, address, h1, label, menu, title, keywords, description, noindex, access, virtual, header) VALUES ('', 'main', '', '1', 'addpicture', '', 'addpicture', '', 'Загрузка картинки', 'Ключевые слова страницыЗагрузка картинки', 'Описание страницы Загрузка картинки', '', '1', '', '');</v>
      </c>
    </row>
    <row r="30" spans="1:1" x14ac:dyDescent="0.25">
      <c r="A30"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('"&amp;'engine-sitemap'!A30&amp;"', '"&amp;'engine-sitemap'!M30&amp;"', '"&amp;'engine-sitemap'!I30&amp;"', '"&amp;'engine-sitemap'!H30&amp;"', '"&amp;'engine-sitemap'!E30&amp;"', '"&amp;'engine-sitemap'!F30&amp;"', '"&amp;'engine-sitemap'!G30&amp;"', '"&amp;'engine-sitemap'!K30&amp;"', '"&amp;'engine-sitemap'!B30&amp;"', '"&amp;'engine-sitemap'!D30&amp;"', '"&amp;'engine-sitemap'!C30&amp;"', '"&amp;'engine-sitemap'!L30&amp;"', '"&amp;'engine-sitemap'!N30&amp;"', '"&amp;'engine-sitemap'!O30&amp;"', '"&amp;'engine-sitemap'!P30&amp;"');"</f>
        <v>INSERT INTO chpu (phpfile, template, parent, level, address, h1, label, menu, title, keywords, description, noindex, access, virtual, header) VALUES ('', 'main', '', '1', 'addpicproc', '', 'addpicproc', '', 'обработка картинки', 'Ключевые слова страницыобработка картинки', 'Описание страницы обработка картинки', '', '1', '', '');</v>
      </c>
    </row>
    <row r="31" spans="1:1" x14ac:dyDescent="0.25">
      <c r="A31" t="str">
        <f>"INSERT INTO 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('"&amp;'engine-sitemap'!A31&amp;"', '"&amp;'engine-sitemap'!M31&amp;"', '"&amp;'engine-sitemap'!I31&amp;"', '"&amp;'engine-sitemap'!H31&amp;"', '"&amp;'engine-sitemap'!E31&amp;"', '"&amp;'engine-sitemap'!F31&amp;"', '"&amp;'engine-sitemap'!G31&amp;"', '"&amp;'engine-sitemap'!K31&amp;"', '"&amp;'engine-sitemap'!B31&amp;"', '"&amp;'engine-sitemap'!D31&amp;"', '"&amp;'engine-sitemap'!C31&amp;"', '"&amp;'engine-sitemap'!L31&amp;"', '"&amp;'engine-sitemap'!N31&amp;"', '"&amp;'engine-sitemap'!O31&amp;"', '"&amp;'engine-sitemap'!P31&amp;"');"</f>
        <v>INSERT INTO chpu (phpfile, template, parent, level, address, h1, label, menu, title, keywords, description, noindex, access, virtual, header) VALUES ('data_amazon.php', 'main', '', '1', 'amazon', '', 'amazon', '', 'Amazon', 'Ключевые слова страницыAmazon', 'Описание страницы Amazon', '', '1', '', '');</v>
      </c>
    </row>
    <row r="38" spans="1:1" x14ac:dyDescent="0.25">
      <c r="A38"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('"&amp;'engine-sitemap'!A38&amp;"', '"&amp;'engine-sitemap'!M38&amp;"', '"&amp;'engine-sitemap'!I38&amp;"', '"&amp;'engine-sitemap'!H38&amp;"', '"&amp;'engine-sitemap'!E38&amp;"', '"&amp;'engine-sitemap'!F38&amp;"', '"&amp;'engine-sitemap'!G38&amp;"', '"&amp;'engine-sitemap'!K38&amp;"', '"&amp;'engine-sitemap'!B38&amp;"', '"&amp;'engine-sitemap'!D38&amp;"', '"&amp;'engine-sitemap'!C38&amp;"', '"&amp;'engine-sitemap'!L38&amp;"', '"&amp;'engine-sitemap'!N38&amp;"', '"&amp;'engine-sitemap'!O38&amp;"', '"&amp;'engine-sitemap'!P38&amp;"');"</f>
        <v>INSERT INTO sys_chpu (phpfile, template, parent, level, address, h1, label, menu, title, keywords, description, noindex, access, virtual, header) VALUES ('php/handy/test_blank.php', 'bscwarn', '', '1', 'Инфо', '', 'info', '', 'Title', 'Keywords', 'Description', '', '1', '', '');</v>
      </c>
    </row>
    <row r="39" spans="1:1" x14ac:dyDescent="0.25">
      <c r="A39"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('"&amp;'engine-sitemap'!A39&amp;"', '"&amp;'engine-sitemap'!M39&amp;"', '"&amp;'engine-sitemap'!I39&amp;"', '"&amp;'engine-sitemap'!H39&amp;"', '"&amp;'engine-sitemap'!E39&amp;"', '"&amp;'engine-sitemap'!F39&amp;"', '"&amp;'engine-sitemap'!G39&amp;"', '"&amp;'engine-sitemap'!K39&amp;"', '"&amp;'engine-sitemap'!B39&amp;"', '"&amp;'engine-sitemap'!D39&amp;"', '"&amp;'engine-sitemap'!C39&amp;"', '"&amp;'engine-sitemap'!L39&amp;"', '"&amp;'engine-sitemap'!N39&amp;"', '"&amp;'engine-sitemap'!O39&amp;"', '"&amp;'engine-sitemap'!P39&amp;"');"</f>
        <v>INSERT INTO sys_chpu (phpfile, template, parent, level, address, h1, label, menu, title, keywords, description, noindex, access, virtual, header) VALUES ('php/handy/test_blank.php', 'bscwarn', '', '1', 'Платежи', '', 'payms', '', 'Title', 'Keywords', 'Description', '', '1', '', '');</v>
      </c>
    </row>
    <row r="40" spans="1:1" x14ac:dyDescent="0.25">
      <c r="A40"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('"&amp;'engine-sitemap'!A40&amp;"', '"&amp;'engine-sitemap'!M40&amp;"', '"&amp;'engine-sitemap'!I40&amp;"', '"&amp;'engine-sitemap'!H40&amp;"', '"&amp;'engine-sitemap'!E40&amp;"', '"&amp;'engine-sitemap'!F40&amp;"', '"&amp;'engine-sitemap'!G40&amp;"', '"&amp;'engine-sitemap'!K40&amp;"', '"&amp;'engine-sitemap'!B40&amp;"', '"&amp;'engine-sitemap'!D40&amp;"', '"&amp;'engine-sitemap'!C40&amp;"', '"&amp;'engine-sitemap'!L40&amp;"', '"&amp;'engine-sitemap'!N40&amp;"', '"&amp;'engine-sitemap'!O40&amp;"', '"&amp;'engine-sitemap'!P40&amp;"');"</f>
        <v>INSERT INTO sys_chpu (phpfile, template, parent, level, address, h1, label, menu, title, keywords, description, noindex, access, virtual, header) VALUES ('php/handy/test_blank.php', 'bscwarn', '', '1', 'Переводы', '', 'transfer', '', 'Title', 'Keywords', 'Description', '', '1', '', '');</v>
      </c>
    </row>
    <row r="41" spans="1:1" x14ac:dyDescent="0.25">
      <c r="A41"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('"&amp;'engine-sitemap'!A41&amp;"', '"&amp;'engine-sitemap'!M41&amp;"', '"&amp;'engine-sitemap'!I41&amp;"', '"&amp;'engine-sitemap'!H41&amp;"', '"&amp;'engine-sitemap'!E41&amp;"', '"&amp;'engine-sitemap'!F41&amp;"', '"&amp;'engine-sitemap'!G41&amp;"', '"&amp;'engine-sitemap'!K41&amp;"', '"&amp;'engine-sitemap'!B41&amp;"', '"&amp;'engine-sitemap'!D41&amp;"', '"&amp;'engine-sitemap'!C41&amp;"', '"&amp;'engine-sitemap'!L41&amp;"', '"&amp;'engine-sitemap'!N41&amp;"', '"&amp;'engine-sitemap'!O41&amp;"', '"&amp;'engine-sitemap'!P41&amp;"');"</f>
        <v>INSERT INTO sys_chpu (phpfile, template, parent, level, address, h1, label, menu, title, keywords, description, noindex, access, virtual, header) VALUES ('php/handy/test_blank.php', 'bscwarn', '', '1', 'Управление', '', 'management', '', 'Title', 'Keywords', 'Description', '', '1', '', '');</v>
      </c>
    </row>
    <row r="42" spans="1:1" x14ac:dyDescent="0.25">
      <c r="A42"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('"&amp;'engine-sitemap'!A42&amp;"', '"&amp;'engine-sitemap'!M42&amp;"', '"&amp;'engine-sitemap'!I42&amp;"', '"&amp;'engine-sitemap'!H42&amp;"', '"&amp;'engine-sitemap'!E42&amp;"', '"&amp;'engine-sitemap'!F42&amp;"', '"&amp;'engine-sitemap'!G42&amp;"', '"&amp;'engine-sitemap'!K42&amp;"', '"&amp;'engine-sitemap'!B42&amp;"', '"&amp;'engine-sitemap'!D42&amp;"', '"&amp;'engine-sitemap'!C42&amp;"', '"&amp;'engine-sitemap'!L42&amp;"', '"&amp;'engine-sitemap'!N42&amp;"', '"&amp;'engine-sitemap'!O42&amp;"', '"&amp;'engine-sitemap'!P42&amp;"');"</f>
        <v>INSERT INTO sys_chpu (phpfile, template, parent, level, address, h1, label, menu, title, keywords, description, noindex, access, virtual, header) VALUES ('php/handy/test_blank.php', 'bscwarn', 'info', '1', 'Список счетов', '', 'inflistacc', '', 'Title', 'Keywords', 'Description', '', '1', '', '');</v>
      </c>
    </row>
    <row r="43" spans="1:1" x14ac:dyDescent="0.25">
      <c r="A43"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('"&amp;'engine-sitemap'!A43&amp;"', '"&amp;'engine-sitemap'!M43&amp;"', '"&amp;'engine-sitemap'!I43&amp;"', '"&amp;'engine-sitemap'!H43&amp;"', '"&amp;'engine-sitemap'!E43&amp;"', '"&amp;'engine-sitemap'!F43&amp;"', '"&amp;'engine-sitemap'!G43&amp;"', '"&amp;'engine-sitemap'!K43&amp;"', '"&amp;'engine-sitemap'!B43&amp;"', '"&amp;'engine-sitemap'!D43&amp;"', '"&amp;'engine-sitemap'!C43&amp;"', '"&amp;'engine-sitemap'!L43&amp;"', '"&amp;'engine-sitemap'!N43&amp;"', '"&amp;'engine-sitemap'!O43&amp;"', '"&amp;'engine-sitemap'!P43&amp;"');"</f>
        <v>INSERT INTO sys_chpu (phpfile, template, parent, level, address, h1, label, menu, title, keywords, description, noindex, access, virtual, header) VALUES ('php/handy/test_blank.php', 'bscwarn', 'info', '1', 'Список карт', '', 'inflistcard', '', 'Title', 'Keywords', 'Description', '', '1', '', '');</v>
      </c>
    </row>
    <row r="44" spans="1:1" x14ac:dyDescent="0.25">
      <c r="A44"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('"&amp;'engine-sitemap'!A44&amp;"', '"&amp;'engine-sitemap'!M44&amp;"', '"&amp;'engine-sitemap'!I44&amp;"', '"&amp;'engine-sitemap'!H44&amp;"', '"&amp;'engine-sitemap'!E44&amp;"', '"&amp;'engine-sitemap'!F44&amp;"', '"&amp;'engine-sitemap'!G44&amp;"', '"&amp;'engine-sitemap'!K44&amp;"', '"&amp;'engine-sitemap'!B44&amp;"', '"&amp;'engine-sitemap'!D44&amp;"', '"&amp;'engine-sitemap'!C44&amp;"', '"&amp;'engine-sitemap'!L44&amp;"', '"&amp;'engine-sitemap'!N44&amp;"', '"&amp;'engine-sitemap'!O44&amp;"', '"&amp;'engine-sitemap'!P44&amp;"');"</f>
        <v>INSERT INTO sys_chpu (phpfile, template, parent, level, address, h1, label, menu, title, keywords, description, noindex, access, virtual, header) VALUES ('php/handy/test_blank.php', 'bscwarn', 'info', '1', 'Остатки', '', 'infbalance', '', 'Title', 'Keywords', 'Description', '', '1', '', '');</v>
      </c>
    </row>
    <row r="45" spans="1:1" x14ac:dyDescent="0.25">
      <c r="A45"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('"&amp;'engine-sitemap'!A45&amp;"', '"&amp;'engine-sitemap'!M45&amp;"', '"&amp;'engine-sitemap'!I45&amp;"', '"&amp;'engine-sitemap'!H45&amp;"', '"&amp;'engine-sitemap'!E45&amp;"', '"&amp;'engine-sitemap'!F45&amp;"', '"&amp;'engine-sitemap'!G45&amp;"', '"&amp;'engine-sitemap'!K45&amp;"', '"&amp;'engine-sitemap'!B45&amp;"', '"&amp;'engine-sitemap'!D45&amp;"', '"&amp;'engine-sitemap'!C45&amp;"', '"&amp;'engine-sitemap'!L45&amp;"', '"&amp;'engine-sitemap'!N45&amp;"', '"&amp;'engine-sitemap'!O45&amp;"', '"&amp;'engine-sitemap'!P45&amp;"');"</f>
        <v>INSERT INTO sys_chpu (phpfile, template, parent, level, address, h1, label, menu, title, keywords, description, noindex, access, virtual, header) VALUES ('php/handy/test_blank.php', 'bscwarn', 'info', '1', 'История операций', '', 'infhistory', '', 'Title', 'Keywords', 'Description', '', '1', '', '');</v>
      </c>
    </row>
    <row r="46" spans="1:1" x14ac:dyDescent="0.25">
      <c r="A46"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('"&amp;'engine-sitemap'!A46&amp;"', '"&amp;'engine-sitemap'!M46&amp;"', '"&amp;'engine-sitemap'!I46&amp;"', '"&amp;'engine-sitemap'!H46&amp;"', '"&amp;'engine-sitemap'!E46&amp;"', '"&amp;'engine-sitemap'!F46&amp;"', '"&amp;'engine-sitemap'!G46&amp;"', '"&amp;'engine-sitemap'!K46&amp;"', '"&amp;'engine-sitemap'!B46&amp;"', '"&amp;'engine-sitemap'!D46&amp;"', '"&amp;'engine-sitemap'!C46&amp;"', '"&amp;'engine-sitemap'!L46&amp;"', '"&amp;'engine-sitemap'!N46&amp;"', '"&amp;'engine-sitemap'!O46&amp;"', '"&amp;'engine-sitemap'!P46&amp;"');"</f>
        <v>INSERT INTO sys_chpu (phpfile, template, parent, level, address, h1, label, menu, title, keywords, description, noindex, access, virtual, header) VALUES ('php/handy/test_blank.php', 'bscwarn', 'payms', '1', 'Мобильный', '', 'paymobile', '', 'Title', 'Keywords', 'Description', '', '1', '', '');</v>
      </c>
    </row>
    <row r="47" spans="1:1" x14ac:dyDescent="0.25">
      <c r="A47"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('"&amp;'engine-sitemap'!A47&amp;"', '"&amp;'engine-sitemap'!M47&amp;"', '"&amp;'engine-sitemap'!I47&amp;"', '"&amp;'engine-sitemap'!H47&amp;"', '"&amp;'engine-sitemap'!E47&amp;"', '"&amp;'engine-sitemap'!F47&amp;"', '"&amp;'engine-sitemap'!G47&amp;"', '"&amp;'engine-sitemap'!K47&amp;"', '"&amp;'engine-sitemap'!B47&amp;"', '"&amp;'engine-sitemap'!D47&amp;"', '"&amp;'engine-sitemap'!C47&amp;"', '"&amp;'engine-sitemap'!L47&amp;"', '"&amp;'engine-sitemap'!N47&amp;"', '"&amp;'engine-sitemap'!O47&amp;"', '"&amp;'engine-sitemap'!P47&amp;"');"</f>
        <v>INSERT INTO sys_chpu (phpfile, template, parent, level, address, h1, label, menu, title, keywords, description, noindex, access, virtual, header) VALUES ('php/handy/test_blank.php', 'bscwarn', 'payms', '1', 'Интернет', '', 'payinternet', '', 'Title', 'Keywords', 'Description', '', '1', '', '');</v>
      </c>
    </row>
    <row r="48" spans="1:1" x14ac:dyDescent="0.25">
      <c r="A48"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('"&amp;'engine-sitemap'!A48&amp;"', '"&amp;'engine-sitemap'!M48&amp;"', '"&amp;'engine-sitemap'!I48&amp;"', '"&amp;'engine-sitemap'!H48&amp;"', '"&amp;'engine-sitemap'!E48&amp;"', '"&amp;'engine-sitemap'!F48&amp;"', '"&amp;'engine-sitemap'!G48&amp;"', '"&amp;'engine-sitemap'!K48&amp;"', '"&amp;'engine-sitemap'!B48&amp;"', '"&amp;'engine-sitemap'!D48&amp;"', '"&amp;'engine-sitemap'!C48&amp;"', '"&amp;'engine-sitemap'!L48&amp;"', '"&amp;'engine-sitemap'!N48&amp;"', '"&amp;'engine-sitemap'!O48&amp;"', '"&amp;'engine-sitemap'!P48&amp;"');"</f>
        <v>INSERT INTO sys_chpu (phpfile, template, parent, level, address, h1, label, menu, title, keywords, description, noindex, access, virtual, header) VALUES ('php/handy/test_blank.php', 'bscwarn', 'payms', '1', 'ЖКХ', '', 'payhouse', '', 'Title', 'Keywords', 'Description', '', '1', '', '');</v>
      </c>
    </row>
    <row r="49" spans="1:1" x14ac:dyDescent="0.25">
      <c r="A49"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('"&amp;'engine-sitemap'!A49&amp;"', '"&amp;'engine-sitemap'!M49&amp;"', '"&amp;'engine-sitemap'!I49&amp;"', '"&amp;'engine-sitemap'!H49&amp;"', '"&amp;'engine-sitemap'!E49&amp;"', '"&amp;'engine-sitemap'!F49&amp;"', '"&amp;'engine-sitemap'!G49&amp;"', '"&amp;'engine-sitemap'!K49&amp;"', '"&amp;'engine-sitemap'!B49&amp;"', '"&amp;'engine-sitemap'!D49&amp;"', '"&amp;'engine-sitemap'!C49&amp;"', '"&amp;'engine-sitemap'!L49&amp;"', '"&amp;'engine-sitemap'!N49&amp;"', '"&amp;'engine-sitemap'!O49&amp;"', '"&amp;'engine-sitemap'!P49&amp;"');"</f>
        <v>INSERT INTO sys_chpu (phpfile, template, parent, level, address, h1, label, menu, title, keywords, description, noindex, access, virtual, header) VALUES ('php/handy/test_blank.php', 'bscwarn', 'payms', '1', 'Штрафы', '', 'payfines', '', 'Title', 'Keywords', 'Description', '', '1', '', '');</v>
      </c>
    </row>
    <row r="50" spans="1:1" x14ac:dyDescent="0.25">
      <c r="A50"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('"&amp;'engine-sitemap'!A50&amp;"', '"&amp;'engine-sitemap'!M50&amp;"', '"&amp;'engine-sitemap'!I50&amp;"', '"&amp;'engine-sitemap'!H50&amp;"', '"&amp;'engine-sitemap'!E50&amp;"', '"&amp;'engine-sitemap'!F50&amp;"', '"&amp;'engine-sitemap'!G50&amp;"', '"&amp;'engine-sitemap'!K50&amp;"', '"&amp;'engine-sitemap'!B50&amp;"', '"&amp;'engine-sitemap'!D50&amp;"', '"&amp;'engine-sitemap'!C50&amp;"', '"&amp;'engine-sitemap'!L50&amp;"', '"&amp;'engine-sitemap'!N50&amp;"', '"&amp;'engine-sitemap'!O50&amp;"', '"&amp;'engine-sitemap'!P50&amp;"');"</f>
        <v>INSERT INTO sys_chpu (phpfile, template, parent, level, address, h1, label, menu, title, keywords, description, noindex, access, virtual, header) VALUES ('php/handy/test_blank.php', 'bscwarn', 'payms', '1', 'Прочее', '', 'payother', '', 'Title', 'Keywords', 'Description', '', '1', '', '');</v>
      </c>
    </row>
    <row r="51" spans="1:1" x14ac:dyDescent="0.25">
      <c r="A51"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('"&amp;'engine-sitemap'!A51&amp;"', '"&amp;'engine-sitemap'!M51&amp;"', '"&amp;'engine-sitemap'!I51&amp;"', '"&amp;'engine-sitemap'!H51&amp;"', '"&amp;'engine-sitemap'!E51&amp;"', '"&amp;'engine-sitemap'!F51&amp;"', '"&amp;'engine-sitemap'!G51&amp;"', '"&amp;'engine-sitemap'!K51&amp;"', '"&amp;'engine-sitemap'!B51&amp;"', '"&amp;'engine-sitemap'!D51&amp;"', '"&amp;'engine-sitemap'!C51&amp;"', '"&amp;'engine-sitemap'!L51&amp;"', '"&amp;'engine-sitemap'!N51&amp;"', '"&amp;'engine-sitemap'!O51&amp;"', '"&amp;'engine-sitemap'!P51&amp;"');"</f>
        <v>INSERT INTO sys_chpu (phpfile, template, parent, level, address, h1, label, menu, title, keywords, description, noindex, access, virtual, header) VALUES ('php/handy/test_blank.php', 'bscwarn', 'transfer', '1', 'Внутриклиентские', '', 'tranclient', '', 'Title', 'Keywords', 'Description', '', '1', '', '');</v>
      </c>
    </row>
    <row r="52" spans="1:1" x14ac:dyDescent="0.25">
      <c r="A52"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('"&amp;'engine-sitemap'!A52&amp;"', '"&amp;'engine-sitemap'!M52&amp;"', '"&amp;'engine-sitemap'!I52&amp;"', '"&amp;'engine-sitemap'!H52&amp;"', '"&amp;'engine-sitemap'!E52&amp;"', '"&amp;'engine-sitemap'!F52&amp;"', '"&amp;'engine-sitemap'!G52&amp;"', '"&amp;'engine-sitemap'!K52&amp;"', '"&amp;'engine-sitemap'!B52&amp;"', '"&amp;'engine-sitemap'!D52&amp;"', '"&amp;'engine-sitemap'!C52&amp;"', '"&amp;'engine-sitemap'!L52&amp;"', '"&amp;'engine-sitemap'!N52&amp;"', '"&amp;'engine-sitemap'!O52&amp;"', '"&amp;'engine-sitemap'!P52&amp;"');"</f>
        <v>INSERT INTO sys_chpu (phpfile, template, parent, level, address, h1, label, menu, title, keywords, description, noindex, access, virtual, header) VALUES ('php/handy/test_blank.php', 'bscwarn', 'transfer', '1', 'Внутрибанковский', '', 'transintra', '', 'Title', 'Keywords', 'Description', '', '1', '', '');</v>
      </c>
    </row>
    <row r="53" spans="1:1" x14ac:dyDescent="0.25">
      <c r="A53"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('"&amp;'engine-sitemap'!A53&amp;"', '"&amp;'engine-sitemap'!M53&amp;"', '"&amp;'engine-sitemap'!I53&amp;"', '"&amp;'engine-sitemap'!H53&amp;"', '"&amp;'engine-sitemap'!E53&amp;"', '"&amp;'engine-sitemap'!F53&amp;"', '"&amp;'engine-sitemap'!G53&amp;"', '"&amp;'engine-sitemap'!K53&amp;"', '"&amp;'engine-sitemap'!B53&amp;"', '"&amp;'engine-sitemap'!D53&amp;"', '"&amp;'engine-sitemap'!C53&amp;"', '"&amp;'engine-sitemap'!L53&amp;"', '"&amp;'engine-sitemap'!N53&amp;"', '"&amp;'engine-sitemap'!O53&amp;"', '"&amp;'engine-sitemap'!P53&amp;"');"</f>
        <v>INSERT INTO sys_chpu (phpfile, template, parent, level, address, h1, label, menu, title, keywords, description, noindex, access, virtual, header) VALUES ('php/handy/test_blank.php', 'bscwarn', 'transfer', '1', 'P2P', '', 'transp2p', '', 'Title', 'Keywords', 'Description', '', '1', '', '');</v>
      </c>
    </row>
    <row r="54" spans="1:1" x14ac:dyDescent="0.25">
      <c r="A54"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('"&amp;'engine-sitemap'!A54&amp;"', '"&amp;'engine-sitemap'!M54&amp;"', '"&amp;'engine-sitemap'!I54&amp;"', '"&amp;'engine-sitemap'!H54&amp;"', '"&amp;'engine-sitemap'!E54&amp;"', '"&amp;'engine-sitemap'!F54&amp;"', '"&amp;'engine-sitemap'!G54&amp;"', '"&amp;'engine-sitemap'!K54&amp;"', '"&amp;'engine-sitemap'!B54&amp;"', '"&amp;'engine-sitemap'!D54&amp;"', '"&amp;'engine-sitemap'!C54&amp;"', '"&amp;'engine-sitemap'!L54&amp;"', '"&amp;'engine-sitemap'!N54&amp;"', '"&amp;'engine-sitemap'!O54&amp;"', '"&amp;'engine-sitemap'!P54&amp;"');"</f>
        <v>INSERT INTO sys_chpu (phpfile, template, parent, level, address, h1, label, menu, title, keywords, description, noindex, access, virtual, header) VALUES ('php/handy/test_blank.php', 'bscwarn', 'transfer', '1', 'По реквизитам', '', 'transdetail', '', 'Title', 'Keywords', 'Description', '', '1', '', '');</v>
      </c>
    </row>
    <row r="55" spans="1:1" x14ac:dyDescent="0.25">
      <c r="A55"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('"&amp;'engine-sitemap'!A55&amp;"', '"&amp;'engine-sitemap'!M55&amp;"', '"&amp;'engine-sitemap'!I55&amp;"', '"&amp;'engine-sitemap'!H55&amp;"', '"&amp;'engine-sitemap'!E55&amp;"', '"&amp;'engine-sitemap'!F55&amp;"', '"&amp;'engine-sitemap'!G55&amp;"', '"&amp;'engine-sitemap'!K55&amp;"', '"&amp;'engine-sitemap'!B55&amp;"', '"&amp;'engine-sitemap'!D55&amp;"', '"&amp;'engine-sitemap'!C55&amp;"', '"&amp;'engine-sitemap'!L55&amp;"', '"&amp;'engine-sitemap'!N55&amp;"', '"&amp;'engine-sitemap'!O55&amp;"', '"&amp;'engine-sitemap'!P55&amp;"');"</f>
        <v>INSERT INTO sys_chpu (phpfile, template, parent, level, address, h1, label, menu, title, keywords, description, noindex, access, virtual, header) VALUES ('php/handy/test_blank.php', 'bscwarn', 'transfer', '1', 'В бюджет', '', 'transbudget', '', 'Title', 'Keywords', 'Description', '', '1', '', '');</v>
      </c>
    </row>
    <row r="56" spans="1:1" x14ac:dyDescent="0.25">
      <c r="A56"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('"&amp;'engine-sitemap'!A56&amp;"', '"&amp;'engine-sitemap'!M56&amp;"', '"&amp;'engine-sitemap'!I56&amp;"', '"&amp;'engine-sitemap'!H56&amp;"', '"&amp;'engine-sitemap'!E56&amp;"', '"&amp;'engine-sitemap'!F56&amp;"', '"&amp;'engine-sitemap'!G56&amp;"', '"&amp;'engine-sitemap'!K56&amp;"', '"&amp;'engine-sitemap'!B56&amp;"', '"&amp;'engine-sitemap'!D56&amp;"', '"&amp;'engine-sitemap'!C56&amp;"', '"&amp;'engine-sitemap'!L56&amp;"', '"&amp;'engine-sitemap'!N56&amp;"', '"&amp;'engine-sitemap'!O56&amp;"', '"&amp;'engine-sitemap'!P56&amp;"');"</f>
        <v>INSERT INTO sys_chpu (phpfile, template, parent, level, address, h1, label, menu, title, keywords, description, noindex, access, virtual, header) VALUES ('php/handy/test_blank.php', 'bscwarn', 'transfer', '1', 'SWIFT', '', 'transswift', '', 'Title', 'Keywords', 'Description', '', '1', '', '');</v>
      </c>
    </row>
    <row r="57" spans="1:1" x14ac:dyDescent="0.25">
      <c r="A57"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('"&amp;'engine-sitemap'!A57&amp;"', '"&amp;'engine-sitemap'!M57&amp;"', '"&amp;'engine-sitemap'!I57&amp;"', '"&amp;'engine-sitemap'!H57&amp;"', '"&amp;'engine-sitemap'!E57&amp;"', '"&amp;'engine-sitemap'!F57&amp;"', '"&amp;'engine-sitemap'!G57&amp;"', '"&amp;'engine-sitemap'!K57&amp;"', '"&amp;'engine-sitemap'!B57&amp;"', '"&amp;'engine-sitemap'!D57&amp;"', '"&amp;'engine-sitemap'!C57&amp;"', '"&amp;'engine-sitemap'!L57&amp;"', '"&amp;'engine-sitemap'!N57&amp;"', '"&amp;'engine-sitemap'!O57&amp;"', '"&amp;'engine-sitemap'!P57&amp;"');"</f>
        <v>INSERT INTO sys_chpu (phpfile, template, parent, level, address, h1, label, menu, title, keywords, description, noindex, access, virtual, header) VALUES ('php/handy/test_blank.php', 'bscwarn', 'management', '1', 'Открытие счёта', '', 'openacc', '', 'Title', 'Keywords', 'Description', '', '1', '', '');</v>
      </c>
    </row>
    <row r="58" spans="1:1" x14ac:dyDescent="0.25">
      <c r="A58"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('"&amp;'engine-sitemap'!A58&amp;"', '"&amp;'engine-sitemap'!M58&amp;"', '"&amp;'engine-sitemap'!I58&amp;"', '"&amp;'engine-sitemap'!H58&amp;"', '"&amp;'engine-sitemap'!E58&amp;"', '"&amp;'engine-sitemap'!F58&amp;"', '"&amp;'engine-sitemap'!G58&amp;"', '"&amp;'engine-sitemap'!K58&amp;"', '"&amp;'engine-sitemap'!B58&amp;"', '"&amp;'engine-sitemap'!D58&amp;"', '"&amp;'engine-sitemap'!C58&amp;"', '"&amp;'engine-sitemap'!L58&amp;"', '"&amp;'engine-sitemap'!N58&amp;"', '"&amp;'engine-sitemap'!O58&amp;"', '"&amp;'engine-sitemap'!P58&amp;"');"</f>
        <v>INSERT INTO sys_chpu (phpfile, template, parent, level, address, h1, label, menu, title, keywords, description, noindex, access, virtual, header) VALUES ('php/handy/test_blank.php', 'bscwarn', 'management', '1', 'Открытие депозита', '', 'opendepo', '', 'Title', 'Keywords', 'Description', '', '1', '', '');</v>
      </c>
    </row>
    <row r="59" spans="1:1" x14ac:dyDescent="0.25">
      <c r="A59"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('"&amp;'engine-sitemap'!A59&amp;"', '"&amp;'engine-sitemap'!M59&amp;"', '"&amp;'engine-sitemap'!I59&amp;"', '"&amp;'engine-sitemap'!H59&amp;"', '"&amp;'engine-sitemap'!E59&amp;"', '"&amp;'engine-sitemap'!F59&amp;"', '"&amp;'engine-sitemap'!G59&amp;"', '"&amp;'engine-sitemap'!K59&amp;"', '"&amp;'engine-sitemap'!B59&amp;"', '"&amp;'engine-sitemap'!D59&amp;"', '"&amp;'engine-sitemap'!C59&amp;"', '"&amp;'engine-sitemap'!L59&amp;"', '"&amp;'engine-sitemap'!N59&amp;"', '"&amp;'engine-sitemap'!O59&amp;"', '"&amp;'engine-sitemap'!P59&amp;"');"</f>
        <v>INSERT INTO sys_chpu (phpfile, template, parent, level, address, h1, label, menu, title, keywords, description, noindex, access, virtual, header) VALUES ('php/handy/test_blank.php', 'bscwarn', 'management', '1', 'Заказ карты', '', 'opencard', '', 'Title', 'Keywords', 'Description', '', '1', '', '');</v>
      </c>
    </row>
    <row r="60" spans="1:1" x14ac:dyDescent="0.25">
      <c r="A60"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('"&amp;'engine-sitemap'!A60&amp;"', '"&amp;'engine-sitemap'!M60&amp;"', '"&amp;'engine-sitemap'!I60&amp;"', '"&amp;'engine-sitemap'!H60&amp;"', '"&amp;'engine-sitemap'!E60&amp;"', '"&amp;'engine-sitemap'!F60&amp;"', '"&amp;'engine-sitemap'!G60&amp;"', '"&amp;'engine-sitemap'!K60&amp;"', '"&amp;'engine-sitemap'!B60&amp;"', '"&amp;'engine-sitemap'!D60&amp;"', '"&amp;'engine-sitemap'!C60&amp;"', '"&amp;'engine-sitemap'!L60&amp;"', '"&amp;'engine-sitemap'!N60&amp;"', '"&amp;'engine-sitemap'!O60&amp;"', '"&amp;'engine-sitemap'!P60&amp;"');"</f>
        <v>INSERT INTO sys_chpu (phpfile, template, parent, level, address, h1, label, menu, title, keywords, description, noindex, access, virtual, header) VALUES ('php/handy/test_blank.php', 'bscwarn', 'management', '1', 'Получение кредита', '', 'opencred', '', 'Title', 'Keywords', 'Description', '', '1', '', '');</v>
      </c>
    </row>
    <row r="61" spans="1:1" x14ac:dyDescent="0.25">
      <c r="A61"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('"&amp;'engine-sitemap'!A61&amp;"', '"&amp;'engine-sitemap'!M61&amp;"', '"&amp;'engine-sitemap'!I61&amp;"', '"&amp;'engine-sitemap'!H61&amp;"', '"&amp;'engine-sitemap'!E61&amp;"', '"&amp;'engine-sitemap'!F61&amp;"', '"&amp;'engine-sitemap'!G61&amp;"', '"&amp;'engine-sitemap'!K61&amp;"', '"&amp;'engine-sitemap'!B61&amp;"', '"&amp;'engine-sitemap'!D61&amp;"', '"&amp;'engine-sitemap'!C61&amp;"', '"&amp;'engine-sitemap'!L61&amp;"', '"&amp;'engine-sitemap'!N61&amp;"', '"&amp;'engine-sitemap'!O61&amp;"', '"&amp;'engine-sitemap'!P61&amp;"');"</f>
        <v>INSERT INTO sys_chpu (phpfile, template, parent, level, address, h1, label, menu, title, keywords, description, noindex, access, virtual, header) VALUES ('php/handy/test_blank.php', 'bscwarn', 'management', '1', 'Настройки', '', 'opensett', '', 'Title', 'Keywords', 'Description', '', '1', '', '');</v>
      </c>
    </row>
    <row r="62" spans="1:1" x14ac:dyDescent="0.25">
      <c r="A62"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('"&amp;'engine-sitemap'!A62&amp;"', '"&amp;'engine-sitemap'!M62&amp;"', '"&amp;'engine-sitemap'!I62&amp;"', '"&amp;'engine-sitemap'!H62&amp;"', '"&amp;'engine-sitemap'!E62&amp;"', '"&amp;'engine-sitemap'!F62&amp;"', '"&amp;'engine-sitemap'!G62&amp;"', '"&amp;'engine-sitemap'!K62&amp;"', '"&amp;'engine-sitemap'!B62&amp;"', '"&amp;'engine-sitemap'!D62&amp;"', '"&amp;'engine-sitemap'!C62&amp;"', '"&amp;'engine-sitemap'!L62&amp;"', '"&amp;'engine-sitemap'!N62&amp;"', '"&amp;'engine-sitemap'!O62&amp;"', '"&amp;'engine-sitemap'!P62&amp;"');"</f>
        <v>INSERT INTO sys_chpu (phpfile, template, parent, level, address, h1, label, menu, title, keywords, description, noindex, access, virtual, header) VALUES ('php/handy/test_blank.php', 'bscwarn', 'management', '1', 'Справки', '', 'openref', '', 'Title', 'Keywords', 'Description', '', '1', '', '');</v>
      </c>
    </row>
    <row r="63" spans="1:1" x14ac:dyDescent="0.25">
      <c r="A63" t="str">
        <f>"INSERT INTO sys_chpu ("&amp;'engine-sitemap'!A$1&amp;", "&amp;'engine-sitemap'!M$1&amp;", "&amp;'engine-sitemap'!I$1&amp;", "&amp;'engine-sitemap'!H$1&amp;", "&amp;'engine-sitemap'!E$1&amp;", "&amp;'engine-sitemap'!F$1&amp;", "&amp;'engine-sitemap'!G$1&amp;", "&amp;'engine-sitemap'!K$1&amp;", "&amp;'engine-sitemap'!B$1&amp;", "&amp;'engine-sitemap'!D$1&amp;", "&amp;'engine-sitemap'!C$1&amp;", "&amp;'engine-sitemap'!L$1&amp;", "&amp;'engine-sitemap'!N$1&amp;", "&amp;'engine-sitemap'!O$1&amp;", "&amp;'engine-sitemap'!P$1&amp;") VALUES ('"&amp;'engine-sitemap'!A63&amp;"', '"&amp;'engine-sitemap'!M63&amp;"', '"&amp;'engine-sitemap'!I63&amp;"', '"&amp;'engine-sitemap'!H63&amp;"', '"&amp;'engine-sitemap'!E63&amp;"', '"&amp;'engine-sitemap'!F63&amp;"', '"&amp;'engine-sitemap'!G63&amp;"', '"&amp;'engine-sitemap'!K63&amp;"', '"&amp;'engine-sitemap'!B63&amp;"', '"&amp;'engine-sitemap'!D63&amp;"', '"&amp;'engine-sitemap'!C63&amp;"', '"&amp;'engine-sitemap'!L63&amp;"', '"&amp;'engine-sitemap'!N63&amp;"', '"&amp;'engine-sitemap'!O63&amp;"', '"&amp;'engine-sitemap'!P63&amp;"');"</f>
        <v>INSERT INTO sys_chpu (phpfile, template, parent, level, address, h1, label, menu, title, keywords, description, noindex, access, virtual, header) VALUES ('php/handy/test_blank.php', 'bscwarn', 'management', '1', 'Лимиты', '', 'openlimit', '', 'Title', 'Keywords', 'Description', '', '1', '', '');</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15"/>
  <sheetViews>
    <sheetView tabSelected="1" topLeftCell="A91" workbookViewId="0">
      <selection activeCell="B104" sqref="B104"/>
    </sheetView>
  </sheetViews>
  <sheetFormatPr defaultRowHeight="15" x14ac:dyDescent="0.25"/>
  <cols>
    <col min="1" max="1" width="18" customWidth="1"/>
    <col min="2" max="2" width="108.140625" customWidth="1"/>
    <col min="3" max="3" width="28.140625" customWidth="1"/>
    <col min="4" max="4" width="37.140625" customWidth="1"/>
  </cols>
  <sheetData>
    <row r="1" spans="1:4" x14ac:dyDescent="0.25">
      <c r="B1" s="2" t="s">
        <v>787</v>
      </c>
      <c r="C1" s="2"/>
    </row>
    <row r="2" spans="1:4" x14ac:dyDescent="0.25">
      <c r="B2" s="2"/>
      <c r="C2" s="2"/>
    </row>
    <row r="3" spans="1:4" x14ac:dyDescent="0.25">
      <c r="B3" s="2" t="s">
        <v>20</v>
      </c>
      <c r="C3" s="2"/>
    </row>
    <row r="4" spans="1:4" x14ac:dyDescent="0.25">
      <c r="B4" s="2" t="s">
        <v>21</v>
      </c>
      <c r="C4" s="2"/>
    </row>
    <row r="5" spans="1:4" x14ac:dyDescent="0.25">
      <c r="B5" s="2"/>
      <c r="C5" s="2"/>
    </row>
    <row r="6" spans="1:4" x14ac:dyDescent="0.25">
      <c r="B6" s="2"/>
      <c r="C6" s="2"/>
    </row>
    <row r="7" spans="1:4" ht="30" x14ac:dyDescent="0.25">
      <c r="A7" s="24" t="s">
        <v>635</v>
      </c>
      <c r="B7" s="18" t="str">
        <f>"CREATE TABLE "&amp;A7&amp;" (id_acp INT UNSIGNED NOT NULL AUTO_INCREMENT PRIMARY KEY, acclabel VARCHAR(64), accname VARCHAR(64)) DEFAULT CHARACTER SET utf8 COLLATE utf8_general_ci;"</f>
        <v>CREATE TABLE accrank (id_acp INT UNSIGNED NOT NULL AUTO_INCREMENT PRIMARY KEY, acclabel VARCHAR(64), accname VARCHAR(64)) DEFAULT CHARACTER SET utf8 COLLATE utf8_general_ci;</v>
      </c>
      <c r="C7" s="2" t="s">
        <v>602</v>
      </c>
      <c r="D7" t="str">
        <f>"DROP TABLE IF EXISTS "&amp;A7&amp;";"</f>
        <v>DROP TABLE IF EXISTS accrank;</v>
      </c>
    </row>
    <row r="8" spans="1:4" x14ac:dyDescent="0.25">
      <c r="A8" s="24"/>
      <c r="B8" s="2"/>
      <c r="C8" s="2"/>
    </row>
    <row r="9" spans="1:4" ht="30" x14ac:dyDescent="0.25">
      <c r="A9" s="24" t="s">
        <v>603</v>
      </c>
      <c r="B9" s="18" t="str">
        <f>"CREATE TABLE "&amp;A9&amp;" (id_acp INT UNSIGNED NOT NULL AUTO_INCREMENT PRIMARY KEY, acclab VARCHAR(64), chpulab VARCHAR(75)) DEFAULT CHARACTER SET utf8 COLLATE utf8_general_ci;"</f>
        <v>CREATE TABLE acclabels (id_acp INT UNSIGNED NOT NULL AUTO_INCREMENT PRIMARY KEY, acclab VARCHAR(64), chpulab VARCHAR(75)) DEFAULT CHARACTER SET utf8 COLLATE utf8_general_ci;</v>
      </c>
      <c r="C9" s="2" t="s">
        <v>604</v>
      </c>
      <c r="D9" t="str">
        <f>"DROP TABLE IF EXISTS "&amp;A9&amp;";"</f>
        <v>DROP TABLE IF EXISTS acclabels;</v>
      </c>
    </row>
    <row r="10" spans="1:4" x14ac:dyDescent="0.25">
      <c r="A10" s="24"/>
      <c r="B10" s="2"/>
      <c r="C10" s="2"/>
    </row>
    <row r="11" spans="1:4" ht="30" x14ac:dyDescent="0.25">
      <c r="A11" s="24" t="s">
        <v>614</v>
      </c>
      <c r="B11" s="18" t="str">
        <f>"CREATE TABLE "&amp;A11&amp;" (id_acl INT UNSIGNED NOT NULL AUTO_INCREMENT PRIMARY KEY, login VARCHAR(16), acclabs VARCHAR(64), granted TINYINT(1), acl_datetime TIMESTAMP) DEFAULT CHARACTER SET utf8 COLLATE utf8_general_ci;"</f>
        <v>CREATE TABLE acc_cli (id_acl INT UNSIGNED NOT NULL AUTO_INCREMENT PRIMARY KEY, login VARCHAR(16), acclabs VARCHAR(64), granted TINYINT(1), acl_datetime TIMESTAMP) DEFAULT CHARACTER SET utf8 COLLATE utf8_general_ci;</v>
      </c>
      <c r="C11" s="2" t="s">
        <v>615</v>
      </c>
      <c r="D11" t="str">
        <f>"DROP TABLE IF EXISTS "&amp;A11&amp;";"</f>
        <v>DROP TABLE IF EXISTS acc_cli;</v>
      </c>
    </row>
    <row r="12" spans="1:4" x14ac:dyDescent="0.25">
      <c r="A12" s="24"/>
      <c r="B12" s="2"/>
      <c r="C12" s="2"/>
    </row>
    <row r="13" spans="1:4" ht="60" x14ac:dyDescent="0.25">
      <c r="A13" s="24" t="s">
        <v>7</v>
      </c>
      <c r="B13" s="18" t="s">
        <v>482</v>
      </c>
      <c r="C13" s="18"/>
      <c r="D13" t="str">
        <f>"DROP TABLE IF EXISTS "&amp;A13&amp;";"</f>
        <v>DROP TABLE IF EXISTS users;</v>
      </c>
    </row>
    <row r="14" spans="1:4" ht="18.75" customHeight="1" x14ac:dyDescent="0.25">
      <c r="A14" s="24"/>
      <c r="B14" s="2"/>
      <c r="C14" s="2"/>
    </row>
    <row r="15" spans="1:4" ht="30" x14ac:dyDescent="0.25">
      <c r="A15" s="24" t="s">
        <v>9</v>
      </c>
      <c r="B15" s="18" t="s">
        <v>55</v>
      </c>
      <c r="C15" s="18"/>
    </row>
    <row r="16" spans="1:4" x14ac:dyDescent="0.25">
      <c r="A16" s="24"/>
      <c r="B16" s="2"/>
      <c r="C16" s="2"/>
    </row>
    <row r="17" spans="1:3" ht="30" x14ac:dyDescent="0.25">
      <c r="A17" s="24" t="s">
        <v>12</v>
      </c>
      <c r="B17" s="18" t="s">
        <v>56</v>
      </c>
      <c r="C17" s="18"/>
    </row>
    <row r="18" spans="1:3" x14ac:dyDescent="0.25">
      <c r="A18" s="24"/>
      <c r="B18" s="2"/>
      <c r="C18" s="2"/>
    </row>
    <row r="19" spans="1:3" ht="60" x14ac:dyDescent="0.25">
      <c r="A19" s="24" t="s">
        <v>5</v>
      </c>
      <c r="B19" s="18" t="s">
        <v>745</v>
      </c>
    </row>
    <row r="20" spans="1:3" x14ac:dyDescent="0.25">
      <c r="A20" s="24"/>
      <c r="B20" s="2"/>
    </row>
    <row r="21" spans="1:3" ht="30" x14ac:dyDescent="0.25">
      <c r="A21" s="24" t="s">
        <v>367</v>
      </c>
      <c r="B21" s="25" t="s">
        <v>368</v>
      </c>
    </row>
    <row r="22" spans="1:3" x14ac:dyDescent="0.25">
      <c r="A22" s="24"/>
      <c r="B22" s="2"/>
    </row>
    <row r="23" spans="1:3" ht="30" x14ac:dyDescent="0.25">
      <c r="A23" s="24" t="s">
        <v>419</v>
      </c>
      <c r="B23" s="25" t="s">
        <v>420</v>
      </c>
    </row>
    <row r="24" spans="1:3" x14ac:dyDescent="0.25">
      <c r="A24" s="24"/>
      <c r="B24" s="2"/>
    </row>
    <row r="25" spans="1:3" ht="30" x14ac:dyDescent="0.25">
      <c r="A25" s="24" t="s">
        <v>424</v>
      </c>
      <c r="B25" s="25" t="s">
        <v>425</v>
      </c>
    </row>
    <row r="26" spans="1:3" x14ac:dyDescent="0.25">
      <c r="A26" s="24"/>
      <c r="B26" s="2"/>
    </row>
    <row r="27" spans="1:3" ht="30" x14ac:dyDescent="0.25">
      <c r="A27" s="24" t="s">
        <v>421</v>
      </c>
      <c r="B27" s="25" t="s">
        <v>422</v>
      </c>
    </row>
    <row r="28" spans="1:3" x14ac:dyDescent="0.25">
      <c r="A28" s="24"/>
      <c r="B28" s="2"/>
    </row>
    <row r="29" spans="1:3" ht="30" x14ac:dyDescent="0.25">
      <c r="A29" s="24" t="s">
        <v>383</v>
      </c>
      <c r="B29" s="18" t="s">
        <v>417</v>
      </c>
      <c r="C29" s="18"/>
    </row>
    <row r="30" spans="1:3" x14ac:dyDescent="0.25">
      <c r="A30" s="24"/>
      <c r="B30" s="2"/>
      <c r="C30" s="2"/>
    </row>
    <row r="31" spans="1:3" ht="30" x14ac:dyDescent="0.25">
      <c r="A31" s="24" t="s">
        <v>52</v>
      </c>
      <c r="B31" s="18" t="s">
        <v>57</v>
      </c>
      <c r="C31" s="18"/>
    </row>
    <row r="32" spans="1:3" x14ac:dyDescent="0.25">
      <c r="A32" s="24"/>
      <c r="B32" s="2"/>
      <c r="C32" s="2"/>
    </row>
    <row r="33" spans="1:4" ht="30" x14ac:dyDescent="0.25">
      <c r="A33" s="24" t="s">
        <v>13</v>
      </c>
      <c r="B33" s="18" t="s">
        <v>58</v>
      </c>
      <c r="C33" s="18"/>
    </row>
    <row r="34" spans="1:4" x14ac:dyDescent="0.25">
      <c r="A34" s="24"/>
      <c r="B34" s="2"/>
      <c r="C34" s="2"/>
    </row>
    <row r="35" spans="1:4" ht="30" x14ac:dyDescent="0.25">
      <c r="A35" s="24" t="s">
        <v>16</v>
      </c>
      <c r="B35" s="21" t="s">
        <v>59</v>
      </c>
      <c r="C35" s="21"/>
    </row>
    <row r="36" spans="1:4" x14ac:dyDescent="0.25">
      <c r="A36" s="24"/>
      <c r="B36" s="2"/>
      <c r="C36" s="2"/>
    </row>
    <row r="37" spans="1:4" x14ac:dyDescent="0.25">
      <c r="A37" s="24" t="s">
        <v>60</v>
      </c>
      <c r="B37" s="18" t="s">
        <v>61</v>
      </c>
      <c r="C37" s="21"/>
    </row>
    <row r="38" spans="1:4" x14ac:dyDescent="0.25">
      <c r="A38" s="24"/>
    </row>
    <row r="39" spans="1:4" ht="30" x14ac:dyDescent="0.25">
      <c r="A39" s="24" t="s">
        <v>64</v>
      </c>
      <c r="B39" s="21" t="s">
        <v>230</v>
      </c>
      <c r="C39" s="21"/>
    </row>
    <row r="40" spans="1:4" x14ac:dyDescent="0.25">
      <c r="A40" s="24"/>
    </row>
    <row r="41" spans="1:4" ht="45" x14ac:dyDescent="0.25">
      <c r="A41" s="24" t="s">
        <v>808</v>
      </c>
      <c r="B41" s="18" t="str">
        <f>"CREATE TABLE "&amp;A41&amp;" (row_id INT UNSIGNED NOT NULL AUTO_INCREMENT PRIMARY KEY, formname varchar(255), label varchar(75), type1 varchar(16), var  varchar(32), "&amp;"kind INT UNSIGNED, type2 varchar(16), param  varchar(32),  succ varchar(16), fail varchar(16), tab varchar(16), errmsg text,  sucmsg text);"</f>
        <v>CREATE TABLE sys_datacheck (row_id INT UNSIGNED NOT NULL AUTO_INCREMENT PRIMARY KEY, formname varchar(255), label varchar(75), type1 varchar(16), var  varchar(32), kind INT UNSIGNED, type2 varchar(16), param  varchar(32),  succ varchar(16), fail varchar(16), tab varchar(16), errmsg text,  sucmsg text);</v>
      </c>
      <c r="C41" s="18" t="s">
        <v>506</v>
      </c>
      <c r="D41" t="str">
        <f>"DROP TABLE IF EXISTS "&amp;A41&amp;";"</f>
        <v>DROP TABLE IF EXISTS sys_datacheck;</v>
      </c>
    </row>
    <row r="42" spans="1:4" x14ac:dyDescent="0.25">
      <c r="A42" s="24"/>
    </row>
    <row r="43" spans="1:4" ht="45" x14ac:dyDescent="0.25">
      <c r="A43" s="24" t="s">
        <v>898</v>
      </c>
      <c r="B43" s="18" t="str">
        <f>"CREATE TABLE "&amp;A43&amp;" (row_id INT UNSIGNED NOT NULL AUTO_INCREMENT PRIMARY KEY, formname varchar(255), stage tinyint(1), restype varchar(16), resvar varchar(16), resparam varchar(16),  "&amp;" type1 varchar(16), var  varchar(32), kind INT UNSIGNED, prockind varchar(16), param  varchar(32));"</f>
        <v>CREATE TABLE sys_dataproc (row_id INT UNSIGNED NOT NULL AUTO_INCREMENT PRIMARY KEY, formname varchar(255), stage tinyint(1), restype varchar(16), resvar varchar(16), resparam varchar(16),   type1 varchar(16), var  varchar(32), kind INT UNSIGNED, prockind varchar(16), param  varchar(32));</v>
      </c>
      <c r="C43" s="18" t="s">
        <v>899</v>
      </c>
      <c r="D43" t="str">
        <f>"DROP TABLE IF EXISTS "&amp;A43&amp;";"</f>
        <v>DROP TABLE IF EXISTS sys_dataproc;</v>
      </c>
    </row>
    <row r="44" spans="1:4" x14ac:dyDescent="0.25">
      <c r="A44" s="24"/>
      <c r="C44" s="18"/>
    </row>
    <row r="45" spans="1:4" ht="41.25" customHeight="1" x14ac:dyDescent="0.25">
      <c r="A45" s="43" t="s">
        <v>902</v>
      </c>
      <c r="B45" s="44" t="str">
        <f>"CREATE TABLE "&amp;A45&amp;" (row_id INT UNSIGNED NOT NULL AUTO_INCREMENT PRIMARY KEY, formname varchar(255), stage tinyint(1), restype varchar(16), resvar varchar(16), resparam varchar(16),  "&amp;" type1 varchar(16), var  varchar(32), kind INT UNSIGNED, prockind varchar(16), param  varchar(32));"</f>
        <v>CREATE TABLE sys_control (row_id INT UNSIGNED NOT NULL AUTO_INCREMENT PRIMARY KEY, formname varchar(255), stage tinyint(1), restype varchar(16), resvar varchar(16), resparam varchar(16),   type1 varchar(16), var  varchar(32), kind INT UNSIGNED, prockind varchar(16), param  varchar(32));</v>
      </c>
      <c r="C45" s="18"/>
    </row>
    <row r="46" spans="1:4" x14ac:dyDescent="0.25">
      <c r="A46" s="24"/>
    </row>
    <row r="47" spans="1:4" ht="30" x14ac:dyDescent="0.25">
      <c r="A47" s="24" t="s">
        <v>807</v>
      </c>
      <c r="B47" s="18" t="s">
        <v>802</v>
      </c>
      <c r="C47" s="18"/>
      <c r="D47" t="str">
        <f>"DROP TABLE IF EXISTS "&amp;A47&amp;";"</f>
        <v>DROP TABLE IF EXISTS sys_forms;</v>
      </c>
    </row>
    <row r="48" spans="1:4" ht="17.25" customHeight="1" x14ac:dyDescent="0.25">
      <c r="A48" s="24"/>
      <c r="B48" s="18"/>
      <c r="C48" s="18"/>
    </row>
    <row r="49" spans="1:5" ht="45" customHeight="1" x14ac:dyDescent="0.25">
      <c r="A49" s="24" t="s">
        <v>789</v>
      </c>
      <c r="B49" s="18" t="s">
        <v>798</v>
      </c>
      <c r="C49" s="18" t="s">
        <v>788</v>
      </c>
      <c r="D49" t="str">
        <f>"DROP TABLE IF EXISTS "&amp;A49&amp;";"</f>
        <v>DROP TABLE IF EXISTS sys_joincont;</v>
      </c>
    </row>
    <row r="50" spans="1:5" ht="13.5" customHeight="1" x14ac:dyDescent="0.25">
      <c r="A50" s="24"/>
      <c r="B50" s="18"/>
      <c r="C50" s="18"/>
    </row>
    <row r="51" spans="1:5" ht="28.5" customHeight="1" x14ac:dyDescent="0.25">
      <c r="A51" s="24" t="s">
        <v>806</v>
      </c>
      <c r="B51" s="18" t="str">
        <f>"CREATE TABLE "&amp;A51&amp;" (row_id INT UNSIGNED NOT NULL AUTO_INCREMENT PRIMARY KEY, `formname` varchar(255) DEFAULT NULL, `var` varchar(32) DEFAULT NULL, `type1` varchar(16) DEFAULT NULL,`tab` varchar(16) DEFAULT NULL, req TEXT) DEFAULT CHARACTER SET utf8 COLLATE utf8_general_ci;"</f>
        <v>CREATE TABLE sys_actions (row_id INT UNSIGNED NOT NULL AUTO_INCREMENT PRIMARY KEY, `formname` varchar(255) DEFAULT NULL, `var` varchar(32) DEFAULT NULL, `type1` varchar(16) DEFAULT NULL,`tab` varchar(16) DEFAULT NULL, req TEXT) DEFAULT CHARACTER SET utf8 COLLATE utf8_general_ci;</v>
      </c>
      <c r="C51" s="18" t="s">
        <v>809</v>
      </c>
      <c r="D51" t="str">
        <f>"DROP TABLE IF EXISTS "&amp;A51&amp;";"</f>
        <v>DROP TABLE IF EXISTS sys_actions;</v>
      </c>
    </row>
    <row r="52" spans="1:5" x14ac:dyDescent="0.25">
      <c r="A52" s="24"/>
      <c r="B52" s="18"/>
      <c r="C52" s="18"/>
    </row>
    <row r="53" spans="1:5" ht="45" x14ac:dyDescent="0.25">
      <c r="A53" s="24" t="s">
        <v>810</v>
      </c>
      <c r="B53" s="18" t="str">
        <f>"CREATE TABLE "&amp;A53&amp;" (row_id INT UNSIGNED NOT NULL AUTO_INCREMENT PRIMARY KEY, `label` varchar(64), `url` varchar(255), `location` varchar(255), `joinparts` varchar(16) DEFAULT NULL) DEFAULT CHARACTER SET utf8 COLLATE utf8_general_ci;"</f>
        <v>CREATE TABLE sys_redirect (row_id INT UNSIGNED NOT NULL AUTO_INCREMENT PRIMARY KEY, `label` varchar(64), `url` varchar(255), `location` varchar(255), `joinparts` varchar(16) DEFAULT NULL) DEFAULT CHARACTER SET utf8 COLLATE utf8_general_ci;</v>
      </c>
      <c r="C53" s="18" t="s">
        <v>811</v>
      </c>
      <c r="D53" t="str">
        <f>"DROP TABLE IF EXISTS "&amp;A53&amp;";"</f>
        <v>DROP TABLE IF EXISTS sys_redirect;</v>
      </c>
    </row>
    <row r="54" spans="1:5" ht="13.5" customHeight="1" x14ac:dyDescent="0.25">
      <c r="A54" s="24"/>
      <c r="B54" s="18"/>
      <c r="C54" s="18"/>
    </row>
    <row r="55" spans="1:5" ht="30" x14ac:dyDescent="0.25">
      <c r="A55" s="24" t="s">
        <v>839</v>
      </c>
      <c r="B55" s="18" t="str">
        <f>"CREATE TABLE "&amp;A55&amp;" (row_id INT UNSIGNED NOT NULL AUTO_INCREMENT PRIMARY KEY,`label` varchar(255)) DEFAULT CHARACTER SET utf8 COLLATE utf8_general_ci;"</f>
        <v>CREATE TABLE sys_joinfields (row_id INT UNSIGNED NOT NULL AUTO_INCREMENT PRIMARY KEY,`label` varchar(255)) DEFAULT CHARACTER SET utf8 COLLATE utf8_general_ci;</v>
      </c>
      <c r="C55" s="18" t="s">
        <v>838</v>
      </c>
      <c r="D55" t="str">
        <f>"DROP TABLE IF EXISTS "&amp;A55&amp;";"</f>
        <v>DROP TABLE IF EXISTS sys_joinfields;</v>
      </c>
      <c r="E55" t="s">
        <v>831</v>
      </c>
    </row>
    <row r="56" spans="1:5" ht="13.5" customHeight="1" x14ac:dyDescent="0.25">
      <c r="A56" s="24"/>
      <c r="B56" s="18"/>
      <c r="C56" s="18"/>
    </row>
    <row r="57" spans="1:5" ht="30" x14ac:dyDescent="0.25">
      <c r="A57" s="24" t="s">
        <v>812</v>
      </c>
      <c r="B57" s="18" t="str">
        <f>"CREATE TABLE "&amp;A57&amp;" (row_id INT UNSIGNED NOT NULL AUTO_INCREMENT PRIMARY KEY, `form` varchar(255), `label` varchar(255)) "&amp;E57</f>
        <v>CREATE TABLE sys_joinlabs (row_id INT UNSIGNED NOT NULL AUTO_INCREMENT PRIMARY KEY, `form` varchar(255), `label` varchar(255))  DEFAULT CHARACTER SET utf8 COLLATE utf8_general_ci;</v>
      </c>
      <c r="C57" s="18" t="s">
        <v>813</v>
      </c>
      <c r="D57" t="str">
        <f>"DROP TABLE IF EXISTS "&amp;A57&amp;";"</f>
        <v>DROP TABLE IF EXISTS sys_joinlabs;</v>
      </c>
      <c r="E57" t="s">
        <v>831</v>
      </c>
    </row>
    <row r="58" spans="1:5" x14ac:dyDescent="0.25">
      <c r="A58" s="24"/>
      <c r="B58" s="18"/>
      <c r="C58" s="18"/>
    </row>
    <row r="59" spans="1:5" ht="29.25" customHeight="1" x14ac:dyDescent="0.25">
      <c r="A59" s="24" t="s">
        <v>815</v>
      </c>
      <c r="B59" s="18" t="str">
        <f>"CREATE TABLE "&amp;A59&amp;" (row_id INT UNSIGNED NOT NULL AUTO_INCREMENT PRIMARY KEY, `parameter` varchar(255), `value` varchar(255)) DEFAULT CHARACTER SET utf8 COLLATE utf8_general_ci;"</f>
        <v>CREATE TABLE sys_iniset (row_id INT UNSIGNED NOT NULL AUTO_INCREMENT PRIMARY KEY, `parameter` varchar(255), `value` varchar(255)) DEFAULT CHARACTER SET utf8 COLLATE utf8_general_ci;</v>
      </c>
      <c r="C59" s="18" t="s">
        <v>814</v>
      </c>
      <c r="D59" t="str">
        <f>"DROP TABLE IF EXISTS "&amp;A59&amp;";"</f>
        <v>DROP TABLE IF EXISTS sys_iniset;</v>
      </c>
    </row>
    <row r="60" spans="1:5" ht="13.5" customHeight="1" x14ac:dyDescent="0.25">
      <c r="A60" s="24"/>
      <c r="B60" s="18"/>
      <c r="C60" s="18"/>
    </row>
    <row r="61" spans="1:5" ht="38.25" customHeight="1" x14ac:dyDescent="0.25">
      <c r="A61" s="24"/>
      <c r="B61" s="18"/>
      <c r="C61" s="18"/>
    </row>
    <row r="62" spans="1:5" ht="13.5" customHeight="1" x14ac:dyDescent="0.25">
      <c r="A62" s="24"/>
      <c r="B62" s="18"/>
      <c r="C62" s="18"/>
    </row>
    <row r="63" spans="1:5" ht="45" x14ac:dyDescent="0.25">
      <c r="A63" s="24" t="s">
        <v>829</v>
      </c>
      <c r="B63" s="18" t="str">
        <f>"CREATE TABLE "&amp;A63&amp;" (row_id INT UNSIGNED NOT NULL AUTO_INCREMENT PRIMARY KEY,  `varclass` varchar(32),  `vartype` varchar(16), `varname` varchar(32), `varindex` varchar(255), `value` varchar(255), `separator` varchar(1)) DEFAULT CHARACTER SET utf8 COLLATE utf8_general_ci;"</f>
        <v>CREATE TABLE sys_defaults (row_id INT UNSIGNED NOT NULL AUTO_INCREMENT PRIMARY KEY,  `varclass` varchar(32),  `vartype` varchar(16), `varname` varchar(32), `varindex` varchar(255), `value` varchar(255), `separator` varchar(1)) DEFAULT CHARACTER SET utf8 COLLATE utf8_general_ci;</v>
      </c>
      <c r="C63" s="18" t="str">
        <f>A63</f>
        <v>sys_defaults</v>
      </c>
      <c r="D63" t="str">
        <f>"DROP TABLE IF EXISTS "&amp;A63&amp;";"</f>
        <v>DROP TABLE IF EXISTS sys_defaults;</v>
      </c>
    </row>
    <row r="64" spans="1:5" ht="13.5" customHeight="1" x14ac:dyDescent="0.25">
      <c r="A64" s="24"/>
      <c r="B64" s="18"/>
      <c r="C64" s="18"/>
    </row>
    <row r="65" spans="1:5" ht="60" x14ac:dyDescent="0.25">
      <c r="A65" s="24" t="s">
        <v>830</v>
      </c>
      <c r="B65" s="18" t="str">
        <f>"CREATE TABLE "&amp;A65&amp;" (row_id INT UNSIGNED NOT NULL AUTO_INCREMENT PRIMARY KEY, parent_lab varchar(64), parent_id INT UNSIGNED NOT NULL, param varchar(64), author  INT UNSIGNED NOT NULL, upic UNSIGNED TINYINT, status TINYINT(1), comment TEXT, datetime TIMESTAMP)"&amp;E65</f>
        <v>CREATE TABLE sys_comments (row_id INT UNSIGNED NOT NULL AUTO_INCREMENT PRIMARY KEY, parent_lab varchar(64), parent_id INT UNSIGNED NOT NULL, param varchar(64), author  INT UNSIGNED NOT NULL, upic UNSIGNED TINYINT, status TINYINT(1), comment TEXT, datetime TIMESTAMP) DEFAULT CHARACTER SET utf8 COLLATE utf8_general_ci;</v>
      </c>
      <c r="C65" s="18" t="str">
        <f>A65</f>
        <v>sys_comments</v>
      </c>
      <c r="D65" t="str">
        <f>"DROP TABLE IF EXISTS "&amp;A65&amp;";"</f>
        <v>DROP TABLE IF EXISTS sys_comments;</v>
      </c>
      <c r="E65" t="s">
        <v>831</v>
      </c>
    </row>
    <row r="66" spans="1:5" x14ac:dyDescent="0.25">
      <c r="A66" s="24"/>
      <c r="B66" s="18"/>
      <c r="C66" s="18"/>
    </row>
    <row r="67" spans="1:5" ht="43.5" customHeight="1" x14ac:dyDescent="0.25">
      <c r="A67" s="24" t="s">
        <v>903</v>
      </c>
      <c r="B67" s="18" t="str">
        <f>"CREATE TABLE "&amp;A67&amp;" (id INT UNSIGNED NOT NULL AUTO_INCREMENT PRIMARY KEY, handname VARCHAR(64), sizex TINYINT UNSIGNED, sizey TINYINT UNSIGNED)"&amp;E67</f>
        <v>CREATE TABLE sys_handlers (id INT UNSIGNED NOT NULL AUTO_INCREMENT PRIMARY KEY, handname VARCHAR(64), sizex TINYINT UNSIGNED, sizey TINYINT UNSIGNED) DEFAULT CHARACTER SET utf8 COLLATE utf8_general_ci;</v>
      </c>
      <c r="C67" s="18" t="s">
        <v>904</v>
      </c>
      <c r="D67" t="str">
        <f>"DROP TABLE IF EXISTS "&amp;A67&amp;";"</f>
        <v>DROP TABLE IF EXISTS sys_handlers;</v>
      </c>
      <c r="E67" t="s">
        <v>831</v>
      </c>
    </row>
    <row r="68" spans="1:5" ht="15.75" customHeight="1" x14ac:dyDescent="0.25">
      <c r="A68" s="24"/>
      <c r="B68" s="18"/>
      <c r="C68" s="18"/>
    </row>
    <row r="69" spans="1:5" ht="45" customHeight="1" x14ac:dyDescent="0.25">
      <c r="A69" s="24" t="s">
        <v>912</v>
      </c>
      <c r="B69" s="18" t="str">
        <f>"CREATE TABLE "&amp;A69&amp;" (id INT UNSIGNED NOT NULL AUTO_INCREMENT PRIMARY KEY, nodename VARCHAR(64), nodetype varchar(16), nodevar  varchar(32), nodeindex  varchar(255), nodevalue  INT UNSIGNED, xcoord MEDIUMINT UNSIGNED, ycoord MEDIUMINT UNSIGNED)"&amp;E69</f>
        <v>CREATE TABLE sys_nodedata (id INT UNSIGNED NOT NULL AUTO_INCREMENT PRIMARY KEY, nodename VARCHAR(64), nodetype varchar(16), nodevar  varchar(32), nodeindex  varchar(255), nodevalue  INT UNSIGNED, xcoord MEDIUMINT UNSIGNED, ycoord MEDIUMINT UNSIGNED) DEFAULT CHARACTER SET utf8 COLLATE utf8_general_ci;</v>
      </c>
      <c r="C69" s="51" t="s">
        <v>905</v>
      </c>
      <c r="D69" t="str">
        <f>"DROP TABLE IF EXISTS "&amp;A69&amp;";"</f>
        <v>DROP TABLE IF EXISTS sys_nodedata;</v>
      </c>
      <c r="E69" t="s">
        <v>831</v>
      </c>
    </row>
    <row r="70" spans="1:5" ht="14.25" customHeight="1" x14ac:dyDescent="0.25">
      <c r="A70" s="24"/>
      <c r="B70" s="18"/>
      <c r="C70" s="18"/>
    </row>
    <row r="71" spans="1:5" ht="43.5" customHeight="1" x14ac:dyDescent="0.25">
      <c r="A71" s="24" t="s">
        <v>913</v>
      </c>
      <c r="B71" s="18" t="str">
        <f>"CREATE TABLE "&amp;A71&amp;" (id INT UNSIGNED NOT NULL AUTO_INCREMENT PRIMARY KEY, nodename VARCHAR(64), tab varchar(255), field  varchar(255), query  TEXT, xcoord MEDIUMINT UNSIGNED, ycoord MEDIUMINT UNSIGNED)"&amp;E71</f>
        <v>CREATE TABLE sys_nodedb (id INT UNSIGNED NOT NULL AUTO_INCREMENT PRIMARY KEY, nodename VARCHAR(64), tab varchar(255), field  varchar(255), query  TEXT, xcoord MEDIUMINT UNSIGNED, ycoord MEDIUMINT UNSIGNED) DEFAULT CHARACTER SET utf8 COLLATE utf8_general_ci;</v>
      </c>
      <c r="C71" s="18" t="s">
        <v>906</v>
      </c>
      <c r="D71" t="str">
        <f>"DROP TABLE IF EXISTS "&amp;A71&amp;";"</f>
        <v>DROP TABLE IF EXISTS sys_nodedb;</v>
      </c>
      <c r="E71" t="s">
        <v>831</v>
      </c>
    </row>
    <row r="72" spans="1:5" x14ac:dyDescent="0.25">
      <c r="A72" s="24"/>
      <c r="B72" s="18"/>
      <c r="C72" s="18"/>
    </row>
    <row r="73" spans="1:5" ht="44.25" customHeight="1" x14ac:dyDescent="0.25">
      <c r="A73" s="24" t="s">
        <v>914</v>
      </c>
      <c r="B73" s="18" t="str">
        <f>"CREATE TABLE "&amp;A73&amp;" (id INT UNSIGNED NOT NULL AUTO_INCREMENT PRIMARY KEY, nodename VARCHAR(64), type VARCHAR(16), node1 INT UNSIGNED, node2 INT UNSIGNED, value INT UNSIGNED, xcoord MEDIUMINT UNSIGNED, ycoord MEDIUMINT UNSIGNED)"&amp;E73</f>
        <v>CREATE TABLE sys_nodecheck (id INT UNSIGNED NOT NULL AUTO_INCREMENT PRIMARY KEY, nodename VARCHAR(64), type VARCHAR(16), node1 INT UNSIGNED, node2 INT UNSIGNED, value INT UNSIGNED, xcoord MEDIUMINT UNSIGNED, ycoord MEDIUMINT UNSIGNED) DEFAULT CHARACTER SET utf8 COLLATE utf8_general_ci;</v>
      </c>
      <c r="C73" s="18" t="s">
        <v>907</v>
      </c>
      <c r="D73" t="str">
        <f>"DROP TABLE IF EXISTS "&amp;A73&amp;";"</f>
        <v>DROP TABLE IF EXISTS sys_nodecheck;</v>
      </c>
      <c r="E73" t="s">
        <v>831</v>
      </c>
    </row>
    <row r="74" spans="1:5" x14ac:dyDescent="0.25">
      <c r="A74" s="24"/>
      <c r="B74" s="18"/>
      <c r="C74" s="18"/>
    </row>
    <row r="75" spans="1:5" ht="44.25" customHeight="1" x14ac:dyDescent="0.25">
      <c r="A75" s="24" t="s">
        <v>915</v>
      </c>
      <c r="B75" s="18" t="str">
        <f>"CREATE TABLE "&amp;A75&amp;" (id INT UNSIGNED NOT NULL AUTO_INCREMENT PRIMARY KEY, nodename VARCHAR(64), nodesource INT UNSIGNED, nodevalue  varchar(255),  calc TINYINT(1), xcoord MEDIUMINT UNSIGNED, ycoord MEDIUMINT UNSIGNED)"&amp;E75</f>
        <v>CREATE TABLE sys_nodevalue (id INT UNSIGNED NOT NULL AUTO_INCREMENT PRIMARY KEY, nodename VARCHAR(64), nodesource INT UNSIGNED, nodevalue  varchar(255),  calc TINYINT(1), xcoord MEDIUMINT UNSIGNED, ycoord MEDIUMINT UNSIGNED) DEFAULT CHARACTER SET utf8 COLLATE utf8_general_ci;</v>
      </c>
      <c r="C75" s="18" t="s">
        <v>908</v>
      </c>
      <c r="D75" t="str">
        <f>"DROP TABLE IF EXISTS "&amp;A75&amp;";"</f>
        <v>DROP TABLE IF EXISTS sys_nodevalue;</v>
      </c>
      <c r="E75" t="s">
        <v>831</v>
      </c>
    </row>
    <row r="76" spans="1:5" x14ac:dyDescent="0.25">
      <c r="A76" s="24"/>
      <c r="B76" s="18"/>
      <c r="C76" s="18"/>
    </row>
    <row r="77" spans="1:5" ht="48.75" customHeight="1" x14ac:dyDescent="0.25">
      <c r="A77" s="24" t="s">
        <v>916</v>
      </c>
      <c r="B77" s="18" t="str">
        <f>"CREATE TABLE "&amp;A77&amp;" (id INT UNSIGNED NOT NULL AUTO_INCREMENT PRIMARY KEY, nodename VARCHAR(64), phpcode  MEDIUMTEXT, xcoord MEDIUMINT UNSIGNED, ycoord MEDIUMINT UNSIGNED)"&amp;E77</f>
        <v>CREATE TABLE sys_nodephp (id INT UNSIGNED NOT NULL AUTO_INCREMENT PRIMARY KEY, nodename VARCHAR(64), phpcode  MEDIUMTEXT, xcoord MEDIUMINT UNSIGNED, ycoord MEDIUMINT UNSIGNED) DEFAULT CHARACTER SET utf8 COLLATE utf8_general_ci;</v>
      </c>
      <c r="C77" s="18" t="s">
        <v>910</v>
      </c>
      <c r="D77" t="str">
        <f>"DROP TABLE IF EXISTS "&amp;A77&amp;";"</f>
        <v>DROP TABLE IF EXISTS sys_nodephp;</v>
      </c>
      <c r="E77" t="s">
        <v>831</v>
      </c>
    </row>
    <row r="78" spans="1:5" x14ac:dyDescent="0.25">
      <c r="A78" s="24"/>
      <c r="B78" s="18"/>
      <c r="C78" s="18"/>
    </row>
    <row r="79" spans="1:5" ht="49.5" customHeight="1" x14ac:dyDescent="0.25">
      <c r="A79" s="24" t="s">
        <v>917</v>
      </c>
      <c r="B79" s="18" t="str">
        <f>"CREATE TABLE "&amp;A79&amp;" (id INT UNSIGNED NOT NULL AUTO_INCREMENT PRIMARY KEY, nodename VARCHAR(64), type VARCHAR(16), tab varchar(255), field  varchar(255), nodesource INT UNSIGNED, xcoord MEDIUMINT UNSIGNED, ycoord MEDIUMINT UNSIGNED)"&amp;E79</f>
        <v>CREATE TABLE sys_nodeaction (id INT UNSIGNED NOT NULL AUTO_INCREMENT PRIMARY KEY, nodename VARCHAR(64), type VARCHAR(16), tab varchar(255), field  varchar(255), nodesource INT UNSIGNED, xcoord MEDIUMINT UNSIGNED, ycoord MEDIUMINT UNSIGNED) DEFAULT CHARACTER SET utf8 COLLATE utf8_general_ci;</v>
      </c>
      <c r="C79" s="18" t="s">
        <v>909</v>
      </c>
      <c r="D79" t="str">
        <f>"DROP TABLE IF EXISTS "&amp;A79&amp;";"</f>
        <v>DROP TABLE IF EXISTS sys_nodeaction;</v>
      </c>
      <c r="E79" t="s">
        <v>831</v>
      </c>
    </row>
    <row r="80" spans="1:5" x14ac:dyDescent="0.25">
      <c r="A80" s="24"/>
      <c r="B80" s="18"/>
      <c r="C80" s="18"/>
    </row>
    <row r="81" spans="1:5" ht="43.5" customHeight="1" x14ac:dyDescent="0.25">
      <c r="A81" s="24" t="s">
        <v>918</v>
      </c>
      <c r="B81" s="18" t="str">
        <f>"CREATE TABLE "&amp;A81&amp;" (id INT UNSIGNED NOT NULL AUTO_INCREMENT PRIMARY KEY, nodename VARCHAR(64), nodesource INT UNSIGNED, methodname VARCHAR(64), xcoord MEDIUMINT UNSIGNED, ycoord MEDIUMINT UNSIGNED)"&amp;E81</f>
        <v>CREATE TABLE sys_nodemethod (id INT UNSIGNED NOT NULL AUTO_INCREMENT PRIMARY KEY, nodename VARCHAR(64), nodesource INT UNSIGNED, methodname VARCHAR(64), xcoord MEDIUMINT UNSIGNED, ycoord MEDIUMINT UNSIGNED) DEFAULT CHARACTER SET utf8 COLLATE utf8_general_ci;</v>
      </c>
      <c r="C81" s="18" t="s">
        <v>911</v>
      </c>
      <c r="D81" t="str">
        <f>"DROP TABLE IF EXISTS "&amp;A81&amp;";"</f>
        <v>DROP TABLE IF EXISTS sys_nodemethod;</v>
      </c>
      <c r="E81" t="s">
        <v>831</v>
      </c>
    </row>
    <row r="83" spans="1:5" ht="43.5" customHeight="1" x14ac:dyDescent="0.25">
      <c r="A83" s="24" t="s">
        <v>919</v>
      </c>
      <c r="B83" s="18" t="str">
        <f>"CREATE TABLE "&amp;A83&amp;" (id INT UNSIGNED NOT NULL AUTO_INCREMENT PRIMARY KEY, nodesource INT UNSIGNED, methodname VARCHAR(64), xcoord MEDIUMINT UNSIGNED, ycoord MEDIUMINT UNSIGNED)"&amp;E83</f>
        <v>CREATE TABLE sys_nodelink (id INT UNSIGNED NOT NULL AUTO_INCREMENT PRIMARY KEY, nodesource INT UNSIGNED, methodname VARCHAR(64), xcoord MEDIUMINT UNSIGNED, ycoord MEDIUMINT UNSIGNED) DEFAULT CHARACTER SET utf8 COLLATE utf8_general_ci;</v>
      </c>
      <c r="C83" s="18" t="s">
        <v>911</v>
      </c>
      <c r="D83" t="str">
        <f>"DROP TABLE IF EXISTS "&amp;A83&amp;";"</f>
        <v>DROP TABLE IF EXISTS sys_nodelink;</v>
      </c>
      <c r="E83" t="s">
        <v>831</v>
      </c>
    </row>
    <row r="85" spans="1:5" ht="43.5" customHeight="1" x14ac:dyDescent="0.25">
      <c r="A85" s="24" t="s">
        <v>921</v>
      </c>
      <c r="B85" s="18" t="str">
        <f>"CREATE TABLE "&amp;A85&amp;" (id INT UNSIGNED NOT NULL AUTO_INCREMENT PRIMARY KEY, type TINYINT(1) UNSIGNED, source INT UNSIGNED,  destination INT UNSIGNED)"&amp;E85</f>
        <v>CREATE TABLE sys_edges (id INT UNSIGNED NOT NULL AUTO_INCREMENT PRIMARY KEY, type TINYINT(1) UNSIGNED, source INT UNSIGNED,  destination INT UNSIGNED) DEFAULT CHARACTER SET utf8 COLLATE utf8_general_ci;</v>
      </c>
      <c r="C85" s="18" t="s">
        <v>920</v>
      </c>
      <c r="D85" t="str">
        <f>"DROP TABLE IF EXISTS "&amp;A85&amp;";"</f>
        <v>DROP TABLE IF EXISTS sys_edges;</v>
      </c>
      <c r="E85" t="s">
        <v>831</v>
      </c>
    </row>
    <row r="87" spans="1:5" ht="45" x14ac:dyDescent="0.25">
      <c r="A87" s="50" t="s">
        <v>835</v>
      </c>
      <c r="B87" s="18" t="str">
        <f>"CREATE TABLE "&amp;A87&amp;" (row_id INT UNSIGNED NOT NULL AUTO_INCREMENT PRIMARY KEY, label VARCHAR(64), catname VARCHAR(255), datetime TIMESTAMP)"&amp;E87</f>
        <v>CREATE TABLE dat_forum_cats (row_id INT UNSIGNED NOT NULL AUTO_INCREMENT PRIMARY KEY, label VARCHAR(64), catname VARCHAR(255), datetime TIMESTAMP) DEFAULT CHARACTER SET utf8 COLLATE utf8_general_ci;</v>
      </c>
      <c r="C87" s="18" t="str">
        <f>A87</f>
        <v>dat_forum_cats</v>
      </c>
      <c r="D87" t="str">
        <f>"DROP TABLE IF EXISTS "&amp;A87&amp;";"</f>
        <v>DROP TABLE IF EXISTS dat_forum_cats;</v>
      </c>
      <c r="E87" t="s">
        <v>831</v>
      </c>
    </row>
    <row r="88" spans="1:5" ht="13.5" customHeight="1" x14ac:dyDescent="0.25">
      <c r="A88" s="24"/>
      <c r="B88" s="18"/>
      <c r="C88" s="18"/>
    </row>
    <row r="89" spans="1:5" ht="45" x14ac:dyDescent="0.25">
      <c r="A89" s="50" t="s">
        <v>836</v>
      </c>
      <c r="B89" s="18" t="str">
        <f>"CREATE TABLE "&amp;A89&amp;" (row_id INT UNSIGNED NOT NULL AUTO_INCREMENT PRIMARY KEY, parent_id INT UNSIGNED NOT NULL, label VARCHAR(64), subname TEXT, description TEXT, datetime TIMESTAMP)"&amp;E89</f>
        <v>CREATE TABLE dat_forum_subcats (row_id INT UNSIGNED NOT NULL AUTO_INCREMENT PRIMARY KEY, parent_id INT UNSIGNED NOT NULL, label VARCHAR(64), subname TEXT, description TEXT, datetime TIMESTAMP) DEFAULT CHARACTER SET utf8 COLLATE utf8_general_ci;</v>
      </c>
      <c r="C89" s="18" t="str">
        <f>A89</f>
        <v>dat_forum_subcats</v>
      </c>
      <c r="D89" t="str">
        <f>"DROP TABLE IF EXISTS "&amp;A89&amp;";"</f>
        <v>DROP TABLE IF EXISTS dat_forum_subcats;</v>
      </c>
      <c r="E89" t="s">
        <v>831</v>
      </c>
    </row>
    <row r="90" spans="1:5" ht="13.5" customHeight="1" x14ac:dyDescent="0.25">
      <c r="A90" s="24"/>
      <c r="B90" s="18"/>
      <c r="C90" s="18"/>
    </row>
    <row r="91" spans="1:5" ht="45" x14ac:dyDescent="0.25">
      <c r="A91" s="50" t="s">
        <v>837</v>
      </c>
      <c r="B91" s="18" t="str">
        <f>"CREATE TABLE "&amp;A91&amp;" (row_id INT UNSIGNED NOT NULL AUTO_INCREMENT PRIMARY KEY, parent_id INT UNSIGNED NOT NULL, usd INT UNSIGNED NOT NULL, datetime TIMESTAMP)"&amp;E91</f>
        <v>CREATE TABLE dat_forum_topics (row_id INT UNSIGNED NOT NULL AUTO_INCREMENT PRIMARY KEY, parent_id INT UNSIGNED NOT NULL, usd INT UNSIGNED NOT NULL, datetime TIMESTAMP) DEFAULT CHARACTER SET utf8 COLLATE utf8_general_ci;</v>
      </c>
      <c r="C91" s="18" t="str">
        <f>A91</f>
        <v>dat_forum_topics</v>
      </c>
      <c r="D91" t="str">
        <f>"DROP TABLE IF EXISTS "&amp;A91&amp;";"</f>
        <v>DROP TABLE IF EXISTS dat_forum_topics;</v>
      </c>
      <c r="E91" t="s">
        <v>831</v>
      </c>
    </row>
    <row r="92" spans="1:5" ht="13.5" customHeight="1" x14ac:dyDescent="0.25">
      <c r="A92" s="24"/>
      <c r="B92" s="18"/>
      <c r="C92" s="18"/>
    </row>
    <row r="93" spans="1:5" ht="30" x14ac:dyDescent="0.25">
      <c r="A93" s="50" t="s">
        <v>840</v>
      </c>
      <c r="B93" s="18" t="str">
        <f>"CREATE TABLE "&amp;A93&amp;" (row_id INT UNSIGNED NOT NULL AUTO_INCREMENT PRIMARY KEY, parent_id INT UNSIGNED NOT NULL, tex TEXT)"&amp;E93</f>
        <v>CREATE TABLE test_biko1 (row_id INT UNSIGNED NOT NULL AUTO_INCREMENT PRIMARY KEY, parent_id INT UNSIGNED NOT NULL, tex TEXT) DEFAULT CHARACTER SET utf8 COLLATE utf8_general_ci;</v>
      </c>
      <c r="C93" s="18" t="str">
        <f>A93</f>
        <v>test_biko1</v>
      </c>
      <c r="D93" t="str">
        <f>"DROP TABLE IF EXISTS "&amp;A93&amp;";"</f>
        <v>DROP TABLE IF EXISTS test_biko1;</v>
      </c>
      <c r="E93" t="s">
        <v>831</v>
      </c>
    </row>
    <row r="94" spans="1:5" ht="13.5" customHeight="1" x14ac:dyDescent="0.25">
      <c r="A94" s="24"/>
      <c r="B94" s="18"/>
      <c r="C94" s="18"/>
    </row>
    <row r="95" spans="1:5" ht="45" x14ac:dyDescent="0.25">
      <c r="A95" s="50" t="s">
        <v>900</v>
      </c>
      <c r="B95" s="18" t="str">
        <f>"CREATE TABLE "&amp;A95&amp;" (row_id INT UNSIGNED NOT NULL AUTO_INCREMENT PRIMARY KEY, lett VARCHAR(10), digit SMALLINT(4) UNSIGNED, rank VARCHAR(10), okv VARCHAR(255), iso VARCHAR(255), incdate DATE )"&amp;E95</f>
        <v>CREATE TABLE tt_curr (row_id INT UNSIGNED NOT NULL AUTO_INCREMENT PRIMARY KEY, lett VARCHAR(10), digit SMALLINT(4) UNSIGNED, rank VARCHAR(10), okv VARCHAR(255), iso VARCHAR(255), incdate DATE ) DEFAULT CHARACTER SET utf8 COLLATE utf8_general_ci;</v>
      </c>
      <c r="C95" s="18" t="str">
        <f>A95</f>
        <v>tt_curr</v>
      </c>
      <c r="D95" t="str">
        <f>"DROP TABLE IF EXISTS "&amp;A95&amp;";"</f>
        <v>DROP TABLE IF EXISTS tt_curr;</v>
      </c>
      <c r="E95" t="s">
        <v>831</v>
      </c>
    </row>
    <row r="96" spans="1:5" ht="13.5" customHeight="1" x14ac:dyDescent="0.25">
      <c r="A96" s="24"/>
      <c r="B96" s="18"/>
      <c r="C96" s="18"/>
    </row>
    <row r="97" spans="1:5" ht="30" x14ac:dyDescent="0.25">
      <c r="A97" s="50" t="s">
        <v>901</v>
      </c>
      <c r="B97" s="18" t="str">
        <f>"CREATE TABLE "&amp;A97&amp;" (row_id INT UNSIGNED NOT NULL AUTO_INCREMENT PRIMARY KEY, acc_id VARCHAR(20), acc_nam VARCHAR(64))"&amp;E97</f>
        <v>CREATE TABLE tt_acctypes (row_id INT UNSIGNED NOT NULL AUTO_INCREMENT PRIMARY KEY, acc_id VARCHAR(20), acc_nam VARCHAR(64)) DEFAULT CHARACTER SET utf8 COLLATE utf8_general_ci;</v>
      </c>
      <c r="C97" s="18" t="str">
        <f>A97</f>
        <v>tt_acctypes</v>
      </c>
      <c r="D97" t="str">
        <f>"DROP TABLE IF EXISTS "&amp;A97&amp;";"</f>
        <v>DROP TABLE IF EXISTS tt_acctypes;</v>
      </c>
      <c r="E97" t="s">
        <v>831</v>
      </c>
    </row>
    <row r="98" spans="1:5" ht="13.5" customHeight="1" x14ac:dyDescent="0.25">
      <c r="A98" s="24"/>
      <c r="B98" s="18"/>
      <c r="C98" s="18"/>
    </row>
    <row r="99" spans="1:5" ht="42.75" customHeight="1" x14ac:dyDescent="0.25">
      <c r="A99" s="50" t="s">
        <v>922</v>
      </c>
      <c r="B99" s="18" t="str">
        <f>"CREATE TABLE "&amp;A99&amp;" (row_id INT UNSIGNED NOT NULL AUTO_INCREMENT PRIMARY KEY, sortindex MEDIUMINT, image VARCHAR(255), cat_id INT UNSIGNED NOT NULL, description TEXT)"&amp;E97</f>
        <v>CREATE TABLE ny_gallery (row_id INT UNSIGNED NOT NULL AUTO_INCREMENT PRIMARY KEY, sortindex MEDIUMINT, image VARCHAR(255), cat_id INT UNSIGNED NOT NULL, description TEXT) DEFAULT CHARACTER SET utf8 COLLATE utf8_general_ci;</v>
      </c>
      <c r="C99" s="18" t="str">
        <f>A99</f>
        <v>ny_gallery</v>
      </c>
      <c r="D99" t="str">
        <f>"DROP TABLE IF EXISTS "&amp;A99&amp;";"</f>
        <v>DROP TABLE IF EXISTS ny_gallery;</v>
      </c>
      <c r="E99" t="s">
        <v>831</v>
      </c>
    </row>
    <row r="100" spans="1:5" ht="13.5" customHeight="1" x14ac:dyDescent="0.25">
      <c r="A100" s="24"/>
      <c r="B100" s="18"/>
      <c r="C100" s="18"/>
    </row>
    <row r="101" spans="1:5" ht="47.25" customHeight="1" x14ac:dyDescent="0.25">
      <c r="A101" s="50" t="s">
        <v>923</v>
      </c>
      <c r="B101" s="18" t="str">
        <f>"CREATE TABLE "&amp;A101&amp;" (row_id INT UNSIGNED NOT NULL AUTO_INCREMENT PRIMARY KEY, surname VARCHAR(64), firstname VARCHAR(32), orderdate DATE, phone VARCHAR(16), email VARCHAR(32), other TEXT, datetime TIMESTAMP)"&amp;E99</f>
        <v>CREATE TABLE ny_orders (row_id INT UNSIGNED NOT NULL AUTO_INCREMENT PRIMARY KEY, surname VARCHAR(64), firstname VARCHAR(32), orderdate DATE, phone VARCHAR(16), email VARCHAR(32), other TEXT, datetime TIMESTAMP) DEFAULT CHARACTER SET utf8 COLLATE utf8_general_ci;</v>
      </c>
      <c r="C101" s="18" t="str">
        <f>A101</f>
        <v>ny_orders</v>
      </c>
      <c r="D101" t="str">
        <f>"DROP TABLE IF EXISTS "&amp;A101&amp;";"</f>
        <v>DROP TABLE IF EXISTS ny_orders;</v>
      </c>
      <c r="E101" t="s">
        <v>831</v>
      </c>
    </row>
    <row r="102" spans="1:5" x14ac:dyDescent="0.25">
      <c r="B102" s="18"/>
      <c r="C102" s="18"/>
    </row>
    <row r="103" spans="1:5" ht="45" customHeight="1" x14ac:dyDescent="0.25">
      <c r="A103" s="50" t="s">
        <v>924</v>
      </c>
      <c r="B103" s="18" t="str">
        <f>"CREATE TABLE "&amp;A103&amp;" (c_id INT UNSIGNED NOT NULL AUTO_INCREMENT PRIMARY KEY, category VARCHAR(64), label VARCHAR(64))"&amp;E101</f>
        <v>CREATE TABLE ny_categs (c_id INT UNSIGNED NOT NULL AUTO_INCREMENT PRIMARY KEY, category VARCHAR(64), label VARCHAR(64)) DEFAULT CHARACTER SET utf8 COLLATE utf8_general_ci;</v>
      </c>
      <c r="C103" s="18" t="str">
        <f>A103</f>
        <v>ny_categs</v>
      </c>
      <c r="D103" t="str">
        <f>"DROP TABLE IF EXISTS "&amp;A103&amp;";"</f>
        <v>DROP TABLE IF EXISTS ny_categs;</v>
      </c>
      <c r="E103" t="s">
        <v>831</v>
      </c>
    </row>
    <row r="104" spans="1:5" ht="36.75" customHeight="1" x14ac:dyDescent="0.25">
      <c r="B104" s="18"/>
      <c r="C104" s="18"/>
    </row>
    <row r="105" spans="1:5" ht="36.75" customHeight="1" x14ac:dyDescent="0.25">
      <c r="B105" s="18"/>
      <c r="C105" s="18"/>
    </row>
    <row r="106" spans="1:5" x14ac:dyDescent="0.25">
      <c r="B106" s="18"/>
      <c r="C106" s="18"/>
    </row>
    <row r="107" spans="1:5" ht="33.75" customHeight="1" x14ac:dyDescent="0.25">
      <c r="A107" s="29" t="s">
        <v>790</v>
      </c>
      <c r="B107" s="18" t="s">
        <v>799</v>
      </c>
      <c r="C107" s="18" t="s">
        <v>790</v>
      </c>
      <c r="D107" t="str">
        <f>"DROP TABLE IF EXISTS "&amp;A107&amp;";"</f>
        <v>DROP TABLE IF EXISTS wiki;</v>
      </c>
    </row>
    <row r="108" spans="1:5" x14ac:dyDescent="0.25">
      <c r="B108" s="18"/>
      <c r="C108" s="18"/>
    </row>
    <row r="109" spans="1:5" ht="45.75" customHeight="1" x14ac:dyDescent="0.25">
      <c r="A109" s="29" t="s">
        <v>346</v>
      </c>
      <c r="B109" s="18" t="s">
        <v>702</v>
      </c>
      <c r="C109" s="18" t="s">
        <v>449</v>
      </c>
      <c r="D109" t="str">
        <f>"DROP TABLE IF EXISTS "&amp;A109&amp;";"</f>
        <v>DROP TABLE IF EXISTS lodges;</v>
      </c>
    </row>
    <row r="110" spans="1:5" x14ac:dyDescent="0.25">
      <c r="A110" s="29"/>
    </row>
    <row r="111" spans="1:5" ht="60" x14ac:dyDescent="0.25">
      <c r="A111" s="29" t="s">
        <v>431</v>
      </c>
      <c r="B111" s="18" t="s">
        <v>717</v>
      </c>
      <c r="C111" s="18" t="s">
        <v>450</v>
      </c>
      <c r="D111" t="str">
        <f>"DROP TABLE IF EXISTS "&amp;A111&amp;";"</f>
        <v>DROP TABLE IF EXISTS events;</v>
      </c>
    </row>
    <row r="112" spans="1:5" x14ac:dyDescent="0.25">
      <c r="A112" s="29"/>
      <c r="B112" s="18"/>
      <c r="C112" s="18"/>
    </row>
    <row r="113" spans="1:4" ht="30" x14ac:dyDescent="0.25">
      <c r="A113" s="29" t="s">
        <v>432</v>
      </c>
      <c r="B113" s="18" t="s">
        <v>579</v>
      </c>
      <c r="C113" s="18" t="s">
        <v>451</v>
      </c>
      <c r="D113" t="str">
        <f>"DROP TABLE IF EXISTS "&amp;A113&amp;";"</f>
        <v>DROP TABLE IF EXISTS typevents;</v>
      </c>
    </row>
    <row r="114" spans="1:4" x14ac:dyDescent="0.25">
      <c r="A114" s="29"/>
      <c r="B114" s="18"/>
      <c r="C114" s="18"/>
    </row>
    <row r="115" spans="1:4" ht="30" x14ac:dyDescent="0.25">
      <c r="A115" s="29" t="s">
        <v>433</v>
      </c>
      <c r="B115" s="18" t="s">
        <v>650</v>
      </c>
      <c r="C115" s="18" t="s">
        <v>452</v>
      </c>
      <c r="D115" t="str">
        <f>"DROP TABLE IF EXISTS "&amp;A115&amp;";"</f>
        <v>DROP TABLE IF EXISTS typelodges;</v>
      </c>
    </row>
    <row r="116" spans="1:4" x14ac:dyDescent="0.25">
      <c r="A116" s="29"/>
      <c r="B116" s="18"/>
      <c r="C116" s="18"/>
    </row>
    <row r="117" spans="1:4" ht="45" x14ac:dyDescent="0.25">
      <c r="A117" s="29" t="s">
        <v>434</v>
      </c>
      <c r="B117" s="18" t="s">
        <v>649</v>
      </c>
      <c r="C117" s="18" t="s">
        <v>453</v>
      </c>
      <c r="D117" t="str">
        <f>"DROP TABLE IF EXISTS "&amp;A117&amp;";"</f>
        <v>DROP TABLE IF EXISTS pricelodges;</v>
      </c>
    </row>
    <row r="118" spans="1:4" x14ac:dyDescent="0.25">
      <c r="A118" s="29"/>
      <c r="B118" s="18"/>
      <c r="C118" s="18"/>
    </row>
    <row r="119" spans="1:4" ht="75" x14ac:dyDescent="0.25">
      <c r="A119" s="29" t="s">
        <v>334</v>
      </c>
      <c r="B119" s="31" t="s">
        <v>723</v>
      </c>
      <c r="C119" s="31" t="s">
        <v>454</v>
      </c>
      <c r="D119" t="str">
        <f>"DROP TABLE IF EXISTS "&amp;A119&amp;";"</f>
        <v>DROP TABLE IF EXISTS orders;</v>
      </c>
    </row>
    <row r="120" spans="1:4" x14ac:dyDescent="0.25">
      <c r="A120" s="29"/>
      <c r="B120" s="18"/>
      <c r="C120" s="18"/>
    </row>
    <row r="121" spans="1:4" ht="30" x14ac:dyDescent="0.25">
      <c r="A121" s="29" t="s">
        <v>435</v>
      </c>
      <c r="B121" s="18" t="s">
        <v>448</v>
      </c>
      <c r="C121" s="18" t="s">
        <v>455</v>
      </c>
      <c r="D121" t="str">
        <f>"DROP TABLE IF EXISTS "&amp;A121&amp;";"</f>
        <v>DROP TABLE IF EXISTS typepayms;</v>
      </c>
    </row>
    <row r="122" spans="1:4" x14ac:dyDescent="0.25">
      <c r="A122" s="29"/>
      <c r="B122" s="18"/>
      <c r="C122" s="18"/>
    </row>
    <row r="123" spans="1:4" ht="46.5" customHeight="1" x14ac:dyDescent="0.25">
      <c r="A123" s="29" t="s">
        <v>436</v>
      </c>
      <c r="B123" s="18" t="s">
        <v>505</v>
      </c>
      <c r="C123" s="18" t="s">
        <v>480</v>
      </c>
      <c r="D123" t="str">
        <f>"DROP TABLE IF EXISTS "&amp;A123&amp;";"</f>
        <v>DROP TABLE IF EXISTS actions;</v>
      </c>
    </row>
    <row r="124" spans="1:4" x14ac:dyDescent="0.25">
      <c r="A124" s="29"/>
      <c r="B124" s="18"/>
      <c r="C124" s="18"/>
    </row>
    <row r="125" spans="1:4" ht="105" x14ac:dyDescent="0.25">
      <c r="A125" s="29" t="s">
        <v>442</v>
      </c>
      <c r="B125" s="18" t="s">
        <v>504</v>
      </c>
      <c r="C125" s="18" t="s">
        <v>481</v>
      </c>
      <c r="D125" t="str">
        <f>"DROP TABLE IF EXISTS "&amp;A125&amp;";"</f>
        <v>DROP TABLE IF EXISTS clients;</v>
      </c>
    </row>
    <row r="126" spans="1:4" x14ac:dyDescent="0.25">
      <c r="A126" s="29"/>
      <c r="B126" s="18"/>
      <c r="C126" s="18"/>
    </row>
    <row r="127" spans="1:4" ht="30" x14ac:dyDescent="0.25">
      <c r="A127" s="29" t="s">
        <v>437</v>
      </c>
      <c r="B127" s="18" t="s">
        <v>438</v>
      </c>
      <c r="C127" s="18" t="s">
        <v>456</v>
      </c>
    </row>
    <row r="128" spans="1:4" x14ac:dyDescent="0.25">
      <c r="B128" s="18"/>
      <c r="C128" s="18"/>
    </row>
    <row r="129" spans="1:4" ht="30" x14ac:dyDescent="0.25">
      <c r="A129" s="29" t="s">
        <v>439</v>
      </c>
      <c r="B129" s="18" t="s">
        <v>440</v>
      </c>
      <c r="C129" s="18" t="s">
        <v>457</v>
      </c>
    </row>
    <row r="130" spans="1:4" x14ac:dyDescent="0.25">
      <c r="B130" s="18"/>
      <c r="C130" s="18"/>
    </row>
    <row r="131" spans="1:4" ht="30" x14ac:dyDescent="0.25">
      <c r="A131" s="29" t="s">
        <v>441</v>
      </c>
      <c r="B131" s="18" t="s">
        <v>488</v>
      </c>
      <c r="C131" s="18" t="s">
        <v>458</v>
      </c>
      <c r="D131" t="str">
        <f>"DROP TABLE IF EXISTS "&amp;A131&amp;";"</f>
        <v>DROP TABLE IF EXISTS typeactions;</v>
      </c>
    </row>
    <row r="132" spans="1:4" x14ac:dyDescent="0.25">
      <c r="B132" s="18"/>
      <c r="C132" s="18"/>
    </row>
    <row r="133" spans="1:4" ht="30" x14ac:dyDescent="0.25">
      <c r="A133" s="29" t="s">
        <v>485</v>
      </c>
      <c r="B133" s="18" t="s">
        <v>486</v>
      </c>
      <c r="C133" s="18" t="s">
        <v>487</v>
      </c>
    </row>
    <row r="134" spans="1:4" x14ac:dyDescent="0.25">
      <c r="A134" s="29"/>
      <c r="B134" s="18"/>
      <c r="C134" s="18"/>
    </row>
    <row r="135" spans="1:4" ht="34.5" customHeight="1" x14ac:dyDescent="0.25">
      <c r="A135" s="29" t="s">
        <v>483</v>
      </c>
      <c r="B135" s="18" t="s">
        <v>736</v>
      </c>
      <c r="C135" s="18" t="s">
        <v>484</v>
      </c>
      <c r="D135" t="str">
        <f>"DROP TABLE IF EXISTS "&amp;A135&amp;";"</f>
        <v>DROP TABLE IF EXISTS devices;</v>
      </c>
    </row>
    <row r="136" spans="1:4" x14ac:dyDescent="0.25">
      <c r="B136" s="18"/>
      <c r="C136" s="18"/>
    </row>
    <row r="137" spans="1:4" ht="27.75" customHeight="1" x14ac:dyDescent="0.25">
      <c r="A137" s="29" t="s">
        <v>732</v>
      </c>
      <c r="B137" s="18" t="s">
        <v>734</v>
      </c>
      <c r="C137" s="18" t="s">
        <v>733</v>
      </c>
      <c r="D137" t="str">
        <f>"DROP TABLE IF EXISTS "&amp;A137&amp;";"</f>
        <v>DROP TABLE IF EXISTS devparam;</v>
      </c>
    </row>
    <row r="138" spans="1:4" x14ac:dyDescent="0.25">
      <c r="B138" s="18"/>
      <c r="C138" s="18"/>
    </row>
    <row r="139" spans="1:4" ht="30" x14ac:dyDescent="0.25">
      <c r="A139" s="29" t="s">
        <v>502</v>
      </c>
      <c r="B139" s="18" t="s">
        <v>698</v>
      </c>
      <c r="C139" s="18" t="s">
        <v>501</v>
      </c>
      <c r="D139" t="str">
        <f>"DROP TABLE IF EXISTS "&amp;A139&amp;";"</f>
        <v>DROP TABLE IF EXISTS link_user_ord;</v>
      </c>
    </row>
    <row r="140" spans="1:4" x14ac:dyDescent="0.25">
      <c r="A140" s="29"/>
      <c r="B140" s="18"/>
      <c r="C140" s="18"/>
    </row>
    <row r="141" spans="1:4" ht="30" x14ac:dyDescent="0.25">
      <c r="A141" s="43" t="s">
        <v>502</v>
      </c>
      <c r="B141" s="44" t="s">
        <v>503</v>
      </c>
      <c r="C141" s="44" t="s">
        <v>501</v>
      </c>
      <c r="D141" s="43" t="str">
        <f>"DROP TABLE IF EXISTS "&amp;A141&amp;";"</f>
        <v>DROP TABLE IF EXISTS link_user_ord;</v>
      </c>
    </row>
    <row r="142" spans="1:4" x14ac:dyDescent="0.25">
      <c r="A142" s="43"/>
      <c r="B142" s="44"/>
      <c r="C142" s="44"/>
      <c r="D142" s="43"/>
    </row>
    <row r="143" spans="1:4" ht="30" x14ac:dyDescent="0.25">
      <c r="A143" s="29" t="s">
        <v>639</v>
      </c>
      <c r="B143" s="18" t="str">
        <f>"CREATE TABLE "&amp;A143&amp;" (row_id INT UNSIGNED NOT NULL AUTO_INCREMENT PRIMARY KEY, id_event  INT UNSIGNED, id_lodge INT UNSIGNED, floors INT UNSIGNED) DEFAULT CHARACTER SET utf8 COLLATE utf8_general_ci;"</f>
        <v>CREATE TABLE link_event_lodge (row_id INT UNSIGNED NOT NULL AUTO_INCREMENT PRIMARY KEY, id_event  INT UNSIGNED, id_lodge INT UNSIGNED, floors INT UNSIGNED) DEFAULT CHARACTER SET utf8 COLLATE utf8_general_ci;</v>
      </c>
      <c r="C143" s="18" t="s">
        <v>640</v>
      </c>
      <c r="D143" t="str">
        <f>"DROP TABLE IF EXISTS "&amp;A143&amp;";"</f>
        <v>DROP TABLE IF EXISTS link_event_lodge;</v>
      </c>
    </row>
    <row r="144" spans="1:4" x14ac:dyDescent="0.25">
      <c r="A144" s="29"/>
      <c r="B144" s="18"/>
      <c r="C144" s="18"/>
    </row>
    <row r="145" spans="1:4" ht="30" x14ac:dyDescent="0.25">
      <c r="A145" s="29" t="s">
        <v>743</v>
      </c>
      <c r="B145" s="18" t="s">
        <v>744</v>
      </c>
      <c r="C145" s="18" t="s">
        <v>742</v>
      </c>
      <c r="D145" t="str">
        <f>"DROP TABLE IF EXISTS "&amp;A145&amp;";"</f>
        <v>DROP TABLE IF EXISTS scrip;</v>
      </c>
    </row>
    <row r="146" spans="1:4" ht="13.5" customHeight="1" x14ac:dyDescent="0.25">
      <c r="A146" s="24"/>
      <c r="B146" s="18"/>
      <c r="C146" s="30"/>
    </row>
    <row r="147" spans="1:4" ht="45" x14ac:dyDescent="0.25">
      <c r="A147" s="23" t="s">
        <v>524</v>
      </c>
      <c r="B147" s="30" t="str">
        <f>"CREATE TABLE "&amp;A147&amp;" (row_id INT NOT NULL AUTO_INCREMENT PRIMARY KEY, bbig BIGINT(64) UNSIGNED, card_deleterd TINYINT(1), field1 varchar(16), field2  varchar(16), field3 INT UNSIGNED) DEFAULT CHARACTER SET utf8 COLLATE utf8_general_ci;"</f>
        <v>CREATE TABLE ztest (row_id INT NOT NULL AUTO_INCREMENT PRIMARY KEY, bbig BIGINT(64) UNSIGNED, card_deleterd TINYINT(1), field1 varchar(16), field2  varchar(16), field3 INT UNSIGNED) DEFAULT CHARACTER SET utf8 COLLATE utf8_general_ci;</v>
      </c>
      <c r="C147" s="18"/>
      <c r="D147" t="str">
        <f>"DROP TABLE IF EXISTS "&amp;A147&amp;";"</f>
        <v>DROP TABLE IF EXISTS ztest;</v>
      </c>
    </row>
    <row r="148" spans="1:4" ht="32.25" customHeight="1" x14ac:dyDescent="0.25">
      <c r="B148" s="18"/>
      <c r="C148" s="18"/>
    </row>
    <row r="149" spans="1:4" ht="32.25" customHeight="1" x14ac:dyDescent="0.25">
      <c r="A149" s="23" t="s">
        <v>553</v>
      </c>
      <c r="B149" s="30" t="str">
        <f>"CREATE TABLE "&amp;A149&amp;" (row_id INT NOT NULL AUTO_INCREMENT PRIMARY KEY, bbig BIGINT(64) UNSIGNED, card_deleterd TINYINT(1), field1 varchar(16), field2  varchar(16), field3 INT UNSIGNED) DEFAULT CHARACTER SET utf8 COLLATE utf8_general_ci;"</f>
        <v>CREATE TABLE zztest (row_id INT NOT NULL AUTO_INCREMENT PRIMARY KEY, bbig BIGINT(64) UNSIGNED, card_deleterd TINYINT(1), field1 varchar(16), field2  varchar(16), field3 INT UNSIGNED) DEFAULT CHARACTER SET utf8 COLLATE utf8_general_ci;</v>
      </c>
      <c r="C149" s="18"/>
      <c r="D149" t="s">
        <v>447</v>
      </c>
    </row>
    <row r="150" spans="1:4" ht="32.25" customHeight="1" x14ac:dyDescent="0.25">
      <c r="B150" s="18"/>
      <c r="C150" s="18"/>
    </row>
    <row r="151" spans="1:4" ht="32.25" customHeight="1" x14ac:dyDescent="0.25">
      <c r="A151" s="23" t="s">
        <v>832</v>
      </c>
      <c r="B151" s="30" t="str">
        <f>"CREATE TABLE "&amp;A151&amp;" (row_id INT UNSIGNED NOT NULL AUTO_INCREMENT PRIMARY KEY, name VARCHAR(20), login VARCHAR(15), pass VARCHAR(15)) DEFAULT CHARACTER SET utf8 COLLATE utf8_general_ci;"</f>
        <v>CREATE TABLE zzusers (row_id INT UNSIGNED NOT NULL AUTO_INCREMENT PRIMARY KEY, name VARCHAR(20), login VARCHAR(15), pass VARCHAR(15)) DEFAULT CHARACTER SET utf8 COLLATE utf8_general_ci;</v>
      </c>
      <c r="C151" s="18"/>
      <c r="D151" t="str">
        <f>"DROP TABLE IF EXISTS "&amp;A151&amp;";"</f>
        <v>DROP TABLE IF EXISTS zzusers;</v>
      </c>
    </row>
    <row r="152" spans="1:4" ht="32.25" customHeight="1" x14ac:dyDescent="0.25">
      <c r="B152" s="18"/>
      <c r="C152" s="18"/>
    </row>
    <row r="153" spans="1:4" ht="32.25" customHeight="1" x14ac:dyDescent="0.25">
      <c r="A153" s="23" t="s">
        <v>833</v>
      </c>
      <c r="B153" s="30" t="str">
        <f>"CREATE TABLE "&amp;A153&amp;" (row_id INT UNSIGNED NOT NULL AUTO_INCREMENT PRIMARY KEY, user_id INT UNSIGNED, profile TEXT) DEFAULT CHARACTER SET utf8 COLLATE utf8_general_ci;"</f>
        <v>CREATE TABLE zzprofiles (row_id INT UNSIGNED NOT NULL AUTO_INCREMENT PRIMARY KEY, user_id INT UNSIGNED, profile TEXT) DEFAULT CHARACTER SET utf8 COLLATE utf8_general_ci;</v>
      </c>
      <c r="C153" s="18"/>
      <c r="D153" t="str">
        <f>"DROP TABLE IF EXISTS "&amp;A153&amp;";"</f>
        <v>DROP TABLE IF EXISTS zzprofiles;</v>
      </c>
    </row>
    <row r="154" spans="1:4" ht="32.25" customHeight="1" x14ac:dyDescent="0.25">
      <c r="B154" s="18"/>
      <c r="C154" s="18"/>
    </row>
    <row r="155" spans="1:4" ht="32.25" customHeight="1" x14ac:dyDescent="0.25">
      <c r="A155" s="23" t="s">
        <v>834</v>
      </c>
      <c r="B155" s="30" t="str">
        <f>"CREATE TABLE "&amp;A155&amp;" (row_id INT UNSIGNED NOT NULL AUTO_INCREMENT PRIMARY KEY, user_id INT UNSIGNED, twit TEXT) DEFAULT CHARACTER SET utf8 COLLATE utf8_general_ci;"</f>
        <v>CREATE TABLE zztwits (row_id INT UNSIGNED NOT NULL AUTO_INCREMENT PRIMARY KEY, user_id INT UNSIGNED, twit TEXT) DEFAULT CHARACTER SET utf8 COLLATE utf8_general_ci;</v>
      </c>
      <c r="C155" s="18"/>
      <c r="D155" t="str">
        <f>"DROP TABLE IF EXISTS "&amp;A155&amp;";"</f>
        <v>DROP TABLE IF EXISTS zztwits;</v>
      </c>
    </row>
    <row r="156" spans="1:4" ht="32.25" customHeight="1" x14ac:dyDescent="0.25">
      <c r="B156" s="18"/>
      <c r="C156" s="18"/>
    </row>
    <row r="157" spans="1:4" x14ac:dyDescent="0.25">
      <c r="B157" s="18"/>
      <c r="C157" s="18"/>
    </row>
    <row r="158" spans="1:4" x14ac:dyDescent="0.25">
      <c r="B158" s="18"/>
      <c r="C158" s="18"/>
    </row>
    <row r="159" spans="1:4" x14ac:dyDescent="0.25">
      <c r="B159" s="18"/>
      <c r="C159" s="18"/>
    </row>
    <row r="160" spans="1:4" ht="30" x14ac:dyDescent="0.25">
      <c r="A160" t="s">
        <v>332</v>
      </c>
      <c r="B160" s="18" t="s">
        <v>333</v>
      </c>
      <c r="C160" s="18"/>
    </row>
    <row r="161" spans="1:3" x14ac:dyDescent="0.25">
      <c r="B161" s="18"/>
      <c r="C161" s="21"/>
    </row>
    <row r="162" spans="1:3" ht="45" x14ac:dyDescent="0.25">
      <c r="A162" s="20" t="s">
        <v>334</v>
      </c>
      <c r="B162" s="21" t="s">
        <v>335</v>
      </c>
      <c r="C162" s="18"/>
    </row>
    <row r="163" spans="1:3" ht="57.75" customHeight="1" x14ac:dyDescent="0.25">
      <c r="B163" s="18"/>
    </row>
    <row r="164" spans="1:3" x14ac:dyDescent="0.25">
      <c r="A164" t="s">
        <v>375</v>
      </c>
      <c r="C164" s="18"/>
    </row>
    <row r="165" spans="1:3" ht="240" x14ac:dyDescent="0.25">
      <c r="B165" s="18" t="s">
        <v>415</v>
      </c>
      <c r="C165" s="21"/>
    </row>
    <row r="166" spans="1:3" ht="90" x14ac:dyDescent="0.25">
      <c r="A166" s="20" t="s">
        <v>305</v>
      </c>
      <c r="B166" s="21" t="s">
        <v>316</v>
      </c>
    </row>
    <row r="167" spans="1:3" x14ac:dyDescent="0.25">
      <c r="C167" s="21"/>
    </row>
    <row r="168" spans="1:3" ht="30" x14ac:dyDescent="0.25">
      <c r="A168" s="20" t="s">
        <v>4</v>
      </c>
      <c r="B168" s="21" t="s">
        <v>22</v>
      </c>
      <c r="C168" s="22"/>
    </row>
    <row r="169" spans="1:3" x14ac:dyDescent="0.25">
      <c r="A169" s="20"/>
      <c r="B169" s="22" t="str">
        <f>"ALTER TABLE "&amp;A168&amp;" DEFAULT CHARACTER SET "&amp;CHAR(34)&amp;"utf8"&amp;CHAR(34)&amp;" COLLATE "&amp;CHAR(34)&amp;"utf8_general_ci"&amp;CHAR(34)&amp;";"</f>
        <v>ALTER TABLE test DEFAULT CHARACTER SET "utf8" COLLATE "utf8_general_ci";</v>
      </c>
      <c r="C169" s="22"/>
    </row>
    <row r="170" spans="1:3" x14ac:dyDescent="0.25">
      <c r="A170" s="20"/>
      <c r="B170" s="22" t="s">
        <v>23</v>
      </c>
      <c r="C170" s="21"/>
    </row>
    <row r="171" spans="1:3" ht="30" x14ac:dyDescent="0.25">
      <c r="A171" s="20" t="s">
        <v>307</v>
      </c>
      <c r="B171" s="21" t="s">
        <v>308</v>
      </c>
      <c r="C171" s="2"/>
    </row>
    <row r="172" spans="1:3" x14ac:dyDescent="0.25">
      <c r="B172" s="2"/>
      <c r="C172" s="2"/>
    </row>
    <row r="173" spans="1:3" x14ac:dyDescent="0.25">
      <c r="B173" s="2" t="s">
        <v>24</v>
      </c>
      <c r="C173" s="2"/>
    </row>
    <row r="174" spans="1:3" x14ac:dyDescent="0.25">
      <c r="B174" s="2" t="s">
        <v>25</v>
      </c>
      <c r="C174" s="2"/>
    </row>
    <row r="175" spans="1:3" x14ac:dyDescent="0.25">
      <c r="B175" s="2" t="s">
        <v>26</v>
      </c>
      <c r="C175" s="2"/>
    </row>
    <row r="176" spans="1:3" x14ac:dyDescent="0.25">
      <c r="B176" s="2"/>
      <c r="C176" s="2"/>
    </row>
    <row r="177" spans="2:3" x14ac:dyDescent="0.25">
      <c r="B177" s="2" t="s">
        <v>27</v>
      </c>
      <c r="C177" s="2"/>
    </row>
    <row r="178" spans="2:3" x14ac:dyDescent="0.25">
      <c r="B178" s="2"/>
      <c r="C178" s="2"/>
    </row>
    <row r="179" spans="2:3" ht="30" x14ac:dyDescent="0.25">
      <c r="B179" s="2" t="s">
        <v>28</v>
      </c>
      <c r="C179" s="2"/>
    </row>
    <row r="180" spans="2:3" ht="30" x14ac:dyDescent="0.25">
      <c r="B180" s="2" t="s">
        <v>29</v>
      </c>
      <c r="C180" s="2"/>
    </row>
    <row r="181" spans="2:3" x14ac:dyDescent="0.25">
      <c r="B181" s="2"/>
      <c r="C181" s="2"/>
    </row>
    <row r="182" spans="2:3" x14ac:dyDescent="0.25">
      <c r="B182" s="2" t="s">
        <v>30</v>
      </c>
      <c r="C182" s="2"/>
    </row>
    <row r="183" spans="2:3" x14ac:dyDescent="0.25">
      <c r="B183" s="2" t="s">
        <v>31</v>
      </c>
      <c r="C183" s="2"/>
    </row>
    <row r="184" spans="2:3" x14ac:dyDescent="0.25">
      <c r="B184" s="2" t="s">
        <v>32</v>
      </c>
      <c r="C184" s="2"/>
    </row>
    <row r="185" spans="2:3" x14ac:dyDescent="0.25">
      <c r="B185" s="2"/>
      <c r="C185" s="2"/>
    </row>
    <row r="186" spans="2:3" x14ac:dyDescent="0.25">
      <c r="B186" s="2" t="s">
        <v>33</v>
      </c>
      <c r="C186" s="2"/>
    </row>
    <row r="187" spans="2:3" x14ac:dyDescent="0.25">
      <c r="B187" s="2" t="s">
        <v>34</v>
      </c>
      <c r="C187" s="2"/>
    </row>
    <row r="188" spans="2:3" x14ac:dyDescent="0.25">
      <c r="B188" s="2"/>
      <c r="C188" s="2"/>
    </row>
    <row r="189" spans="2:3" x14ac:dyDescent="0.25">
      <c r="B189" s="2"/>
      <c r="C189" s="2"/>
    </row>
    <row r="190" spans="2:3" x14ac:dyDescent="0.25">
      <c r="B190" s="2" t="s">
        <v>35</v>
      </c>
      <c r="C190" s="2"/>
    </row>
    <row r="191" spans="2:3" x14ac:dyDescent="0.25">
      <c r="B191" s="2" t="s">
        <v>36</v>
      </c>
      <c r="C191" s="2"/>
    </row>
    <row r="192" spans="2:3" x14ac:dyDescent="0.25">
      <c r="B192" s="2" t="s">
        <v>37</v>
      </c>
      <c r="C192" s="2"/>
    </row>
    <row r="193" spans="1:3" x14ac:dyDescent="0.25">
      <c r="B193" s="2" t="s">
        <v>38</v>
      </c>
      <c r="C193" s="2"/>
    </row>
    <row r="194" spans="1:3" x14ac:dyDescent="0.25">
      <c r="B194" s="2" t="s">
        <v>39</v>
      </c>
      <c r="C194" s="2"/>
    </row>
    <row r="195" spans="1:3" x14ac:dyDescent="0.25">
      <c r="B195" s="2" t="s">
        <v>40</v>
      </c>
      <c r="C195" s="2"/>
    </row>
    <row r="196" spans="1:3" x14ac:dyDescent="0.25">
      <c r="B196" s="2" t="s">
        <v>41</v>
      </c>
    </row>
    <row r="197" spans="1:3" x14ac:dyDescent="0.25">
      <c r="B197" t="s">
        <v>324</v>
      </c>
    </row>
    <row r="200" spans="1:3" x14ac:dyDescent="0.25">
      <c r="A200" t="s">
        <v>7</v>
      </c>
      <c r="B200" t="str">
        <f>"DROP TABLE "&amp;A200&amp;";"</f>
        <v>DROP TABLE users;</v>
      </c>
    </row>
    <row r="201" spans="1:3" x14ac:dyDescent="0.25">
      <c r="A201" t="s">
        <v>9</v>
      </c>
      <c r="B201" t="str">
        <f t="shared" ref="B201:B212" si="0">"DROP TABLE "&amp;A201&amp;";"</f>
        <v>DROP TABLE access;</v>
      </c>
    </row>
    <row r="202" spans="1:3" x14ac:dyDescent="0.25">
      <c r="A202" t="s">
        <v>12</v>
      </c>
      <c r="B202" t="str">
        <f t="shared" si="0"/>
        <v>DROP TABLE link_user_acc;</v>
      </c>
    </row>
    <row r="203" spans="1:3" x14ac:dyDescent="0.25">
      <c r="A203" t="s">
        <v>5</v>
      </c>
      <c r="B203" t="str">
        <f t="shared" si="0"/>
        <v>DROP TABLE chpu;</v>
      </c>
    </row>
    <row r="204" spans="1:3" ht="15.75" customHeight="1" x14ac:dyDescent="0.25">
      <c r="A204" t="s">
        <v>52</v>
      </c>
      <c r="B204" t="str">
        <f t="shared" si="0"/>
        <v>DROP TABLE redirect;</v>
      </c>
    </row>
    <row r="205" spans="1:3" x14ac:dyDescent="0.25">
      <c r="A205" t="s">
        <v>13</v>
      </c>
      <c r="B205" t="str">
        <f t="shared" si="0"/>
        <v>DROP TABLE keyfields;</v>
      </c>
    </row>
    <row r="206" spans="1:3" x14ac:dyDescent="0.25">
      <c r="A206" t="s">
        <v>16</v>
      </c>
      <c r="B206" t="str">
        <f t="shared" si="0"/>
        <v>DROP TABLE captcha;</v>
      </c>
    </row>
    <row r="207" spans="1:3" x14ac:dyDescent="0.25">
      <c r="A207" t="s">
        <v>60</v>
      </c>
      <c r="B207" t="str">
        <f t="shared" si="0"/>
        <v>DROP TABLE counters;</v>
      </c>
    </row>
    <row r="208" spans="1:3" x14ac:dyDescent="0.25">
      <c r="A208" t="s">
        <v>64</v>
      </c>
      <c r="B208" t="str">
        <f t="shared" si="0"/>
        <v>DROP TABLE mylinks;</v>
      </c>
    </row>
    <row r="209" spans="1:3" x14ac:dyDescent="0.25">
      <c r="A209" t="s">
        <v>311</v>
      </c>
      <c r="B209" t="str">
        <f t="shared" si="0"/>
        <v>DROP TABLE forms;</v>
      </c>
    </row>
    <row r="210" spans="1:3" x14ac:dyDescent="0.25">
      <c r="A210" t="s">
        <v>305</v>
      </c>
      <c r="B210" t="str">
        <f t="shared" si="0"/>
        <v>DROP TABLE links;</v>
      </c>
    </row>
    <row r="211" spans="1:3" x14ac:dyDescent="0.25">
      <c r="A211" t="s">
        <v>4</v>
      </c>
      <c r="B211" t="str">
        <f t="shared" si="0"/>
        <v>DROP TABLE test;</v>
      </c>
    </row>
    <row r="212" spans="1:3" x14ac:dyDescent="0.25">
      <c r="A212" t="s">
        <v>307</v>
      </c>
      <c r="B212" t="str">
        <f t="shared" si="0"/>
        <v>DROP TABLE categ;</v>
      </c>
    </row>
    <row r="213" spans="1:3" x14ac:dyDescent="0.25">
      <c r="C213" s="2"/>
    </row>
    <row r="214" spans="1:3" x14ac:dyDescent="0.25">
      <c r="B214" s="2"/>
    </row>
    <row r="215" spans="1:3" x14ac:dyDescent="0.25">
      <c r="B215" t="s">
        <v>328</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78"/>
  <sheetViews>
    <sheetView workbookViewId="0">
      <pane ySplit="1" topLeftCell="A32" activePane="bottomLeft" state="frozen"/>
      <selection pane="bottomLeft" activeCell="I42" sqref="I42"/>
    </sheetView>
  </sheetViews>
  <sheetFormatPr defaultRowHeight="15" outlineLevelCol="1" x14ac:dyDescent="0.25"/>
  <cols>
    <col min="1" max="1" width="21.42578125" bestFit="1" customWidth="1"/>
    <col min="2" max="2" width="18.5703125" customWidth="1"/>
    <col min="3" max="3" width="24" customWidth="1"/>
    <col min="5" max="5" width="17.7109375" customWidth="1"/>
    <col min="6" max="6" width="12.42578125" customWidth="1" outlineLevel="1"/>
    <col min="7" max="7" width="16" customWidth="1"/>
    <col min="8" max="8" width="5.5703125" customWidth="1"/>
    <col min="9" max="9" width="6.42578125" customWidth="1"/>
    <col min="10" max="10" width="11.5703125" customWidth="1"/>
    <col min="11" max="11" width="12" customWidth="1"/>
    <col min="12" max="12" width="7.42578125" customWidth="1"/>
    <col min="13" max="13" width="12.5703125" customWidth="1"/>
    <col min="14" max="14" width="8.140625" customWidth="1"/>
    <col min="15" max="15" width="6.85546875" customWidth="1"/>
    <col min="16" max="16" width="17.140625" customWidth="1"/>
  </cols>
  <sheetData>
    <row r="1" spans="1:19" x14ac:dyDescent="0.25">
      <c r="A1" s="17" t="s">
        <v>426</v>
      </c>
      <c r="B1" s="17" t="s">
        <v>42</v>
      </c>
      <c r="C1" s="17" t="s">
        <v>43</v>
      </c>
      <c r="D1" s="17" t="s">
        <v>44</v>
      </c>
      <c r="E1" s="17" t="s">
        <v>6</v>
      </c>
      <c r="F1" s="17" t="s">
        <v>313</v>
      </c>
      <c r="G1" s="17" t="s">
        <v>365</v>
      </c>
      <c r="H1" s="17" t="s">
        <v>51</v>
      </c>
      <c r="I1" s="17" t="s">
        <v>48</v>
      </c>
      <c r="J1" s="26" t="s">
        <v>50</v>
      </c>
      <c r="K1" s="17" t="s">
        <v>49</v>
      </c>
      <c r="L1" s="17" t="s">
        <v>323</v>
      </c>
      <c r="M1" s="17" t="s">
        <v>330</v>
      </c>
      <c r="N1" s="17" t="s">
        <v>9</v>
      </c>
      <c r="O1" s="17" t="s">
        <v>418</v>
      </c>
      <c r="P1" s="17" t="s">
        <v>444</v>
      </c>
    </row>
    <row r="2" spans="1:19" ht="15.75" x14ac:dyDescent="0.3">
      <c r="A2" s="36" t="s">
        <v>369</v>
      </c>
      <c r="B2" s="6" t="s">
        <v>427</v>
      </c>
      <c r="C2" s="7" t="str">
        <f>"Описание страницы "&amp;$B2</f>
        <v>Описание страницы Процессинговая система</v>
      </c>
      <c r="D2" s="7" t="str">
        <f>"Ключевые слова страницы"&amp;$B2</f>
        <v>Ключевые слова страницыПроцессинговая система</v>
      </c>
      <c r="E2" s="36" t="s">
        <v>53</v>
      </c>
      <c r="F2" s="6" t="s">
        <v>428</v>
      </c>
      <c r="G2" s="6" t="s">
        <v>54</v>
      </c>
      <c r="H2" s="6">
        <v>1</v>
      </c>
      <c r="I2" s="6"/>
      <c r="J2" s="20"/>
      <c r="M2" s="9" t="s">
        <v>54</v>
      </c>
      <c r="N2">
        <v>1</v>
      </c>
      <c r="Q2" s="5"/>
      <c r="R2" s="4"/>
    </row>
    <row r="3" spans="1:19" ht="15.75" x14ac:dyDescent="0.3">
      <c r="A3" s="36" t="s">
        <v>370</v>
      </c>
      <c r="B3" s="6" t="s">
        <v>430</v>
      </c>
      <c r="C3" s="7" t="str">
        <f>"Описание страницы "&amp;$B3</f>
        <v>Описание страницы Обмен данными</v>
      </c>
      <c r="D3" s="7" t="str">
        <f>"Ключевые слова страницы"&amp;$B3</f>
        <v>Ключевые слова страницыОбмен данными</v>
      </c>
      <c r="E3" s="36" t="s">
        <v>314</v>
      </c>
      <c r="F3" s="6" t="s">
        <v>429</v>
      </c>
      <c r="G3" s="6" t="s">
        <v>314</v>
      </c>
      <c r="H3" s="6">
        <v>1</v>
      </c>
      <c r="I3" s="6"/>
      <c r="J3" s="20"/>
      <c r="M3" s="9" t="s">
        <v>54</v>
      </c>
      <c r="N3">
        <v>1</v>
      </c>
      <c r="P3" t="s">
        <v>443</v>
      </c>
      <c r="Q3" s="5"/>
      <c r="R3" s="4"/>
    </row>
    <row r="4" spans="1:19" ht="15.75" x14ac:dyDescent="0.3">
      <c r="A4" s="36" t="s">
        <v>499</v>
      </c>
      <c r="B4" s="7" t="s">
        <v>363</v>
      </c>
      <c r="C4" s="7" t="str">
        <f t="shared" ref="C4:C31" si="0">"Описание страницы "&amp;$B4</f>
        <v>Описание страницы Комфортность</v>
      </c>
      <c r="D4" s="7" t="str">
        <f t="shared" ref="D4:D31" si="1">"Ключевые слова страницы"&amp;$B4</f>
        <v>Ключевые слова страницыКомфортность</v>
      </c>
      <c r="E4" s="36" t="s">
        <v>3</v>
      </c>
      <c r="F4" s="6"/>
      <c r="G4" s="6" t="s">
        <v>4</v>
      </c>
      <c r="H4" s="6">
        <v>1</v>
      </c>
      <c r="I4" s="6"/>
      <c r="J4" s="20"/>
      <c r="K4" s="6"/>
      <c r="M4" s="9" t="s">
        <v>54</v>
      </c>
      <c r="N4">
        <v>1</v>
      </c>
      <c r="Q4" s="5"/>
      <c r="R4" s="4"/>
    </row>
    <row r="5" spans="1:19" ht="15.75" x14ac:dyDescent="0.3">
      <c r="A5" s="36" t="s">
        <v>513</v>
      </c>
      <c r="B5" s="7" t="s">
        <v>517</v>
      </c>
      <c r="C5" s="7" t="str">
        <f t="shared" si="0"/>
        <v>Описание страницы Пробная страница №2</v>
      </c>
      <c r="D5" s="7" t="str">
        <f t="shared" si="1"/>
        <v>Ключевые слова страницыПробная страница №2</v>
      </c>
      <c r="E5" s="36" t="s">
        <v>515</v>
      </c>
      <c r="F5" s="6"/>
      <c r="G5" s="6" t="s">
        <v>18</v>
      </c>
      <c r="H5" s="6">
        <v>1</v>
      </c>
      <c r="I5" s="6"/>
      <c r="J5" s="20"/>
      <c r="K5" s="6"/>
      <c r="M5" s="9" t="s">
        <v>54</v>
      </c>
      <c r="N5">
        <v>1</v>
      </c>
      <c r="Q5" s="5"/>
      <c r="R5" s="4"/>
    </row>
    <row r="6" spans="1:19" ht="15.75" x14ac:dyDescent="0.3">
      <c r="A6" s="36" t="s">
        <v>514</v>
      </c>
      <c r="B6" s="7" t="s">
        <v>518</v>
      </c>
      <c r="C6" s="7" t="str">
        <f t="shared" si="0"/>
        <v>Описание страницы Пробная страница №3</v>
      </c>
      <c r="D6" s="7" t="str">
        <f t="shared" si="1"/>
        <v>Ключевые слова страницыПробная страница №3</v>
      </c>
      <c r="E6" s="36" t="s">
        <v>516</v>
      </c>
      <c r="F6" s="6"/>
      <c r="G6" s="6" t="s">
        <v>527</v>
      </c>
      <c r="H6" s="6">
        <v>1</v>
      </c>
      <c r="I6" s="6"/>
      <c r="J6" s="20"/>
      <c r="K6" s="6"/>
      <c r="M6" s="9" t="s">
        <v>54</v>
      </c>
      <c r="N6">
        <v>1</v>
      </c>
      <c r="Q6" s="5"/>
      <c r="R6" s="4"/>
    </row>
    <row r="7" spans="1:19" ht="15.75" x14ac:dyDescent="0.3">
      <c r="A7" s="36"/>
      <c r="B7" s="7" t="s">
        <v>791</v>
      </c>
      <c r="C7" s="7" t="str">
        <f t="shared" si="0"/>
        <v>Описание страницы Вики</v>
      </c>
      <c r="D7" s="7" t="str">
        <f t="shared" si="1"/>
        <v>Ключевые слова страницыВики</v>
      </c>
      <c r="E7" s="36" t="s">
        <v>792</v>
      </c>
      <c r="F7" s="6"/>
      <c r="G7" s="6" t="s">
        <v>790</v>
      </c>
      <c r="H7" s="6">
        <v>2</v>
      </c>
      <c r="I7" s="6"/>
      <c r="J7" s="20"/>
      <c r="K7" s="6"/>
      <c r="M7" s="9" t="str">
        <f>M6</f>
        <v>main</v>
      </c>
      <c r="N7">
        <v>1</v>
      </c>
      <c r="Q7" s="5"/>
      <c r="R7" s="4"/>
    </row>
    <row r="8" spans="1:19" ht="15.75" x14ac:dyDescent="0.3">
      <c r="A8" s="36" t="s">
        <v>566</v>
      </c>
      <c r="B8" s="7" t="s">
        <v>568</v>
      </c>
      <c r="C8" s="7" t="str">
        <f t="shared" si="0"/>
        <v>Описание страницы Рабочее место менеджера</v>
      </c>
      <c r="D8" s="7" t="str">
        <f t="shared" si="1"/>
        <v>Ключевые слова страницыРабочее место менеджера</v>
      </c>
      <c r="E8" s="36" t="s">
        <v>567</v>
      </c>
      <c r="F8" s="6" t="s">
        <v>568</v>
      </c>
      <c r="G8" s="6" t="s">
        <v>569</v>
      </c>
      <c r="H8" s="6">
        <v>2</v>
      </c>
      <c r="I8" s="6"/>
      <c r="J8" s="20"/>
      <c r="K8" s="6"/>
      <c r="M8" s="9" t="s">
        <v>54</v>
      </c>
      <c r="N8">
        <v>2</v>
      </c>
      <c r="Q8" s="5"/>
      <c r="R8" s="4"/>
    </row>
    <row r="9" spans="1:19" ht="15.75" x14ac:dyDescent="0.3">
      <c r="A9" s="36" t="s">
        <v>580</v>
      </c>
      <c r="B9" s="7" t="s">
        <v>581</v>
      </c>
      <c r="C9" s="7" t="str">
        <f t="shared" si="0"/>
        <v>Описание страницы Рабочее место менеджера - Список мероприятий</v>
      </c>
      <c r="D9" s="7" t="str">
        <f t="shared" si="1"/>
        <v>Ключевые слова страницыРабочее место менеджера - Список мероприятий</v>
      </c>
      <c r="E9" s="36" t="s">
        <v>582</v>
      </c>
      <c r="F9" s="6"/>
      <c r="G9" s="6" t="s">
        <v>583</v>
      </c>
      <c r="H9" s="6">
        <v>1</v>
      </c>
      <c r="I9" s="6"/>
      <c r="J9" s="20"/>
      <c r="K9" s="6"/>
      <c r="M9" s="9" t="s">
        <v>54</v>
      </c>
      <c r="N9">
        <v>2</v>
      </c>
      <c r="Q9" s="5"/>
      <c r="R9" s="4"/>
    </row>
    <row r="10" spans="1:19" ht="15.75" x14ac:dyDescent="0.3">
      <c r="A10" s="36" t="s">
        <v>591</v>
      </c>
      <c r="B10" s="7" t="s">
        <v>590</v>
      </c>
      <c r="C10" s="7" t="str">
        <f t="shared" si="0"/>
        <v>Описание страницы Обработка POST переменных</v>
      </c>
      <c r="D10" s="7" t="str">
        <f t="shared" si="1"/>
        <v>Ключевые слова страницыОбработка POST переменных</v>
      </c>
      <c r="E10" s="36" t="s">
        <v>589</v>
      </c>
      <c r="F10" s="6"/>
      <c r="G10" s="6" t="s">
        <v>589</v>
      </c>
      <c r="H10" s="6">
        <v>1</v>
      </c>
      <c r="I10" s="6"/>
      <c r="J10" s="20"/>
      <c r="K10" s="6"/>
      <c r="M10" s="9" t="s">
        <v>446</v>
      </c>
      <c r="N10">
        <v>1</v>
      </c>
      <c r="Q10" s="5"/>
      <c r="R10" s="4"/>
    </row>
    <row r="11" spans="1:19" ht="15.75" x14ac:dyDescent="0.3">
      <c r="A11" s="36" t="s">
        <v>596</v>
      </c>
      <c r="B11" s="7" t="s">
        <v>597</v>
      </c>
      <c r="C11" s="7" t="str">
        <f t="shared" si="0"/>
        <v>Описание страницы Рабочее место менеджера - Добавление мероприятий</v>
      </c>
      <c r="D11" s="7" t="str">
        <f t="shared" si="1"/>
        <v>Ключевые слова страницыРабочее место менеджера - Добавление мероприятий</v>
      </c>
      <c r="E11" s="36" t="s">
        <v>599</v>
      </c>
      <c r="F11" s="6"/>
      <c r="G11" s="6" t="s">
        <v>598</v>
      </c>
      <c r="H11" s="6">
        <v>1</v>
      </c>
      <c r="I11" s="6"/>
      <c r="J11" s="20"/>
      <c r="K11" s="6"/>
      <c r="M11" s="9" t="s">
        <v>54</v>
      </c>
      <c r="N11">
        <v>2</v>
      </c>
      <c r="Q11" s="5"/>
      <c r="R11" s="4"/>
    </row>
    <row r="12" spans="1:19" ht="15.75" x14ac:dyDescent="0.3">
      <c r="A12" s="36" t="s">
        <v>617</v>
      </c>
      <c r="B12" s="7" t="s">
        <v>618</v>
      </c>
      <c r="C12" s="7" t="str">
        <f t="shared" si="0"/>
        <v>Описание страницы Рабочее место администратора</v>
      </c>
      <c r="D12" s="7" t="str">
        <f t="shared" si="1"/>
        <v>Ключевые слова страницыРабочее место администратора</v>
      </c>
      <c r="E12" s="36" t="s">
        <v>726</v>
      </c>
      <c r="F12" s="6"/>
      <c r="G12" s="6" t="s">
        <v>607</v>
      </c>
      <c r="H12" s="6">
        <v>1</v>
      </c>
      <c r="I12" s="6"/>
      <c r="J12" s="20"/>
      <c r="K12" s="6"/>
      <c r="M12" s="9" t="s">
        <v>54</v>
      </c>
      <c r="N12">
        <v>2</v>
      </c>
      <c r="Q12" s="5"/>
      <c r="R12" s="4"/>
    </row>
    <row r="13" spans="1:19" ht="15.75" x14ac:dyDescent="0.3">
      <c r="A13" s="36" t="s">
        <v>728</v>
      </c>
      <c r="B13" s="7" t="s">
        <v>618</v>
      </c>
      <c r="C13" s="7" t="str">
        <f t="shared" si="0"/>
        <v>Описание страницы Рабочее место администратора</v>
      </c>
      <c r="D13" s="7" t="str">
        <f t="shared" si="1"/>
        <v>Ключевые слова страницыРабочее место администратора</v>
      </c>
      <c r="E13" s="36" t="s">
        <v>619</v>
      </c>
      <c r="F13" s="6"/>
      <c r="G13" s="6" t="s">
        <v>727</v>
      </c>
      <c r="H13" s="6">
        <v>1</v>
      </c>
      <c r="I13" s="6"/>
      <c r="J13" s="20"/>
      <c r="K13" s="6"/>
      <c r="M13" s="9" t="s">
        <v>54</v>
      </c>
      <c r="N13">
        <v>2</v>
      </c>
      <c r="Q13" s="5"/>
      <c r="R13" s="4"/>
    </row>
    <row r="14" spans="1:19" ht="15.75" x14ac:dyDescent="0.3">
      <c r="A14" s="36" t="s">
        <v>731</v>
      </c>
      <c r="B14" s="7" t="s">
        <v>618</v>
      </c>
      <c r="C14" s="7" t="str">
        <f t="shared" si="0"/>
        <v>Описание страницы Рабочее место администратора</v>
      </c>
      <c r="D14" s="7" t="str">
        <f t="shared" si="1"/>
        <v>Ключевые слова страницыРабочее место администратора</v>
      </c>
      <c r="E14" s="36" t="s">
        <v>729</v>
      </c>
      <c r="F14" s="6"/>
      <c r="G14" s="6" t="s">
        <v>730</v>
      </c>
      <c r="H14" s="6">
        <v>1</v>
      </c>
      <c r="I14" s="6"/>
      <c r="J14" s="20"/>
      <c r="K14" s="6"/>
      <c r="M14" s="9" t="s">
        <v>54</v>
      </c>
      <c r="N14">
        <v>2</v>
      </c>
      <c r="Q14" s="5"/>
      <c r="R14" s="4"/>
    </row>
    <row r="15" spans="1:19" ht="15.75" x14ac:dyDescent="0.3">
      <c r="A15" s="35" t="s">
        <v>624</v>
      </c>
      <c r="B15" s="37" t="s">
        <v>626</v>
      </c>
      <c r="C15" s="37" t="str">
        <f t="shared" si="0"/>
        <v>Описание страницы Рабочее место менеджера - Изменение мероприятия</v>
      </c>
      <c r="D15" s="37" t="str">
        <f t="shared" si="1"/>
        <v>Ключевые слова страницыРабочее место менеджера - Изменение мероприятия</v>
      </c>
      <c r="E15" s="35" t="s">
        <v>625</v>
      </c>
      <c r="F15" s="38"/>
      <c r="G15" s="38" t="s">
        <v>622</v>
      </c>
      <c r="H15" s="38">
        <v>1</v>
      </c>
      <c r="I15" s="38"/>
      <c r="J15" s="39"/>
      <c r="K15" s="38"/>
      <c r="L15" s="40"/>
      <c r="M15" s="41" t="s">
        <v>54</v>
      </c>
      <c r="N15" s="40">
        <v>2</v>
      </c>
      <c r="Q15" s="4"/>
      <c r="R15" s="4"/>
      <c r="S15" s="4"/>
    </row>
    <row r="16" spans="1:19" ht="15.75" x14ac:dyDescent="0.3">
      <c r="A16" s="35" t="s">
        <v>628</v>
      </c>
      <c r="B16" s="37" t="s">
        <v>629</v>
      </c>
      <c r="C16" s="37" t="str">
        <f t="shared" si="0"/>
        <v>Описание страницы Молви друг и входи</v>
      </c>
      <c r="D16" s="37" t="str">
        <f t="shared" si="1"/>
        <v>Ключевые слова страницыМолви друг и входи</v>
      </c>
      <c r="E16" s="35" t="s">
        <v>630</v>
      </c>
      <c r="G16" s="38" t="s">
        <v>8</v>
      </c>
      <c r="H16" s="38">
        <v>1</v>
      </c>
      <c r="M16" s="41" t="s">
        <v>8</v>
      </c>
      <c r="N16" s="40">
        <v>1</v>
      </c>
      <c r="Q16" s="4"/>
      <c r="R16" s="5"/>
      <c r="S16" s="5"/>
    </row>
    <row r="17" spans="1:19" ht="15.75" x14ac:dyDescent="0.3">
      <c r="A17" s="35" t="s">
        <v>661</v>
      </c>
      <c r="B17" s="37" t="s">
        <v>641</v>
      </c>
      <c r="C17" s="37" t="str">
        <f t="shared" si="0"/>
        <v>Описание страницы Прикрепить ложи к мероприятию</v>
      </c>
      <c r="D17" s="37" t="str">
        <f t="shared" si="1"/>
        <v>Ключевые слова страницыПрикрепить ложи к мероприятию</v>
      </c>
      <c r="E17" s="35" t="s">
        <v>642</v>
      </c>
      <c r="G17" s="38" t="s">
        <v>643</v>
      </c>
      <c r="H17" s="38">
        <v>2</v>
      </c>
      <c r="M17" s="41" t="s">
        <v>54</v>
      </c>
      <c r="N17" s="40">
        <v>2</v>
      </c>
      <c r="Q17" s="4"/>
      <c r="R17" s="5"/>
      <c r="S17" s="5"/>
    </row>
    <row r="18" spans="1:19" ht="15.75" x14ac:dyDescent="0.3">
      <c r="A18" s="36" t="s">
        <v>652</v>
      </c>
      <c r="B18" s="7" t="s">
        <v>653</v>
      </c>
      <c r="C18" s="7" t="str">
        <f t="shared" si="0"/>
        <v>Описание страницы Рабочее место администратора - Добавление пользователя</v>
      </c>
      <c r="D18" s="7" t="str">
        <f t="shared" si="1"/>
        <v>Ключевые слова страницыРабочее место администратора - Добавление пользователя</v>
      </c>
      <c r="E18" s="36" t="s">
        <v>664</v>
      </c>
      <c r="F18" s="6"/>
      <c r="G18" s="6" t="s">
        <v>654</v>
      </c>
      <c r="H18" s="6">
        <v>1</v>
      </c>
      <c r="I18" s="6"/>
      <c r="J18" s="20"/>
      <c r="K18" s="6"/>
      <c r="M18" s="9" t="s">
        <v>54</v>
      </c>
      <c r="N18">
        <v>2</v>
      </c>
      <c r="Q18" s="4"/>
      <c r="R18" s="5"/>
      <c r="S18" s="5"/>
    </row>
    <row r="19" spans="1:19" ht="15.75" x14ac:dyDescent="0.3">
      <c r="A19" s="35" t="s">
        <v>662</v>
      </c>
      <c r="B19" s="37" t="s">
        <v>663</v>
      </c>
      <c r="C19" s="37" t="str">
        <f t="shared" si="0"/>
        <v>Описание страницы Рабочее место менеджера - Изменение пользователя</v>
      </c>
      <c r="D19" s="37" t="str">
        <f t="shared" si="1"/>
        <v>Ключевые слова страницыРабочее место менеджера - Изменение пользователя</v>
      </c>
      <c r="E19" s="35" t="s">
        <v>670</v>
      </c>
      <c r="F19" s="38"/>
      <c r="G19" s="38" t="s">
        <v>666</v>
      </c>
      <c r="H19" s="38">
        <v>2</v>
      </c>
      <c r="I19" s="38"/>
      <c r="J19" s="39"/>
      <c r="K19" s="38"/>
      <c r="L19" s="40"/>
      <c r="M19" s="41" t="s">
        <v>54</v>
      </c>
      <c r="N19" s="40">
        <v>2</v>
      </c>
      <c r="Q19" s="4"/>
      <c r="R19" s="5"/>
      <c r="S19" s="5"/>
    </row>
    <row r="20" spans="1:19" ht="15.75" x14ac:dyDescent="0.3">
      <c r="A20" s="35" t="s">
        <v>690</v>
      </c>
      <c r="B20" s="37"/>
      <c r="C20" s="37"/>
      <c r="D20" s="37"/>
      <c r="E20" s="35" t="s">
        <v>691</v>
      </c>
      <c r="G20" s="38" t="s">
        <v>689</v>
      </c>
      <c r="H20" s="38">
        <v>2</v>
      </c>
      <c r="M20" s="9" t="s">
        <v>446</v>
      </c>
      <c r="N20" s="40">
        <v>2</v>
      </c>
      <c r="P20" t="s">
        <v>443</v>
      </c>
      <c r="Q20" s="4"/>
      <c r="R20" s="5"/>
      <c r="S20" s="5"/>
    </row>
    <row r="21" spans="1:19" ht="15.75" x14ac:dyDescent="0.3">
      <c r="A21" s="36" t="s">
        <v>694</v>
      </c>
      <c r="B21" s="7" t="s">
        <v>693</v>
      </c>
      <c r="C21" s="7" t="str">
        <f t="shared" si="0"/>
        <v>Описание страницы Обработка POST (добавление списка лож)</v>
      </c>
      <c r="D21" s="7" t="str">
        <f t="shared" si="1"/>
        <v>Ключевые слова страницыОбработка POST (добавление списка лож)</v>
      </c>
      <c r="E21" s="36" t="s">
        <v>703</v>
      </c>
      <c r="G21" s="38" t="s">
        <v>692</v>
      </c>
      <c r="H21" s="38">
        <v>1</v>
      </c>
      <c r="M21" s="9" t="s">
        <v>446</v>
      </c>
      <c r="N21" s="40">
        <v>1</v>
      </c>
      <c r="Q21" s="5"/>
      <c r="R21" s="5"/>
      <c r="S21" s="5"/>
    </row>
    <row r="22" spans="1:19" ht="15.75" x14ac:dyDescent="0.3">
      <c r="A22" s="36" t="s">
        <v>695</v>
      </c>
      <c r="B22" s="7" t="s">
        <v>696</v>
      </c>
      <c r="C22" s="7" t="str">
        <f t="shared" si="0"/>
        <v>Описание страницы Рабочее место кассира</v>
      </c>
      <c r="D22" s="7" t="str">
        <f t="shared" si="1"/>
        <v>Ключевые слова страницыРабочее место кассира</v>
      </c>
      <c r="E22" s="36" t="s">
        <v>697</v>
      </c>
      <c r="F22" s="6"/>
      <c r="G22" s="38" t="s">
        <v>610</v>
      </c>
      <c r="H22" s="38">
        <v>2</v>
      </c>
      <c r="M22" s="41" t="s">
        <v>54</v>
      </c>
      <c r="N22" s="40">
        <v>2</v>
      </c>
      <c r="Q22" s="5"/>
      <c r="R22" s="5"/>
      <c r="S22" s="5"/>
    </row>
    <row r="23" spans="1:19" ht="15.75" x14ac:dyDescent="0.3">
      <c r="A23" s="35" t="s">
        <v>699</v>
      </c>
      <c r="B23" s="37"/>
      <c r="C23" s="37"/>
      <c r="D23" s="37"/>
      <c r="E23" s="35" t="s">
        <v>700</v>
      </c>
      <c r="G23" s="38" t="s">
        <v>701</v>
      </c>
      <c r="H23" s="38">
        <v>2</v>
      </c>
      <c r="M23" s="9" t="s">
        <v>446</v>
      </c>
      <c r="N23" s="40">
        <v>2</v>
      </c>
      <c r="Q23" s="5"/>
      <c r="R23" s="5"/>
      <c r="S23" s="5"/>
    </row>
    <row r="24" spans="1:19" ht="15.75" x14ac:dyDescent="0.3">
      <c r="A24" s="36" t="s">
        <v>705</v>
      </c>
      <c r="B24" s="7" t="s">
        <v>706</v>
      </c>
      <c r="C24" s="7" t="str">
        <f t="shared" si="0"/>
        <v>Описание страницы Обработка POST (добавление списка RFID)</v>
      </c>
      <c r="D24" s="7" t="str">
        <f t="shared" si="1"/>
        <v>Ключевые слова страницыОбработка POST (добавление списка RFID)</v>
      </c>
      <c r="E24" s="36" t="s">
        <v>704</v>
      </c>
      <c r="G24" s="38" t="s">
        <v>704</v>
      </c>
      <c r="H24" s="38">
        <v>1</v>
      </c>
      <c r="M24" s="9" t="s">
        <v>446</v>
      </c>
      <c r="N24" s="40">
        <v>1</v>
      </c>
      <c r="Q24" s="5"/>
      <c r="R24" s="5"/>
      <c r="S24" s="5"/>
    </row>
    <row r="25" spans="1:19" ht="15.75" x14ac:dyDescent="0.3">
      <c r="A25" s="36" t="s">
        <v>695</v>
      </c>
      <c r="B25" s="7" t="s">
        <v>708</v>
      </c>
      <c r="C25" s="7" t="str">
        <f t="shared" si="0"/>
        <v>Описание страницы Продажа</v>
      </c>
      <c r="D25" s="7" t="str">
        <f t="shared" si="1"/>
        <v>Ключевые слова страницыПродажа</v>
      </c>
      <c r="E25" s="36" t="s">
        <v>708</v>
      </c>
      <c r="F25" s="6"/>
      <c r="G25" s="38" t="s">
        <v>707</v>
      </c>
      <c r="H25" s="38">
        <v>2</v>
      </c>
      <c r="M25" s="41" t="s">
        <v>54</v>
      </c>
      <c r="N25" s="40">
        <v>2</v>
      </c>
      <c r="Q25" s="5"/>
      <c r="R25" s="5"/>
      <c r="S25" s="5"/>
    </row>
    <row r="26" spans="1:19" ht="15.75" x14ac:dyDescent="0.3">
      <c r="A26" s="36" t="s">
        <v>714</v>
      </c>
      <c r="B26" s="7" t="s">
        <v>697</v>
      </c>
      <c r="C26" s="7" t="str">
        <f t="shared" si="0"/>
        <v>Описание страницы Кассир</v>
      </c>
      <c r="D26" s="7" t="str">
        <f t="shared" si="1"/>
        <v>Ключевые слова страницыКассир</v>
      </c>
      <c r="E26" s="36" t="s">
        <v>716</v>
      </c>
      <c r="G26" s="38" t="s">
        <v>715</v>
      </c>
      <c r="H26" s="38">
        <v>2</v>
      </c>
      <c r="M26" s="41" t="s">
        <v>54</v>
      </c>
      <c r="N26" s="40">
        <v>2</v>
      </c>
      <c r="Q26" s="5"/>
      <c r="R26" s="5"/>
      <c r="S26" s="5"/>
    </row>
    <row r="27" spans="1:19" ht="15.75" x14ac:dyDescent="0.3">
      <c r="A27" s="36" t="s">
        <v>747</v>
      </c>
      <c r="B27" s="7" t="s">
        <v>748</v>
      </c>
      <c r="C27" s="7" t="str">
        <f t="shared" si="0"/>
        <v>Описание страницы Движок</v>
      </c>
      <c r="D27" s="7" t="str">
        <f t="shared" si="1"/>
        <v>Ключевые слова страницыДвижок</v>
      </c>
      <c r="E27" s="36" t="s">
        <v>746</v>
      </c>
      <c r="G27" s="38" t="s">
        <v>746</v>
      </c>
      <c r="H27" s="38">
        <v>2</v>
      </c>
      <c r="M27" s="41" t="s">
        <v>54</v>
      </c>
      <c r="N27" s="40">
        <v>2</v>
      </c>
      <c r="Q27" s="5"/>
      <c r="R27" s="5"/>
      <c r="S27" s="5"/>
    </row>
    <row r="28" spans="1:19" ht="15.75" x14ac:dyDescent="0.3">
      <c r="A28" s="36" t="s">
        <v>757</v>
      </c>
      <c r="B28" s="7" t="s">
        <v>758</v>
      </c>
      <c r="C28" s="7" t="str">
        <f t="shared" si="0"/>
        <v>Описание страницы Добавление раздела</v>
      </c>
      <c r="D28" s="7" t="str">
        <f t="shared" si="1"/>
        <v>Ключевые слова страницыДобавление раздела</v>
      </c>
      <c r="E28" s="36" t="s">
        <v>760</v>
      </c>
      <c r="G28" s="38" t="s">
        <v>759</v>
      </c>
      <c r="H28" s="38">
        <v>1</v>
      </c>
      <c r="M28" s="41" t="s">
        <v>4</v>
      </c>
      <c r="N28" s="40">
        <v>2</v>
      </c>
      <c r="Q28" s="5"/>
      <c r="R28" s="5"/>
      <c r="S28" s="5"/>
    </row>
    <row r="29" spans="1:19" ht="15.75" x14ac:dyDescent="0.3">
      <c r="A29" s="36"/>
      <c r="B29" s="7" t="s">
        <v>770</v>
      </c>
      <c r="C29" s="7" t="str">
        <f t="shared" si="0"/>
        <v>Описание страницы Загрузка картинки</v>
      </c>
      <c r="D29" s="7" t="str">
        <f t="shared" si="1"/>
        <v>Ключевые слова страницыЗагрузка картинки</v>
      </c>
      <c r="E29" s="36" t="s">
        <v>771</v>
      </c>
      <c r="G29" s="38" t="str">
        <f>E29</f>
        <v>addpicture</v>
      </c>
      <c r="H29" s="38">
        <v>1</v>
      </c>
      <c r="M29" s="41" t="s">
        <v>54</v>
      </c>
      <c r="N29" s="40">
        <v>1</v>
      </c>
      <c r="Q29" s="5"/>
      <c r="R29" s="5"/>
      <c r="S29" s="5"/>
    </row>
    <row r="30" spans="1:19" ht="15.75" x14ac:dyDescent="0.3">
      <c r="A30" s="36"/>
      <c r="B30" s="7" t="s">
        <v>772</v>
      </c>
      <c r="C30" s="7" t="str">
        <f t="shared" si="0"/>
        <v>Описание страницы обработка картинки</v>
      </c>
      <c r="D30" s="7" t="str">
        <f t="shared" si="1"/>
        <v>Ключевые слова страницыобработка картинки</v>
      </c>
      <c r="E30" s="36" t="s">
        <v>773</v>
      </c>
      <c r="G30" s="38" t="s">
        <v>773</v>
      </c>
      <c r="H30" s="38">
        <v>1</v>
      </c>
      <c r="M30" s="41" t="s">
        <v>54</v>
      </c>
      <c r="N30" s="40">
        <v>1</v>
      </c>
      <c r="Q30" s="5"/>
      <c r="R30" s="5"/>
      <c r="S30" s="5"/>
    </row>
    <row r="31" spans="1:19" ht="15.75" x14ac:dyDescent="0.3">
      <c r="A31" s="36" t="s">
        <v>803</v>
      </c>
      <c r="B31" s="7" t="s">
        <v>804</v>
      </c>
      <c r="C31" s="7" t="str">
        <f t="shared" si="0"/>
        <v>Описание страницы Amazon</v>
      </c>
      <c r="D31" s="7" t="str">
        <f t="shared" si="1"/>
        <v>Ключевые слова страницыAmazon</v>
      </c>
      <c r="E31" s="36" t="s">
        <v>805</v>
      </c>
      <c r="G31" s="38" t="s">
        <v>805</v>
      </c>
      <c r="H31" s="38">
        <v>1</v>
      </c>
      <c r="M31" s="41" t="s">
        <v>54</v>
      </c>
      <c r="N31" s="40">
        <v>1</v>
      </c>
      <c r="Q31" s="5"/>
      <c r="R31" s="5"/>
      <c r="S31" s="5"/>
    </row>
    <row r="32" spans="1:19" ht="15.75" x14ac:dyDescent="0.3">
      <c r="A32" s="36"/>
      <c r="B32" s="7"/>
      <c r="C32" s="7"/>
      <c r="D32" s="7"/>
      <c r="E32" s="36"/>
      <c r="G32" s="38"/>
      <c r="H32" s="38"/>
      <c r="M32" s="9"/>
      <c r="N32" s="40"/>
      <c r="Q32" s="5"/>
      <c r="R32" s="5"/>
      <c r="S32" s="5"/>
    </row>
    <row r="33" spans="1:19" x14ac:dyDescent="0.25">
      <c r="Q33" s="5"/>
      <c r="R33" s="5"/>
      <c r="S33" s="5"/>
    </row>
    <row r="34" spans="1:19" ht="15.75" x14ac:dyDescent="0.3">
      <c r="A34" s="27" t="s">
        <v>372</v>
      </c>
      <c r="B34" s="6" t="s">
        <v>373</v>
      </c>
      <c r="C34" s="7" t="str">
        <f>"Описание страницы "&amp;$B34</f>
        <v>Описание страницы Заказ мероприятия</v>
      </c>
      <c r="D34" s="7" t="str">
        <f>"Ключевые слова страницы"&amp;$B34</f>
        <v>Ключевые слова страницыЗаказ мероприятия</v>
      </c>
      <c r="E34" s="6" t="str">
        <f>$B34</f>
        <v>Заказ мероприятия</v>
      </c>
      <c r="F34" s="6"/>
      <c r="G34" s="6" t="s">
        <v>1</v>
      </c>
      <c r="H34" s="6">
        <v>1</v>
      </c>
      <c r="I34" s="6"/>
      <c r="J34" s="20"/>
      <c r="K34" s="6" t="str">
        <f>$B34</f>
        <v>Заказ мероприятия</v>
      </c>
      <c r="M34" s="20" t="s">
        <v>364</v>
      </c>
      <c r="Q34" s="4"/>
      <c r="R34" s="4"/>
      <c r="S34" s="4"/>
    </row>
    <row r="35" spans="1:19" ht="15.75" x14ac:dyDescent="0.3">
      <c r="A35" s="27" t="s">
        <v>370</v>
      </c>
      <c r="B35" s="4" t="s">
        <v>336</v>
      </c>
      <c r="C35" s="4" t="s">
        <v>337</v>
      </c>
      <c r="D35" s="4" t="s">
        <v>338</v>
      </c>
      <c r="E35" s="6" t="s">
        <v>339</v>
      </c>
      <c r="F35" s="6" t="s">
        <v>340</v>
      </c>
      <c r="G35" s="6" t="s">
        <v>341</v>
      </c>
      <c r="H35" s="6">
        <v>1</v>
      </c>
      <c r="I35" s="6"/>
      <c r="J35" s="28" t="s">
        <v>343</v>
      </c>
      <c r="K35" t="s">
        <v>342</v>
      </c>
      <c r="M35" s="20" t="s">
        <v>331</v>
      </c>
      <c r="N35">
        <v>1</v>
      </c>
      <c r="O35" s="10"/>
      <c r="P35" s="9"/>
      <c r="Q35" s="4"/>
      <c r="R35" s="4"/>
      <c r="S35" s="4"/>
    </row>
    <row r="36" spans="1:19" ht="15.75" x14ac:dyDescent="0.3">
      <c r="A36" s="27" t="s">
        <v>371</v>
      </c>
      <c r="B36" s="4" t="s">
        <v>344</v>
      </c>
      <c r="C36" s="4" t="s">
        <v>344</v>
      </c>
      <c r="D36" s="4" t="s">
        <v>344</v>
      </c>
      <c r="E36" s="4" t="s">
        <v>344</v>
      </c>
      <c r="F36" s="4" t="s">
        <v>344</v>
      </c>
      <c r="G36" s="6" t="s">
        <v>345</v>
      </c>
      <c r="H36" s="6">
        <v>1</v>
      </c>
      <c r="I36" s="6"/>
      <c r="J36" s="28" t="s">
        <v>343</v>
      </c>
      <c r="K36" t="s">
        <v>344</v>
      </c>
      <c r="M36" s="20" t="s">
        <v>331</v>
      </c>
      <c r="N36">
        <v>1</v>
      </c>
      <c r="Q36" s="4"/>
      <c r="R36" s="4"/>
      <c r="S36" s="4"/>
    </row>
    <row r="37" spans="1:19" ht="15.75" x14ac:dyDescent="0.3">
      <c r="A37" s="27" t="s">
        <v>374</v>
      </c>
      <c r="E37" s="6" t="s">
        <v>360</v>
      </c>
      <c r="F37" s="6"/>
      <c r="G37" s="6" t="s">
        <v>360</v>
      </c>
      <c r="H37" s="6">
        <v>1</v>
      </c>
      <c r="I37" s="6"/>
      <c r="J37" s="20" t="s">
        <v>360</v>
      </c>
      <c r="M37" s="20" t="s">
        <v>361</v>
      </c>
      <c r="N37">
        <v>1</v>
      </c>
      <c r="O37" s="10"/>
      <c r="P37" s="9"/>
      <c r="Q37" s="4"/>
      <c r="R37" s="4"/>
      <c r="S37" s="4"/>
    </row>
    <row r="38" spans="1:19" ht="15.75" x14ac:dyDescent="0.3">
      <c r="A38" s="27" t="s">
        <v>841</v>
      </c>
      <c r="B38" s="4" t="s">
        <v>842</v>
      </c>
      <c r="C38" t="s">
        <v>844</v>
      </c>
      <c r="D38" s="4" t="s">
        <v>843</v>
      </c>
      <c r="E38" s="6" t="s">
        <v>853</v>
      </c>
      <c r="G38" s="6" t="s">
        <v>872</v>
      </c>
      <c r="H38" s="6">
        <v>1</v>
      </c>
      <c r="M38" s="20" t="s">
        <v>845</v>
      </c>
      <c r="N38">
        <v>1</v>
      </c>
      <c r="P38" s="9"/>
      <c r="Q38" s="4" t="str">
        <f>E38&amp;" [{"&amp;G38&amp;"}]"</f>
        <v>Инфо [{info}]</v>
      </c>
      <c r="R38" s="4"/>
      <c r="S38" s="4"/>
    </row>
    <row r="39" spans="1:19" ht="15.75" x14ac:dyDescent="0.3">
      <c r="A39" s="27" t="s">
        <v>841</v>
      </c>
      <c r="B39" s="4" t="s">
        <v>842</v>
      </c>
      <c r="C39" t="s">
        <v>844</v>
      </c>
      <c r="D39" s="4" t="s">
        <v>843</v>
      </c>
      <c r="E39" s="6" t="s">
        <v>846</v>
      </c>
      <c r="G39" s="6" t="s">
        <v>873</v>
      </c>
      <c r="H39" s="6">
        <v>1</v>
      </c>
      <c r="M39" s="20" t="s">
        <v>845</v>
      </c>
      <c r="N39">
        <v>1</v>
      </c>
      <c r="O39" s="10"/>
      <c r="P39" s="9"/>
      <c r="Q39" s="4" t="str">
        <f t="shared" ref="Q39:Q63" si="2">E39&amp;" [{"&amp;G39&amp;"}]"</f>
        <v>Платежи [{payms}]</v>
      </c>
      <c r="R39" s="4"/>
      <c r="S39" s="4"/>
    </row>
    <row r="40" spans="1:19" ht="15.75" x14ac:dyDescent="0.3">
      <c r="A40" s="27" t="s">
        <v>841</v>
      </c>
      <c r="B40" s="4" t="s">
        <v>842</v>
      </c>
      <c r="C40" t="s">
        <v>844</v>
      </c>
      <c r="D40" s="4" t="s">
        <v>843</v>
      </c>
      <c r="E40" s="6" t="s">
        <v>854</v>
      </c>
      <c r="G40" s="6" t="s">
        <v>874</v>
      </c>
      <c r="H40" s="6">
        <v>1</v>
      </c>
      <c r="M40" s="20" t="s">
        <v>845</v>
      </c>
      <c r="N40">
        <v>1</v>
      </c>
      <c r="O40" s="10"/>
      <c r="P40" s="9"/>
      <c r="Q40" s="4" t="str">
        <f t="shared" si="2"/>
        <v>Переводы [{transfer}]</v>
      </c>
      <c r="R40" s="4"/>
      <c r="S40" s="4"/>
    </row>
    <row r="41" spans="1:19" ht="15.75" x14ac:dyDescent="0.3">
      <c r="A41" s="27" t="s">
        <v>841</v>
      </c>
      <c r="B41" s="4" t="s">
        <v>842</v>
      </c>
      <c r="C41" t="s">
        <v>844</v>
      </c>
      <c r="D41" s="4" t="s">
        <v>843</v>
      </c>
      <c r="E41" s="6" t="s">
        <v>855</v>
      </c>
      <c r="G41" s="6" t="s">
        <v>875</v>
      </c>
      <c r="H41" s="6">
        <v>1</v>
      </c>
      <c r="M41" s="20" t="s">
        <v>845</v>
      </c>
      <c r="N41">
        <v>1</v>
      </c>
      <c r="O41" s="10"/>
      <c r="P41" s="9"/>
      <c r="Q41" s="4" t="str">
        <f t="shared" si="2"/>
        <v>Управление [{management}]</v>
      </c>
      <c r="R41" s="4"/>
      <c r="S41" s="4"/>
    </row>
    <row r="42" spans="1:19" ht="15.75" x14ac:dyDescent="0.3">
      <c r="A42" s="27" t="s">
        <v>841</v>
      </c>
      <c r="B42" s="4" t="s">
        <v>842</v>
      </c>
      <c r="C42" t="s">
        <v>844</v>
      </c>
      <c r="D42" s="4" t="s">
        <v>843</v>
      </c>
      <c r="E42" s="6" t="s">
        <v>847</v>
      </c>
      <c r="G42" s="6" t="s">
        <v>884</v>
      </c>
      <c r="H42" s="6">
        <v>1</v>
      </c>
      <c r="I42" s="6" t="s">
        <v>872</v>
      </c>
      <c r="M42" s="20" t="s">
        <v>845</v>
      </c>
      <c r="N42">
        <v>1</v>
      </c>
      <c r="O42" s="10"/>
      <c r="P42" s="9"/>
      <c r="Q42" s="4" t="str">
        <f t="shared" si="2"/>
        <v>Список счетов [{inflistacc}]</v>
      </c>
      <c r="R42" s="4"/>
      <c r="S42" s="4"/>
    </row>
    <row r="43" spans="1:19" ht="15.75" x14ac:dyDescent="0.3">
      <c r="A43" s="27" t="s">
        <v>841</v>
      </c>
      <c r="B43" s="4" t="s">
        <v>842</v>
      </c>
      <c r="C43" t="s">
        <v>844</v>
      </c>
      <c r="D43" s="4" t="s">
        <v>843</v>
      </c>
      <c r="E43" s="6" t="s">
        <v>849</v>
      </c>
      <c r="G43" s="6" t="s">
        <v>885</v>
      </c>
      <c r="H43" s="6">
        <v>1</v>
      </c>
      <c r="I43" s="6" t="s">
        <v>872</v>
      </c>
      <c r="M43" s="20" t="s">
        <v>845</v>
      </c>
      <c r="N43">
        <v>1</v>
      </c>
      <c r="O43" s="10"/>
      <c r="P43" s="9"/>
      <c r="Q43" s="4" t="str">
        <f t="shared" si="2"/>
        <v>Список карт [{inflistcard}]</v>
      </c>
      <c r="R43" s="4"/>
      <c r="S43" s="4"/>
    </row>
    <row r="44" spans="1:19" ht="15.75" x14ac:dyDescent="0.3">
      <c r="A44" s="27" t="s">
        <v>841</v>
      </c>
      <c r="B44" s="4" t="s">
        <v>842</v>
      </c>
      <c r="C44" t="s">
        <v>844</v>
      </c>
      <c r="D44" s="4" t="s">
        <v>843</v>
      </c>
      <c r="E44" s="6" t="s">
        <v>848</v>
      </c>
      <c r="G44" s="6" t="s">
        <v>886</v>
      </c>
      <c r="H44" s="6">
        <v>1</v>
      </c>
      <c r="I44" s="6" t="s">
        <v>872</v>
      </c>
      <c r="M44" s="20" t="s">
        <v>845</v>
      </c>
      <c r="N44">
        <v>1</v>
      </c>
      <c r="O44" s="10"/>
      <c r="P44" s="9"/>
      <c r="Q44" s="4" t="str">
        <f t="shared" si="2"/>
        <v>Остатки [{infbalance}]</v>
      </c>
      <c r="R44" s="4"/>
      <c r="S44" s="4"/>
    </row>
    <row r="45" spans="1:19" ht="15.75" x14ac:dyDescent="0.3">
      <c r="A45" s="27" t="s">
        <v>841</v>
      </c>
      <c r="B45" s="4" t="s">
        <v>842</v>
      </c>
      <c r="C45" t="s">
        <v>844</v>
      </c>
      <c r="D45" s="4" t="s">
        <v>843</v>
      </c>
      <c r="E45" s="6" t="s">
        <v>850</v>
      </c>
      <c r="G45" s="6" t="s">
        <v>887</v>
      </c>
      <c r="H45" s="6">
        <v>1</v>
      </c>
      <c r="I45" s="6" t="s">
        <v>872</v>
      </c>
      <c r="M45" s="20" t="s">
        <v>845</v>
      </c>
      <c r="N45">
        <v>1</v>
      </c>
      <c r="O45" s="10"/>
      <c r="P45" s="9"/>
      <c r="Q45" s="4" t="str">
        <f t="shared" si="2"/>
        <v>История операций [{infhistory}]</v>
      </c>
      <c r="R45" s="4"/>
      <c r="S45" s="4"/>
    </row>
    <row r="46" spans="1:19" ht="15.75" x14ac:dyDescent="0.3">
      <c r="A46" s="27" t="s">
        <v>841</v>
      </c>
      <c r="B46" s="4" t="s">
        <v>842</v>
      </c>
      <c r="C46" t="s">
        <v>844</v>
      </c>
      <c r="D46" s="4" t="s">
        <v>843</v>
      </c>
      <c r="E46" s="6" t="s">
        <v>851</v>
      </c>
      <c r="G46" s="6" t="s">
        <v>876</v>
      </c>
      <c r="H46" s="6">
        <v>1</v>
      </c>
      <c r="I46" s="6" t="s">
        <v>873</v>
      </c>
      <c r="M46" s="20" t="s">
        <v>845</v>
      </c>
      <c r="N46">
        <v>1</v>
      </c>
      <c r="O46" s="10"/>
      <c r="P46" s="9"/>
      <c r="Q46" s="4" t="str">
        <f t="shared" si="2"/>
        <v>Мобильный [{paymobile}]</v>
      </c>
      <c r="R46" s="4"/>
      <c r="S46" s="4"/>
    </row>
    <row r="47" spans="1:19" ht="15.75" x14ac:dyDescent="0.3">
      <c r="A47" s="27" t="s">
        <v>841</v>
      </c>
      <c r="B47" s="4" t="s">
        <v>842</v>
      </c>
      <c r="C47" t="s">
        <v>844</v>
      </c>
      <c r="D47" s="4" t="s">
        <v>843</v>
      </c>
      <c r="E47" s="6" t="s">
        <v>852</v>
      </c>
      <c r="F47" s="6"/>
      <c r="G47" s="6" t="s">
        <v>877</v>
      </c>
      <c r="H47" s="6">
        <v>1</v>
      </c>
      <c r="I47" s="6" t="s">
        <v>873</v>
      </c>
      <c r="K47" s="6"/>
      <c r="M47" s="20" t="s">
        <v>845</v>
      </c>
      <c r="N47">
        <v>1</v>
      </c>
      <c r="O47" s="10"/>
      <c r="P47" s="9"/>
      <c r="Q47" s="4" t="str">
        <f t="shared" si="2"/>
        <v>Интернет [{payinternet}]</v>
      </c>
      <c r="R47" s="4"/>
      <c r="S47" s="4"/>
    </row>
    <row r="48" spans="1:19" ht="15.75" x14ac:dyDescent="0.3">
      <c r="A48" s="27" t="s">
        <v>841</v>
      </c>
      <c r="B48" s="4" t="s">
        <v>842</v>
      </c>
      <c r="C48" t="s">
        <v>844</v>
      </c>
      <c r="D48" s="4" t="s">
        <v>843</v>
      </c>
      <c r="E48" s="6" t="s">
        <v>856</v>
      </c>
      <c r="F48" s="6"/>
      <c r="G48" s="6" t="s">
        <v>878</v>
      </c>
      <c r="H48" s="6">
        <v>1</v>
      </c>
      <c r="I48" s="6" t="s">
        <v>873</v>
      </c>
      <c r="K48" s="6"/>
      <c r="M48" s="20" t="s">
        <v>845</v>
      </c>
      <c r="N48">
        <v>1</v>
      </c>
      <c r="O48" s="10"/>
      <c r="P48" s="9"/>
      <c r="Q48" s="4" t="str">
        <f t="shared" si="2"/>
        <v>ЖКХ [{payhouse}]</v>
      </c>
      <c r="R48" s="4"/>
      <c r="S48" s="4"/>
    </row>
    <row r="49" spans="1:19" ht="15.75" x14ac:dyDescent="0.3">
      <c r="A49" s="27" t="s">
        <v>841</v>
      </c>
      <c r="B49" s="4" t="s">
        <v>842</v>
      </c>
      <c r="C49" t="s">
        <v>844</v>
      </c>
      <c r="D49" s="4" t="s">
        <v>843</v>
      </c>
      <c r="E49" s="6" t="s">
        <v>857</v>
      </c>
      <c r="F49" s="6"/>
      <c r="G49" s="6" t="s">
        <v>879</v>
      </c>
      <c r="H49" s="6">
        <v>1</v>
      </c>
      <c r="I49" s="6" t="s">
        <v>873</v>
      </c>
      <c r="K49" s="6"/>
      <c r="M49" s="20" t="s">
        <v>845</v>
      </c>
      <c r="N49">
        <v>1</v>
      </c>
      <c r="O49" s="10"/>
      <c r="P49" s="9"/>
      <c r="Q49" s="4" t="str">
        <f t="shared" si="2"/>
        <v>Штрафы [{payfines}]</v>
      </c>
      <c r="R49" s="4"/>
      <c r="S49" s="4"/>
    </row>
    <row r="50" spans="1:19" ht="15.75" x14ac:dyDescent="0.3">
      <c r="A50" s="27" t="s">
        <v>841</v>
      </c>
      <c r="B50" s="4" t="s">
        <v>842</v>
      </c>
      <c r="C50" t="s">
        <v>844</v>
      </c>
      <c r="D50" s="4" t="s">
        <v>843</v>
      </c>
      <c r="E50" s="6" t="s">
        <v>858</v>
      </c>
      <c r="F50" s="6"/>
      <c r="G50" s="6" t="s">
        <v>880</v>
      </c>
      <c r="H50" s="6">
        <v>1</v>
      </c>
      <c r="I50" s="6" t="s">
        <v>873</v>
      </c>
      <c r="K50" s="6"/>
      <c r="M50" s="20" t="s">
        <v>845</v>
      </c>
      <c r="N50">
        <v>1</v>
      </c>
      <c r="O50" s="10"/>
      <c r="P50" s="9"/>
      <c r="Q50" s="4" t="str">
        <f t="shared" si="2"/>
        <v>Прочее [{payother}]</v>
      </c>
      <c r="R50" s="4"/>
      <c r="S50" s="4"/>
    </row>
    <row r="51" spans="1:19" ht="15.75" x14ac:dyDescent="0.3">
      <c r="A51" s="27" t="s">
        <v>841</v>
      </c>
      <c r="B51" s="4" t="s">
        <v>842</v>
      </c>
      <c r="C51" t="s">
        <v>844</v>
      </c>
      <c r="D51" s="4" t="s">
        <v>843</v>
      </c>
      <c r="E51" s="6" t="s">
        <v>859</v>
      </c>
      <c r="F51" s="6"/>
      <c r="G51" s="6" t="s">
        <v>881</v>
      </c>
      <c r="H51" s="6">
        <v>1</v>
      </c>
      <c r="I51" s="6" t="s">
        <v>874</v>
      </c>
      <c r="K51" s="6"/>
      <c r="M51" s="20" t="s">
        <v>845</v>
      </c>
      <c r="N51">
        <v>1</v>
      </c>
      <c r="O51" s="10"/>
      <c r="P51" s="9"/>
      <c r="Q51" s="4" t="str">
        <f t="shared" si="2"/>
        <v>Внутриклиентские [{tranclient}]</v>
      </c>
      <c r="R51" s="4"/>
      <c r="S51" s="4"/>
    </row>
    <row r="52" spans="1:19" ht="15.75" x14ac:dyDescent="0.3">
      <c r="A52" s="27" t="s">
        <v>841</v>
      </c>
      <c r="B52" s="4" t="s">
        <v>842</v>
      </c>
      <c r="C52" t="s">
        <v>844</v>
      </c>
      <c r="D52" s="4" t="s">
        <v>843</v>
      </c>
      <c r="E52" s="6" t="s">
        <v>860</v>
      </c>
      <c r="F52" s="6"/>
      <c r="G52" s="6" t="s">
        <v>882</v>
      </c>
      <c r="H52" s="6">
        <v>1</v>
      </c>
      <c r="I52" s="6" t="s">
        <v>874</v>
      </c>
      <c r="K52" s="6"/>
      <c r="M52" s="20" t="s">
        <v>845</v>
      </c>
      <c r="N52">
        <v>1</v>
      </c>
      <c r="O52" s="10"/>
      <c r="P52" s="9"/>
      <c r="Q52" s="4" t="str">
        <f t="shared" si="2"/>
        <v>Внутрибанковский [{transintra}]</v>
      </c>
      <c r="R52" s="4"/>
      <c r="S52" s="4"/>
    </row>
    <row r="53" spans="1:19" ht="15.75" x14ac:dyDescent="0.3">
      <c r="A53" s="27" t="s">
        <v>841</v>
      </c>
      <c r="B53" s="4" t="s">
        <v>842</v>
      </c>
      <c r="C53" t="s">
        <v>844</v>
      </c>
      <c r="D53" s="4" t="s">
        <v>843</v>
      </c>
      <c r="E53" s="6" t="s">
        <v>861</v>
      </c>
      <c r="F53" s="6"/>
      <c r="G53" s="6" t="s">
        <v>883</v>
      </c>
      <c r="H53" s="6">
        <v>1</v>
      </c>
      <c r="I53" s="6" t="s">
        <v>874</v>
      </c>
      <c r="K53" s="6"/>
      <c r="M53" s="20" t="s">
        <v>845</v>
      </c>
      <c r="N53">
        <v>1</v>
      </c>
      <c r="O53" s="10"/>
      <c r="P53" s="9"/>
      <c r="Q53" s="4" t="str">
        <f t="shared" si="2"/>
        <v>P2P [{transp2p}]</v>
      </c>
      <c r="R53" s="4"/>
      <c r="S53" s="4"/>
    </row>
    <row r="54" spans="1:19" ht="15.75" x14ac:dyDescent="0.3">
      <c r="A54" s="27" t="s">
        <v>841</v>
      </c>
      <c r="B54" s="4" t="s">
        <v>842</v>
      </c>
      <c r="C54" t="s">
        <v>844</v>
      </c>
      <c r="D54" s="4" t="s">
        <v>843</v>
      </c>
      <c r="E54" s="6" t="s">
        <v>862</v>
      </c>
      <c r="F54" s="6"/>
      <c r="G54" s="6" t="s">
        <v>888</v>
      </c>
      <c r="H54" s="6">
        <v>1</v>
      </c>
      <c r="I54" s="6" t="s">
        <v>874</v>
      </c>
      <c r="K54" s="6"/>
      <c r="M54" s="20" t="s">
        <v>845</v>
      </c>
      <c r="N54">
        <v>1</v>
      </c>
      <c r="O54" s="10"/>
      <c r="P54" s="9"/>
      <c r="Q54" s="4" t="str">
        <f t="shared" si="2"/>
        <v>По реквизитам [{transdetail}]</v>
      </c>
      <c r="R54" s="4"/>
      <c r="S54" s="4"/>
    </row>
    <row r="55" spans="1:19" ht="15.75" x14ac:dyDescent="0.3">
      <c r="A55" s="27" t="s">
        <v>841</v>
      </c>
      <c r="B55" s="4" t="s">
        <v>842</v>
      </c>
      <c r="C55" t="s">
        <v>844</v>
      </c>
      <c r="D55" s="4" t="s">
        <v>843</v>
      </c>
      <c r="E55" s="6" t="s">
        <v>863</v>
      </c>
      <c r="F55" s="6"/>
      <c r="G55" s="6" t="s">
        <v>889</v>
      </c>
      <c r="H55" s="6">
        <v>1</v>
      </c>
      <c r="I55" s="6" t="s">
        <v>874</v>
      </c>
      <c r="K55" s="6"/>
      <c r="M55" s="20" t="s">
        <v>845</v>
      </c>
      <c r="N55">
        <v>1</v>
      </c>
      <c r="O55" s="10"/>
      <c r="P55" s="9"/>
      <c r="Q55" s="4" t="str">
        <f t="shared" si="2"/>
        <v>В бюджет [{transbudget}]</v>
      </c>
      <c r="R55" s="4"/>
      <c r="S55" s="4"/>
    </row>
    <row r="56" spans="1:19" ht="15.75" x14ac:dyDescent="0.3">
      <c r="A56" s="27" t="s">
        <v>841</v>
      </c>
      <c r="B56" s="4" t="s">
        <v>842</v>
      </c>
      <c r="C56" t="s">
        <v>844</v>
      </c>
      <c r="D56" s="4" t="s">
        <v>843</v>
      </c>
      <c r="E56" s="6" t="s">
        <v>864</v>
      </c>
      <c r="F56" s="6"/>
      <c r="G56" s="6" t="s">
        <v>890</v>
      </c>
      <c r="H56" s="6">
        <v>1</v>
      </c>
      <c r="I56" s="6" t="s">
        <v>874</v>
      </c>
      <c r="K56" s="6"/>
      <c r="M56" s="20" t="s">
        <v>845</v>
      </c>
      <c r="N56">
        <v>1</v>
      </c>
      <c r="O56" s="10"/>
      <c r="P56" s="9"/>
      <c r="Q56" s="4" t="str">
        <f t="shared" si="2"/>
        <v>SWIFT [{transswift}]</v>
      </c>
      <c r="R56" s="4"/>
      <c r="S56" s="4"/>
    </row>
    <row r="57" spans="1:19" ht="15.75" x14ac:dyDescent="0.3">
      <c r="A57" s="27" t="s">
        <v>841</v>
      </c>
      <c r="B57" s="4" t="s">
        <v>842</v>
      </c>
      <c r="C57" t="s">
        <v>844</v>
      </c>
      <c r="D57" s="4" t="s">
        <v>843</v>
      </c>
      <c r="E57" s="6" t="s">
        <v>865</v>
      </c>
      <c r="F57" s="6"/>
      <c r="G57" s="6" t="s">
        <v>891</v>
      </c>
      <c r="H57" s="6">
        <v>1</v>
      </c>
      <c r="I57" s="6" t="s">
        <v>875</v>
      </c>
      <c r="K57" s="6"/>
      <c r="M57" s="20" t="s">
        <v>845</v>
      </c>
      <c r="N57">
        <v>1</v>
      </c>
      <c r="O57" s="10"/>
      <c r="P57" s="9"/>
      <c r="Q57" s="4" t="str">
        <f t="shared" si="2"/>
        <v>Открытие счёта [{openacc}]</v>
      </c>
      <c r="R57" s="4"/>
      <c r="S57" s="4"/>
    </row>
    <row r="58" spans="1:19" ht="15.75" x14ac:dyDescent="0.3">
      <c r="A58" s="27" t="s">
        <v>841</v>
      </c>
      <c r="B58" s="4" t="s">
        <v>842</v>
      </c>
      <c r="C58" t="s">
        <v>844</v>
      </c>
      <c r="D58" s="4" t="s">
        <v>843</v>
      </c>
      <c r="E58" s="6" t="s">
        <v>866</v>
      </c>
      <c r="F58" s="6"/>
      <c r="G58" s="6" t="s">
        <v>892</v>
      </c>
      <c r="H58" s="6">
        <v>1</v>
      </c>
      <c r="I58" s="6" t="s">
        <v>875</v>
      </c>
      <c r="K58" s="6"/>
      <c r="M58" s="20" t="s">
        <v>845</v>
      </c>
      <c r="N58">
        <v>1</v>
      </c>
      <c r="O58" s="10"/>
      <c r="P58" s="9"/>
      <c r="Q58" s="4" t="str">
        <f t="shared" si="2"/>
        <v>Открытие депозита [{opendepo}]</v>
      </c>
      <c r="R58" s="4"/>
      <c r="S58" s="4"/>
    </row>
    <row r="59" spans="1:19" ht="15.75" x14ac:dyDescent="0.3">
      <c r="A59" s="27" t="s">
        <v>841</v>
      </c>
      <c r="B59" s="4" t="s">
        <v>842</v>
      </c>
      <c r="C59" t="s">
        <v>844</v>
      </c>
      <c r="D59" s="4" t="s">
        <v>843</v>
      </c>
      <c r="E59" s="6" t="s">
        <v>867</v>
      </c>
      <c r="F59" s="6"/>
      <c r="G59" s="6" t="s">
        <v>893</v>
      </c>
      <c r="H59" s="6">
        <v>1</v>
      </c>
      <c r="I59" s="6" t="s">
        <v>875</v>
      </c>
      <c r="K59" s="6"/>
      <c r="M59" s="20" t="s">
        <v>845</v>
      </c>
      <c r="N59">
        <v>1</v>
      </c>
      <c r="O59" s="10"/>
      <c r="P59" s="9"/>
      <c r="Q59" s="4" t="str">
        <f t="shared" si="2"/>
        <v>Заказ карты [{opencard}]</v>
      </c>
      <c r="R59" s="4"/>
      <c r="S59" s="4"/>
    </row>
    <row r="60" spans="1:19" ht="15.75" x14ac:dyDescent="0.3">
      <c r="A60" s="27" t="s">
        <v>841</v>
      </c>
      <c r="B60" s="4" t="s">
        <v>842</v>
      </c>
      <c r="C60" t="s">
        <v>844</v>
      </c>
      <c r="D60" s="4" t="s">
        <v>843</v>
      </c>
      <c r="E60" s="6" t="s">
        <v>868</v>
      </c>
      <c r="F60" s="6"/>
      <c r="G60" s="6" t="s">
        <v>894</v>
      </c>
      <c r="H60" s="6">
        <v>1</v>
      </c>
      <c r="I60" s="6" t="s">
        <v>875</v>
      </c>
      <c r="K60" s="6"/>
      <c r="M60" s="20" t="s">
        <v>845</v>
      </c>
      <c r="N60">
        <v>1</v>
      </c>
      <c r="O60" s="10"/>
      <c r="P60" s="9"/>
      <c r="Q60" s="4" t="str">
        <f t="shared" si="2"/>
        <v>Получение кредита [{opencred}]</v>
      </c>
      <c r="R60" s="4"/>
      <c r="S60" s="4"/>
    </row>
    <row r="61" spans="1:19" ht="15.75" x14ac:dyDescent="0.3">
      <c r="A61" s="27" t="s">
        <v>841</v>
      </c>
      <c r="B61" s="4" t="s">
        <v>842</v>
      </c>
      <c r="C61" t="s">
        <v>844</v>
      </c>
      <c r="D61" s="4" t="s">
        <v>843</v>
      </c>
      <c r="E61" s="6" t="s">
        <v>869</v>
      </c>
      <c r="F61" s="6"/>
      <c r="G61" s="6" t="s">
        <v>895</v>
      </c>
      <c r="H61" s="6">
        <v>1</v>
      </c>
      <c r="I61" s="6" t="s">
        <v>875</v>
      </c>
      <c r="K61" s="6"/>
      <c r="M61" s="20" t="s">
        <v>845</v>
      </c>
      <c r="N61">
        <v>1</v>
      </c>
      <c r="O61" s="10"/>
      <c r="P61" s="9"/>
      <c r="Q61" s="4" t="str">
        <f t="shared" si="2"/>
        <v>Настройки [{opensett}]</v>
      </c>
      <c r="R61" s="4"/>
      <c r="S61" s="4"/>
    </row>
    <row r="62" spans="1:19" ht="15.75" x14ac:dyDescent="0.3">
      <c r="A62" s="27" t="s">
        <v>841</v>
      </c>
      <c r="B62" s="4" t="s">
        <v>842</v>
      </c>
      <c r="C62" t="s">
        <v>844</v>
      </c>
      <c r="D62" s="4" t="s">
        <v>843</v>
      </c>
      <c r="E62" s="6" t="s">
        <v>870</v>
      </c>
      <c r="F62" s="6"/>
      <c r="G62" s="6" t="s">
        <v>897</v>
      </c>
      <c r="H62" s="6">
        <v>1</v>
      </c>
      <c r="I62" s="6" t="s">
        <v>875</v>
      </c>
      <c r="K62" s="6"/>
      <c r="M62" s="20" t="s">
        <v>845</v>
      </c>
      <c r="N62">
        <v>1</v>
      </c>
      <c r="O62" s="10"/>
      <c r="P62" s="9"/>
      <c r="Q62" s="4" t="str">
        <f t="shared" si="2"/>
        <v>Справки [{openref}]</v>
      </c>
      <c r="R62" s="4"/>
      <c r="S62" s="4"/>
    </row>
    <row r="63" spans="1:19" ht="15.75" x14ac:dyDescent="0.3">
      <c r="A63" s="27" t="s">
        <v>841</v>
      </c>
      <c r="B63" s="4" t="s">
        <v>842</v>
      </c>
      <c r="C63" t="s">
        <v>844</v>
      </c>
      <c r="D63" s="4" t="s">
        <v>843</v>
      </c>
      <c r="E63" s="6" t="s">
        <v>871</v>
      </c>
      <c r="F63" s="6"/>
      <c r="G63" s="6" t="s">
        <v>896</v>
      </c>
      <c r="H63" s="6">
        <v>1</v>
      </c>
      <c r="I63" s="6" t="s">
        <v>875</v>
      </c>
      <c r="J63" s="3"/>
      <c r="M63" s="20" t="s">
        <v>845</v>
      </c>
      <c r="N63">
        <v>1</v>
      </c>
      <c r="O63" s="15"/>
      <c r="P63" s="9"/>
      <c r="Q63" s="4" t="str">
        <f t="shared" si="2"/>
        <v>Лимиты [{openlimit}]</v>
      </c>
      <c r="R63" s="4"/>
      <c r="S63" s="4"/>
    </row>
    <row r="64" spans="1:19" ht="15.75" x14ac:dyDescent="0.3">
      <c r="A64" s="1"/>
      <c r="B64" s="4"/>
      <c r="C64" s="4"/>
      <c r="D64" s="4"/>
      <c r="E64" s="6"/>
      <c r="F64" s="6"/>
      <c r="G64" s="6"/>
      <c r="H64" s="6"/>
      <c r="I64" s="6"/>
      <c r="J64" s="3"/>
      <c r="O64" s="15"/>
      <c r="P64" s="9"/>
      <c r="Q64" s="4"/>
      <c r="R64" s="4"/>
      <c r="S64" s="4"/>
    </row>
    <row r="65" spans="1:19" ht="15.75" x14ac:dyDescent="0.3">
      <c r="A65" s="12"/>
      <c r="B65" s="13"/>
      <c r="C65" s="13"/>
      <c r="D65" s="13"/>
      <c r="E65" s="14"/>
      <c r="F65" s="14"/>
      <c r="G65" s="14"/>
      <c r="H65" s="6"/>
      <c r="I65" s="6"/>
      <c r="J65" s="3"/>
      <c r="K65" s="11"/>
      <c r="L65" s="11"/>
    </row>
    <row r="66" spans="1:19" ht="15.75" x14ac:dyDescent="0.3">
      <c r="A66" s="12"/>
      <c r="B66" s="13"/>
      <c r="C66" s="13"/>
      <c r="D66" s="13"/>
      <c r="E66" s="14"/>
      <c r="F66" s="14"/>
      <c r="G66" s="14"/>
      <c r="H66" s="6"/>
      <c r="I66" s="6"/>
      <c r="J66" s="3"/>
      <c r="K66" s="11"/>
      <c r="L66" s="11"/>
      <c r="O66" s="8"/>
      <c r="P66" s="9"/>
      <c r="Q66" s="5"/>
      <c r="R66" s="5"/>
      <c r="S66" s="5"/>
    </row>
    <row r="67" spans="1:19" ht="15.75" x14ac:dyDescent="0.3">
      <c r="A67" s="16"/>
      <c r="B67" s="4"/>
      <c r="D67" s="4"/>
      <c r="E67" s="6"/>
      <c r="F67" s="6"/>
      <c r="G67" s="6"/>
      <c r="H67" s="6"/>
      <c r="I67" s="6"/>
      <c r="J67" s="3"/>
      <c r="K67" s="6"/>
      <c r="L67" s="6"/>
      <c r="O67" s="10"/>
      <c r="P67" s="9"/>
      <c r="Q67" s="5"/>
      <c r="R67" s="5"/>
      <c r="S67" s="5"/>
    </row>
    <row r="68" spans="1:19" ht="15.75" x14ac:dyDescent="0.3">
      <c r="A68" s="1"/>
      <c r="B68" s="4"/>
      <c r="C68" s="4"/>
      <c r="D68" s="4"/>
      <c r="E68" s="6"/>
      <c r="F68" s="6"/>
      <c r="G68" s="6"/>
      <c r="H68" s="6"/>
      <c r="I68" s="6"/>
      <c r="J68" s="3"/>
      <c r="O68" s="10"/>
      <c r="P68" s="9"/>
      <c r="Q68" s="5"/>
      <c r="R68" s="5"/>
      <c r="S68" s="5"/>
    </row>
    <row r="69" spans="1:19" ht="15.75" x14ac:dyDescent="0.3">
      <c r="A69" s="1"/>
      <c r="B69" s="4"/>
      <c r="C69" s="4"/>
      <c r="D69" s="4"/>
      <c r="E69" s="6"/>
      <c r="F69" s="6"/>
      <c r="G69" s="6"/>
      <c r="H69" s="6"/>
      <c r="I69" s="6"/>
      <c r="J69" s="3"/>
      <c r="O69" s="10"/>
      <c r="P69" s="9"/>
      <c r="Q69" s="5"/>
      <c r="R69" s="5"/>
      <c r="S69" s="5"/>
    </row>
    <row r="70" spans="1:19" ht="15.75" x14ac:dyDescent="0.3">
      <c r="A70" s="1"/>
      <c r="B70" s="4"/>
      <c r="C70" s="4"/>
      <c r="D70" s="4"/>
      <c r="E70" s="6"/>
      <c r="F70" s="6"/>
      <c r="G70" s="6"/>
      <c r="H70" s="6"/>
      <c r="I70" s="6"/>
      <c r="J70" s="3"/>
      <c r="O70" s="10"/>
      <c r="P70" s="9"/>
      <c r="Q70" s="5"/>
      <c r="R70" s="5"/>
      <c r="S70" s="5"/>
    </row>
    <row r="71" spans="1:19" ht="15.75" x14ac:dyDescent="0.3">
      <c r="A71" s="1"/>
      <c r="B71" s="4"/>
      <c r="D71" s="4"/>
      <c r="E71" s="6"/>
      <c r="F71" s="6"/>
      <c r="G71" s="6"/>
      <c r="H71" s="6"/>
      <c r="I71" s="6"/>
      <c r="J71" s="3"/>
      <c r="O71" s="8"/>
      <c r="P71" s="9"/>
      <c r="Q71" s="5"/>
      <c r="R71" s="5"/>
      <c r="S71" s="5"/>
    </row>
    <row r="72" spans="1:19" ht="15.75" x14ac:dyDescent="0.3">
      <c r="A72" s="1"/>
      <c r="B72" s="4"/>
      <c r="D72" s="4"/>
      <c r="E72" s="6"/>
      <c r="F72" s="6"/>
      <c r="G72" s="6"/>
      <c r="H72" s="6"/>
      <c r="I72" s="6"/>
      <c r="J72" s="3"/>
      <c r="O72" s="8"/>
      <c r="P72" s="9"/>
      <c r="Q72" s="5"/>
      <c r="R72" s="5"/>
      <c r="S72" s="5"/>
    </row>
    <row r="73" spans="1:19" ht="15.75" x14ac:dyDescent="0.3">
      <c r="A73" s="1"/>
      <c r="B73" s="4"/>
      <c r="C73" s="4"/>
      <c r="D73" s="4"/>
      <c r="E73" s="6"/>
      <c r="F73" s="6"/>
      <c r="G73" s="6"/>
      <c r="H73" s="6"/>
      <c r="I73" s="6"/>
      <c r="J73" s="3"/>
      <c r="O73" s="10"/>
      <c r="P73" s="9"/>
      <c r="Q73" s="5"/>
      <c r="R73" s="5"/>
      <c r="S73" s="5"/>
    </row>
    <row r="74" spans="1:19" ht="15.75" x14ac:dyDescent="0.3">
      <c r="A74" s="1"/>
      <c r="B74" s="4"/>
      <c r="D74" s="4"/>
      <c r="E74" s="6"/>
      <c r="F74" s="6"/>
      <c r="G74" s="6"/>
      <c r="H74" s="6"/>
      <c r="I74" s="6"/>
      <c r="J74" s="3"/>
      <c r="O74" s="8"/>
      <c r="P74" s="9"/>
      <c r="Q74" s="5"/>
      <c r="R74" s="5"/>
      <c r="S74" s="5"/>
    </row>
    <row r="75" spans="1:19" ht="15.75" x14ac:dyDescent="0.3">
      <c r="A75" s="1"/>
      <c r="B75" s="4"/>
      <c r="D75" s="4"/>
      <c r="E75" s="6"/>
      <c r="F75" s="6"/>
      <c r="G75" s="6"/>
      <c r="H75" s="6"/>
      <c r="I75" s="6"/>
      <c r="J75" s="3"/>
      <c r="O75" s="8"/>
      <c r="P75" s="9"/>
      <c r="Q75" s="5"/>
      <c r="R75" s="5"/>
      <c r="S75" s="5"/>
    </row>
    <row r="76" spans="1:19" ht="15.75" x14ac:dyDescent="0.3">
      <c r="A76" s="1"/>
      <c r="B76" s="4"/>
      <c r="D76" s="4"/>
      <c r="E76" s="6"/>
      <c r="F76" s="6"/>
      <c r="G76" s="6"/>
      <c r="H76" s="6"/>
      <c r="I76" s="6"/>
      <c r="J76" s="3"/>
      <c r="O76" s="10"/>
      <c r="P76" s="9"/>
      <c r="Q76" s="5"/>
      <c r="R76" s="5"/>
      <c r="S76" s="5"/>
    </row>
    <row r="77" spans="1:19" ht="15.75" x14ac:dyDescent="0.3">
      <c r="A77" s="1"/>
      <c r="B77" s="4"/>
      <c r="D77" s="4"/>
      <c r="E77" s="6"/>
      <c r="F77" s="6"/>
      <c r="G77" s="6"/>
      <c r="H77" s="6"/>
      <c r="I77" s="6"/>
      <c r="J77" s="3"/>
    </row>
    <row r="78" spans="1:19" ht="15.75" x14ac:dyDescent="0.3">
      <c r="A78" s="1"/>
      <c r="B78" s="4"/>
      <c r="E78" s="6"/>
      <c r="F78" s="6"/>
      <c r="G78" s="6"/>
      <c r="H78" s="6"/>
      <c r="I78" s="6"/>
      <c r="J78" s="3"/>
    </row>
  </sheetData>
  <autoFilter ref="A1:S77"/>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51"/>
  <sheetViews>
    <sheetView topLeftCell="A136" workbookViewId="0">
      <selection activeCell="G251" sqref="G2:G251"/>
    </sheetView>
  </sheetViews>
  <sheetFormatPr defaultRowHeight="15" x14ac:dyDescent="0.25"/>
  <cols>
    <col min="2" max="2" width="3.85546875" customWidth="1"/>
    <col min="3" max="3" width="3.42578125" customWidth="1"/>
    <col min="4" max="4" width="25.85546875" customWidth="1"/>
    <col min="5" max="5" width="6.5703125" customWidth="1"/>
    <col min="6" max="6" width="26" customWidth="1"/>
    <col min="7" max="7" width="69" customWidth="1"/>
    <col min="8" max="8" width="18.28515625" customWidth="1"/>
    <col min="9" max="9" width="3" customWidth="1"/>
    <col min="10" max="10" width="26.5703125" customWidth="1"/>
    <col min="11" max="11" width="3" customWidth="1"/>
    <col min="12" max="12" width="3.140625" customWidth="1"/>
    <col min="13" max="13" width="26.42578125" customWidth="1"/>
    <col min="14" max="14" width="3.140625" customWidth="1"/>
    <col min="15" max="15" width="26.7109375" customWidth="1"/>
    <col min="16" max="17" width="3.7109375" customWidth="1"/>
    <col min="18" max="18" width="15.140625" customWidth="1"/>
    <col min="19" max="21" width="3.7109375" customWidth="1"/>
  </cols>
  <sheetData>
    <row r="2" spans="1:20" x14ac:dyDescent="0.25">
      <c r="A2" t="s">
        <v>250</v>
      </c>
      <c r="B2" t="s">
        <v>251</v>
      </c>
      <c r="C2" t="s">
        <v>252</v>
      </c>
      <c r="D2" t="s">
        <v>249</v>
      </c>
      <c r="E2" t="s">
        <v>253</v>
      </c>
      <c r="F2" t="s">
        <v>47</v>
      </c>
      <c r="G2" t="s">
        <v>248</v>
      </c>
    </row>
    <row r="3" spans="1:20" x14ac:dyDescent="0.25">
      <c r="A3">
        <v>1</v>
      </c>
      <c r="B3" s="19">
        <v>1</v>
      </c>
      <c r="C3" t="s">
        <v>81</v>
      </c>
      <c r="D3" t="s">
        <v>223</v>
      </c>
      <c r="E3" t="s">
        <v>71</v>
      </c>
      <c r="G3" t="str">
        <f>"("&amp;A3&amp;", "&amp;"'tsp'"&amp;", "&amp;B3&amp;", '"&amp;D3&amp;"', '"&amp;C3&amp;"', '"&amp;E3&amp;"', 0, 0,'"&amp;F3&amp;"'),"</f>
        <v>(1, 'tsp', 1, 'Оформление', 'а', 'р', 0, 0,''),</v>
      </c>
    </row>
    <row r="4" spans="1:20" x14ac:dyDescent="0.25">
      <c r="A4">
        <f>A3+1</f>
        <v>2</v>
      </c>
      <c r="B4" s="19">
        <v>1</v>
      </c>
      <c r="C4" t="s">
        <v>81</v>
      </c>
      <c r="D4" t="s">
        <v>258</v>
      </c>
      <c r="E4" t="s">
        <v>72</v>
      </c>
      <c r="G4" t="str">
        <f t="shared" ref="G4:G67" si="0">"("&amp;A4&amp;", "&amp;"'tsp'"&amp;", "&amp;B4&amp;", '"&amp;D4&amp;"', '"&amp;C4&amp;"', '"&amp;E4&amp;"', 0, 0,'"&amp;F4&amp;"'),"</f>
        <v>(2, 'tsp', 1, 'Начинаем', 'а', 'в', 0, 0,''),</v>
      </c>
    </row>
    <row r="5" spans="1:20" x14ac:dyDescent="0.25">
      <c r="A5">
        <f t="shared" ref="A5:A93" si="1">A4+1</f>
        <v>3</v>
      </c>
      <c r="B5" s="19">
        <v>1</v>
      </c>
      <c r="C5" t="s">
        <v>81</v>
      </c>
      <c r="D5" t="s">
        <v>182</v>
      </c>
      <c r="E5" t="s">
        <v>70</v>
      </c>
      <c r="G5" t="str">
        <f t="shared" si="0"/>
        <v>(3, 'tsp', 1, 'Базовая потребность - ', 'а', 'и', 0, 0,''),</v>
      </c>
    </row>
    <row r="6" spans="1:20" x14ac:dyDescent="0.25">
      <c r="A6">
        <f t="shared" si="1"/>
        <v>4</v>
      </c>
      <c r="B6" s="19">
        <v>1</v>
      </c>
      <c r="C6" t="s">
        <v>81</v>
      </c>
      <c r="D6" t="s">
        <v>222</v>
      </c>
      <c r="E6" t="s">
        <v>73</v>
      </c>
      <c r="G6" t="str">
        <f t="shared" si="0"/>
        <v>(4, 'tsp', 1, 'Начало к', 'а', 'д', 0, 0,''),</v>
      </c>
    </row>
    <row r="7" spans="1:20" x14ac:dyDescent="0.25">
      <c r="A7">
        <f t="shared" si="1"/>
        <v>5</v>
      </c>
      <c r="B7" s="19">
        <v>1</v>
      </c>
      <c r="C7" t="s">
        <v>81</v>
      </c>
      <c r="D7" t="s">
        <v>282</v>
      </c>
      <c r="E7" t="s">
        <v>74</v>
      </c>
      <c r="G7" t="str">
        <f t="shared" si="0"/>
        <v>(5, 'tsp', 1, 'Решение проблем, связанных с', 'а', 'т', 0, 0,''),</v>
      </c>
    </row>
    <row r="8" spans="1:20" x14ac:dyDescent="0.25">
      <c r="A8">
        <f t="shared" si="1"/>
        <v>6</v>
      </c>
      <c r="B8" s="19">
        <v>1</v>
      </c>
      <c r="C8" t="s">
        <v>81</v>
      </c>
      <c r="D8" t="s">
        <v>183</v>
      </c>
      <c r="E8" t="s">
        <v>70</v>
      </c>
      <c r="G8" t="str">
        <f t="shared" si="0"/>
        <v>(6, 'tsp', 1, 'Первое действие в данной ситуации - ', 'а', 'и', 0, 0,''),</v>
      </c>
    </row>
    <row r="9" spans="1:20" x14ac:dyDescent="0.25">
      <c r="A9">
        <f t="shared" si="1"/>
        <v>7</v>
      </c>
      <c r="B9" s="19">
        <v>1</v>
      </c>
      <c r="C9" t="s">
        <v>81</v>
      </c>
      <c r="D9" t="s">
        <v>259</v>
      </c>
      <c r="E9" t="s">
        <v>72</v>
      </c>
      <c r="G9" t="str">
        <f t="shared" si="0"/>
        <v>(7, 'tsp', 1, 'Оформляем ', 'а', 'в', 0, 0,''),</v>
      </c>
    </row>
    <row r="10" spans="1:20" x14ac:dyDescent="0.25">
      <c r="A10">
        <f t="shared" si="1"/>
        <v>8</v>
      </c>
      <c r="B10" s="19">
        <v>1</v>
      </c>
      <c r="C10" t="s">
        <v>81</v>
      </c>
      <c r="D10" t="s">
        <v>213</v>
      </c>
      <c r="E10" t="s">
        <v>75</v>
      </c>
      <c r="G10" t="str">
        <f t="shared" si="0"/>
        <v>(8, 'tsp', 1, 'При', 'а', 'п', 0, 0,''),</v>
      </c>
    </row>
    <row r="11" spans="1:20" x14ac:dyDescent="0.25">
      <c r="A11">
        <f t="shared" si="1"/>
        <v>9</v>
      </c>
      <c r="B11" s="19">
        <v>1</v>
      </c>
      <c r="C11" t="s">
        <v>81</v>
      </c>
      <c r="D11" t="s">
        <v>189</v>
      </c>
      <c r="E11" t="s">
        <v>75</v>
      </c>
      <c r="G11" t="str">
        <f t="shared" si="0"/>
        <v>(9, 'tsp', 1, 'Работа пользователя при', 'а', 'п', 0, 0,''),</v>
      </c>
    </row>
    <row r="12" spans="1:20" x14ac:dyDescent="0.25">
      <c r="A12">
        <f t="shared" si="1"/>
        <v>10</v>
      </c>
      <c r="B12" s="19">
        <v>1</v>
      </c>
      <c r="C12" t="s">
        <v>81</v>
      </c>
      <c r="D12" t="s">
        <v>190</v>
      </c>
      <c r="E12" t="s">
        <v>70</v>
      </c>
      <c r="G12" t="str">
        <f t="shared" si="0"/>
        <v>(10, 'tsp', 1, 'Первый шаг -', 'а', 'и', 0, 0,''),</v>
      </c>
    </row>
    <row r="13" spans="1:20" x14ac:dyDescent="0.25">
      <c r="A13">
        <f t="shared" si="1"/>
        <v>11</v>
      </c>
      <c r="B13" s="19">
        <v>1</v>
      </c>
      <c r="C13" t="s">
        <v>81</v>
      </c>
      <c r="D13" t="s">
        <v>286</v>
      </c>
      <c r="E13" t="s">
        <v>70</v>
      </c>
      <c r="G13" t="str">
        <f t="shared" si="0"/>
        <v>(11, 'tsp', 1, 'Хорошим началом будет', 'а', 'и', 0, 0,''),</v>
      </c>
    </row>
    <row r="14" spans="1:20" x14ac:dyDescent="0.25">
      <c r="A14">
        <f t="shared" si="1"/>
        <v>12</v>
      </c>
      <c r="B14" s="19">
        <v>1</v>
      </c>
      <c r="C14" t="s">
        <v>81</v>
      </c>
      <c r="D14" t="s">
        <v>191</v>
      </c>
      <c r="E14" t="s">
        <v>72</v>
      </c>
      <c r="G14" t="str">
        <f t="shared" si="0"/>
        <v>(12, 'tsp', 1, 'Правильнее всего начать', 'а', 'в', 0, 0,''),</v>
      </c>
    </row>
    <row r="15" spans="1:20" x14ac:dyDescent="0.25">
      <c r="A15">
        <f t="shared" si="1"/>
        <v>13</v>
      </c>
      <c r="B15" s="19">
        <v>1</v>
      </c>
      <c r="C15" t="s">
        <v>81</v>
      </c>
      <c r="D15" t="s">
        <v>192</v>
      </c>
      <c r="E15" t="s">
        <v>73</v>
      </c>
      <c r="G15" t="str">
        <f t="shared" si="0"/>
        <v>(13, 'tsp', 1, 'Первым шагом к', 'а', 'д', 0, 0,''),</v>
      </c>
      <c r="T15" s="19"/>
    </row>
    <row r="16" spans="1:20" x14ac:dyDescent="0.25">
      <c r="A16">
        <f t="shared" si="1"/>
        <v>14</v>
      </c>
      <c r="B16" s="19">
        <v>1</v>
      </c>
      <c r="C16" t="s">
        <v>81</v>
      </c>
      <c r="D16" t="s">
        <v>193</v>
      </c>
      <c r="E16" t="s">
        <v>72</v>
      </c>
      <c r="G16" t="str">
        <f t="shared" si="0"/>
        <v>(14, 'tsp', 1, 'Лучше всего проводить', 'а', 'в', 0, 0,''),</v>
      </c>
      <c r="T16" s="19"/>
    </row>
    <row r="17" spans="1:23" x14ac:dyDescent="0.25">
      <c r="A17">
        <f t="shared" si="1"/>
        <v>15</v>
      </c>
      <c r="B17" s="19">
        <v>1</v>
      </c>
      <c r="C17" t="s">
        <v>81</v>
      </c>
      <c r="D17" t="s">
        <v>194</v>
      </c>
      <c r="E17" t="s">
        <v>74</v>
      </c>
      <c r="G17" t="str">
        <f t="shared" si="0"/>
        <v>(15, 'tsp', 1, 'Не стоит пренебрегать', 'а', 'т', 0, 0,''),</v>
      </c>
      <c r="T17" s="19"/>
    </row>
    <row r="18" spans="1:23" x14ac:dyDescent="0.25">
      <c r="A18">
        <f t="shared" si="1"/>
        <v>16</v>
      </c>
      <c r="B18" s="19">
        <v>1</v>
      </c>
      <c r="C18" t="s">
        <v>81</v>
      </c>
      <c r="D18" t="s">
        <v>195</v>
      </c>
      <c r="E18" t="s">
        <v>72</v>
      </c>
      <c r="G18" t="str">
        <f t="shared" si="0"/>
        <v>(16, 'tsp', 1, 'Срочно планировать', 'а', 'в', 0, 0,''),</v>
      </c>
      <c r="T18" s="19"/>
    </row>
    <row r="19" spans="1:23" x14ac:dyDescent="0.25">
      <c r="A19">
        <f t="shared" si="1"/>
        <v>17</v>
      </c>
      <c r="B19" s="19">
        <v>1</v>
      </c>
      <c r="C19" t="s">
        <v>81</v>
      </c>
      <c r="D19" t="s">
        <v>196</v>
      </c>
      <c r="E19" t="s">
        <v>74</v>
      </c>
      <c r="G19" t="str">
        <f t="shared" si="0"/>
        <v>(17, 'tsp', 1, 'Удобно располагать', 'а', 'т', 0, 0,''),</v>
      </c>
      <c r="T19" s="19"/>
    </row>
    <row r="20" spans="1:23" x14ac:dyDescent="0.25">
      <c r="A20">
        <f t="shared" si="1"/>
        <v>18</v>
      </c>
      <c r="B20" s="19">
        <v>1</v>
      </c>
      <c r="C20" t="s">
        <v>81</v>
      </c>
      <c r="D20" t="s">
        <v>202</v>
      </c>
      <c r="E20" t="s">
        <v>72</v>
      </c>
      <c r="G20" t="str">
        <f t="shared" si="0"/>
        <v>(18, 'tsp', 1, 'Нужно проводить', 'а', 'в', 0, 0,''),</v>
      </c>
      <c r="T20" s="19"/>
    </row>
    <row r="21" spans="1:23" x14ac:dyDescent="0.25">
      <c r="A21">
        <f t="shared" si="1"/>
        <v>19</v>
      </c>
      <c r="B21" s="19">
        <v>1</v>
      </c>
      <c r="C21" t="s">
        <v>81</v>
      </c>
      <c r="D21" t="s">
        <v>229</v>
      </c>
      <c r="E21" t="s">
        <v>71</v>
      </c>
      <c r="G21" t="str">
        <f t="shared" si="0"/>
        <v>(19, 'tsp', 1, 'Первый этап', 'а', 'р', 0, 0,''),</v>
      </c>
      <c r="T21" s="19"/>
    </row>
    <row r="22" spans="1:23" x14ac:dyDescent="0.25">
      <c r="A22">
        <f t="shared" si="1"/>
        <v>20</v>
      </c>
      <c r="B22" s="19">
        <v>1</v>
      </c>
      <c r="C22" t="s">
        <v>81</v>
      </c>
      <c r="D22" t="s">
        <v>276</v>
      </c>
      <c r="E22" t="s">
        <v>72</v>
      </c>
      <c r="G22" t="str">
        <f t="shared" si="0"/>
        <v>(20, 'tsp', 1, 'Начать', 'а', 'в', 0, 0,''),</v>
      </c>
      <c r="P22" s="19">
        <v>4</v>
      </c>
      <c r="Q22" t="s">
        <v>81</v>
      </c>
      <c r="S22" s="19"/>
      <c r="T22" s="19"/>
    </row>
    <row r="23" spans="1:23" x14ac:dyDescent="0.25">
      <c r="A23">
        <f t="shared" si="1"/>
        <v>21</v>
      </c>
      <c r="B23" s="19">
        <v>1</v>
      </c>
      <c r="C23" t="s">
        <v>81</v>
      </c>
      <c r="D23" t="s">
        <v>283</v>
      </c>
      <c r="E23" t="s">
        <v>70</v>
      </c>
      <c r="G23" t="str">
        <f t="shared" si="0"/>
        <v>(21, 'tsp', 1, 'Начальная стадия - ', 'а', 'и', 0, 0,''),</v>
      </c>
      <c r="P23" s="19">
        <v>4</v>
      </c>
      <c r="Q23" t="s">
        <v>81</v>
      </c>
      <c r="S23" s="19"/>
      <c r="T23" s="19"/>
    </row>
    <row r="24" spans="1:23" x14ac:dyDescent="0.25">
      <c r="A24">
        <f t="shared" si="1"/>
        <v>22</v>
      </c>
      <c r="B24" s="19">
        <v>1</v>
      </c>
      <c r="C24" t="s">
        <v>81</v>
      </c>
      <c r="D24" t="s">
        <v>277</v>
      </c>
      <c r="E24" t="s">
        <v>72</v>
      </c>
      <c r="G24" t="str">
        <f t="shared" si="0"/>
        <v>(22, 'tsp', 1, 'Детально разобрать', 'а', 'в', 0, 0,''),</v>
      </c>
      <c r="P24" s="19">
        <v>4</v>
      </c>
      <c r="Q24" t="s">
        <v>81</v>
      </c>
      <c r="S24" s="19"/>
      <c r="T24" s="19"/>
      <c r="W24" t="s">
        <v>65</v>
      </c>
    </row>
    <row r="25" spans="1:23" x14ac:dyDescent="0.25">
      <c r="A25">
        <f t="shared" si="1"/>
        <v>23</v>
      </c>
      <c r="B25" s="19">
        <v>1</v>
      </c>
      <c r="C25" t="s">
        <v>81</v>
      </c>
      <c r="D25" t="s">
        <v>278</v>
      </c>
      <c r="E25" t="s">
        <v>74</v>
      </c>
      <c r="G25" t="str">
        <f t="shared" si="0"/>
        <v>(23, 'tsp', 1, 'Работа с', 'а', 'т', 0, 0,''),</v>
      </c>
      <c r="P25" s="19">
        <v>4</v>
      </c>
      <c r="Q25" t="s">
        <v>81</v>
      </c>
      <c r="S25" s="19"/>
      <c r="T25" s="19"/>
      <c r="W25" t="s">
        <v>66</v>
      </c>
    </row>
    <row r="26" spans="1:23" x14ac:dyDescent="0.25">
      <c r="A26">
        <f t="shared" si="1"/>
        <v>24</v>
      </c>
      <c r="B26" s="19">
        <v>1</v>
      </c>
      <c r="C26" t="s">
        <v>81</v>
      </c>
      <c r="D26" t="s">
        <v>279</v>
      </c>
      <c r="E26" t="s">
        <v>73</v>
      </c>
      <c r="G26" t="str">
        <f t="shared" si="0"/>
        <v>(24, 'tsp', 1, 'Специалисты по', 'а', 'д', 0, 0,''),</v>
      </c>
      <c r="P26" s="19">
        <v>4</v>
      </c>
      <c r="Q26" t="s">
        <v>81</v>
      </c>
      <c r="S26" s="19"/>
      <c r="T26" s="19"/>
      <c r="W26" t="s">
        <v>67</v>
      </c>
    </row>
    <row r="27" spans="1:23" x14ac:dyDescent="0.25">
      <c r="A27">
        <f t="shared" si="1"/>
        <v>25</v>
      </c>
      <c r="B27" s="19">
        <v>1</v>
      </c>
      <c r="C27" t="s">
        <v>81</v>
      </c>
      <c r="D27" t="s">
        <v>280</v>
      </c>
      <c r="E27" t="s">
        <v>71</v>
      </c>
      <c r="G27" t="str">
        <f t="shared" si="0"/>
        <v>(25, 'tsp', 1, 'Начало', 'а', 'р', 0, 0,''),</v>
      </c>
      <c r="P27" s="19">
        <v>4</v>
      </c>
      <c r="Q27" t="s">
        <v>81</v>
      </c>
      <c r="S27" s="19"/>
      <c r="T27" s="19"/>
      <c r="W27" t="s">
        <v>68</v>
      </c>
    </row>
    <row r="28" spans="1:23" x14ac:dyDescent="0.25">
      <c r="A28">
        <f t="shared" si="1"/>
        <v>26</v>
      </c>
      <c r="B28" s="19">
        <v>1</v>
      </c>
      <c r="C28" t="s">
        <v>81</v>
      </c>
      <c r="D28" t="s">
        <v>281</v>
      </c>
      <c r="E28" t="s">
        <v>70</v>
      </c>
      <c r="G28" t="str">
        <f t="shared" si="0"/>
        <v>(26, 'tsp', 1, 'Главное в таком вопросе - ', 'а', 'и', 0, 0,''),</v>
      </c>
      <c r="P28" s="19">
        <v>4</v>
      </c>
      <c r="Q28" t="s">
        <v>81</v>
      </c>
      <c r="S28" s="19"/>
      <c r="T28" s="19"/>
      <c r="W28" t="s">
        <v>69</v>
      </c>
    </row>
    <row r="29" spans="1:23" x14ac:dyDescent="0.25">
      <c r="A29">
        <f t="shared" si="1"/>
        <v>27</v>
      </c>
      <c r="B29" s="19">
        <v>1</v>
      </c>
      <c r="C29" t="s">
        <v>81</v>
      </c>
      <c r="D29" t="s">
        <v>284</v>
      </c>
      <c r="E29" t="s">
        <v>75</v>
      </c>
      <c r="G29" t="str">
        <f t="shared" si="0"/>
        <v>(27, 'tsp', 1, 'Вопрос о', 'а', 'п', 0, 0,''),</v>
      </c>
      <c r="P29" s="19">
        <v>4</v>
      </c>
      <c r="Q29" t="s">
        <v>81</v>
      </c>
      <c r="S29" s="19"/>
      <c r="T29" s="19"/>
    </row>
    <row r="30" spans="1:23" x14ac:dyDescent="0.25">
      <c r="A30">
        <f t="shared" si="1"/>
        <v>28</v>
      </c>
      <c r="B30" s="19">
        <v>1</v>
      </c>
      <c r="C30" t="s">
        <v>81</v>
      </c>
      <c r="D30" t="s">
        <v>285</v>
      </c>
      <c r="E30" t="s">
        <v>71</v>
      </c>
      <c r="G30" t="str">
        <f t="shared" si="0"/>
        <v>(28, 'tsp', 1, 'На стадии', 'а', 'р', 0, 0,''),</v>
      </c>
      <c r="P30" s="19">
        <v>4</v>
      </c>
      <c r="Q30" t="s">
        <v>81</v>
      </c>
      <c r="S30" s="19"/>
      <c r="T30" s="19"/>
    </row>
    <row r="31" spans="1:23" x14ac:dyDescent="0.25">
      <c r="A31">
        <f t="shared" si="1"/>
        <v>29</v>
      </c>
      <c r="B31" s="19">
        <v>1</v>
      </c>
      <c r="C31" t="s">
        <v>81</v>
      </c>
      <c r="D31" t="s">
        <v>287</v>
      </c>
      <c r="E31" t="s">
        <v>72</v>
      </c>
      <c r="G31" t="str">
        <f t="shared" si="0"/>
        <v>(29, 'tsp', 1, 'Разумно начать', 'а', 'в', 0, 0,''),</v>
      </c>
      <c r="P31" s="19">
        <v>4</v>
      </c>
      <c r="Q31" t="s">
        <v>81</v>
      </c>
      <c r="S31" s="19"/>
      <c r="T31" s="19"/>
    </row>
    <row r="32" spans="1:23" x14ac:dyDescent="0.25">
      <c r="A32">
        <f t="shared" ref="A32:A48" si="2">A31+1</f>
        <v>30</v>
      </c>
      <c r="B32" s="19">
        <v>1</v>
      </c>
      <c r="C32" t="s">
        <v>81</v>
      </c>
      <c r="D32" t="s">
        <v>288</v>
      </c>
      <c r="E32" t="s">
        <v>71</v>
      </c>
      <c r="G32" t="str">
        <f t="shared" si="0"/>
        <v>(30, 'tsp', 1, 'Проведение', 'а', 'р', 0, 0,''),</v>
      </c>
      <c r="P32" s="19"/>
      <c r="S32" s="19"/>
      <c r="T32" s="19"/>
    </row>
    <row r="33" spans="1:20" x14ac:dyDescent="0.25">
      <c r="A33">
        <f t="shared" si="2"/>
        <v>31</v>
      </c>
      <c r="B33" s="19">
        <v>1</v>
      </c>
      <c r="C33" t="s">
        <v>81</v>
      </c>
      <c r="D33" t="s">
        <v>289</v>
      </c>
      <c r="E33" t="s">
        <v>73</v>
      </c>
      <c r="G33" t="str">
        <f t="shared" si="0"/>
        <v>(31, 'tsp', 1, 'Курсы по', 'а', 'д', 0, 0,''),</v>
      </c>
      <c r="P33" s="19"/>
      <c r="S33" s="19"/>
      <c r="T33" s="19"/>
    </row>
    <row r="34" spans="1:20" x14ac:dyDescent="0.25">
      <c r="A34">
        <f t="shared" si="2"/>
        <v>32</v>
      </c>
      <c r="B34" s="19">
        <v>1</v>
      </c>
      <c r="C34" t="s">
        <v>81</v>
      </c>
      <c r="D34" t="s">
        <v>290</v>
      </c>
      <c r="E34" t="s">
        <v>75</v>
      </c>
      <c r="G34" t="str">
        <f t="shared" si="0"/>
        <v>(32, 'tsp', 1, 'Информация о', 'а', 'п', 0, 0,''),</v>
      </c>
      <c r="P34" s="19"/>
      <c r="S34" s="19"/>
      <c r="T34" s="19"/>
    </row>
    <row r="35" spans="1:20" x14ac:dyDescent="0.25">
      <c r="A35">
        <f t="shared" si="2"/>
        <v>33</v>
      </c>
      <c r="B35" s="19">
        <v>1</v>
      </c>
      <c r="C35" t="s">
        <v>81</v>
      </c>
      <c r="D35" t="s">
        <v>291</v>
      </c>
      <c r="E35" t="s">
        <v>73</v>
      </c>
      <c r="G35" t="str">
        <f t="shared" si="0"/>
        <v>(33, 'tsp', 1, 'Усилия по', 'а', 'д', 0, 0,''),</v>
      </c>
      <c r="P35" s="19"/>
      <c r="S35" s="19"/>
      <c r="T35" s="19"/>
    </row>
    <row r="36" spans="1:20" x14ac:dyDescent="0.25">
      <c r="A36">
        <f t="shared" si="2"/>
        <v>34</v>
      </c>
      <c r="B36" s="19">
        <v>1</v>
      </c>
      <c r="C36" t="s">
        <v>81</v>
      </c>
      <c r="D36" t="s">
        <v>292</v>
      </c>
      <c r="E36" t="s">
        <v>71</v>
      </c>
      <c r="G36" t="str">
        <f t="shared" si="0"/>
        <v>(34, 'tsp', 1, 'База для', 'а', 'р', 0, 0,''),</v>
      </c>
      <c r="P36" s="19"/>
      <c r="S36" s="19"/>
      <c r="T36" s="19"/>
    </row>
    <row r="37" spans="1:20" x14ac:dyDescent="0.25">
      <c r="A37">
        <f t="shared" si="2"/>
        <v>35</v>
      </c>
      <c r="B37" s="19">
        <v>1</v>
      </c>
      <c r="C37" t="s">
        <v>81</v>
      </c>
      <c r="D37" t="s">
        <v>293</v>
      </c>
      <c r="E37" t="s">
        <v>70</v>
      </c>
      <c r="G37" t="str">
        <f t="shared" si="0"/>
        <v>(35, 'tsp', 1, 'При этом', 'а', 'и', 0, 0,''),</v>
      </c>
      <c r="P37" s="19"/>
      <c r="S37" s="19"/>
      <c r="T37" s="19"/>
    </row>
    <row r="38" spans="1:20" x14ac:dyDescent="0.25">
      <c r="A38">
        <f t="shared" si="2"/>
        <v>36</v>
      </c>
      <c r="B38" s="19">
        <v>1</v>
      </c>
      <c r="C38" t="s">
        <v>81</v>
      </c>
      <c r="D38" t="s">
        <v>294</v>
      </c>
      <c r="E38" t="s">
        <v>70</v>
      </c>
      <c r="G38" t="str">
        <f t="shared" si="0"/>
        <v>(36, 'tsp', 1, 'При всём этом', 'а', 'и', 0, 0,''),</v>
      </c>
      <c r="P38" s="19"/>
      <c r="S38" s="19"/>
      <c r="T38" s="19"/>
    </row>
    <row r="39" spans="1:20" x14ac:dyDescent="0.25">
      <c r="A39">
        <f t="shared" si="2"/>
        <v>37</v>
      </c>
      <c r="B39" s="19">
        <v>1</v>
      </c>
      <c r="C39" t="s">
        <v>81</v>
      </c>
      <c r="D39" t="s">
        <v>295</v>
      </c>
      <c r="E39" t="s">
        <v>70</v>
      </c>
      <c r="G39" t="str">
        <f t="shared" si="0"/>
        <v>(37, 'tsp', 1, 'Не удивительно, что', 'а', 'и', 0, 0,''),</v>
      </c>
      <c r="P39" s="19"/>
      <c r="S39" s="19"/>
      <c r="T39" s="19"/>
    </row>
    <row r="40" spans="1:20" x14ac:dyDescent="0.25">
      <c r="A40">
        <f t="shared" si="2"/>
        <v>38</v>
      </c>
      <c r="B40" s="19">
        <v>1</v>
      </c>
      <c r="C40" t="s">
        <v>81</v>
      </c>
      <c r="D40" t="s">
        <v>296</v>
      </c>
      <c r="E40" t="s">
        <v>71</v>
      </c>
      <c r="G40" t="str">
        <f t="shared" si="0"/>
        <v>(38, 'tsp', 1, 'Повод для начала', 'а', 'р', 0, 0,''),</v>
      </c>
      <c r="P40" s="19"/>
      <c r="S40" s="19"/>
      <c r="T40" s="19"/>
    </row>
    <row r="41" spans="1:20" x14ac:dyDescent="0.25">
      <c r="A41">
        <f t="shared" si="2"/>
        <v>39</v>
      </c>
      <c r="B41" s="19">
        <v>1</v>
      </c>
      <c r="C41" t="s">
        <v>81</v>
      </c>
      <c r="D41" t="s">
        <v>297</v>
      </c>
      <c r="E41" t="s">
        <v>71</v>
      </c>
      <c r="G41" t="str">
        <f t="shared" si="0"/>
        <v>(39, 'tsp', 1, 'Расчёт', 'а', 'р', 0, 0,''),</v>
      </c>
      <c r="P41" s="19"/>
      <c r="S41" s="19"/>
      <c r="T41" s="19"/>
    </row>
    <row r="42" spans="1:20" x14ac:dyDescent="0.25">
      <c r="A42">
        <f t="shared" si="2"/>
        <v>40</v>
      </c>
      <c r="B42" s="19">
        <v>1</v>
      </c>
      <c r="C42" t="s">
        <v>81</v>
      </c>
      <c r="D42" t="s">
        <v>298</v>
      </c>
      <c r="E42" t="s">
        <v>75</v>
      </c>
      <c r="G42" t="str">
        <f t="shared" si="0"/>
        <v>(40, 'tsp', 1, 'Усилия при', 'а', 'п', 0, 0,''),</v>
      </c>
      <c r="P42" s="19"/>
      <c r="S42" s="19"/>
      <c r="T42" s="19"/>
    </row>
    <row r="43" spans="1:20" x14ac:dyDescent="0.25">
      <c r="A43">
        <f t="shared" si="2"/>
        <v>41</v>
      </c>
      <c r="B43" s="19">
        <v>1</v>
      </c>
      <c r="C43" t="s">
        <v>81</v>
      </c>
      <c r="D43" t="s">
        <v>299</v>
      </c>
      <c r="E43" t="s">
        <v>74</v>
      </c>
      <c r="G43" t="str">
        <f t="shared" si="0"/>
        <v>(41, 'tsp', 1, 'Будущее за', 'а', 'т', 0, 0,''),</v>
      </c>
      <c r="P43" s="19"/>
      <c r="S43" s="19"/>
      <c r="T43" s="19"/>
    </row>
    <row r="44" spans="1:20" x14ac:dyDescent="0.25">
      <c r="A44">
        <f t="shared" si="2"/>
        <v>42</v>
      </c>
      <c r="B44" s="19">
        <v>1</v>
      </c>
      <c r="C44" t="s">
        <v>81</v>
      </c>
      <c r="D44" t="s">
        <v>300</v>
      </c>
      <c r="E44" t="s">
        <v>70</v>
      </c>
      <c r="G44" t="str">
        <f t="shared" si="0"/>
        <v>(42, 'tsp', 1, 'Я заметил, что', 'а', 'и', 0, 0,''),</v>
      </c>
      <c r="P44" s="19"/>
      <c r="S44" s="19"/>
      <c r="T44" s="19"/>
    </row>
    <row r="45" spans="1:20" x14ac:dyDescent="0.25">
      <c r="A45">
        <f t="shared" si="2"/>
        <v>43</v>
      </c>
      <c r="B45" s="19">
        <v>1</v>
      </c>
      <c r="C45" t="s">
        <v>81</v>
      </c>
      <c r="D45" t="s">
        <v>301</v>
      </c>
      <c r="E45" t="s">
        <v>73</v>
      </c>
      <c r="G45" t="str">
        <f t="shared" si="0"/>
        <v>(43, 'tsp', 1, 'Проект по', 'а', 'д', 0, 0,''),</v>
      </c>
      <c r="P45" s="19"/>
      <c r="S45" s="19"/>
      <c r="T45" s="19"/>
    </row>
    <row r="46" spans="1:20" x14ac:dyDescent="0.25">
      <c r="A46">
        <f t="shared" si="2"/>
        <v>44</v>
      </c>
      <c r="B46" s="19">
        <v>1</v>
      </c>
      <c r="C46" t="s">
        <v>81</v>
      </c>
      <c r="D46" t="s">
        <v>302</v>
      </c>
      <c r="E46" t="s">
        <v>71</v>
      </c>
      <c r="G46" t="str">
        <f t="shared" si="0"/>
        <v>(44, 'tsp', 1, 'Планирование', 'а', 'р', 0, 0,''),</v>
      </c>
      <c r="P46" s="19"/>
      <c r="S46" s="19"/>
      <c r="T46" s="19"/>
    </row>
    <row r="47" spans="1:20" x14ac:dyDescent="0.25">
      <c r="A47">
        <f t="shared" si="2"/>
        <v>45</v>
      </c>
      <c r="B47" s="19">
        <v>2</v>
      </c>
      <c r="C47" t="s">
        <v>70</v>
      </c>
      <c r="D47" t="s">
        <v>76</v>
      </c>
      <c r="E47" t="s">
        <v>71</v>
      </c>
      <c r="F47" t="s">
        <v>247</v>
      </c>
      <c r="G47" t="str">
        <f t="shared" si="0"/>
        <v>(45, 'tsp', 2, 'внедрение', 'и', 'р', 0, 0,'/1%D0%A1/'),</v>
      </c>
      <c r="P47" s="19">
        <v>4</v>
      </c>
      <c r="Q47" t="s">
        <v>81</v>
      </c>
      <c r="S47" s="19"/>
      <c r="T47" s="19"/>
    </row>
    <row r="48" spans="1:20" x14ac:dyDescent="0.25">
      <c r="A48">
        <f t="shared" si="2"/>
        <v>46</v>
      </c>
      <c r="B48" s="19">
        <v>2</v>
      </c>
      <c r="C48" t="s">
        <v>71</v>
      </c>
      <c r="D48" t="s">
        <v>77</v>
      </c>
      <c r="E48" t="s">
        <v>71</v>
      </c>
      <c r="F48" t="s">
        <v>247</v>
      </c>
      <c r="G48" t="str">
        <f t="shared" si="0"/>
        <v>(46, 'tsp', 2, 'внедрения', 'р', 'р', 0, 0,'/1%D0%A1/'),</v>
      </c>
      <c r="P48" s="19">
        <v>4</v>
      </c>
      <c r="Q48" t="s">
        <v>81</v>
      </c>
      <c r="S48" s="19"/>
      <c r="T48" s="19"/>
    </row>
    <row r="49" spans="1:20" x14ac:dyDescent="0.25">
      <c r="A49">
        <f t="shared" si="1"/>
        <v>47</v>
      </c>
      <c r="B49" s="19">
        <v>2</v>
      </c>
      <c r="C49" t="s">
        <v>72</v>
      </c>
      <c r="D49" t="s">
        <v>76</v>
      </c>
      <c r="E49" t="s">
        <v>71</v>
      </c>
      <c r="F49" t="s">
        <v>247</v>
      </c>
      <c r="G49" t="str">
        <f t="shared" si="0"/>
        <v>(47, 'tsp', 2, 'внедрение', 'в', 'р', 0, 0,'/1%D0%A1/'),</v>
      </c>
      <c r="P49" s="19">
        <v>4</v>
      </c>
      <c r="Q49" t="s">
        <v>81</v>
      </c>
      <c r="S49" s="19"/>
      <c r="T49" s="19"/>
    </row>
    <row r="50" spans="1:20" x14ac:dyDescent="0.25">
      <c r="A50">
        <f t="shared" si="1"/>
        <v>48</v>
      </c>
      <c r="B50" s="19">
        <v>2</v>
      </c>
      <c r="C50" t="s">
        <v>73</v>
      </c>
      <c r="D50" t="s">
        <v>78</v>
      </c>
      <c r="E50" t="s">
        <v>71</v>
      </c>
      <c r="F50" t="s">
        <v>247</v>
      </c>
      <c r="G50" t="str">
        <f t="shared" si="0"/>
        <v>(48, 'tsp', 2, 'внедрению', 'д', 'р', 0, 0,'/1%D0%A1/'),</v>
      </c>
      <c r="P50" s="19">
        <v>4</v>
      </c>
      <c r="Q50" t="s">
        <v>81</v>
      </c>
      <c r="R50" s="19"/>
      <c r="S50" s="19"/>
      <c r="T50" s="19"/>
    </row>
    <row r="51" spans="1:20" x14ac:dyDescent="0.25">
      <c r="A51">
        <f t="shared" si="1"/>
        <v>49</v>
      </c>
      <c r="B51" s="19">
        <v>2</v>
      </c>
      <c r="C51" t="s">
        <v>74</v>
      </c>
      <c r="D51" t="s">
        <v>79</v>
      </c>
      <c r="E51" t="s">
        <v>71</v>
      </c>
      <c r="F51" t="s">
        <v>247</v>
      </c>
      <c r="G51" t="str">
        <f t="shared" si="0"/>
        <v>(49, 'tsp', 2, 'внедрением', 'т', 'р', 0, 0,'/1%D0%A1/'),</v>
      </c>
      <c r="P51" s="19">
        <v>4</v>
      </c>
      <c r="Q51" t="s">
        <v>81</v>
      </c>
      <c r="R51" s="19"/>
      <c r="S51" s="19"/>
      <c r="T51" s="19"/>
    </row>
    <row r="52" spans="1:20" x14ac:dyDescent="0.25">
      <c r="A52">
        <f t="shared" si="1"/>
        <v>50</v>
      </c>
      <c r="B52" s="19">
        <v>2</v>
      </c>
      <c r="C52" t="s">
        <v>75</v>
      </c>
      <c r="D52" t="s">
        <v>80</v>
      </c>
      <c r="E52" t="s">
        <v>71</v>
      </c>
      <c r="F52" t="s">
        <v>247</v>
      </c>
      <c r="G52" t="str">
        <f t="shared" si="0"/>
        <v>(50, 'tsp', 2, 'внедрении', 'п', 'р', 0, 0,'/1%D0%A1/'),</v>
      </c>
      <c r="P52" s="19">
        <v>4</v>
      </c>
      <c r="Q52" t="s">
        <v>81</v>
      </c>
      <c r="R52" s="19"/>
      <c r="S52" s="19"/>
      <c r="T52" s="19"/>
    </row>
    <row r="53" spans="1:20" x14ac:dyDescent="0.25">
      <c r="A53">
        <f t="shared" si="1"/>
        <v>51</v>
      </c>
      <c r="B53" s="19">
        <v>2</v>
      </c>
      <c r="C53" t="s">
        <v>70</v>
      </c>
      <c r="D53" t="s">
        <v>87</v>
      </c>
      <c r="E53" t="s">
        <v>71</v>
      </c>
      <c r="G53" t="str">
        <f t="shared" si="0"/>
        <v>(51, 'tsp', 2, 'настройка', 'и', 'р', 0, 0,''),</v>
      </c>
      <c r="P53" s="19">
        <v>4</v>
      </c>
      <c r="Q53" t="s">
        <v>81</v>
      </c>
      <c r="R53" s="19"/>
      <c r="S53" s="19"/>
      <c r="T53" s="19"/>
    </row>
    <row r="54" spans="1:20" x14ac:dyDescent="0.25">
      <c r="A54">
        <f t="shared" si="1"/>
        <v>52</v>
      </c>
      <c r="B54" s="19">
        <v>2</v>
      </c>
      <c r="C54" t="s">
        <v>71</v>
      </c>
      <c r="D54" t="s">
        <v>88</v>
      </c>
      <c r="E54" t="s">
        <v>71</v>
      </c>
      <c r="G54" t="str">
        <f t="shared" si="0"/>
        <v>(52, 'tsp', 2, 'настройки', 'р', 'р', 0, 0,''),</v>
      </c>
      <c r="P54" s="19">
        <v>4</v>
      </c>
      <c r="Q54" s="19"/>
      <c r="R54" s="19"/>
      <c r="S54" s="19"/>
      <c r="T54" s="19"/>
    </row>
    <row r="55" spans="1:20" x14ac:dyDescent="0.25">
      <c r="A55">
        <f t="shared" si="1"/>
        <v>53</v>
      </c>
      <c r="B55" s="19">
        <v>2</v>
      </c>
      <c r="C55" t="s">
        <v>72</v>
      </c>
      <c r="D55" t="s">
        <v>89</v>
      </c>
      <c r="E55" t="s">
        <v>71</v>
      </c>
      <c r="G55" t="str">
        <f t="shared" si="0"/>
        <v>(53, 'tsp', 2, 'настройку', 'в', 'р', 0, 0,''),</v>
      </c>
      <c r="P55" s="19">
        <v>4</v>
      </c>
      <c r="Q55" s="19"/>
      <c r="R55" s="19"/>
      <c r="S55" s="19"/>
      <c r="T55" s="19"/>
    </row>
    <row r="56" spans="1:20" x14ac:dyDescent="0.25">
      <c r="A56">
        <f t="shared" si="1"/>
        <v>54</v>
      </c>
      <c r="B56" s="19">
        <v>2</v>
      </c>
      <c r="C56" t="s">
        <v>73</v>
      </c>
      <c r="D56" t="s">
        <v>90</v>
      </c>
      <c r="E56" t="s">
        <v>71</v>
      </c>
      <c r="G56" t="str">
        <f t="shared" si="0"/>
        <v>(54, 'tsp', 2, 'настройке', 'д', 'р', 0, 0,''),</v>
      </c>
      <c r="P56" s="19">
        <v>4</v>
      </c>
      <c r="Q56" s="19"/>
      <c r="R56" s="19"/>
      <c r="S56" s="19"/>
      <c r="T56" s="19"/>
    </row>
    <row r="57" spans="1:20" x14ac:dyDescent="0.25">
      <c r="A57">
        <f t="shared" si="1"/>
        <v>55</v>
      </c>
      <c r="B57" s="19">
        <v>2</v>
      </c>
      <c r="C57" t="s">
        <v>74</v>
      </c>
      <c r="D57" t="s">
        <v>91</v>
      </c>
      <c r="E57" t="s">
        <v>71</v>
      </c>
      <c r="G57" t="str">
        <f t="shared" si="0"/>
        <v>(55, 'tsp', 2, 'настройкой', 'т', 'р', 0, 0,''),</v>
      </c>
      <c r="P57" s="19">
        <v>4</v>
      </c>
      <c r="Q57" s="19"/>
      <c r="R57" s="19"/>
      <c r="S57" s="19"/>
      <c r="T57" s="19"/>
    </row>
    <row r="58" spans="1:20" x14ac:dyDescent="0.25">
      <c r="A58">
        <f t="shared" si="1"/>
        <v>56</v>
      </c>
      <c r="B58" s="19">
        <v>2</v>
      </c>
      <c r="C58" t="s">
        <v>75</v>
      </c>
      <c r="D58" t="s">
        <v>90</v>
      </c>
      <c r="E58" t="s">
        <v>71</v>
      </c>
      <c r="G58" t="str">
        <f t="shared" si="0"/>
        <v>(56, 'tsp', 2, 'настройке', 'п', 'р', 0, 0,''),</v>
      </c>
      <c r="P58" s="19">
        <v>4</v>
      </c>
      <c r="Q58" s="19"/>
      <c r="R58" s="19"/>
      <c r="S58" s="19"/>
      <c r="T58" s="19"/>
    </row>
    <row r="59" spans="1:20" x14ac:dyDescent="0.25">
      <c r="A59">
        <f t="shared" si="1"/>
        <v>57</v>
      </c>
      <c r="B59" s="19">
        <v>2</v>
      </c>
      <c r="C59" t="s">
        <v>70</v>
      </c>
      <c r="D59" t="s">
        <v>132</v>
      </c>
      <c r="E59" t="s">
        <v>71</v>
      </c>
      <c r="G59" t="str">
        <f t="shared" si="0"/>
        <v>(57, 'tsp', 2, 'установка', 'и', 'р', 0, 0,''),</v>
      </c>
      <c r="P59" s="19">
        <v>4</v>
      </c>
      <c r="Q59" s="19"/>
      <c r="R59" s="19"/>
      <c r="S59" s="19"/>
      <c r="T59" s="19"/>
    </row>
    <row r="60" spans="1:20" x14ac:dyDescent="0.25">
      <c r="A60">
        <f t="shared" si="1"/>
        <v>58</v>
      </c>
      <c r="B60" s="19">
        <v>2</v>
      </c>
      <c r="C60" t="s">
        <v>71</v>
      </c>
      <c r="D60" t="s">
        <v>133</v>
      </c>
      <c r="E60" t="s">
        <v>71</v>
      </c>
      <c r="G60" t="str">
        <f t="shared" si="0"/>
        <v>(58, 'tsp', 2, 'установки', 'р', 'р', 0, 0,''),</v>
      </c>
      <c r="P60" s="19">
        <v>4</v>
      </c>
      <c r="Q60" s="19"/>
      <c r="R60" s="19"/>
      <c r="S60" s="19"/>
      <c r="T60" s="19"/>
    </row>
    <row r="61" spans="1:20" x14ac:dyDescent="0.25">
      <c r="A61">
        <f t="shared" si="1"/>
        <v>59</v>
      </c>
      <c r="B61" s="19">
        <v>2</v>
      </c>
      <c r="C61" t="s">
        <v>72</v>
      </c>
      <c r="D61" t="s">
        <v>134</v>
      </c>
      <c r="E61" t="s">
        <v>71</v>
      </c>
      <c r="G61" t="str">
        <f t="shared" si="0"/>
        <v>(59, 'tsp', 2, 'установку', 'в', 'р', 0, 0,''),</v>
      </c>
      <c r="P61" s="19">
        <v>4</v>
      </c>
      <c r="Q61" s="19"/>
      <c r="R61" s="19"/>
      <c r="S61" s="19"/>
      <c r="T61" s="19"/>
    </row>
    <row r="62" spans="1:20" x14ac:dyDescent="0.25">
      <c r="A62">
        <f t="shared" si="1"/>
        <v>60</v>
      </c>
      <c r="B62" s="19">
        <v>2</v>
      </c>
      <c r="C62" t="s">
        <v>73</v>
      </c>
      <c r="D62" t="s">
        <v>135</v>
      </c>
      <c r="E62" t="s">
        <v>71</v>
      </c>
      <c r="G62" t="str">
        <f t="shared" si="0"/>
        <v>(60, 'tsp', 2, 'установке', 'д', 'р', 0, 0,''),</v>
      </c>
      <c r="P62" s="19">
        <v>4</v>
      </c>
      <c r="Q62" s="19"/>
      <c r="R62" s="19"/>
      <c r="S62" s="19"/>
      <c r="T62" s="19"/>
    </row>
    <row r="63" spans="1:20" x14ac:dyDescent="0.25">
      <c r="A63">
        <f t="shared" si="1"/>
        <v>61</v>
      </c>
      <c r="B63" s="19">
        <v>2</v>
      </c>
      <c r="C63" t="s">
        <v>74</v>
      </c>
      <c r="D63" t="s">
        <v>136</v>
      </c>
      <c r="E63" t="s">
        <v>71</v>
      </c>
      <c r="G63" t="str">
        <f t="shared" si="0"/>
        <v>(61, 'tsp', 2, 'установкой', 'т', 'р', 0, 0,''),</v>
      </c>
      <c r="P63" s="19">
        <v>4</v>
      </c>
      <c r="Q63" s="19"/>
      <c r="R63" s="19"/>
      <c r="S63" s="19"/>
      <c r="T63" s="19"/>
    </row>
    <row r="64" spans="1:20" x14ac:dyDescent="0.25">
      <c r="A64">
        <f t="shared" si="1"/>
        <v>62</v>
      </c>
      <c r="B64" s="19">
        <v>2</v>
      </c>
      <c r="C64" t="s">
        <v>75</v>
      </c>
      <c r="D64" t="s">
        <v>135</v>
      </c>
      <c r="E64" t="s">
        <v>71</v>
      </c>
      <c r="G64" t="str">
        <f t="shared" si="0"/>
        <v>(62, 'tsp', 2, 'установке', 'п', 'р', 0, 0,''),</v>
      </c>
      <c r="P64" s="19">
        <v>4</v>
      </c>
      <c r="Q64" s="19"/>
      <c r="R64" s="19"/>
      <c r="S64" s="19"/>
      <c r="T64" s="19"/>
    </row>
    <row r="65" spans="1:20" x14ac:dyDescent="0.25">
      <c r="A65">
        <f t="shared" si="1"/>
        <v>63</v>
      </c>
      <c r="B65" s="19">
        <v>2</v>
      </c>
      <c r="C65" t="s">
        <v>70</v>
      </c>
      <c r="D65" t="s">
        <v>137</v>
      </c>
      <c r="E65" t="s">
        <v>73</v>
      </c>
      <c r="F65" t="s">
        <v>238</v>
      </c>
      <c r="G65" t="str">
        <f t="shared" si="0"/>
        <v>(63, 'tsp', 2, 'консультации по', 'и', 'д', 0, 0,'/1%D0%A1/%D0%9F%D0%BE%D0%B4%D0%B4%D0%B5%D1%80%D0%B6%D0%BA%D0%B0/'),</v>
      </c>
      <c r="P65" s="19">
        <v>4</v>
      </c>
      <c r="Q65" s="19"/>
      <c r="R65" s="19"/>
      <c r="S65" s="19"/>
      <c r="T65" s="19"/>
    </row>
    <row r="66" spans="1:20" x14ac:dyDescent="0.25">
      <c r="A66">
        <f t="shared" si="1"/>
        <v>64</v>
      </c>
      <c r="B66" s="19">
        <v>2</v>
      </c>
      <c r="C66" t="s">
        <v>71</v>
      </c>
      <c r="D66" t="s">
        <v>138</v>
      </c>
      <c r="E66" t="s">
        <v>73</v>
      </c>
      <c r="F66" t="s">
        <v>238</v>
      </c>
      <c r="G66" t="str">
        <f t="shared" si="0"/>
        <v>(64, 'tsp', 2, 'консультаций по', 'р', 'д', 0, 0,'/1%D0%A1/%D0%9F%D0%BE%D0%B4%D0%B4%D0%B5%D1%80%D0%B6%D0%BA%D0%B0/'),</v>
      </c>
      <c r="P66" s="19">
        <v>4</v>
      </c>
      <c r="Q66" s="19"/>
      <c r="R66" s="19"/>
      <c r="S66" s="19"/>
      <c r="T66" s="19"/>
    </row>
    <row r="67" spans="1:20" x14ac:dyDescent="0.25">
      <c r="A67">
        <f t="shared" si="1"/>
        <v>65</v>
      </c>
      <c r="B67" s="19">
        <v>2</v>
      </c>
      <c r="C67" t="s">
        <v>72</v>
      </c>
      <c r="D67" t="s">
        <v>137</v>
      </c>
      <c r="E67" t="s">
        <v>73</v>
      </c>
      <c r="F67" t="s">
        <v>238</v>
      </c>
      <c r="G67" t="str">
        <f t="shared" si="0"/>
        <v>(65, 'tsp', 2, 'консультации по', 'в', 'д', 0, 0,'/1%D0%A1/%D0%9F%D0%BE%D0%B4%D0%B4%D0%B5%D1%80%D0%B6%D0%BA%D0%B0/'),</v>
      </c>
      <c r="P67" s="19">
        <v>4</v>
      </c>
      <c r="Q67" s="19"/>
      <c r="R67" s="19"/>
      <c r="S67" s="19"/>
      <c r="T67" s="19"/>
    </row>
    <row r="68" spans="1:20" x14ac:dyDescent="0.25">
      <c r="A68">
        <f t="shared" si="1"/>
        <v>66</v>
      </c>
      <c r="B68" s="19">
        <v>2</v>
      </c>
      <c r="C68" t="s">
        <v>73</v>
      </c>
      <c r="D68" t="s">
        <v>139</v>
      </c>
      <c r="E68" t="s">
        <v>73</v>
      </c>
      <c r="F68" t="s">
        <v>238</v>
      </c>
      <c r="G68" t="str">
        <f t="shared" ref="G68:G131" si="3">"("&amp;A68&amp;", "&amp;"'tsp'"&amp;", "&amp;B68&amp;", '"&amp;D68&amp;"', '"&amp;C68&amp;"', '"&amp;E68&amp;"', 0, 0,'"&amp;F68&amp;"'),"</f>
        <v>(66, 'tsp', 2, 'консультациям по', 'д', 'д', 0, 0,'/1%D0%A1/%D0%9F%D0%BE%D0%B4%D0%B4%D0%B5%D1%80%D0%B6%D0%BA%D0%B0/'),</v>
      </c>
      <c r="P68" s="19">
        <v>4</v>
      </c>
      <c r="Q68" s="19"/>
      <c r="R68" s="19"/>
      <c r="S68" s="19"/>
      <c r="T68" s="19"/>
    </row>
    <row r="69" spans="1:20" x14ac:dyDescent="0.25">
      <c r="A69">
        <f t="shared" si="1"/>
        <v>67</v>
      </c>
      <c r="B69" s="19">
        <v>2</v>
      </c>
      <c r="C69" t="s">
        <v>74</v>
      </c>
      <c r="D69" t="s">
        <v>140</v>
      </c>
      <c r="E69" t="s">
        <v>73</v>
      </c>
      <c r="F69" t="s">
        <v>238</v>
      </c>
      <c r="G69" t="str">
        <f t="shared" si="3"/>
        <v>(67, 'tsp', 2, 'консультациями по', 'т', 'д', 0, 0,'/1%D0%A1/%D0%9F%D0%BE%D0%B4%D0%B4%D0%B5%D1%80%D0%B6%D0%BA%D0%B0/'),</v>
      </c>
      <c r="P69" s="19">
        <v>4</v>
      </c>
      <c r="Q69" s="19"/>
      <c r="R69" s="19"/>
      <c r="S69" s="19"/>
      <c r="T69" s="19"/>
    </row>
    <row r="70" spans="1:20" x14ac:dyDescent="0.25">
      <c r="A70">
        <f t="shared" si="1"/>
        <v>68</v>
      </c>
      <c r="B70" s="19">
        <v>2</v>
      </c>
      <c r="C70" t="s">
        <v>75</v>
      </c>
      <c r="D70" t="s">
        <v>141</v>
      </c>
      <c r="E70" t="s">
        <v>73</v>
      </c>
      <c r="F70" t="s">
        <v>238</v>
      </c>
      <c r="G70" t="str">
        <f t="shared" si="3"/>
        <v>(68, 'tsp', 2, 'консультациях по', 'п', 'д', 0, 0,'/1%D0%A1/%D0%9F%D0%BE%D0%B4%D0%B4%D0%B5%D1%80%D0%B6%D0%BA%D0%B0/'),</v>
      </c>
      <c r="P70" s="19">
        <v>4</v>
      </c>
      <c r="Q70" s="19"/>
      <c r="R70" s="19"/>
      <c r="S70" s="19"/>
      <c r="T70" s="19"/>
    </row>
    <row r="71" spans="1:20" x14ac:dyDescent="0.25">
      <c r="A71">
        <f t="shared" si="1"/>
        <v>69</v>
      </c>
      <c r="B71" s="19">
        <v>2</v>
      </c>
      <c r="C71" t="s">
        <v>70</v>
      </c>
      <c r="D71" t="s">
        <v>142</v>
      </c>
      <c r="E71" t="s">
        <v>73</v>
      </c>
      <c r="F71" t="s">
        <v>237</v>
      </c>
      <c r="G71" t="str">
        <f t="shared" si="3"/>
        <v>(69, 'tsp', 2, 'услуги по', 'и', 'д', 0, 0,'/1%D0%A1/%D0%A3%D1%81%D0%BB%D1%83%D0%B3%D0%B8/'),</v>
      </c>
      <c r="P71" s="19">
        <v>4</v>
      </c>
      <c r="Q71" s="19"/>
      <c r="R71" s="19"/>
      <c r="S71" s="19"/>
      <c r="T71" s="19"/>
    </row>
    <row r="72" spans="1:20" x14ac:dyDescent="0.25">
      <c r="A72">
        <f t="shared" si="1"/>
        <v>70</v>
      </c>
      <c r="B72" s="19">
        <v>2</v>
      </c>
      <c r="C72" t="s">
        <v>71</v>
      </c>
      <c r="D72" t="s">
        <v>143</v>
      </c>
      <c r="E72" t="s">
        <v>73</v>
      </c>
      <c r="F72" t="s">
        <v>237</v>
      </c>
      <c r="G72" t="str">
        <f t="shared" si="3"/>
        <v>(70, 'tsp', 2, 'услуг по', 'р', 'д', 0, 0,'/1%D0%A1/%D0%A3%D1%81%D0%BB%D1%83%D0%B3%D0%B8/'),</v>
      </c>
      <c r="P72" s="19">
        <v>4</v>
      </c>
      <c r="Q72" s="19"/>
      <c r="R72" s="19"/>
      <c r="S72" s="19"/>
      <c r="T72" s="19"/>
    </row>
    <row r="73" spans="1:20" x14ac:dyDescent="0.25">
      <c r="A73">
        <f t="shared" si="1"/>
        <v>71</v>
      </c>
      <c r="B73" s="19">
        <v>2</v>
      </c>
      <c r="C73" t="s">
        <v>72</v>
      </c>
      <c r="D73" t="s">
        <v>142</v>
      </c>
      <c r="E73" t="s">
        <v>73</v>
      </c>
      <c r="F73" t="s">
        <v>237</v>
      </c>
      <c r="G73" t="str">
        <f t="shared" si="3"/>
        <v>(71, 'tsp', 2, 'услуги по', 'в', 'д', 0, 0,'/1%D0%A1/%D0%A3%D1%81%D0%BB%D1%83%D0%B3%D0%B8/'),</v>
      </c>
    </row>
    <row r="74" spans="1:20" x14ac:dyDescent="0.25">
      <c r="A74">
        <f t="shared" si="1"/>
        <v>72</v>
      </c>
      <c r="B74" s="19">
        <v>2</v>
      </c>
      <c r="C74" t="s">
        <v>73</v>
      </c>
      <c r="D74" t="s">
        <v>144</v>
      </c>
      <c r="E74" t="s">
        <v>73</v>
      </c>
      <c r="F74" t="s">
        <v>237</v>
      </c>
      <c r="G74" t="str">
        <f t="shared" si="3"/>
        <v>(72, 'tsp', 2, 'услугам по', 'д', 'д', 0, 0,'/1%D0%A1/%D0%A3%D1%81%D0%BB%D1%83%D0%B3%D0%B8/'),</v>
      </c>
    </row>
    <row r="75" spans="1:20" x14ac:dyDescent="0.25">
      <c r="A75">
        <f t="shared" si="1"/>
        <v>73</v>
      </c>
      <c r="B75" s="19">
        <v>2</v>
      </c>
      <c r="C75" t="s">
        <v>74</v>
      </c>
      <c r="D75" t="s">
        <v>145</v>
      </c>
      <c r="E75" t="s">
        <v>73</v>
      </c>
      <c r="F75" t="s">
        <v>237</v>
      </c>
      <c r="G75" t="str">
        <f t="shared" si="3"/>
        <v>(73, 'tsp', 2, 'услугами по', 'т', 'д', 0, 0,'/1%D0%A1/%D0%A3%D1%81%D0%BB%D1%83%D0%B3%D0%B8/'),</v>
      </c>
    </row>
    <row r="76" spans="1:20" x14ac:dyDescent="0.25">
      <c r="A76">
        <f t="shared" si="1"/>
        <v>74</v>
      </c>
      <c r="B76" s="19">
        <v>2</v>
      </c>
      <c r="C76" t="s">
        <v>75</v>
      </c>
      <c r="D76" t="s">
        <v>146</v>
      </c>
      <c r="E76" t="s">
        <v>73</v>
      </c>
      <c r="F76" t="s">
        <v>237</v>
      </c>
      <c r="G76" t="str">
        <f t="shared" si="3"/>
        <v>(74, 'tsp', 2, 'услугах по', 'п', 'д', 0, 0,'/1%D0%A1/%D0%A3%D1%81%D0%BB%D1%83%D0%B3%D0%B8/'),</v>
      </c>
    </row>
    <row r="77" spans="1:20" x14ac:dyDescent="0.25">
      <c r="A77">
        <f t="shared" si="1"/>
        <v>75</v>
      </c>
      <c r="B77" s="19">
        <v>2</v>
      </c>
      <c r="C77" t="s">
        <v>70</v>
      </c>
      <c r="D77" t="s">
        <v>184</v>
      </c>
      <c r="E77" t="s">
        <v>72</v>
      </c>
      <c r="F77" t="s">
        <v>236</v>
      </c>
      <c r="G77" t="str">
        <f t="shared" si="3"/>
        <v>(75, 'tsp', 2, 'заказ на', 'и', 'в', 0, 0,'/1%D0%A1/%D0%9F%D1%80%D0%BE%D0%B4%D0%B0%D0%B6%D0%B0/'),</v>
      </c>
    </row>
    <row r="78" spans="1:20" x14ac:dyDescent="0.25">
      <c r="A78">
        <f t="shared" si="1"/>
        <v>76</v>
      </c>
      <c r="B78" s="19">
        <v>2</v>
      </c>
      <c r="C78" t="s">
        <v>71</v>
      </c>
      <c r="D78" t="s">
        <v>185</v>
      </c>
      <c r="E78" t="s">
        <v>72</v>
      </c>
      <c r="F78" t="s">
        <v>236</v>
      </c>
      <c r="G78" t="str">
        <f t="shared" si="3"/>
        <v>(76, 'tsp', 2, 'заказа на', 'р', 'в', 0, 0,'/1%D0%A1/%D0%9F%D1%80%D0%BE%D0%B4%D0%B0%D0%B6%D0%B0/'),</v>
      </c>
    </row>
    <row r="79" spans="1:20" x14ac:dyDescent="0.25">
      <c r="A79">
        <f t="shared" si="1"/>
        <v>77</v>
      </c>
      <c r="B79" s="19">
        <v>2</v>
      </c>
      <c r="C79" t="s">
        <v>72</v>
      </c>
      <c r="D79" t="s">
        <v>184</v>
      </c>
      <c r="E79" t="s">
        <v>72</v>
      </c>
      <c r="F79" t="s">
        <v>236</v>
      </c>
      <c r="G79" t="str">
        <f t="shared" si="3"/>
        <v>(77, 'tsp', 2, 'заказ на', 'в', 'в', 0, 0,'/1%D0%A1/%D0%9F%D1%80%D0%BE%D0%B4%D0%B0%D0%B6%D0%B0/'),</v>
      </c>
    </row>
    <row r="80" spans="1:20" x14ac:dyDescent="0.25">
      <c r="A80">
        <f t="shared" si="1"/>
        <v>78</v>
      </c>
      <c r="B80" s="19">
        <v>2</v>
      </c>
      <c r="C80" t="s">
        <v>73</v>
      </c>
      <c r="D80" t="s">
        <v>186</v>
      </c>
      <c r="E80" t="s">
        <v>72</v>
      </c>
      <c r="F80" t="s">
        <v>236</v>
      </c>
      <c r="G80" t="str">
        <f t="shared" si="3"/>
        <v>(78, 'tsp', 2, 'заказу на', 'д', 'в', 0, 0,'/1%D0%A1/%D0%9F%D1%80%D0%BE%D0%B4%D0%B0%D0%B6%D0%B0/'),</v>
      </c>
    </row>
    <row r="81" spans="1:7" x14ac:dyDescent="0.25">
      <c r="A81">
        <f t="shared" si="1"/>
        <v>79</v>
      </c>
      <c r="B81" s="19">
        <v>2</v>
      </c>
      <c r="C81" t="s">
        <v>74</v>
      </c>
      <c r="D81" t="s">
        <v>187</v>
      </c>
      <c r="E81" t="s">
        <v>72</v>
      </c>
      <c r="F81" t="s">
        <v>236</v>
      </c>
      <c r="G81" t="str">
        <f t="shared" si="3"/>
        <v>(79, 'tsp', 2, 'заказом на', 'т', 'в', 0, 0,'/1%D0%A1/%D0%9F%D1%80%D0%BE%D0%B4%D0%B0%D0%B6%D0%B0/'),</v>
      </c>
    </row>
    <row r="82" spans="1:7" x14ac:dyDescent="0.25">
      <c r="A82">
        <f t="shared" si="1"/>
        <v>80</v>
      </c>
      <c r="B82" s="19">
        <v>2</v>
      </c>
      <c r="C82" t="s">
        <v>75</v>
      </c>
      <c r="D82" t="s">
        <v>188</v>
      </c>
      <c r="E82" t="s">
        <v>72</v>
      </c>
      <c r="F82" t="s">
        <v>236</v>
      </c>
      <c r="G82" t="str">
        <f t="shared" si="3"/>
        <v>(80, 'tsp', 2, 'заказе на', 'п', 'в', 0, 0,'/1%D0%A1/%D0%9F%D1%80%D0%BE%D0%B4%D0%B0%D0%B6%D0%B0/'),</v>
      </c>
    </row>
    <row r="83" spans="1:7" x14ac:dyDescent="0.25">
      <c r="A83">
        <f t="shared" si="1"/>
        <v>81</v>
      </c>
      <c r="B83" s="19">
        <v>2</v>
      </c>
      <c r="C83" t="s">
        <v>70</v>
      </c>
      <c r="D83" t="s">
        <v>161</v>
      </c>
      <c r="E83" t="s">
        <v>70</v>
      </c>
      <c r="F83" t="s">
        <v>239</v>
      </c>
      <c r="G83" t="str">
        <f t="shared" si="3"/>
        <v>(81, 'tsp', 2, 'установленная программа', 'и', 'и', 0, 0,'/1%D0%A1/%D0%A3%D1%81%D1%82%D0%B0%D0%BD%D0%BE%D0%B2%D0%BA%D0%B0/'),</v>
      </c>
    </row>
    <row r="84" spans="1:7" x14ac:dyDescent="0.25">
      <c r="A84">
        <f t="shared" si="1"/>
        <v>82</v>
      </c>
      <c r="B84" s="19">
        <v>2</v>
      </c>
      <c r="C84" t="s">
        <v>71</v>
      </c>
      <c r="D84" t="s">
        <v>162</v>
      </c>
      <c r="E84" t="s">
        <v>70</v>
      </c>
      <c r="F84" t="s">
        <v>239</v>
      </c>
      <c r="G84" t="str">
        <f t="shared" si="3"/>
        <v>(82, 'tsp', 2, 'установленной программы', 'р', 'и', 0, 0,'/1%D0%A1/%D0%A3%D1%81%D1%82%D0%B0%D0%BD%D0%BE%D0%B2%D0%BA%D0%B0/'),</v>
      </c>
    </row>
    <row r="85" spans="1:7" x14ac:dyDescent="0.25">
      <c r="A85">
        <f t="shared" si="1"/>
        <v>83</v>
      </c>
      <c r="B85" s="19">
        <v>2</v>
      </c>
      <c r="C85" t="s">
        <v>72</v>
      </c>
      <c r="D85" t="s">
        <v>163</v>
      </c>
      <c r="E85" t="s">
        <v>70</v>
      </c>
      <c r="F85" t="s">
        <v>239</v>
      </c>
      <c r="G85" t="str">
        <f t="shared" si="3"/>
        <v>(83, 'tsp', 2, 'установленную программу', 'в', 'и', 0, 0,'/1%D0%A1/%D0%A3%D1%81%D1%82%D0%B0%D0%BD%D0%BE%D0%B2%D0%BA%D0%B0/'),</v>
      </c>
    </row>
    <row r="86" spans="1:7" x14ac:dyDescent="0.25">
      <c r="A86">
        <f t="shared" si="1"/>
        <v>84</v>
      </c>
      <c r="B86" s="19">
        <v>2</v>
      </c>
      <c r="C86" t="s">
        <v>73</v>
      </c>
      <c r="D86" t="s">
        <v>164</v>
      </c>
      <c r="E86" t="s">
        <v>70</v>
      </c>
      <c r="F86" t="s">
        <v>239</v>
      </c>
      <c r="G86" t="str">
        <f t="shared" si="3"/>
        <v>(84, 'tsp', 2, 'установленной программе', 'д', 'и', 0, 0,'/1%D0%A1/%D0%A3%D1%81%D1%82%D0%B0%D0%BD%D0%BE%D0%B2%D0%BA%D0%B0/'),</v>
      </c>
    </row>
    <row r="87" spans="1:7" x14ac:dyDescent="0.25">
      <c r="A87">
        <f t="shared" si="1"/>
        <v>85</v>
      </c>
      <c r="B87" s="19">
        <v>2</v>
      </c>
      <c r="C87" t="s">
        <v>74</v>
      </c>
      <c r="D87" t="s">
        <v>165</v>
      </c>
      <c r="E87" t="s">
        <v>70</v>
      </c>
      <c r="F87" t="s">
        <v>239</v>
      </c>
      <c r="G87" t="str">
        <f t="shared" si="3"/>
        <v>(85, 'tsp', 2, 'установленной программой', 'т', 'и', 0, 0,'/1%D0%A1/%D0%A3%D1%81%D1%82%D0%B0%D0%BD%D0%BE%D0%B2%D0%BA%D0%B0/'),</v>
      </c>
    </row>
    <row r="88" spans="1:7" x14ac:dyDescent="0.25">
      <c r="A88">
        <f t="shared" si="1"/>
        <v>86</v>
      </c>
      <c r="B88" s="19">
        <v>2</v>
      </c>
      <c r="C88" t="s">
        <v>75</v>
      </c>
      <c r="D88" t="s">
        <v>164</v>
      </c>
      <c r="E88" t="s">
        <v>70</v>
      </c>
      <c r="F88" t="s">
        <v>239</v>
      </c>
      <c r="G88" t="str">
        <f t="shared" si="3"/>
        <v>(86, 'tsp', 2, 'установленной программе', 'п', 'и', 0, 0,'/1%D0%A1/%D0%A3%D1%81%D1%82%D0%B0%D0%BD%D0%BE%D0%B2%D0%BA%D0%B0/'),</v>
      </c>
    </row>
    <row r="89" spans="1:7" x14ac:dyDescent="0.25">
      <c r="A89">
        <f t="shared" si="1"/>
        <v>87</v>
      </c>
      <c r="B89" s="19">
        <v>2</v>
      </c>
      <c r="C89" t="s">
        <v>81</v>
      </c>
      <c r="D89" t="s">
        <v>166</v>
      </c>
      <c r="E89" t="s">
        <v>74</v>
      </c>
      <c r="G89" t="str">
        <f t="shared" si="3"/>
        <v>(87, 'tsp', 2, 'управляя', 'а', 'т', 0, 0,''),</v>
      </c>
    </row>
    <row r="90" spans="1:7" x14ac:dyDescent="0.25">
      <c r="A90">
        <f t="shared" si="1"/>
        <v>88</v>
      </c>
      <c r="B90" s="19">
        <v>2</v>
      </c>
      <c r="C90" t="s">
        <v>70</v>
      </c>
      <c r="D90" t="s">
        <v>167</v>
      </c>
      <c r="E90" t="s">
        <v>74</v>
      </c>
      <c r="G90" t="str">
        <f t="shared" si="3"/>
        <v>(88, 'tsp', 2, 'управление', 'и', 'т', 0, 0,''),</v>
      </c>
    </row>
    <row r="91" spans="1:7" x14ac:dyDescent="0.25">
      <c r="A91">
        <f t="shared" si="1"/>
        <v>89</v>
      </c>
      <c r="B91" s="19">
        <v>2</v>
      </c>
      <c r="C91" t="s">
        <v>71</v>
      </c>
      <c r="D91" t="s">
        <v>168</v>
      </c>
      <c r="E91" t="s">
        <v>74</v>
      </c>
      <c r="G91" t="str">
        <f t="shared" si="3"/>
        <v>(89, 'tsp', 2, 'управления', 'р', 'т', 0, 0,''),</v>
      </c>
    </row>
    <row r="92" spans="1:7" x14ac:dyDescent="0.25">
      <c r="A92">
        <f t="shared" si="1"/>
        <v>90</v>
      </c>
      <c r="B92" s="19">
        <v>2</v>
      </c>
      <c r="C92" t="s">
        <v>72</v>
      </c>
      <c r="D92" t="s">
        <v>167</v>
      </c>
      <c r="E92" t="s">
        <v>74</v>
      </c>
      <c r="G92" t="str">
        <f t="shared" si="3"/>
        <v>(90, 'tsp', 2, 'управление', 'в', 'т', 0, 0,''),</v>
      </c>
    </row>
    <row r="93" spans="1:7" x14ac:dyDescent="0.25">
      <c r="A93">
        <f t="shared" si="1"/>
        <v>91</v>
      </c>
      <c r="B93" s="19">
        <v>2</v>
      </c>
      <c r="C93" t="s">
        <v>73</v>
      </c>
      <c r="D93" t="s">
        <v>169</v>
      </c>
      <c r="E93" t="s">
        <v>74</v>
      </c>
      <c r="G93" t="str">
        <f t="shared" si="3"/>
        <v>(91, 'tsp', 2, 'управлению', 'д', 'т', 0, 0,''),</v>
      </c>
    </row>
    <row r="94" spans="1:7" x14ac:dyDescent="0.25">
      <c r="A94">
        <f t="shared" ref="A94:A157" si="4">A93+1</f>
        <v>92</v>
      </c>
      <c r="B94" s="19">
        <v>2</v>
      </c>
      <c r="C94" t="s">
        <v>74</v>
      </c>
      <c r="D94" t="s">
        <v>170</v>
      </c>
      <c r="E94" t="s">
        <v>74</v>
      </c>
      <c r="G94" t="str">
        <f t="shared" si="3"/>
        <v>(92, 'tsp', 2, 'управлением', 'т', 'т', 0, 0,''),</v>
      </c>
    </row>
    <row r="95" spans="1:7" x14ac:dyDescent="0.25">
      <c r="A95">
        <f t="shared" si="4"/>
        <v>93</v>
      </c>
      <c r="B95" s="19">
        <v>2</v>
      </c>
      <c r="C95" t="s">
        <v>75</v>
      </c>
      <c r="D95" t="s">
        <v>171</v>
      </c>
      <c r="E95" t="s">
        <v>74</v>
      </c>
      <c r="G95" t="str">
        <f t="shared" si="3"/>
        <v>(93, 'tsp', 2, 'управлении', 'п', 'т', 0, 0,''),</v>
      </c>
    </row>
    <row r="96" spans="1:7" x14ac:dyDescent="0.25">
      <c r="A96">
        <f t="shared" si="4"/>
        <v>94</v>
      </c>
      <c r="B96" s="19">
        <v>2</v>
      </c>
      <c r="C96" t="s">
        <v>70</v>
      </c>
      <c r="D96" t="s">
        <v>172</v>
      </c>
      <c r="E96" t="s">
        <v>75</v>
      </c>
      <c r="G96" t="str">
        <f t="shared" si="3"/>
        <v>(94, 'tsp', 2, 'настройки в', 'и', 'п', 0, 0,''),</v>
      </c>
    </row>
    <row r="97" spans="1:7" x14ac:dyDescent="0.25">
      <c r="A97">
        <f t="shared" si="4"/>
        <v>95</v>
      </c>
      <c r="B97" s="19">
        <v>2</v>
      </c>
      <c r="C97" t="s">
        <v>71</v>
      </c>
      <c r="D97" t="s">
        <v>173</v>
      </c>
      <c r="E97" t="s">
        <v>75</v>
      </c>
      <c r="G97" t="str">
        <f t="shared" si="3"/>
        <v>(95, 'tsp', 2, 'настроек в', 'р', 'п', 0, 0,''),</v>
      </c>
    </row>
    <row r="98" spans="1:7" x14ac:dyDescent="0.25">
      <c r="A98">
        <f t="shared" si="4"/>
        <v>96</v>
      </c>
      <c r="B98" s="19">
        <v>2</v>
      </c>
      <c r="C98" t="s">
        <v>72</v>
      </c>
      <c r="D98" t="s">
        <v>172</v>
      </c>
      <c r="E98" t="s">
        <v>75</v>
      </c>
      <c r="G98" t="str">
        <f t="shared" si="3"/>
        <v>(96, 'tsp', 2, 'настройки в', 'в', 'п', 0, 0,''),</v>
      </c>
    </row>
    <row r="99" spans="1:7" x14ac:dyDescent="0.25">
      <c r="A99">
        <f t="shared" si="4"/>
        <v>97</v>
      </c>
      <c r="B99" s="19">
        <v>2</v>
      </c>
      <c r="C99" t="s">
        <v>73</v>
      </c>
      <c r="D99" t="s">
        <v>174</v>
      </c>
      <c r="E99" t="s">
        <v>75</v>
      </c>
      <c r="G99" t="str">
        <f t="shared" si="3"/>
        <v>(97, 'tsp', 2, 'настройкам в', 'д', 'п', 0, 0,''),</v>
      </c>
    </row>
    <row r="100" spans="1:7" x14ac:dyDescent="0.25">
      <c r="A100">
        <f t="shared" si="4"/>
        <v>98</v>
      </c>
      <c r="B100" s="19">
        <v>2</v>
      </c>
      <c r="C100" t="s">
        <v>74</v>
      </c>
      <c r="D100" t="s">
        <v>175</v>
      </c>
      <c r="E100" t="s">
        <v>75</v>
      </c>
      <c r="G100" t="str">
        <f t="shared" si="3"/>
        <v>(98, 'tsp', 2, 'настройками в', 'т', 'п', 0, 0,''),</v>
      </c>
    </row>
    <row r="101" spans="1:7" x14ac:dyDescent="0.25">
      <c r="A101">
        <f t="shared" si="4"/>
        <v>99</v>
      </c>
      <c r="B101" s="19">
        <v>2</v>
      </c>
      <c r="C101" t="s">
        <v>75</v>
      </c>
      <c r="D101" t="s">
        <v>176</v>
      </c>
      <c r="E101" t="s">
        <v>75</v>
      </c>
      <c r="G101" t="str">
        <f t="shared" si="3"/>
        <v>(99, 'tsp', 2, 'настройках в', 'п', 'п', 0, 0,''),</v>
      </c>
    </row>
    <row r="102" spans="1:7" x14ac:dyDescent="0.25">
      <c r="A102">
        <f t="shared" si="4"/>
        <v>100</v>
      </c>
      <c r="B102" s="19">
        <v>2</v>
      </c>
      <c r="C102" t="s">
        <v>70</v>
      </c>
      <c r="D102" t="s">
        <v>177</v>
      </c>
      <c r="E102" t="s">
        <v>75</v>
      </c>
      <c r="G102" t="str">
        <f t="shared" si="3"/>
        <v>(100, 'tsp', 2, 'новое в', 'и', 'п', 0, 0,''),</v>
      </c>
    </row>
    <row r="103" spans="1:7" x14ac:dyDescent="0.25">
      <c r="A103">
        <f t="shared" si="4"/>
        <v>101</v>
      </c>
      <c r="B103" s="19">
        <v>2</v>
      </c>
      <c r="C103" t="s">
        <v>71</v>
      </c>
      <c r="D103" t="s">
        <v>178</v>
      </c>
      <c r="E103" t="s">
        <v>75</v>
      </c>
      <c r="G103" t="str">
        <f t="shared" si="3"/>
        <v>(101, 'tsp', 2, 'нового в', 'р', 'п', 0, 0,''),</v>
      </c>
    </row>
    <row r="104" spans="1:7" x14ac:dyDescent="0.25">
      <c r="A104">
        <f t="shared" si="4"/>
        <v>102</v>
      </c>
      <c r="B104" s="19">
        <v>2</v>
      </c>
      <c r="C104" t="s">
        <v>72</v>
      </c>
      <c r="D104" t="s">
        <v>177</v>
      </c>
      <c r="E104" t="s">
        <v>75</v>
      </c>
      <c r="G104" t="str">
        <f t="shared" si="3"/>
        <v>(102, 'tsp', 2, 'новое в', 'в', 'п', 0, 0,''),</v>
      </c>
    </row>
    <row r="105" spans="1:7" x14ac:dyDescent="0.25">
      <c r="A105">
        <f t="shared" si="4"/>
        <v>103</v>
      </c>
      <c r="B105" s="19">
        <v>2</v>
      </c>
      <c r="C105" t="s">
        <v>73</v>
      </c>
      <c r="D105" t="s">
        <v>179</v>
      </c>
      <c r="E105" t="s">
        <v>75</v>
      </c>
      <c r="G105" t="str">
        <f t="shared" si="3"/>
        <v>(103, 'tsp', 2, 'новому в', 'д', 'п', 0, 0,''),</v>
      </c>
    </row>
    <row r="106" spans="1:7" x14ac:dyDescent="0.25">
      <c r="A106">
        <f t="shared" si="4"/>
        <v>104</v>
      </c>
      <c r="B106" s="19">
        <v>2</v>
      </c>
      <c r="C106" t="s">
        <v>74</v>
      </c>
      <c r="D106" t="s">
        <v>180</v>
      </c>
      <c r="E106" t="s">
        <v>75</v>
      </c>
      <c r="G106" t="str">
        <f t="shared" si="3"/>
        <v>(104, 'tsp', 2, 'новым в', 'т', 'п', 0, 0,''),</v>
      </c>
    </row>
    <row r="107" spans="1:7" x14ac:dyDescent="0.25">
      <c r="A107">
        <f t="shared" si="4"/>
        <v>105</v>
      </c>
      <c r="B107" s="19">
        <v>2</v>
      </c>
      <c r="C107" t="s">
        <v>75</v>
      </c>
      <c r="D107" t="s">
        <v>181</v>
      </c>
      <c r="E107" t="s">
        <v>75</v>
      </c>
      <c r="G107" t="str">
        <f t="shared" si="3"/>
        <v>(105, 'tsp', 2, 'новом в', 'п', 'п', 0, 0,''),</v>
      </c>
    </row>
    <row r="108" spans="1:7" x14ac:dyDescent="0.25">
      <c r="A108">
        <f t="shared" si="4"/>
        <v>106</v>
      </c>
      <c r="B108" s="19">
        <v>2</v>
      </c>
      <c r="C108" t="s">
        <v>70</v>
      </c>
      <c r="D108" t="s">
        <v>206</v>
      </c>
      <c r="E108" t="s">
        <v>71</v>
      </c>
      <c r="G108" t="str">
        <f t="shared" si="3"/>
        <v>(106, 'tsp', 2, 'обновление', 'и', 'р', 0, 0,''),</v>
      </c>
    </row>
    <row r="109" spans="1:7" x14ac:dyDescent="0.25">
      <c r="A109">
        <f t="shared" si="4"/>
        <v>107</v>
      </c>
      <c r="B109" s="19">
        <v>2</v>
      </c>
      <c r="C109" t="s">
        <v>71</v>
      </c>
      <c r="D109" t="s">
        <v>207</v>
      </c>
      <c r="E109" t="s">
        <v>71</v>
      </c>
      <c r="G109" t="str">
        <f t="shared" si="3"/>
        <v>(107, 'tsp', 2, 'обновления', 'р', 'р', 0, 0,''),</v>
      </c>
    </row>
    <row r="110" spans="1:7" x14ac:dyDescent="0.25">
      <c r="A110">
        <f t="shared" si="4"/>
        <v>108</v>
      </c>
      <c r="B110" s="19">
        <v>2</v>
      </c>
      <c r="C110" t="s">
        <v>72</v>
      </c>
      <c r="D110" t="s">
        <v>206</v>
      </c>
      <c r="E110" t="s">
        <v>71</v>
      </c>
      <c r="G110" t="str">
        <f t="shared" si="3"/>
        <v>(108, 'tsp', 2, 'обновление', 'в', 'р', 0, 0,''),</v>
      </c>
    </row>
    <row r="111" spans="1:7" x14ac:dyDescent="0.25">
      <c r="A111">
        <f t="shared" si="4"/>
        <v>109</v>
      </c>
      <c r="B111" s="19">
        <v>2</v>
      </c>
      <c r="C111" t="s">
        <v>73</v>
      </c>
      <c r="D111" t="s">
        <v>208</v>
      </c>
      <c r="E111" t="s">
        <v>71</v>
      </c>
      <c r="G111" t="str">
        <f t="shared" si="3"/>
        <v>(109, 'tsp', 2, 'обновлению', 'д', 'р', 0, 0,''),</v>
      </c>
    </row>
    <row r="112" spans="1:7" x14ac:dyDescent="0.25">
      <c r="A112">
        <f t="shared" si="4"/>
        <v>110</v>
      </c>
      <c r="B112" s="19">
        <v>2</v>
      </c>
      <c r="C112" t="s">
        <v>74</v>
      </c>
      <c r="D112" t="s">
        <v>209</v>
      </c>
      <c r="E112" t="s">
        <v>71</v>
      </c>
      <c r="G112" t="str">
        <f t="shared" si="3"/>
        <v>(110, 'tsp', 2, 'обновлением', 'т', 'р', 0, 0,''),</v>
      </c>
    </row>
    <row r="113" spans="1:7" x14ac:dyDescent="0.25">
      <c r="A113">
        <f t="shared" si="4"/>
        <v>111</v>
      </c>
      <c r="B113" s="19">
        <v>2</v>
      </c>
      <c r="C113" t="s">
        <v>75</v>
      </c>
      <c r="D113" t="s">
        <v>210</v>
      </c>
      <c r="E113" t="s">
        <v>71</v>
      </c>
      <c r="G113" t="str">
        <f t="shared" si="3"/>
        <v>(111, 'tsp', 2, 'обновлении', 'п', 'р', 0, 0,''),</v>
      </c>
    </row>
    <row r="114" spans="1:7" x14ac:dyDescent="0.25">
      <c r="A114">
        <f t="shared" si="4"/>
        <v>112</v>
      </c>
      <c r="B114" s="19">
        <v>2</v>
      </c>
      <c r="C114" t="s">
        <v>70</v>
      </c>
      <c r="D114" t="s">
        <v>231</v>
      </c>
      <c r="E114" t="s">
        <v>71</v>
      </c>
      <c r="G114" t="str">
        <f t="shared" si="3"/>
        <v>(112, 'tsp', 2, 'продажа', 'и', 'р', 0, 0,''),</v>
      </c>
    </row>
    <row r="115" spans="1:7" x14ac:dyDescent="0.25">
      <c r="A115">
        <f t="shared" si="4"/>
        <v>113</v>
      </c>
      <c r="B115" s="19">
        <v>2</v>
      </c>
      <c r="C115" t="s">
        <v>71</v>
      </c>
      <c r="D115" t="s">
        <v>232</v>
      </c>
      <c r="E115" t="s">
        <v>71</v>
      </c>
      <c r="G115" t="str">
        <f t="shared" si="3"/>
        <v>(113, 'tsp', 2, 'продажи', 'р', 'р', 0, 0,''),</v>
      </c>
    </row>
    <row r="116" spans="1:7" x14ac:dyDescent="0.25">
      <c r="A116">
        <f t="shared" si="4"/>
        <v>114</v>
      </c>
      <c r="B116" s="19">
        <v>2</v>
      </c>
      <c r="C116" t="s">
        <v>72</v>
      </c>
      <c r="D116" t="s">
        <v>233</v>
      </c>
      <c r="E116" t="s">
        <v>71</v>
      </c>
      <c r="G116" t="str">
        <f t="shared" si="3"/>
        <v>(114, 'tsp', 2, 'продажу', 'в', 'р', 0, 0,''),</v>
      </c>
    </row>
    <row r="117" spans="1:7" x14ac:dyDescent="0.25">
      <c r="A117">
        <f t="shared" si="4"/>
        <v>115</v>
      </c>
      <c r="B117" s="19">
        <v>2</v>
      </c>
      <c r="C117" t="s">
        <v>73</v>
      </c>
      <c r="D117" t="s">
        <v>234</v>
      </c>
      <c r="E117" t="s">
        <v>71</v>
      </c>
      <c r="G117" t="str">
        <f t="shared" si="3"/>
        <v>(115, 'tsp', 2, 'продаже', 'д', 'р', 0, 0,''),</v>
      </c>
    </row>
    <row r="118" spans="1:7" x14ac:dyDescent="0.25">
      <c r="A118">
        <f t="shared" si="4"/>
        <v>116</v>
      </c>
      <c r="B118" s="19">
        <v>2</v>
      </c>
      <c r="C118" t="s">
        <v>74</v>
      </c>
      <c r="D118" t="s">
        <v>235</v>
      </c>
      <c r="E118" t="s">
        <v>71</v>
      </c>
      <c r="G118" t="str">
        <f t="shared" si="3"/>
        <v>(116, 'tsp', 2, 'продажей', 'т', 'р', 0, 0,''),</v>
      </c>
    </row>
    <row r="119" spans="1:7" x14ac:dyDescent="0.25">
      <c r="A119">
        <f t="shared" si="4"/>
        <v>117</v>
      </c>
      <c r="B119" s="19">
        <v>2</v>
      </c>
      <c r="C119" t="s">
        <v>75</v>
      </c>
      <c r="D119" t="s">
        <v>234</v>
      </c>
      <c r="E119" t="s">
        <v>71</v>
      </c>
      <c r="G119" t="str">
        <f t="shared" si="3"/>
        <v>(117, 'tsp', 2, 'продаже', 'п', 'р', 0, 0,''),</v>
      </c>
    </row>
    <row r="120" spans="1:7" x14ac:dyDescent="0.25">
      <c r="A120">
        <f t="shared" si="4"/>
        <v>118</v>
      </c>
      <c r="B120" s="19">
        <v>3</v>
      </c>
      <c r="C120" t="s">
        <v>81</v>
      </c>
      <c r="D120" t="s">
        <v>45</v>
      </c>
      <c r="E120" t="s">
        <v>81</v>
      </c>
      <c r="F120" t="s">
        <v>247</v>
      </c>
      <c r="G120" t="str">
        <f t="shared" si="3"/>
        <v>(118, 'tsp', 3, '1С', 'а', 'а', 0, 0,'/1%D0%A1/'),</v>
      </c>
    </row>
    <row r="121" spans="1:7" x14ac:dyDescent="0.25">
      <c r="A121">
        <f t="shared" si="4"/>
        <v>119</v>
      </c>
      <c r="B121" s="19">
        <v>3</v>
      </c>
      <c r="C121" t="s">
        <v>81</v>
      </c>
      <c r="D121" t="s">
        <v>102</v>
      </c>
      <c r="E121" t="s">
        <v>81</v>
      </c>
      <c r="G121" t="str">
        <f t="shared" si="3"/>
        <v>(119, 'tsp', 3, '1С 8.2', 'а', 'а', 0, 0,''),</v>
      </c>
    </row>
    <row r="122" spans="1:7" x14ac:dyDescent="0.25">
      <c r="A122">
        <f t="shared" si="4"/>
        <v>120</v>
      </c>
      <c r="B122" s="19">
        <v>3</v>
      </c>
      <c r="C122" t="s">
        <v>70</v>
      </c>
      <c r="D122" t="s">
        <v>82</v>
      </c>
      <c r="E122" t="s">
        <v>81</v>
      </c>
      <c r="F122" t="s">
        <v>244</v>
      </c>
      <c r="G122" t="str">
        <f t="shared" si="3"/>
        <v>(120, 'tsp', 3, '1С Торговля', 'и', 'а', 0, 0,'/1%D0%A1/%D0%A3%D0%BF%D1%80%D0%B0%D0%B2%D0%BB%D0%B5%D0%BD%D0%B8%D0%B5_%D1%82%D0%BE%D1%80%D0%B3%D0%BE%D0%B2%D0%BB%D0%B5%D0%B9/'),</v>
      </c>
    </row>
    <row r="123" spans="1:7" x14ac:dyDescent="0.25">
      <c r="A123">
        <f t="shared" si="4"/>
        <v>121</v>
      </c>
      <c r="B123" s="19">
        <v>3</v>
      </c>
      <c r="C123" t="s">
        <v>71</v>
      </c>
      <c r="D123" t="s">
        <v>83</v>
      </c>
      <c r="E123" t="s">
        <v>81</v>
      </c>
      <c r="F123" t="s">
        <v>244</v>
      </c>
      <c r="G123" t="str">
        <f t="shared" si="3"/>
        <v>(121, 'tsp', 3, '1С Торговли', 'р', 'а', 0, 0,'/1%D0%A1/%D0%A3%D0%BF%D1%80%D0%B0%D0%B2%D0%BB%D0%B5%D0%BD%D0%B8%D0%B5_%D1%82%D0%BE%D1%80%D0%B3%D0%BE%D0%B2%D0%BB%D0%B5%D0%B9/'),</v>
      </c>
    </row>
    <row r="124" spans="1:7" x14ac:dyDescent="0.25">
      <c r="A124">
        <f t="shared" si="4"/>
        <v>122</v>
      </c>
      <c r="B124" s="19">
        <v>3</v>
      </c>
      <c r="C124" t="s">
        <v>72</v>
      </c>
      <c r="D124" t="s">
        <v>84</v>
      </c>
      <c r="E124" t="s">
        <v>81</v>
      </c>
      <c r="F124" t="s">
        <v>244</v>
      </c>
      <c r="G124" t="str">
        <f t="shared" si="3"/>
        <v>(122, 'tsp', 3, '1С Торговлю', 'в', 'а', 0, 0,'/1%D0%A1/%D0%A3%D0%BF%D1%80%D0%B0%D0%B2%D0%BB%D0%B5%D0%BD%D0%B8%D0%B5_%D1%82%D0%BE%D1%80%D0%B3%D0%BE%D0%B2%D0%BB%D0%B5%D0%B9/'),</v>
      </c>
    </row>
    <row r="125" spans="1:7" x14ac:dyDescent="0.25">
      <c r="A125">
        <f t="shared" si="4"/>
        <v>123</v>
      </c>
      <c r="B125" s="19">
        <v>3</v>
      </c>
      <c r="C125" t="s">
        <v>73</v>
      </c>
      <c r="D125" t="s">
        <v>85</v>
      </c>
      <c r="E125" t="s">
        <v>81</v>
      </c>
      <c r="F125" t="s">
        <v>244</v>
      </c>
      <c r="G125" t="str">
        <f t="shared" si="3"/>
        <v>(123, 'tsp', 3, '1С Торговле', 'д', 'а', 0, 0,'/1%D0%A1/%D0%A3%D0%BF%D1%80%D0%B0%D0%B2%D0%BB%D0%B5%D0%BD%D0%B8%D0%B5_%D1%82%D0%BE%D1%80%D0%B3%D0%BE%D0%B2%D0%BB%D0%B5%D0%B9/'),</v>
      </c>
    </row>
    <row r="126" spans="1:7" x14ac:dyDescent="0.25">
      <c r="A126">
        <f t="shared" si="4"/>
        <v>124</v>
      </c>
      <c r="B126" s="19">
        <v>3</v>
      </c>
      <c r="C126" t="s">
        <v>74</v>
      </c>
      <c r="D126" t="s">
        <v>86</v>
      </c>
      <c r="E126" t="s">
        <v>81</v>
      </c>
      <c r="F126" t="s">
        <v>244</v>
      </c>
      <c r="G126" t="str">
        <f t="shared" si="3"/>
        <v>(124, 'tsp', 3, '1С Торговлей', 'т', 'а', 0, 0,'/1%D0%A1/%D0%A3%D0%BF%D1%80%D0%B0%D0%B2%D0%BB%D0%B5%D0%BD%D0%B8%D0%B5_%D1%82%D0%BE%D1%80%D0%B3%D0%BE%D0%B2%D0%BB%D0%B5%D0%B9/'),</v>
      </c>
    </row>
    <row r="127" spans="1:7" x14ac:dyDescent="0.25">
      <c r="A127">
        <f t="shared" si="4"/>
        <v>125</v>
      </c>
      <c r="B127" s="19">
        <v>3</v>
      </c>
      <c r="C127" t="s">
        <v>75</v>
      </c>
      <c r="D127" t="s">
        <v>85</v>
      </c>
      <c r="E127" t="s">
        <v>81</v>
      </c>
      <c r="F127" t="s">
        <v>244</v>
      </c>
      <c r="G127" t="str">
        <f t="shared" si="3"/>
        <v>(125, 'tsp', 3, '1С Торговле', 'п', 'а', 0, 0,'/1%D0%A1/%D0%A3%D0%BF%D1%80%D0%B0%D0%B2%D0%BB%D0%B5%D0%BD%D0%B8%D0%B5_%D1%82%D0%BE%D1%80%D0%B3%D0%BE%D0%B2%D0%BB%D0%B5%D0%B9/'),</v>
      </c>
    </row>
    <row r="128" spans="1:7" x14ac:dyDescent="0.25">
      <c r="A128">
        <f t="shared" si="4"/>
        <v>126</v>
      </c>
      <c r="B128" s="19">
        <v>3</v>
      </c>
      <c r="C128" t="s">
        <v>70</v>
      </c>
      <c r="D128" t="s">
        <v>92</v>
      </c>
      <c r="E128" t="s">
        <v>81</v>
      </c>
      <c r="G128" t="str">
        <f t="shared" si="3"/>
        <v>(126, 'tsp', 3, '1С Предприятие', 'и', 'а', 0, 0,''),</v>
      </c>
    </row>
    <row r="129" spans="1:7" x14ac:dyDescent="0.25">
      <c r="A129">
        <f t="shared" si="4"/>
        <v>127</v>
      </c>
      <c r="B129" s="19">
        <v>3</v>
      </c>
      <c r="C129" t="s">
        <v>71</v>
      </c>
      <c r="D129" t="s">
        <v>93</v>
      </c>
      <c r="E129" t="s">
        <v>81</v>
      </c>
      <c r="G129" t="str">
        <f t="shared" si="3"/>
        <v>(127, 'tsp', 3, '1С Предприятия', 'р', 'а', 0, 0,''),</v>
      </c>
    </row>
    <row r="130" spans="1:7" x14ac:dyDescent="0.25">
      <c r="A130">
        <f t="shared" si="4"/>
        <v>128</v>
      </c>
      <c r="B130" s="19">
        <v>3</v>
      </c>
      <c r="C130" t="s">
        <v>72</v>
      </c>
      <c r="D130" t="s">
        <v>92</v>
      </c>
      <c r="E130" t="s">
        <v>81</v>
      </c>
      <c r="G130" t="str">
        <f t="shared" si="3"/>
        <v>(128, 'tsp', 3, '1С Предприятие', 'в', 'а', 0, 0,''),</v>
      </c>
    </row>
    <row r="131" spans="1:7" x14ac:dyDescent="0.25">
      <c r="A131">
        <f t="shared" si="4"/>
        <v>129</v>
      </c>
      <c r="B131" s="19">
        <v>3</v>
      </c>
      <c r="C131" t="s">
        <v>73</v>
      </c>
      <c r="D131" t="s">
        <v>94</v>
      </c>
      <c r="E131" t="s">
        <v>81</v>
      </c>
      <c r="G131" t="str">
        <f t="shared" si="3"/>
        <v>(129, 'tsp', 3, '1С Предприятию', 'д', 'а', 0, 0,''),</v>
      </c>
    </row>
    <row r="132" spans="1:7" x14ac:dyDescent="0.25">
      <c r="A132">
        <f t="shared" si="4"/>
        <v>130</v>
      </c>
      <c r="B132" s="19">
        <v>3</v>
      </c>
      <c r="C132" t="s">
        <v>74</v>
      </c>
      <c r="D132" t="s">
        <v>95</v>
      </c>
      <c r="E132" t="s">
        <v>81</v>
      </c>
      <c r="G132" t="str">
        <f t="shared" ref="G132:G195" si="5">"("&amp;A132&amp;", "&amp;"'tsp'"&amp;", "&amp;B132&amp;", '"&amp;D132&amp;"', '"&amp;C132&amp;"', '"&amp;E132&amp;"', 0, 0,'"&amp;F132&amp;"'),"</f>
        <v>(130, 'tsp', 3, '1С Предприятием', 'т', 'а', 0, 0,''),</v>
      </c>
    </row>
    <row r="133" spans="1:7" x14ac:dyDescent="0.25">
      <c r="A133">
        <f t="shared" si="4"/>
        <v>131</v>
      </c>
      <c r="B133" s="19">
        <v>3</v>
      </c>
      <c r="C133" t="s">
        <v>75</v>
      </c>
      <c r="D133" t="s">
        <v>96</v>
      </c>
      <c r="E133" t="s">
        <v>81</v>
      </c>
      <c r="G133" t="str">
        <f t="shared" si="5"/>
        <v>(131, 'tsp', 3, '1С Предприятии', 'п', 'а', 0, 0,''),</v>
      </c>
    </row>
    <row r="134" spans="1:7" x14ac:dyDescent="0.25">
      <c r="A134">
        <f t="shared" si="4"/>
        <v>132</v>
      </c>
      <c r="B134" s="19">
        <v>3</v>
      </c>
      <c r="C134" t="s">
        <v>70</v>
      </c>
      <c r="D134" t="s">
        <v>97</v>
      </c>
      <c r="E134" t="s">
        <v>81</v>
      </c>
      <c r="F134" t="s">
        <v>245</v>
      </c>
      <c r="G134" t="str">
        <f t="shared" si="5"/>
        <v>(132, 'tsp', 3, '1С Бухгалтерия', 'и', 'а', 0, 0,'/1%D0%A1/%D0%91%D1%83%D1%85%D0%B3%D0%B0%D0%BB%D1%82%D0%B5%D1%80%D0%B8%D1%8F/'),</v>
      </c>
    </row>
    <row r="135" spans="1:7" x14ac:dyDescent="0.25">
      <c r="A135">
        <f t="shared" si="4"/>
        <v>133</v>
      </c>
      <c r="B135" s="19">
        <v>3</v>
      </c>
      <c r="C135" t="s">
        <v>71</v>
      </c>
      <c r="D135" t="s">
        <v>105</v>
      </c>
      <c r="E135" t="s">
        <v>81</v>
      </c>
      <c r="F135" t="s">
        <v>245</v>
      </c>
      <c r="G135" t="str">
        <f t="shared" si="5"/>
        <v>(133, 'tsp', 3, '1С Бухгалтерии', 'р', 'а', 0, 0,'/1%D0%A1/%D0%91%D1%83%D1%85%D0%B3%D0%B0%D0%BB%D1%82%D0%B5%D1%80%D0%B8%D1%8F/'),</v>
      </c>
    </row>
    <row r="136" spans="1:7" x14ac:dyDescent="0.25">
      <c r="A136">
        <f t="shared" si="4"/>
        <v>134</v>
      </c>
      <c r="B136" s="19">
        <v>3</v>
      </c>
      <c r="C136" t="s">
        <v>72</v>
      </c>
      <c r="D136" t="s">
        <v>106</v>
      </c>
      <c r="E136" t="s">
        <v>81</v>
      </c>
      <c r="F136" t="s">
        <v>245</v>
      </c>
      <c r="G136" t="str">
        <f t="shared" si="5"/>
        <v>(134, 'tsp', 3, '1С Бухгалтерию', 'в', 'а', 0, 0,'/1%D0%A1/%D0%91%D1%83%D1%85%D0%B3%D0%B0%D0%BB%D1%82%D0%B5%D1%80%D0%B8%D1%8F/'),</v>
      </c>
    </row>
    <row r="137" spans="1:7" x14ac:dyDescent="0.25">
      <c r="A137">
        <f t="shared" si="4"/>
        <v>135</v>
      </c>
      <c r="B137" s="19">
        <v>3</v>
      </c>
      <c r="C137" t="s">
        <v>73</v>
      </c>
      <c r="D137" t="s">
        <v>105</v>
      </c>
      <c r="E137" t="s">
        <v>81</v>
      </c>
      <c r="F137" t="s">
        <v>245</v>
      </c>
      <c r="G137" t="str">
        <f t="shared" si="5"/>
        <v>(135, 'tsp', 3, '1С Бухгалтерии', 'д', 'а', 0, 0,'/1%D0%A1/%D0%91%D1%83%D1%85%D0%B3%D0%B0%D0%BB%D1%82%D0%B5%D1%80%D0%B8%D1%8F/'),</v>
      </c>
    </row>
    <row r="138" spans="1:7" x14ac:dyDescent="0.25">
      <c r="A138">
        <f t="shared" si="4"/>
        <v>136</v>
      </c>
      <c r="B138" s="19">
        <v>3</v>
      </c>
      <c r="C138" t="s">
        <v>74</v>
      </c>
      <c r="D138" t="s">
        <v>107</v>
      </c>
      <c r="E138" t="s">
        <v>81</v>
      </c>
      <c r="F138" t="s">
        <v>245</v>
      </c>
      <c r="G138" t="str">
        <f t="shared" si="5"/>
        <v>(136, 'tsp', 3, '1С Бухгалтерией', 'т', 'а', 0, 0,'/1%D0%A1/%D0%91%D1%83%D1%85%D0%B3%D0%B0%D0%BB%D1%82%D0%B5%D1%80%D0%B8%D1%8F/'),</v>
      </c>
    </row>
    <row r="139" spans="1:7" x14ac:dyDescent="0.25">
      <c r="A139">
        <f t="shared" si="4"/>
        <v>137</v>
      </c>
      <c r="B139" s="19">
        <v>3</v>
      </c>
      <c r="C139" t="s">
        <v>75</v>
      </c>
      <c r="D139" t="s">
        <v>105</v>
      </c>
      <c r="E139" t="s">
        <v>81</v>
      </c>
      <c r="F139" t="s">
        <v>245</v>
      </c>
      <c r="G139" t="str">
        <f t="shared" si="5"/>
        <v>(137, 'tsp', 3, '1С Бухгалтерии', 'п', 'а', 0, 0,'/1%D0%A1/%D0%91%D1%83%D1%85%D0%B3%D0%B0%D0%BB%D1%82%D0%B5%D1%80%D0%B8%D1%8F/'),</v>
      </c>
    </row>
    <row r="140" spans="1:7" x14ac:dyDescent="0.25">
      <c r="A140">
        <f t="shared" si="4"/>
        <v>138</v>
      </c>
      <c r="B140" s="19">
        <v>3</v>
      </c>
      <c r="C140" t="s">
        <v>70</v>
      </c>
      <c r="D140" t="s">
        <v>98</v>
      </c>
      <c r="E140" t="s">
        <v>81</v>
      </c>
      <c r="F140" t="s">
        <v>241</v>
      </c>
      <c r="G140" t="str">
        <f t="shared" si="5"/>
        <v>(138, 'tsp', 3, '1С Производство', 'и', 'а', 0, 0,'/1%D0%A1/%D0%90%D0%B2%D1%82%D0%BE%D0%BC%D0%B0%D1%82%D0%B8%D0%B7%D0%B0%D1%86%D0%B8%D1%8F_%D0%BF%D1%80%D0%BE%D0%B8%D0%B7%D0%B2%D0%BE%D0%B4%D1%81%D1%82%D0%B2%D0%B0/'),</v>
      </c>
    </row>
    <row r="141" spans="1:7" x14ac:dyDescent="0.25">
      <c r="A141">
        <f t="shared" si="4"/>
        <v>139</v>
      </c>
      <c r="B141" s="19">
        <v>3</v>
      </c>
      <c r="C141" t="s">
        <v>71</v>
      </c>
      <c r="D141" t="s">
        <v>108</v>
      </c>
      <c r="E141" t="s">
        <v>81</v>
      </c>
      <c r="F141" t="s">
        <v>241</v>
      </c>
      <c r="G141" t="str">
        <f t="shared" si="5"/>
        <v>(139, 'tsp', 3, '1С Производства', 'р', 'а', 0, 0,'/1%D0%A1/%D0%90%D0%B2%D1%82%D0%BE%D0%BC%D0%B0%D1%82%D0%B8%D0%B7%D0%B0%D1%86%D0%B8%D1%8F_%D0%BF%D1%80%D0%BE%D0%B8%D0%B7%D0%B2%D0%BE%D0%B4%D1%81%D1%82%D0%B2%D0%B0/'),</v>
      </c>
    </row>
    <row r="142" spans="1:7" x14ac:dyDescent="0.25">
      <c r="A142">
        <f t="shared" si="4"/>
        <v>140</v>
      </c>
      <c r="B142" s="19">
        <v>3</v>
      </c>
      <c r="C142" t="s">
        <v>72</v>
      </c>
      <c r="D142" t="s">
        <v>98</v>
      </c>
      <c r="E142" t="s">
        <v>81</v>
      </c>
      <c r="F142" t="s">
        <v>241</v>
      </c>
      <c r="G142" t="str">
        <f t="shared" si="5"/>
        <v>(140, 'tsp', 3, '1С Производство', 'в', 'а', 0, 0,'/1%D0%A1/%D0%90%D0%B2%D1%82%D0%BE%D0%BC%D0%B0%D1%82%D0%B8%D0%B7%D0%B0%D1%86%D0%B8%D1%8F_%D0%BF%D1%80%D0%BE%D0%B8%D0%B7%D0%B2%D0%BE%D0%B4%D1%81%D1%82%D0%B2%D0%B0/'),</v>
      </c>
    </row>
    <row r="143" spans="1:7" x14ac:dyDescent="0.25">
      <c r="A143">
        <f t="shared" si="4"/>
        <v>141</v>
      </c>
      <c r="B143" s="19">
        <v>3</v>
      </c>
      <c r="C143" t="s">
        <v>73</v>
      </c>
      <c r="D143" t="s">
        <v>109</v>
      </c>
      <c r="E143" t="s">
        <v>81</v>
      </c>
      <c r="F143" t="s">
        <v>241</v>
      </c>
      <c r="G143" t="str">
        <f t="shared" si="5"/>
        <v>(141, 'tsp', 3, '1С Производству', 'д', 'а', 0, 0,'/1%D0%A1/%D0%90%D0%B2%D1%82%D0%BE%D0%BC%D0%B0%D1%82%D0%B8%D0%B7%D0%B0%D1%86%D0%B8%D1%8F_%D0%BF%D1%80%D0%BE%D0%B8%D0%B7%D0%B2%D0%BE%D0%B4%D1%81%D1%82%D0%B2%D0%B0/'),</v>
      </c>
    </row>
    <row r="144" spans="1:7" x14ac:dyDescent="0.25">
      <c r="A144">
        <f t="shared" si="4"/>
        <v>142</v>
      </c>
      <c r="B144" s="19">
        <v>3</v>
      </c>
      <c r="C144" t="s">
        <v>74</v>
      </c>
      <c r="D144" t="s">
        <v>110</v>
      </c>
      <c r="E144" t="s">
        <v>81</v>
      </c>
      <c r="F144" t="s">
        <v>241</v>
      </c>
      <c r="G144" t="str">
        <f t="shared" si="5"/>
        <v>(142, 'tsp', 3, '1С Производством', 'т', 'а', 0, 0,'/1%D0%A1/%D0%90%D0%B2%D1%82%D0%BE%D0%BC%D0%B0%D1%82%D0%B8%D0%B7%D0%B0%D1%86%D0%B8%D1%8F_%D0%BF%D1%80%D0%BE%D0%B8%D0%B7%D0%B2%D0%BE%D0%B4%D1%81%D1%82%D0%B2%D0%B0/'),</v>
      </c>
    </row>
    <row r="145" spans="1:7" x14ac:dyDescent="0.25">
      <c r="A145">
        <f t="shared" si="4"/>
        <v>143</v>
      </c>
      <c r="B145" s="19">
        <v>3</v>
      </c>
      <c r="C145" t="s">
        <v>75</v>
      </c>
      <c r="D145" t="s">
        <v>111</v>
      </c>
      <c r="E145" t="s">
        <v>81</v>
      </c>
      <c r="F145" t="s">
        <v>241</v>
      </c>
      <c r="G145" t="str">
        <f t="shared" si="5"/>
        <v>(143, 'tsp', 3, '1С Производстве', 'п', 'а', 0, 0,'/1%D0%A1/%D0%90%D0%B2%D1%82%D0%BE%D0%BC%D0%B0%D1%82%D0%B8%D0%B7%D0%B0%D1%86%D0%B8%D1%8F_%D0%BF%D1%80%D0%BE%D0%B8%D0%B7%D0%B2%D0%BE%D0%B4%D1%81%D1%82%D0%B2%D0%B0/'),</v>
      </c>
    </row>
    <row r="146" spans="1:7" x14ac:dyDescent="0.25">
      <c r="A146">
        <f t="shared" si="4"/>
        <v>144</v>
      </c>
      <c r="B146" s="19">
        <v>3</v>
      </c>
      <c r="C146" t="s">
        <v>70</v>
      </c>
      <c r="D146" t="s">
        <v>99</v>
      </c>
      <c r="E146" t="s">
        <v>81</v>
      </c>
      <c r="G146" t="str">
        <f t="shared" si="5"/>
        <v>(144, 'tsp', 3, '1С Склад', 'и', 'а', 0, 0,''),</v>
      </c>
    </row>
    <row r="147" spans="1:7" x14ac:dyDescent="0.25">
      <c r="A147">
        <f t="shared" si="4"/>
        <v>145</v>
      </c>
      <c r="B147" s="19">
        <v>3</v>
      </c>
      <c r="C147" t="s">
        <v>71</v>
      </c>
      <c r="D147" t="s">
        <v>112</v>
      </c>
      <c r="E147" t="s">
        <v>81</v>
      </c>
      <c r="G147" t="str">
        <f t="shared" si="5"/>
        <v>(145, 'tsp', 3, '1С Склада', 'р', 'а', 0, 0,''),</v>
      </c>
    </row>
    <row r="148" spans="1:7" x14ac:dyDescent="0.25">
      <c r="A148">
        <f t="shared" si="4"/>
        <v>146</v>
      </c>
      <c r="B148" s="19">
        <v>3</v>
      </c>
      <c r="C148" t="s">
        <v>72</v>
      </c>
      <c r="D148" t="s">
        <v>99</v>
      </c>
      <c r="E148" t="s">
        <v>81</v>
      </c>
      <c r="G148" t="str">
        <f t="shared" si="5"/>
        <v>(146, 'tsp', 3, '1С Склад', 'в', 'а', 0, 0,''),</v>
      </c>
    </row>
    <row r="149" spans="1:7" x14ac:dyDescent="0.25">
      <c r="A149">
        <f t="shared" si="4"/>
        <v>147</v>
      </c>
      <c r="B149" s="19">
        <v>3</v>
      </c>
      <c r="C149" t="s">
        <v>73</v>
      </c>
      <c r="D149" t="s">
        <v>113</v>
      </c>
      <c r="E149" t="s">
        <v>81</v>
      </c>
      <c r="G149" t="str">
        <f t="shared" si="5"/>
        <v>(147, 'tsp', 3, '1С Складу', 'д', 'а', 0, 0,''),</v>
      </c>
    </row>
    <row r="150" spans="1:7" x14ac:dyDescent="0.25">
      <c r="A150">
        <f t="shared" si="4"/>
        <v>148</v>
      </c>
      <c r="B150" s="19">
        <v>3</v>
      </c>
      <c r="C150" t="s">
        <v>74</v>
      </c>
      <c r="D150" t="s">
        <v>114</v>
      </c>
      <c r="E150" t="s">
        <v>81</v>
      </c>
      <c r="G150" t="str">
        <f t="shared" si="5"/>
        <v>(148, 'tsp', 3, '1С Складом', 'т', 'а', 0, 0,''),</v>
      </c>
    </row>
    <row r="151" spans="1:7" x14ac:dyDescent="0.25">
      <c r="A151">
        <f t="shared" si="4"/>
        <v>149</v>
      </c>
      <c r="B151" s="19">
        <v>3</v>
      </c>
      <c r="C151" t="s">
        <v>75</v>
      </c>
      <c r="D151" t="s">
        <v>115</v>
      </c>
      <c r="E151" t="s">
        <v>81</v>
      </c>
      <c r="G151" t="str">
        <f t="shared" si="5"/>
        <v>(149, 'tsp', 3, '1С Складе', 'п', 'а', 0, 0,''),</v>
      </c>
    </row>
    <row r="152" spans="1:7" x14ac:dyDescent="0.25">
      <c r="A152">
        <f t="shared" si="4"/>
        <v>150</v>
      </c>
      <c r="B152" s="19">
        <v>3</v>
      </c>
      <c r="C152" t="s">
        <v>70</v>
      </c>
      <c r="D152" t="s">
        <v>100</v>
      </c>
      <c r="E152" t="s">
        <v>81</v>
      </c>
      <c r="G152" t="str">
        <f t="shared" si="5"/>
        <v>(150, 'tsp', 3, '1С Управление торговлей', 'и', 'а', 0, 0,''),</v>
      </c>
    </row>
    <row r="153" spans="1:7" x14ac:dyDescent="0.25">
      <c r="A153">
        <f t="shared" si="4"/>
        <v>151</v>
      </c>
      <c r="B153" s="19">
        <v>3</v>
      </c>
      <c r="C153" t="s">
        <v>71</v>
      </c>
      <c r="D153" t="s">
        <v>116</v>
      </c>
      <c r="E153" t="s">
        <v>81</v>
      </c>
      <c r="G153" t="str">
        <f t="shared" si="5"/>
        <v>(151, 'tsp', 3, '1С Управления торговлей', 'р', 'а', 0, 0,''),</v>
      </c>
    </row>
    <row r="154" spans="1:7" x14ac:dyDescent="0.25">
      <c r="A154">
        <f t="shared" si="4"/>
        <v>152</v>
      </c>
      <c r="B154" s="19">
        <v>3</v>
      </c>
      <c r="C154" t="s">
        <v>72</v>
      </c>
      <c r="D154" t="s">
        <v>100</v>
      </c>
      <c r="E154" t="s">
        <v>81</v>
      </c>
      <c r="G154" t="str">
        <f t="shared" si="5"/>
        <v>(152, 'tsp', 3, '1С Управление торговлей', 'в', 'а', 0, 0,''),</v>
      </c>
    </row>
    <row r="155" spans="1:7" x14ac:dyDescent="0.25">
      <c r="A155">
        <f t="shared" si="4"/>
        <v>153</v>
      </c>
      <c r="B155" s="19">
        <v>3</v>
      </c>
      <c r="C155" t="s">
        <v>73</v>
      </c>
      <c r="D155" t="s">
        <v>117</v>
      </c>
      <c r="E155" t="s">
        <v>81</v>
      </c>
      <c r="G155" t="str">
        <f t="shared" si="5"/>
        <v>(153, 'tsp', 3, '1С Управлению торговлей', 'д', 'а', 0, 0,''),</v>
      </c>
    </row>
    <row r="156" spans="1:7" x14ac:dyDescent="0.25">
      <c r="A156">
        <f t="shared" si="4"/>
        <v>154</v>
      </c>
      <c r="B156" s="19">
        <v>3</v>
      </c>
      <c r="C156" t="s">
        <v>74</v>
      </c>
      <c r="D156" t="s">
        <v>118</v>
      </c>
      <c r="E156" t="s">
        <v>81</v>
      </c>
      <c r="G156" t="str">
        <f t="shared" si="5"/>
        <v>(154, 'tsp', 3, '1С Управлением торговлей', 'т', 'а', 0, 0,''),</v>
      </c>
    </row>
    <row r="157" spans="1:7" x14ac:dyDescent="0.25">
      <c r="A157">
        <f t="shared" si="4"/>
        <v>155</v>
      </c>
      <c r="B157" s="19">
        <v>3</v>
      </c>
      <c r="C157" t="s">
        <v>75</v>
      </c>
      <c r="D157" t="s">
        <v>119</v>
      </c>
      <c r="E157" t="s">
        <v>81</v>
      </c>
      <c r="G157" t="str">
        <f t="shared" si="5"/>
        <v>(155, 'tsp', 3, '1С Управлении торговлей', 'п', 'а', 0, 0,''),</v>
      </c>
    </row>
    <row r="158" spans="1:7" x14ac:dyDescent="0.25">
      <c r="A158">
        <f t="shared" ref="A158:A221" si="6">A157+1</f>
        <v>156</v>
      </c>
      <c r="B158" s="19">
        <v>3</v>
      </c>
      <c r="C158" t="s">
        <v>70</v>
      </c>
      <c r="D158" t="s">
        <v>101</v>
      </c>
      <c r="E158" t="s">
        <v>81</v>
      </c>
      <c r="G158" t="str">
        <f t="shared" si="5"/>
        <v>(156, 'tsp', 3, '1С Персонал', 'и', 'а', 0, 0,''),</v>
      </c>
    </row>
    <row r="159" spans="1:7" x14ac:dyDescent="0.25">
      <c r="A159">
        <f t="shared" si="6"/>
        <v>157</v>
      </c>
      <c r="B159" s="19">
        <v>3</v>
      </c>
      <c r="C159" t="s">
        <v>71</v>
      </c>
      <c r="D159" t="s">
        <v>120</v>
      </c>
      <c r="E159" t="s">
        <v>81</v>
      </c>
      <c r="G159" t="str">
        <f t="shared" si="5"/>
        <v>(157, 'tsp', 3, '1С Персонала', 'р', 'а', 0, 0,''),</v>
      </c>
    </row>
    <row r="160" spans="1:7" x14ac:dyDescent="0.25">
      <c r="A160">
        <f t="shared" si="6"/>
        <v>158</v>
      </c>
      <c r="B160" s="19">
        <v>3</v>
      </c>
      <c r="C160" t="s">
        <v>72</v>
      </c>
      <c r="D160" t="s">
        <v>101</v>
      </c>
      <c r="E160" t="s">
        <v>81</v>
      </c>
      <c r="G160" t="str">
        <f t="shared" si="5"/>
        <v>(158, 'tsp', 3, '1С Персонал', 'в', 'а', 0, 0,''),</v>
      </c>
    </row>
    <row r="161" spans="1:7" x14ac:dyDescent="0.25">
      <c r="A161">
        <f t="shared" si="6"/>
        <v>159</v>
      </c>
      <c r="B161" s="19">
        <v>3</v>
      </c>
      <c r="C161" t="s">
        <v>73</v>
      </c>
      <c r="D161" t="s">
        <v>121</v>
      </c>
      <c r="E161" t="s">
        <v>81</v>
      </c>
      <c r="G161" t="str">
        <f t="shared" si="5"/>
        <v>(159, 'tsp', 3, '1С Персоналу', 'д', 'а', 0, 0,''),</v>
      </c>
    </row>
    <row r="162" spans="1:7" x14ac:dyDescent="0.25">
      <c r="A162">
        <f t="shared" si="6"/>
        <v>160</v>
      </c>
      <c r="B162" s="19">
        <v>3</v>
      </c>
      <c r="C162" t="s">
        <v>74</v>
      </c>
      <c r="D162" t="s">
        <v>122</v>
      </c>
      <c r="E162" t="s">
        <v>81</v>
      </c>
      <c r="G162" t="str">
        <f t="shared" si="5"/>
        <v>(160, 'tsp', 3, '1С Персоналом', 'т', 'а', 0, 0,''),</v>
      </c>
    </row>
    <row r="163" spans="1:7" x14ac:dyDescent="0.25">
      <c r="A163">
        <f t="shared" si="6"/>
        <v>161</v>
      </c>
      <c r="B163" s="19">
        <v>3</v>
      </c>
      <c r="C163" t="s">
        <v>75</v>
      </c>
      <c r="D163" t="s">
        <v>123</v>
      </c>
      <c r="E163" t="s">
        <v>81</v>
      </c>
      <c r="G163" t="str">
        <f t="shared" si="5"/>
        <v>(161, 'tsp', 3, '1С Персонале', 'п', 'а', 0, 0,''),</v>
      </c>
    </row>
    <row r="164" spans="1:7" x14ac:dyDescent="0.25">
      <c r="A164">
        <f t="shared" si="6"/>
        <v>162</v>
      </c>
      <c r="B164" s="19">
        <v>3</v>
      </c>
      <c r="C164" t="s">
        <v>70</v>
      </c>
      <c r="D164" t="s">
        <v>103</v>
      </c>
      <c r="E164" t="s">
        <v>81</v>
      </c>
      <c r="F164" t="s">
        <v>246</v>
      </c>
      <c r="G164" t="str">
        <f t="shared" si="5"/>
        <v>(162, 'tsp', 3, '1С Зарплата', 'и', 'а', 0, 0,'/1%D0%A1/%D0%97%D0%B0%D1%80%D0%BF%D0%BB%D0%B0%D1%82%D0%B0/'),</v>
      </c>
    </row>
    <row r="165" spans="1:7" x14ac:dyDescent="0.25">
      <c r="A165">
        <f t="shared" si="6"/>
        <v>163</v>
      </c>
      <c r="B165" s="19">
        <v>3</v>
      </c>
      <c r="C165" t="s">
        <v>71</v>
      </c>
      <c r="D165" t="s">
        <v>124</v>
      </c>
      <c r="E165" t="s">
        <v>81</v>
      </c>
      <c r="F165" t="s">
        <v>246</v>
      </c>
      <c r="G165" t="str">
        <f t="shared" si="5"/>
        <v>(163, 'tsp', 3, '1С Зарплаты', 'р', 'а', 0, 0,'/1%D0%A1/%D0%97%D0%B0%D1%80%D0%BF%D0%BB%D0%B0%D1%82%D0%B0/'),</v>
      </c>
    </row>
    <row r="166" spans="1:7" x14ac:dyDescent="0.25">
      <c r="A166">
        <f t="shared" si="6"/>
        <v>164</v>
      </c>
      <c r="B166" s="19">
        <v>3</v>
      </c>
      <c r="C166" t="s">
        <v>72</v>
      </c>
      <c r="D166" t="s">
        <v>125</v>
      </c>
      <c r="E166" t="s">
        <v>81</v>
      </c>
      <c r="F166" t="s">
        <v>246</v>
      </c>
      <c r="G166" t="str">
        <f t="shared" si="5"/>
        <v>(164, 'tsp', 3, '1С Зарплату', 'в', 'а', 0, 0,'/1%D0%A1/%D0%97%D0%B0%D1%80%D0%BF%D0%BB%D0%B0%D1%82%D0%B0/'),</v>
      </c>
    </row>
    <row r="167" spans="1:7" x14ac:dyDescent="0.25">
      <c r="A167">
        <f t="shared" si="6"/>
        <v>165</v>
      </c>
      <c r="B167" s="19">
        <v>3</v>
      </c>
      <c r="C167" t="s">
        <v>73</v>
      </c>
      <c r="D167" t="s">
        <v>126</v>
      </c>
      <c r="E167" t="s">
        <v>81</v>
      </c>
      <c r="F167" t="s">
        <v>246</v>
      </c>
      <c r="G167" t="str">
        <f t="shared" si="5"/>
        <v>(165, 'tsp', 3, '1С Зарплате', 'д', 'а', 0, 0,'/1%D0%A1/%D0%97%D0%B0%D1%80%D0%BF%D0%BB%D0%B0%D1%82%D0%B0/'),</v>
      </c>
    </row>
    <row r="168" spans="1:7" x14ac:dyDescent="0.25">
      <c r="A168">
        <f t="shared" si="6"/>
        <v>166</v>
      </c>
      <c r="B168" s="19">
        <v>3</v>
      </c>
      <c r="C168" t="s">
        <v>74</v>
      </c>
      <c r="D168" t="s">
        <v>127</v>
      </c>
      <c r="E168" t="s">
        <v>81</v>
      </c>
      <c r="F168" t="s">
        <v>246</v>
      </c>
      <c r="G168" t="str">
        <f t="shared" si="5"/>
        <v>(166, 'tsp', 3, '1С Зарплатой', 'т', 'а', 0, 0,'/1%D0%A1/%D0%97%D0%B0%D1%80%D0%BF%D0%BB%D0%B0%D1%82%D0%B0/'),</v>
      </c>
    </row>
    <row r="169" spans="1:7" x14ac:dyDescent="0.25">
      <c r="A169">
        <f t="shared" si="6"/>
        <v>167</v>
      </c>
      <c r="B169" s="19">
        <v>3</v>
      </c>
      <c r="C169" t="s">
        <v>75</v>
      </c>
      <c r="D169" t="s">
        <v>126</v>
      </c>
      <c r="E169" t="s">
        <v>81</v>
      </c>
      <c r="F169" t="s">
        <v>246</v>
      </c>
      <c r="G169" t="str">
        <f t="shared" si="5"/>
        <v>(167, 'tsp', 3, '1С Зарплате', 'п', 'а', 0, 0,'/1%D0%A1/%D0%97%D0%B0%D1%80%D0%BF%D0%BB%D0%B0%D1%82%D0%B0/'),</v>
      </c>
    </row>
    <row r="170" spans="1:7" x14ac:dyDescent="0.25">
      <c r="A170">
        <f t="shared" si="6"/>
        <v>168</v>
      </c>
      <c r="B170" s="19">
        <v>3</v>
      </c>
      <c r="C170" t="s">
        <v>70</v>
      </c>
      <c r="D170" t="s">
        <v>98</v>
      </c>
      <c r="E170" t="s">
        <v>81</v>
      </c>
      <c r="G170" t="str">
        <f t="shared" si="5"/>
        <v>(168, 'tsp', 3, '1С Производство', 'и', 'а', 0, 0,''),</v>
      </c>
    </row>
    <row r="171" spans="1:7" x14ac:dyDescent="0.25">
      <c r="A171">
        <f t="shared" si="6"/>
        <v>169</v>
      </c>
      <c r="B171" s="19">
        <v>3</v>
      </c>
      <c r="C171" t="s">
        <v>71</v>
      </c>
      <c r="D171" t="s">
        <v>108</v>
      </c>
      <c r="E171" t="s">
        <v>81</v>
      </c>
      <c r="G171" t="str">
        <f t="shared" si="5"/>
        <v>(169, 'tsp', 3, '1С Производства', 'р', 'а', 0, 0,''),</v>
      </c>
    </row>
    <row r="172" spans="1:7" x14ac:dyDescent="0.25">
      <c r="A172">
        <f t="shared" si="6"/>
        <v>170</v>
      </c>
      <c r="B172" s="19">
        <v>3</v>
      </c>
      <c r="C172" t="s">
        <v>72</v>
      </c>
      <c r="D172" t="s">
        <v>98</v>
      </c>
      <c r="E172" t="s">
        <v>81</v>
      </c>
      <c r="G172" t="str">
        <f t="shared" si="5"/>
        <v>(170, 'tsp', 3, '1С Производство', 'в', 'а', 0, 0,''),</v>
      </c>
    </row>
    <row r="173" spans="1:7" x14ac:dyDescent="0.25">
      <c r="A173">
        <f t="shared" si="6"/>
        <v>171</v>
      </c>
      <c r="B173" s="19">
        <v>3</v>
      </c>
      <c r="C173" t="s">
        <v>73</v>
      </c>
      <c r="D173" t="s">
        <v>109</v>
      </c>
      <c r="E173" t="s">
        <v>81</v>
      </c>
      <c r="G173" t="str">
        <f t="shared" si="5"/>
        <v>(171, 'tsp', 3, '1С Производству', 'д', 'а', 0, 0,''),</v>
      </c>
    </row>
    <row r="174" spans="1:7" x14ac:dyDescent="0.25">
      <c r="A174">
        <f t="shared" si="6"/>
        <v>172</v>
      </c>
      <c r="B174" s="19">
        <v>3</v>
      </c>
      <c r="C174" t="s">
        <v>74</v>
      </c>
      <c r="D174" t="s">
        <v>110</v>
      </c>
      <c r="E174" t="s">
        <v>81</v>
      </c>
      <c r="G174" t="str">
        <f t="shared" si="5"/>
        <v>(172, 'tsp', 3, '1С Производством', 'т', 'а', 0, 0,''),</v>
      </c>
    </row>
    <row r="175" spans="1:7" x14ac:dyDescent="0.25">
      <c r="A175">
        <f t="shared" si="6"/>
        <v>173</v>
      </c>
      <c r="B175" s="19">
        <v>3</v>
      </c>
      <c r="C175" t="s">
        <v>75</v>
      </c>
      <c r="D175" t="s">
        <v>111</v>
      </c>
      <c r="E175" t="s">
        <v>81</v>
      </c>
      <c r="G175" t="str">
        <f t="shared" si="5"/>
        <v>(173, 'tsp', 3, '1С Производстве', 'п', 'а', 0, 0,''),</v>
      </c>
    </row>
    <row r="176" spans="1:7" x14ac:dyDescent="0.25">
      <c r="A176">
        <f t="shared" si="6"/>
        <v>174</v>
      </c>
      <c r="B176" s="19">
        <v>3</v>
      </c>
      <c r="C176" t="s">
        <v>70</v>
      </c>
      <c r="D176" t="s">
        <v>104</v>
      </c>
      <c r="E176" t="s">
        <v>81</v>
      </c>
      <c r="F176" t="s">
        <v>243</v>
      </c>
      <c r="G176" t="str">
        <f t="shared" si="5"/>
        <v>(174, 'tsp', 3, '1С Розница', 'и', 'а', 0, 0,'/1%D0%A1/%D0%A0%D0%BE%D0%B7%D0%BD%D0%B8%D1%86%D0%B0/'),</v>
      </c>
    </row>
    <row r="177" spans="1:7" x14ac:dyDescent="0.25">
      <c r="A177">
        <f t="shared" si="6"/>
        <v>175</v>
      </c>
      <c r="B177" s="19">
        <v>3</v>
      </c>
      <c r="C177" t="s">
        <v>71</v>
      </c>
      <c r="D177" t="s">
        <v>128</v>
      </c>
      <c r="E177" t="s">
        <v>81</v>
      </c>
      <c r="F177" t="s">
        <v>243</v>
      </c>
      <c r="G177" t="str">
        <f t="shared" si="5"/>
        <v>(175, 'tsp', 3, '1С Розницы', 'р', 'а', 0, 0,'/1%D0%A1/%D0%A0%D0%BE%D0%B7%D0%BD%D0%B8%D1%86%D0%B0/'),</v>
      </c>
    </row>
    <row r="178" spans="1:7" x14ac:dyDescent="0.25">
      <c r="A178">
        <f t="shared" si="6"/>
        <v>176</v>
      </c>
      <c r="B178" s="19">
        <v>3</v>
      </c>
      <c r="C178" t="s">
        <v>72</v>
      </c>
      <c r="D178" t="s">
        <v>129</v>
      </c>
      <c r="E178" t="s">
        <v>81</v>
      </c>
      <c r="F178" t="s">
        <v>243</v>
      </c>
      <c r="G178" t="str">
        <f t="shared" si="5"/>
        <v>(176, 'tsp', 3, '1С Розницу', 'в', 'а', 0, 0,'/1%D0%A1/%D0%A0%D0%BE%D0%B7%D0%BD%D0%B8%D1%86%D0%B0/'),</v>
      </c>
    </row>
    <row r="179" spans="1:7" x14ac:dyDescent="0.25">
      <c r="A179">
        <f t="shared" si="6"/>
        <v>177</v>
      </c>
      <c r="B179" s="19">
        <v>3</v>
      </c>
      <c r="C179" t="s">
        <v>73</v>
      </c>
      <c r="D179" t="s">
        <v>130</v>
      </c>
      <c r="E179" t="s">
        <v>81</v>
      </c>
      <c r="F179" t="s">
        <v>243</v>
      </c>
      <c r="G179" t="str">
        <f t="shared" si="5"/>
        <v>(177, 'tsp', 3, '1С Рознице', 'д', 'а', 0, 0,'/1%D0%A1/%D0%A0%D0%BE%D0%B7%D0%BD%D0%B8%D1%86%D0%B0/'),</v>
      </c>
    </row>
    <row r="180" spans="1:7" x14ac:dyDescent="0.25">
      <c r="A180">
        <f t="shared" si="6"/>
        <v>178</v>
      </c>
      <c r="B180" s="19">
        <v>3</v>
      </c>
      <c r="C180" t="s">
        <v>74</v>
      </c>
      <c r="D180" t="s">
        <v>131</v>
      </c>
      <c r="E180" t="s">
        <v>81</v>
      </c>
      <c r="F180" t="s">
        <v>243</v>
      </c>
      <c r="G180" t="str">
        <f t="shared" si="5"/>
        <v>(178, 'tsp', 3, '1С Розницой', 'т', 'а', 0, 0,'/1%D0%A1/%D0%A0%D0%BE%D0%B7%D0%BD%D0%B8%D1%86%D0%B0/'),</v>
      </c>
    </row>
    <row r="181" spans="1:7" x14ac:dyDescent="0.25">
      <c r="A181">
        <f t="shared" si="6"/>
        <v>179</v>
      </c>
      <c r="B181" s="19">
        <v>3</v>
      </c>
      <c r="C181" t="s">
        <v>75</v>
      </c>
      <c r="D181" t="s">
        <v>130</v>
      </c>
      <c r="E181" t="s">
        <v>81</v>
      </c>
      <c r="F181" t="s">
        <v>243</v>
      </c>
      <c r="G181" t="str">
        <f t="shared" si="5"/>
        <v>(179, 'tsp', 3, '1С Рознице', 'п', 'а', 0, 0,'/1%D0%A1/%D0%A0%D0%BE%D0%B7%D0%BD%D0%B8%D1%86%D0%B0/'),</v>
      </c>
    </row>
    <row r="182" spans="1:7" x14ac:dyDescent="0.25">
      <c r="A182">
        <f t="shared" si="6"/>
        <v>180</v>
      </c>
      <c r="B182" s="19">
        <v>3</v>
      </c>
      <c r="C182" t="s">
        <v>70</v>
      </c>
      <c r="D182" t="s">
        <v>67</v>
      </c>
      <c r="E182" t="s">
        <v>81</v>
      </c>
      <c r="F182" t="s">
        <v>303</v>
      </c>
      <c r="G182" t="str">
        <f t="shared" si="5"/>
        <v>(180, 'tsp', 3, 'автоматизация производства', 'и', 'а', 0, 0,'/%D0%90%D0%B2%D1%82%D0%BE%D0%BC%D0%B0%D1%82%D0%B8%D0%B7%D0%B0%D1%86%D0%B8%D1%8F_%D0%BF%D1%80%D0%BE%D0%B8%D0%B7%D0%B2%D0%BE%D0%B4%D1%81%D1%82%D0%B2%D0%B0/'),</v>
      </c>
    </row>
    <row r="183" spans="1:7" x14ac:dyDescent="0.25">
      <c r="A183">
        <f t="shared" si="6"/>
        <v>181</v>
      </c>
      <c r="B183" s="19">
        <v>3</v>
      </c>
      <c r="C183" t="s">
        <v>71</v>
      </c>
      <c r="D183" t="s">
        <v>147</v>
      </c>
      <c r="E183" t="s">
        <v>81</v>
      </c>
      <c r="F183" t="s">
        <v>303</v>
      </c>
      <c r="G183" t="str">
        <f t="shared" si="5"/>
        <v>(181, 'tsp', 3, 'автоматизации производства', 'р', 'а', 0, 0,'/%D0%90%D0%B2%D1%82%D0%BE%D0%BC%D0%B0%D1%82%D0%B8%D0%B7%D0%B0%D1%86%D0%B8%D1%8F_%D0%BF%D1%80%D0%BE%D0%B8%D0%B7%D0%B2%D0%BE%D0%B4%D1%81%D1%82%D0%B2%D0%B0/'),</v>
      </c>
    </row>
    <row r="184" spans="1:7" x14ac:dyDescent="0.25">
      <c r="A184">
        <f t="shared" si="6"/>
        <v>182</v>
      </c>
      <c r="B184" s="19">
        <v>3</v>
      </c>
      <c r="C184" t="s">
        <v>72</v>
      </c>
      <c r="D184" t="s">
        <v>148</v>
      </c>
      <c r="E184" t="s">
        <v>81</v>
      </c>
      <c r="F184" t="s">
        <v>303</v>
      </c>
      <c r="G184" t="str">
        <f t="shared" si="5"/>
        <v>(182, 'tsp', 3, 'автоматизацию производства', 'в', 'а', 0, 0,'/%D0%90%D0%B2%D1%82%D0%BE%D0%BC%D0%B0%D1%82%D0%B8%D0%B7%D0%B0%D1%86%D0%B8%D1%8F_%D0%BF%D1%80%D0%BE%D0%B8%D0%B7%D0%B2%D0%BE%D0%B4%D1%81%D1%82%D0%B2%D0%B0/'),</v>
      </c>
    </row>
    <row r="185" spans="1:7" x14ac:dyDescent="0.25">
      <c r="A185">
        <f t="shared" si="6"/>
        <v>183</v>
      </c>
      <c r="B185" s="19">
        <v>3</v>
      </c>
      <c r="C185" t="s">
        <v>73</v>
      </c>
      <c r="D185" t="s">
        <v>147</v>
      </c>
      <c r="E185" t="s">
        <v>81</v>
      </c>
      <c r="F185" t="s">
        <v>303</v>
      </c>
      <c r="G185" t="str">
        <f t="shared" si="5"/>
        <v>(183, 'tsp', 3, 'автоматизации производства', 'д', 'а', 0, 0,'/%D0%90%D0%B2%D1%82%D0%BE%D0%BC%D0%B0%D1%82%D0%B8%D0%B7%D0%B0%D1%86%D0%B8%D1%8F_%D0%BF%D1%80%D0%BE%D0%B8%D0%B7%D0%B2%D0%BE%D0%B4%D1%81%D1%82%D0%B2%D0%B0/'),</v>
      </c>
    </row>
    <row r="186" spans="1:7" x14ac:dyDescent="0.25">
      <c r="A186">
        <f t="shared" si="6"/>
        <v>184</v>
      </c>
      <c r="B186" s="19">
        <v>3</v>
      </c>
      <c r="C186" t="s">
        <v>74</v>
      </c>
      <c r="D186" t="s">
        <v>149</v>
      </c>
      <c r="E186" t="s">
        <v>81</v>
      </c>
      <c r="F186" t="s">
        <v>303</v>
      </c>
      <c r="G186" t="str">
        <f t="shared" si="5"/>
        <v>(184, 'tsp', 3, 'автоматизацией производства', 'т', 'а', 0, 0,'/%D0%90%D0%B2%D1%82%D0%BE%D0%BC%D0%B0%D1%82%D0%B8%D0%B7%D0%B0%D1%86%D0%B8%D1%8F_%D0%BF%D1%80%D0%BE%D0%B8%D0%B7%D0%B2%D0%BE%D0%B4%D1%81%D1%82%D0%B2%D0%B0/'),</v>
      </c>
    </row>
    <row r="187" spans="1:7" x14ac:dyDescent="0.25">
      <c r="A187">
        <f t="shared" si="6"/>
        <v>185</v>
      </c>
      <c r="B187" s="19">
        <v>3</v>
      </c>
      <c r="C187" t="s">
        <v>75</v>
      </c>
      <c r="D187" t="s">
        <v>147</v>
      </c>
      <c r="E187" t="s">
        <v>81</v>
      </c>
      <c r="F187" t="s">
        <v>303</v>
      </c>
      <c r="G187" t="str">
        <f t="shared" si="5"/>
        <v>(185, 'tsp', 3, 'автоматизации производства', 'п', 'а', 0, 0,'/%D0%90%D0%B2%D1%82%D0%BE%D0%BC%D0%B0%D1%82%D0%B8%D0%B7%D0%B0%D1%86%D0%B8%D1%8F_%D0%BF%D1%80%D0%BE%D0%B8%D0%B7%D0%B2%D0%BE%D0%B4%D1%81%D1%82%D0%B2%D0%B0/'),</v>
      </c>
    </row>
    <row r="188" spans="1:7" x14ac:dyDescent="0.25">
      <c r="A188">
        <f t="shared" si="6"/>
        <v>186</v>
      </c>
      <c r="B188" s="19">
        <v>3</v>
      </c>
      <c r="C188" t="s">
        <v>70</v>
      </c>
      <c r="D188" t="s">
        <v>66</v>
      </c>
      <c r="E188" t="s">
        <v>81</v>
      </c>
      <c r="F188" t="s">
        <v>240</v>
      </c>
      <c r="G188" t="str">
        <f t="shared" si="5"/>
        <v>(186, 'tsp', 3, 'автоматизация торговли', 'и', 'а', 0, 0,'/%D0%90%D0%B2%D1%82%D0%BE%D0%BC%D0%B0%D1%82%D0%B8%D0%B7%D0%B0%D1%86%D0%B8%D1%8F_%D1%82%D0%BE%D1%80%D0%B3%D0%BE%D0%B2%D0%BB%D0%B8/'),</v>
      </c>
    </row>
    <row r="189" spans="1:7" x14ac:dyDescent="0.25">
      <c r="A189">
        <f t="shared" si="6"/>
        <v>187</v>
      </c>
      <c r="B189" s="19">
        <v>3</v>
      </c>
      <c r="C189" t="s">
        <v>71</v>
      </c>
      <c r="D189" t="s">
        <v>150</v>
      </c>
      <c r="E189" t="s">
        <v>81</v>
      </c>
      <c r="F189" t="s">
        <v>240</v>
      </c>
      <c r="G189" t="str">
        <f t="shared" si="5"/>
        <v>(187, 'tsp', 3, 'автоматизации торговли', 'р', 'а', 0, 0,'/%D0%90%D0%B2%D1%82%D0%BE%D0%BC%D0%B0%D1%82%D0%B8%D0%B7%D0%B0%D1%86%D0%B8%D1%8F_%D1%82%D0%BE%D1%80%D0%B3%D0%BE%D0%B2%D0%BB%D0%B8/'),</v>
      </c>
    </row>
    <row r="190" spans="1:7" x14ac:dyDescent="0.25">
      <c r="A190">
        <f t="shared" si="6"/>
        <v>188</v>
      </c>
      <c r="B190" s="19">
        <v>3</v>
      </c>
      <c r="C190" t="s">
        <v>72</v>
      </c>
      <c r="D190" t="s">
        <v>151</v>
      </c>
      <c r="E190" t="s">
        <v>81</v>
      </c>
      <c r="F190" t="s">
        <v>240</v>
      </c>
      <c r="G190" t="str">
        <f t="shared" si="5"/>
        <v>(188, 'tsp', 3, 'автоматизацию торговли', 'в', 'а', 0, 0,'/%D0%90%D0%B2%D1%82%D0%BE%D0%BC%D0%B0%D1%82%D0%B8%D0%B7%D0%B0%D1%86%D0%B8%D1%8F_%D1%82%D0%BE%D1%80%D0%B3%D0%BE%D0%B2%D0%BB%D0%B8/'),</v>
      </c>
    </row>
    <row r="191" spans="1:7" x14ac:dyDescent="0.25">
      <c r="A191">
        <f t="shared" si="6"/>
        <v>189</v>
      </c>
      <c r="B191" s="19">
        <v>3</v>
      </c>
      <c r="C191" t="s">
        <v>73</v>
      </c>
      <c r="D191" t="s">
        <v>150</v>
      </c>
      <c r="E191" t="s">
        <v>81</v>
      </c>
      <c r="F191" t="s">
        <v>240</v>
      </c>
      <c r="G191" t="str">
        <f t="shared" si="5"/>
        <v>(189, 'tsp', 3, 'автоматизации торговли', 'д', 'а', 0, 0,'/%D0%90%D0%B2%D1%82%D0%BE%D0%BC%D0%B0%D1%82%D0%B8%D0%B7%D0%B0%D1%86%D0%B8%D1%8F_%D1%82%D0%BE%D1%80%D0%B3%D0%BE%D0%B2%D0%BB%D0%B8/'),</v>
      </c>
    </row>
    <row r="192" spans="1:7" x14ac:dyDescent="0.25">
      <c r="A192">
        <f t="shared" si="6"/>
        <v>190</v>
      </c>
      <c r="B192" s="19">
        <v>3</v>
      </c>
      <c r="C192" t="s">
        <v>74</v>
      </c>
      <c r="D192" t="s">
        <v>152</v>
      </c>
      <c r="E192" t="s">
        <v>81</v>
      </c>
      <c r="F192" t="s">
        <v>240</v>
      </c>
      <c r="G192" t="str">
        <f t="shared" si="5"/>
        <v>(190, 'tsp', 3, 'автоматизацией торговли', 'т', 'а', 0, 0,'/%D0%90%D0%B2%D1%82%D0%BE%D0%BC%D0%B0%D1%82%D0%B8%D0%B7%D0%B0%D1%86%D0%B8%D1%8F_%D1%82%D0%BE%D1%80%D0%B3%D0%BE%D0%B2%D0%BB%D0%B8/'),</v>
      </c>
    </row>
    <row r="193" spans="1:7" x14ac:dyDescent="0.25">
      <c r="A193">
        <f t="shared" si="6"/>
        <v>191</v>
      </c>
      <c r="B193" s="19">
        <v>3</v>
      </c>
      <c r="C193" t="s">
        <v>75</v>
      </c>
      <c r="D193" t="s">
        <v>150</v>
      </c>
      <c r="E193" t="s">
        <v>81</v>
      </c>
      <c r="F193" t="s">
        <v>240</v>
      </c>
      <c r="G193" t="str">
        <f t="shared" si="5"/>
        <v>(191, 'tsp', 3, 'автоматизации торговли', 'п', 'а', 0, 0,'/%D0%90%D0%B2%D1%82%D0%BE%D0%BC%D0%B0%D1%82%D0%B8%D0%B7%D0%B0%D1%86%D0%B8%D1%8F_%D1%82%D0%BE%D1%80%D0%B3%D0%BE%D0%B2%D0%BB%D0%B8/'),</v>
      </c>
    </row>
    <row r="194" spans="1:7" x14ac:dyDescent="0.25">
      <c r="A194">
        <f t="shared" si="6"/>
        <v>192</v>
      </c>
      <c r="B194" s="19">
        <v>3</v>
      </c>
      <c r="C194" t="s">
        <v>70</v>
      </c>
      <c r="D194" t="s">
        <v>153</v>
      </c>
      <c r="E194" t="s">
        <v>81</v>
      </c>
      <c r="F194" t="s">
        <v>242</v>
      </c>
      <c r="G194" t="str">
        <f t="shared" si="5"/>
        <v>(192, 'tsp', 3, 'комплексная автоматизация', 'и', 'а', 0, 0,'/1%D0%A1/%D0%9A%D0%BE%D0%BC%D0%BF%D0%BB%D0%B5%D0%BA%D1%81%D0%BD%D0%B0%D1%8F_%D0%B0%D0%B2%D1%82%D0%BE%D0%BC%D0%B0%D1%82%D0%B8%D0%B7%D0%B0%D1%86%D0%B8%D1%8F/'),</v>
      </c>
    </row>
    <row r="195" spans="1:7" x14ac:dyDescent="0.25">
      <c r="A195">
        <f t="shared" si="6"/>
        <v>193</v>
      </c>
      <c r="B195" s="19">
        <v>3</v>
      </c>
      <c r="C195" t="s">
        <v>71</v>
      </c>
      <c r="D195" t="s">
        <v>155</v>
      </c>
      <c r="E195" t="s">
        <v>81</v>
      </c>
      <c r="F195" t="s">
        <v>242</v>
      </c>
      <c r="G195" t="str">
        <f t="shared" si="5"/>
        <v>(193, 'tsp', 3, 'комплексной автоматизации', 'р', 'а', 0, 0,'/1%D0%A1/%D0%9A%D0%BE%D0%BC%D0%BF%D0%BB%D0%B5%D0%BA%D1%81%D0%BD%D0%B0%D1%8F_%D0%B0%D0%B2%D1%82%D0%BE%D0%BC%D0%B0%D1%82%D0%B8%D0%B7%D0%B0%D1%86%D0%B8%D1%8F/'),</v>
      </c>
    </row>
    <row r="196" spans="1:7" x14ac:dyDescent="0.25">
      <c r="A196">
        <f t="shared" si="6"/>
        <v>194</v>
      </c>
      <c r="B196" s="19">
        <v>3</v>
      </c>
      <c r="C196" t="s">
        <v>72</v>
      </c>
      <c r="D196" t="s">
        <v>154</v>
      </c>
      <c r="E196" t="s">
        <v>81</v>
      </c>
      <c r="F196" t="s">
        <v>242</v>
      </c>
      <c r="G196" t="str">
        <f t="shared" ref="G196:G251" si="7">"("&amp;A196&amp;", "&amp;"'tsp'"&amp;", "&amp;B196&amp;", '"&amp;D196&amp;"', '"&amp;C196&amp;"', '"&amp;E196&amp;"', 0, 0,'"&amp;F196&amp;"'),"</f>
        <v>(194, 'tsp', 3, 'комплексную автоматизацию', 'в', 'а', 0, 0,'/1%D0%A1/%D0%9A%D0%BE%D0%BC%D0%BF%D0%BB%D0%B5%D0%BA%D1%81%D0%BD%D0%B0%D1%8F_%D0%B0%D0%B2%D1%82%D0%BE%D0%BC%D0%B0%D1%82%D0%B8%D0%B7%D0%B0%D1%86%D0%B8%D1%8F/'),</v>
      </c>
    </row>
    <row r="197" spans="1:7" x14ac:dyDescent="0.25">
      <c r="A197">
        <f t="shared" si="6"/>
        <v>195</v>
      </c>
      <c r="B197" s="19">
        <v>3</v>
      </c>
      <c r="C197" t="s">
        <v>73</v>
      </c>
      <c r="D197" t="s">
        <v>155</v>
      </c>
      <c r="E197" t="s">
        <v>81</v>
      </c>
      <c r="F197" t="s">
        <v>242</v>
      </c>
      <c r="G197" t="str">
        <f t="shared" si="7"/>
        <v>(195, 'tsp', 3, 'комплексной автоматизации', 'д', 'а', 0, 0,'/1%D0%A1/%D0%9A%D0%BE%D0%BC%D0%BF%D0%BB%D0%B5%D0%BA%D1%81%D0%BD%D0%B0%D1%8F_%D0%B0%D0%B2%D1%82%D0%BE%D0%BC%D0%B0%D1%82%D0%B8%D0%B7%D0%B0%D1%86%D0%B8%D1%8F/'),</v>
      </c>
    </row>
    <row r="198" spans="1:7" x14ac:dyDescent="0.25">
      <c r="A198">
        <f t="shared" si="6"/>
        <v>196</v>
      </c>
      <c r="B198" s="19">
        <v>3</v>
      </c>
      <c r="C198" t="s">
        <v>74</v>
      </c>
      <c r="D198" t="s">
        <v>156</v>
      </c>
      <c r="E198" t="s">
        <v>81</v>
      </c>
      <c r="F198" t="s">
        <v>242</v>
      </c>
      <c r="G198" t="str">
        <f t="shared" si="7"/>
        <v>(196, 'tsp', 3, 'комплексной автоматизацией', 'т', 'а', 0, 0,'/1%D0%A1/%D0%9A%D0%BE%D0%BC%D0%BF%D0%BB%D0%B5%D0%BA%D1%81%D0%BD%D0%B0%D1%8F_%D0%B0%D0%B2%D1%82%D0%BE%D0%BC%D0%B0%D1%82%D0%B8%D0%B7%D0%B0%D1%86%D0%B8%D1%8F/'),</v>
      </c>
    </row>
    <row r="199" spans="1:7" x14ac:dyDescent="0.25">
      <c r="A199">
        <f t="shared" si="6"/>
        <v>197</v>
      </c>
      <c r="B199" s="19">
        <v>3</v>
      </c>
      <c r="C199" t="s">
        <v>75</v>
      </c>
      <c r="D199" t="s">
        <v>155</v>
      </c>
      <c r="E199" t="s">
        <v>81</v>
      </c>
      <c r="F199" t="s">
        <v>242</v>
      </c>
      <c r="G199" t="str">
        <f t="shared" si="7"/>
        <v>(197, 'tsp', 3, 'комплексной автоматизации', 'п', 'а', 0, 0,'/1%D0%A1/%D0%9A%D0%BE%D0%BC%D0%BF%D0%BB%D0%B5%D0%BA%D1%81%D0%BD%D0%B0%D1%8F_%D0%B0%D0%B2%D1%82%D0%BE%D0%BC%D0%B0%D1%82%D0%B8%D0%B7%D0%B0%D1%86%D0%B8%D1%8F/'),</v>
      </c>
    </row>
    <row r="200" spans="1:7" x14ac:dyDescent="0.25">
      <c r="A200">
        <f t="shared" si="6"/>
        <v>198</v>
      </c>
      <c r="B200" s="19">
        <v>3</v>
      </c>
      <c r="C200" t="s">
        <v>70</v>
      </c>
      <c r="D200" t="s">
        <v>157</v>
      </c>
      <c r="E200" t="s">
        <v>81</v>
      </c>
      <c r="G200" t="str">
        <f t="shared" si="7"/>
        <v>(198, 'tsp', 3, 'автоматизация бизнеса', 'и', 'а', 0, 0,''),</v>
      </c>
    </row>
    <row r="201" spans="1:7" x14ac:dyDescent="0.25">
      <c r="A201">
        <f t="shared" si="6"/>
        <v>199</v>
      </c>
      <c r="B201" s="19">
        <v>3</v>
      </c>
      <c r="C201" t="s">
        <v>71</v>
      </c>
      <c r="D201" t="s">
        <v>158</v>
      </c>
      <c r="E201" t="s">
        <v>81</v>
      </c>
      <c r="G201" t="str">
        <f t="shared" si="7"/>
        <v>(199, 'tsp', 3, 'автоматизации бизнеса', 'р', 'а', 0, 0,''),</v>
      </c>
    </row>
    <row r="202" spans="1:7" x14ac:dyDescent="0.25">
      <c r="A202">
        <f t="shared" si="6"/>
        <v>200</v>
      </c>
      <c r="B202" s="19">
        <v>3</v>
      </c>
      <c r="C202" t="s">
        <v>72</v>
      </c>
      <c r="D202" t="s">
        <v>159</v>
      </c>
      <c r="E202" t="s">
        <v>81</v>
      </c>
      <c r="G202" t="str">
        <f t="shared" si="7"/>
        <v>(200, 'tsp', 3, 'автоматизацию бизнеса', 'в', 'а', 0, 0,''),</v>
      </c>
    </row>
    <row r="203" spans="1:7" x14ac:dyDescent="0.25">
      <c r="A203">
        <f t="shared" si="6"/>
        <v>201</v>
      </c>
      <c r="B203" s="19">
        <v>3</v>
      </c>
      <c r="C203" t="s">
        <v>73</v>
      </c>
      <c r="D203" t="s">
        <v>158</v>
      </c>
      <c r="E203" t="s">
        <v>81</v>
      </c>
      <c r="G203" t="str">
        <f t="shared" si="7"/>
        <v>(201, 'tsp', 3, 'автоматизации бизнеса', 'д', 'а', 0, 0,''),</v>
      </c>
    </row>
    <row r="204" spans="1:7" x14ac:dyDescent="0.25">
      <c r="A204">
        <f t="shared" si="6"/>
        <v>202</v>
      </c>
      <c r="B204" s="19">
        <v>3</v>
      </c>
      <c r="C204" t="s">
        <v>74</v>
      </c>
      <c r="D204" t="s">
        <v>160</v>
      </c>
      <c r="E204" t="s">
        <v>81</v>
      </c>
      <c r="G204" t="str">
        <f t="shared" si="7"/>
        <v>(202, 'tsp', 3, 'автоматизацией бизнеса', 'т', 'а', 0, 0,''),</v>
      </c>
    </row>
    <row r="205" spans="1:7" x14ac:dyDescent="0.25">
      <c r="A205">
        <f t="shared" si="6"/>
        <v>203</v>
      </c>
      <c r="B205" s="19">
        <v>3</v>
      </c>
      <c r="C205" t="s">
        <v>75</v>
      </c>
      <c r="D205" t="s">
        <v>158</v>
      </c>
      <c r="E205" t="s">
        <v>81</v>
      </c>
      <c r="G205" t="str">
        <f t="shared" si="7"/>
        <v>(203, 'tsp', 3, 'автоматизации бизнеса', 'п', 'а', 0, 0,''),</v>
      </c>
    </row>
    <row r="206" spans="1:7" x14ac:dyDescent="0.25">
      <c r="A206">
        <f t="shared" si="6"/>
        <v>204</v>
      </c>
      <c r="B206" s="19">
        <v>4</v>
      </c>
      <c r="C206" t="s">
        <v>81</v>
      </c>
      <c r="D206" t="s">
        <v>197</v>
      </c>
      <c r="E206" t="s">
        <v>81</v>
      </c>
      <c r="G206" t="str">
        <f t="shared" si="7"/>
        <v>(204, 'tsp', 4, 'с выездом мастера', 'а', 'а', 0, 0,''),</v>
      </c>
    </row>
    <row r="207" spans="1:7" x14ac:dyDescent="0.25">
      <c r="A207">
        <f t="shared" si="6"/>
        <v>205</v>
      </c>
      <c r="B207" s="19">
        <v>4</v>
      </c>
      <c r="C207" t="s">
        <v>81</v>
      </c>
      <c r="D207" t="s">
        <v>212</v>
      </c>
      <c r="E207" t="s">
        <v>81</v>
      </c>
      <c r="G207" t="str">
        <f t="shared" si="7"/>
        <v>(205, 'tsp', 4, 'с выездом специалиста', 'а', 'а', 0, 0,''),</v>
      </c>
    </row>
    <row r="208" spans="1:7" x14ac:dyDescent="0.25">
      <c r="A208">
        <f t="shared" si="6"/>
        <v>206</v>
      </c>
      <c r="B208" s="19">
        <v>4</v>
      </c>
      <c r="C208" t="s">
        <v>81</v>
      </c>
      <c r="D208" t="s">
        <v>198</v>
      </c>
      <c r="E208" t="s">
        <v>81</v>
      </c>
      <c r="G208" t="str">
        <f t="shared" si="7"/>
        <v>(206, 'tsp', 4, 'с выездом на место', 'а', 'а', 0, 0,''),</v>
      </c>
    </row>
    <row r="209" spans="1:7" x14ac:dyDescent="0.25">
      <c r="A209">
        <f t="shared" si="6"/>
        <v>207</v>
      </c>
      <c r="B209" s="19">
        <v>4</v>
      </c>
      <c r="C209" t="s">
        <v>81</v>
      </c>
      <c r="D209" t="s">
        <v>199</v>
      </c>
      <c r="E209" t="s">
        <v>81</v>
      </c>
      <c r="G209" t="str">
        <f t="shared" si="7"/>
        <v>(207, 'tsp', 4, 'с выездом в офис', 'а', 'а', 0, 0,''),</v>
      </c>
    </row>
    <row r="210" spans="1:7" x14ac:dyDescent="0.25">
      <c r="A210">
        <f t="shared" si="6"/>
        <v>208</v>
      </c>
      <c r="B210" s="19">
        <v>4</v>
      </c>
      <c r="C210" t="s">
        <v>81</v>
      </c>
      <c r="D210" t="s">
        <v>200</v>
      </c>
      <c r="E210" t="s">
        <v>81</v>
      </c>
      <c r="G210" t="str">
        <f t="shared" si="7"/>
        <v>(208, 'tsp', 4, 'с выездом по Москве', 'а', 'а', 0, 0,''),</v>
      </c>
    </row>
    <row r="211" spans="1:7" x14ac:dyDescent="0.25">
      <c r="A211">
        <f t="shared" si="6"/>
        <v>209</v>
      </c>
      <c r="B211" s="19">
        <v>4</v>
      </c>
      <c r="C211" t="s">
        <v>81</v>
      </c>
      <c r="D211" t="s">
        <v>201</v>
      </c>
      <c r="E211" t="s">
        <v>81</v>
      </c>
      <c r="G211" t="str">
        <f t="shared" si="7"/>
        <v>(209, 'tsp', 4, 'в Москве', 'а', 'а', 0, 0,''),</v>
      </c>
    </row>
    <row r="212" spans="1:7" x14ac:dyDescent="0.25">
      <c r="A212">
        <f t="shared" si="6"/>
        <v>210</v>
      </c>
      <c r="B212" s="19">
        <v>4</v>
      </c>
      <c r="C212" t="s">
        <v>81</v>
      </c>
      <c r="D212" t="s">
        <v>203</v>
      </c>
      <c r="E212" t="s">
        <v>81</v>
      </c>
      <c r="G212" t="str">
        <f t="shared" si="7"/>
        <v>(210, 'tsp', 4, 'на месте', 'а', 'а', 0, 0,''),</v>
      </c>
    </row>
    <row r="213" spans="1:7" x14ac:dyDescent="0.25">
      <c r="A213">
        <f t="shared" si="6"/>
        <v>211</v>
      </c>
      <c r="B213" s="19">
        <v>4</v>
      </c>
      <c r="C213" t="s">
        <v>81</v>
      </c>
      <c r="D213" t="s">
        <v>204</v>
      </c>
      <c r="E213" t="s">
        <v>81</v>
      </c>
      <c r="G213" t="str">
        <f t="shared" si="7"/>
        <v>(211, 'tsp', 4, 'удалённо', 'а', 'а', 0, 0,''),</v>
      </c>
    </row>
    <row r="214" spans="1:7" x14ac:dyDescent="0.25">
      <c r="A214">
        <f t="shared" si="6"/>
        <v>212</v>
      </c>
      <c r="B214" s="19">
        <v>4</v>
      </c>
      <c r="C214" t="s">
        <v>81</v>
      </c>
      <c r="D214" t="s">
        <v>205</v>
      </c>
      <c r="E214" t="s">
        <v>81</v>
      </c>
      <c r="G214" t="str">
        <f t="shared" si="7"/>
        <v>(212, 'tsp', 4, 'по телефону', 'а', 'а', 0, 0,''),</v>
      </c>
    </row>
    <row r="215" spans="1:7" x14ac:dyDescent="0.25">
      <c r="A215">
        <f t="shared" si="6"/>
        <v>213</v>
      </c>
      <c r="B215" s="19">
        <v>4</v>
      </c>
      <c r="C215" t="s">
        <v>81</v>
      </c>
      <c r="D215" t="s">
        <v>211</v>
      </c>
      <c r="E215" t="s">
        <v>81</v>
      </c>
      <c r="G215" t="str">
        <f t="shared" si="7"/>
        <v>(213, 'tsp', 4, 'в ускоренном режиме', 'а', 'а', 0, 0,''),</v>
      </c>
    </row>
    <row r="216" spans="1:7" x14ac:dyDescent="0.25">
      <c r="A216">
        <f t="shared" si="6"/>
        <v>214</v>
      </c>
      <c r="B216" s="19">
        <v>4</v>
      </c>
      <c r="C216" t="s">
        <v>81</v>
      </c>
      <c r="D216" t="s">
        <v>214</v>
      </c>
      <c r="E216" t="s">
        <v>81</v>
      </c>
      <c r="G216" t="str">
        <f t="shared" si="7"/>
        <v>(214, 'tsp', 4, 'за умеренную плату', 'а', 'а', 0, 0,''),</v>
      </c>
    </row>
    <row r="217" spans="1:7" x14ac:dyDescent="0.25">
      <c r="A217">
        <f t="shared" si="6"/>
        <v>215</v>
      </c>
      <c r="B217" s="19">
        <v>4</v>
      </c>
      <c r="C217" t="s">
        <v>81</v>
      </c>
      <c r="D217" t="s">
        <v>215</v>
      </c>
      <c r="E217" t="s">
        <v>81</v>
      </c>
      <c r="G217" t="str">
        <f t="shared" si="7"/>
        <v>(215, 'tsp', 4, 'недорого', 'а', 'а', 0, 0,''),</v>
      </c>
    </row>
    <row r="218" spans="1:7" x14ac:dyDescent="0.25">
      <c r="A218">
        <f t="shared" si="6"/>
        <v>216</v>
      </c>
      <c r="B218" s="19">
        <v>4</v>
      </c>
      <c r="C218" t="s">
        <v>81</v>
      </c>
      <c r="D218" t="s">
        <v>216</v>
      </c>
      <c r="E218" t="s">
        <v>81</v>
      </c>
      <c r="G218" t="str">
        <f t="shared" si="7"/>
        <v>(216, 'tsp', 4, 'по умеренной цене', 'а', 'а', 0, 0,''),</v>
      </c>
    </row>
    <row r="219" spans="1:7" x14ac:dyDescent="0.25">
      <c r="A219">
        <f t="shared" si="6"/>
        <v>217</v>
      </c>
      <c r="B219" s="19">
        <v>4</v>
      </c>
      <c r="C219" t="s">
        <v>81</v>
      </c>
      <c r="D219" t="s">
        <v>306</v>
      </c>
      <c r="E219" t="s">
        <v>81</v>
      </c>
      <c r="G219" t="str">
        <f t="shared" si="7"/>
        <v>(217, 'tsp', 4, 'в сжатые сроки', 'а', 'а', 0, 0,''),</v>
      </c>
    </row>
    <row r="220" spans="1:7" x14ac:dyDescent="0.25">
      <c r="A220">
        <f t="shared" si="6"/>
        <v>218</v>
      </c>
      <c r="B220" s="19">
        <v>4</v>
      </c>
      <c r="C220" t="s">
        <v>81</v>
      </c>
      <c r="D220" t="s">
        <v>217</v>
      </c>
      <c r="E220" t="s">
        <v>81</v>
      </c>
      <c r="G220" t="str">
        <f t="shared" si="7"/>
        <v>(218, 'tsp', 4, 'с учётом конфигурации', 'а', 'а', 0, 0,''),</v>
      </c>
    </row>
    <row r="221" spans="1:7" x14ac:dyDescent="0.25">
      <c r="A221">
        <f t="shared" si="6"/>
        <v>219</v>
      </c>
      <c r="B221" s="19">
        <v>4</v>
      </c>
      <c r="C221" t="s">
        <v>81</v>
      </c>
      <c r="D221" t="s">
        <v>218</v>
      </c>
      <c r="E221" t="s">
        <v>81</v>
      </c>
      <c r="G221" t="str">
        <f t="shared" si="7"/>
        <v>(219, 'tsp', 4, 'в сложных случаях', 'а', 'а', 0, 0,''),</v>
      </c>
    </row>
    <row r="222" spans="1:7" x14ac:dyDescent="0.25">
      <c r="A222">
        <f t="shared" ref="A222:A244" si="8">A221+1</f>
        <v>220</v>
      </c>
      <c r="B222" s="19">
        <v>4</v>
      </c>
      <c r="C222" t="s">
        <v>81</v>
      </c>
      <c r="D222" t="s">
        <v>219</v>
      </c>
      <c r="E222" t="s">
        <v>81</v>
      </c>
      <c r="G222" t="str">
        <f t="shared" si="7"/>
        <v>(220, 'tsp', 4, 'в разумные сроки', 'а', 'а', 0, 0,''),</v>
      </c>
    </row>
    <row r="223" spans="1:7" x14ac:dyDescent="0.25">
      <c r="A223">
        <f t="shared" si="8"/>
        <v>221</v>
      </c>
      <c r="B223" s="19">
        <v>4</v>
      </c>
      <c r="C223" t="s">
        <v>81</v>
      </c>
      <c r="D223" t="s">
        <v>220</v>
      </c>
      <c r="E223" t="s">
        <v>81</v>
      </c>
      <c r="G223" t="str">
        <f t="shared" si="7"/>
        <v>(221, 'tsp', 4, 'с выездом консультанта', 'а', 'а', 0, 0,''),</v>
      </c>
    </row>
    <row r="224" spans="1:7" x14ac:dyDescent="0.25">
      <c r="A224">
        <f t="shared" si="8"/>
        <v>222</v>
      </c>
      <c r="B224" s="19">
        <v>4</v>
      </c>
      <c r="C224" t="s">
        <v>81</v>
      </c>
      <c r="D224" t="s">
        <v>221</v>
      </c>
      <c r="E224" t="s">
        <v>81</v>
      </c>
      <c r="G224" t="str">
        <f t="shared" si="7"/>
        <v>(222, 'tsp', 4, 'дёшево', 'а', 'а', 0, 0,''),</v>
      </c>
    </row>
    <row r="225" spans="1:7" x14ac:dyDescent="0.25">
      <c r="A225">
        <f t="shared" si="8"/>
        <v>223</v>
      </c>
      <c r="B225" s="19">
        <v>5</v>
      </c>
      <c r="C225" t="s">
        <v>81</v>
      </c>
      <c r="D225" t="s">
        <v>304</v>
      </c>
      <c r="E225" t="s">
        <v>81</v>
      </c>
      <c r="G225" t="str">
        <f t="shared" si="7"/>
        <v>(223, 'tsp', 5, 'осуществимо', 'а', 'а', 0, 0,''),</v>
      </c>
    </row>
    <row r="226" spans="1:7" x14ac:dyDescent="0.25">
      <c r="A226">
        <f t="shared" si="8"/>
        <v>224</v>
      </c>
      <c r="B226" s="19">
        <v>5</v>
      </c>
      <c r="C226" t="s">
        <v>81</v>
      </c>
      <c r="D226" t="s">
        <v>260</v>
      </c>
      <c r="E226" t="s">
        <v>81</v>
      </c>
      <c r="G226" t="str">
        <f t="shared" si="7"/>
        <v>(224, 'tsp', 5, 'удаётся успешно.', 'а', 'а', 0, 0,''),</v>
      </c>
    </row>
    <row r="227" spans="1:7" x14ac:dyDescent="0.25">
      <c r="A227">
        <f t="shared" si="8"/>
        <v>225</v>
      </c>
      <c r="B227" s="19">
        <v>5</v>
      </c>
      <c r="C227" t="s">
        <v>81</v>
      </c>
      <c r="D227" t="s">
        <v>224</v>
      </c>
      <c r="E227" t="s">
        <v>81</v>
      </c>
      <c r="G227" t="str">
        <f t="shared" si="7"/>
        <v>(225, 'tsp', 5, 'проходит успешно', 'а', 'а', 0, 0,''),</v>
      </c>
    </row>
    <row r="228" spans="1:7" x14ac:dyDescent="0.25">
      <c r="A228">
        <f t="shared" si="8"/>
        <v>226</v>
      </c>
      <c r="B228" s="19">
        <v>5</v>
      </c>
      <c r="C228" t="s">
        <v>81</v>
      </c>
      <c r="D228" t="s">
        <v>225</v>
      </c>
      <c r="E228" t="s">
        <v>81</v>
      </c>
      <c r="G228" t="str">
        <f t="shared" si="7"/>
        <v>(226, 'tsp', 5, 'приводит к увеличению прибыли', 'а', 'а', 0, 0,''),</v>
      </c>
    </row>
    <row r="229" spans="1:7" x14ac:dyDescent="0.25">
      <c r="A229">
        <f t="shared" si="8"/>
        <v>227</v>
      </c>
      <c r="B229" s="19">
        <v>5</v>
      </c>
      <c r="C229" t="s">
        <v>81</v>
      </c>
      <c r="D229" t="s">
        <v>226</v>
      </c>
      <c r="E229" t="s">
        <v>81</v>
      </c>
      <c r="G229" t="str">
        <f t="shared" si="7"/>
        <v>(227, 'tsp', 5, 'даёт эффект', 'а', 'а', 0, 0,''),</v>
      </c>
    </row>
    <row r="230" spans="1:7" x14ac:dyDescent="0.25">
      <c r="A230">
        <f t="shared" si="8"/>
        <v>228</v>
      </c>
      <c r="B230" s="19">
        <v>5</v>
      </c>
      <c r="C230" t="s">
        <v>81</v>
      </c>
      <c r="D230" t="s">
        <v>227</v>
      </c>
      <c r="E230" t="s">
        <v>81</v>
      </c>
      <c r="G230" t="str">
        <f t="shared" si="7"/>
        <v>(228, 'tsp', 5, 'оправдывает вложенные средства', 'а', 'а', 0, 0,''),</v>
      </c>
    </row>
    <row r="231" spans="1:7" x14ac:dyDescent="0.25">
      <c r="A231">
        <f t="shared" si="8"/>
        <v>229</v>
      </c>
      <c r="B231" s="19">
        <v>5</v>
      </c>
      <c r="C231" t="s">
        <v>81</v>
      </c>
      <c r="D231" t="s">
        <v>228</v>
      </c>
      <c r="E231" t="s">
        <v>81</v>
      </c>
      <c r="G231" t="str">
        <f t="shared" si="7"/>
        <v>(229, 'tsp', 5, 'быстро окупается', 'а', 'а', 0, 0,''),</v>
      </c>
    </row>
    <row r="232" spans="1:7" x14ac:dyDescent="0.25">
      <c r="A232">
        <f t="shared" si="8"/>
        <v>230</v>
      </c>
      <c r="B232" s="19">
        <v>5</v>
      </c>
      <c r="C232" t="s">
        <v>81</v>
      </c>
      <c r="D232" t="s">
        <v>254</v>
      </c>
      <c r="E232" t="s">
        <v>81</v>
      </c>
      <c r="G232" t="str">
        <f t="shared" si="7"/>
        <v>(230, 'tsp', 5, 'оправдывает вложенные деньги', 'а', 'а', 0, 0,''),</v>
      </c>
    </row>
    <row r="233" spans="1:7" x14ac:dyDescent="0.25">
      <c r="A233">
        <f t="shared" si="8"/>
        <v>231</v>
      </c>
      <c r="B233" s="19">
        <v>5</v>
      </c>
      <c r="C233" t="s">
        <v>81</v>
      </c>
      <c r="D233" t="s">
        <v>255</v>
      </c>
      <c r="E233" t="s">
        <v>81</v>
      </c>
      <c r="G233" t="str">
        <f t="shared" si="7"/>
        <v>(231, 'tsp', 5, 'окупается', 'а', 'а', 0, 0,''),</v>
      </c>
    </row>
    <row r="234" spans="1:7" x14ac:dyDescent="0.25">
      <c r="A234">
        <f t="shared" si="8"/>
        <v>232</v>
      </c>
      <c r="B234" s="19">
        <v>5</v>
      </c>
      <c r="C234" t="s">
        <v>81</v>
      </c>
      <c r="D234" t="s">
        <v>256</v>
      </c>
      <c r="E234" t="s">
        <v>81</v>
      </c>
      <c r="G234" t="str">
        <f t="shared" si="7"/>
        <v>(232, 'tsp', 5, 'легко реализуется', 'а', 'а', 0, 0,''),</v>
      </c>
    </row>
    <row r="235" spans="1:7" x14ac:dyDescent="0.25">
      <c r="A235">
        <f t="shared" si="8"/>
        <v>233</v>
      </c>
      <c r="B235" s="19">
        <v>5</v>
      </c>
      <c r="C235" t="s">
        <v>81</v>
      </c>
      <c r="D235" t="s">
        <v>257</v>
      </c>
      <c r="E235" t="s">
        <v>81</v>
      </c>
      <c r="G235" t="str">
        <f t="shared" si="7"/>
        <v>(233, 'tsp', 5, 'успешно реализуется', 'а', 'а', 0, 0,''),</v>
      </c>
    </row>
    <row r="236" spans="1:7" x14ac:dyDescent="0.25">
      <c r="A236">
        <f t="shared" si="8"/>
        <v>234</v>
      </c>
      <c r="B236" s="19">
        <v>5</v>
      </c>
      <c r="C236" t="s">
        <v>81</v>
      </c>
      <c r="D236" t="s">
        <v>261</v>
      </c>
      <c r="E236" t="s">
        <v>81</v>
      </c>
      <c r="G236" t="str">
        <f t="shared" si="7"/>
        <v>(234, 'tsp', 5, 'отбивается в два счёта', 'а', 'а', 0, 0,''),</v>
      </c>
    </row>
    <row r="237" spans="1:7" x14ac:dyDescent="0.25">
      <c r="A237">
        <f t="shared" si="8"/>
        <v>235</v>
      </c>
      <c r="B237" s="19">
        <v>5</v>
      </c>
      <c r="C237" t="s">
        <v>81</v>
      </c>
      <c r="D237" t="s">
        <v>262</v>
      </c>
      <c r="E237" t="s">
        <v>81</v>
      </c>
      <c r="G237" t="str">
        <f t="shared" si="7"/>
        <v>(235, 'tsp', 5, 'даёт быстрый отклик', 'а', 'а', 0, 0,''),</v>
      </c>
    </row>
    <row r="238" spans="1:7" x14ac:dyDescent="0.25">
      <c r="A238">
        <f t="shared" si="8"/>
        <v>236</v>
      </c>
      <c r="B238" s="19">
        <v>5</v>
      </c>
      <c r="C238" t="s">
        <v>81</v>
      </c>
      <c r="D238" t="s">
        <v>263</v>
      </c>
      <c r="E238" t="s">
        <v>81</v>
      </c>
      <c r="G238" t="str">
        <f t="shared" si="7"/>
        <v>(236, 'tsp', 5, 'баз риска', 'а', 'а', 0, 0,''),</v>
      </c>
    </row>
    <row r="239" spans="1:7" x14ac:dyDescent="0.25">
      <c r="A239">
        <f t="shared" si="8"/>
        <v>237</v>
      </c>
      <c r="B239" s="19">
        <v>5</v>
      </c>
      <c r="C239" t="s">
        <v>81</v>
      </c>
      <c r="D239" t="s">
        <v>264</v>
      </c>
      <c r="E239" t="s">
        <v>81</v>
      </c>
      <c r="G239" t="str">
        <f t="shared" si="7"/>
        <v>(237, 'tsp', 5, 'оказывает положительное влияние', 'а', 'а', 0, 0,''),</v>
      </c>
    </row>
    <row r="240" spans="1:7" x14ac:dyDescent="0.25">
      <c r="A240">
        <f t="shared" si="8"/>
        <v>238</v>
      </c>
      <c r="B240" s="19">
        <v>5</v>
      </c>
      <c r="C240" t="s">
        <v>81</v>
      </c>
      <c r="D240" t="s">
        <v>265</v>
      </c>
      <c r="E240" t="s">
        <v>81</v>
      </c>
      <c r="G240" t="str">
        <f t="shared" si="7"/>
        <v>(238, 'tsp', 5, 'даёт отклик', 'а', 'а', 0, 0,''),</v>
      </c>
    </row>
    <row r="241" spans="1:7" x14ac:dyDescent="0.25">
      <c r="A241">
        <f t="shared" si="8"/>
        <v>239</v>
      </c>
      <c r="B241" s="19">
        <v>5</v>
      </c>
      <c r="C241" t="s">
        <v>81</v>
      </c>
      <c r="D241" t="s">
        <v>266</v>
      </c>
      <c r="E241" t="s">
        <v>81</v>
      </c>
      <c r="G241" t="str">
        <f t="shared" si="7"/>
        <v>(239, 'tsp', 5, 'немедленно отражается в отчёте', 'а', 'а', 0, 0,''),</v>
      </c>
    </row>
    <row r="242" spans="1:7" x14ac:dyDescent="0.25">
      <c r="A242">
        <f t="shared" si="8"/>
        <v>240</v>
      </c>
      <c r="B242" s="19">
        <v>5</v>
      </c>
      <c r="C242" t="s">
        <v>81</v>
      </c>
      <c r="D242" t="s">
        <v>267</v>
      </c>
      <c r="E242" t="s">
        <v>81</v>
      </c>
      <c r="G242" t="str">
        <f t="shared" si="7"/>
        <v>(240, 'tsp', 5, 'здорово помогает', 'а', 'а', 0, 0,''),</v>
      </c>
    </row>
    <row r="243" spans="1:7" x14ac:dyDescent="0.25">
      <c r="A243">
        <f t="shared" si="8"/>
        <v>241</v>
      </c>
      <c r="B243" s="19">
        <v>5</v>
      </c>
      <c r="C243" t="s">
        <v>81</v>
      </c>
      <c r="D243" t="s">
        <v>268</v>
      </c>
      <c r="E243" t="s">
        <v>81</v>
      </c>
      <c r="G243" t="str">
        <f t="shared" si="7"/>
        <v>(241, 'tsp', 5, 'осуществить несложно', 'а', 'а', 0, 0,''),</v>
      </c>
    </row>
    <row r="244" spans="1:7" x14ac:dyDescent="0.25">
      <c r="A244">
        <f t="shared" si="8"/>
        <v>242</v>
      </c>
      <c r="B244" s="19">
        <v>5</v>
      </c>
      <c r="C244" t="s">
        <v>81</v>
      </c>
      <c r="D244" t="s">
        <v>269</v>
      </c>
      <c r="E244" t="s">
        <v>81</v>
      </c>
      <c r="G244" t="str">
        <f t="shared" si="7"/>
        <v>(242, 'tsp', 5, 'эффективно и безопасно', 'а', 'а', 0, 0,''),</v>
      </c>
    </row>
    <row r="245" spans="1:7" x14ac:dyDescent="0.25">
      <c r="A245">
        <f t="shared" ref="A245:A251" si="9">A244+1</f>
        <v>243</v>
      </c>
      <c r="B245" s="19">
        <v>5</v>
      </c>
      <c r="C245" t="s">
        <v>81</v>
      </c>
      <c r="D245" t="s">
        <v>270</v>
      </c>
      <c r="E245" t="s">
        <v>81</v>
      </c>
      <c r="G245" t="str">
        <f t="shared" si="7"/>
        <v>(243, 'tsp', 5, 'повышает эффективность', 'а', 'а', 0, 0,''),</v>
      </c>
    </row>
    <row r="246" spans="1:7" x14ac:dyDescent="0.25">
      <c r="A246">
        <f t="shared" si="9"/>
        <v>244</v>
      </c>
      <c r="B246" s="19">
        <v>5</v>
      </c>
      <c r="C246" t="s">
        <v>81</v>
      </c>
      <c r="D246" t="s">
        <v>271</v>
      </c>
      <c r="E246" t="s">
        <v>81</v>
      </c>
      <c r="G246" t="str">
        <f t="shared" si="7"/>
        <v>(244, 'tsp', 5, 'повышает прибыль', 'а', 'а', 0, 0,''),</v>
      </c>
    </row>
    <row r="247" spans="1:7" x14ac:dyDescent="0.25">
      <c r="A247">
        <f t="shared" si="9"/>
        <v>245</v>
      </c>
      <c r="B247" s="19">
        <v>5</v>
      </c>
      <c r="C247" t="s">
        <v>81</v>
      </c>
      <c r="D247" t="s">
        <v>272</v>
      </c>
      <c r="E247" t="s">
        <v>81</v>
      </c>
      <c r="G247" t="str">
        <f t="shared" si="7"/>
        <v>(245, 'tsp', 5, 'отбивает затраты', 'а', 'а', 0, 0,''),</v>
      </c>
    </row>
    <row r="248" spans="1:7" x14ac:dyDescent="0.25">
      <c r="A248">
        <f t="shared" si="9"/>
        <v>246</v>
      </c>
      <c r="B248" s="19">
        <v>5</v>
      </c>
      <c r="C248" t="s">
        <v>81</v>
      </c>
      <c r="D248" t="s">
        <v>273</v>
      </c>
      <c r="E248" t="s">
        <v>81</v>
      </c>
      <c r="G248" t="str">
        <f t="shared" si="7"/>
        <v>(246, 'tsp', 5, 'увеличивает производительность.', 'а', 'а', 0, 0,''),</v>
      </c>
    </row>
    <row r="249" spans="1:7" x14ac:dyDescent="0.25">
      <c r="A249">
        <f t="shared" si="9"/>
        <v>247</v>
      </c>
      <c r="B249" s="19">
        <v>5</v>
      </c>
      <c r="C249" t="s">
        <v>81</v>
      </c>
      <c r="D249" t="s">
        <v>274</v>
      </c>
      <c r="E249" t="s">
        <v>81</v>
      </c>
      <c r="G249" t="str">
        <f t="shared" si="7"/>
        <v>(247, 'tsp', 5, 'оптимально реализуется', 'а', 'а', 0, 0,''),</v>
      </c>
    </row>
    <row r="250" spans="1:7" x14ac:dyDescent="0.25">
      <c r="A250">
        <f t="shared" si="9"/>
        <v>248</v>
      </c>
      <c r="B250" s="19">
        <v>5</v>
      </c>
      <c r="C250" t="s">
        <v>81</v>
      </c>
      <c r="E250" t="s">
        <v>81</v>
      </c>
      <c r="G250" t="str">
        <f t="shared" si="7"/>
        <v>(248, 'tsp', 5, '', 'а', 'а', 0, 0,''),</v>
      </c>
    </row>
    <row r="251" spans="1:7" x14ac:dyDescent="0.25">
      <c r="A251">
        <f t="shared" si="9"/>
        <v>249</v>
      </c>
      <c r="B251" s="19">
        <v>5</v>
      </c>
      <c r="C251" t="s">
        <v>81</v>
      </c>
      <c r="D251" t="s">
        <v>275</v>
      </c>
      <c r="E251" t="s">
        <v>81</v>
      </c>
      <c r="G251" t="str">
        <f t="shared" si="7"/>
        <v>(249, 'tsp', 5, 'улучшает быстродействие', 'а', 'а', 0, 0,''),</v>
      </c>
    </row>
  </sheetData>
  <autoFilter ref="A2:E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1" sqref="A1:I1"/>
    </sheetView>
  </sheetViews>
  <sheetFormatPr defaultRowHeight="15" x14ac:dyDescent="0.25"/>
  <sheetData>
    <row r="1" spans="1:10" x14ac:dyDescent="0.25">
      <c r="A1" t="s">
        <v>347</v>
      </c>
      <c r="B1" t="s">
        <v>362</v>
      </c>
      <c r="C1" t="s">
        <v>348</v>
      </c>
      <c r="D1" t="s">
        <v>349</v>
      </c>
      <c r="E1" t="s">
        <v>474</v>
      </c>
      <c r="F1" t="s">
        <v>350</v>
      </c>
      <c r="G1" t="s">
        <v>351</v>
      </c>
      <c r="H1" t="s">
        <v>352</v>
      </c>
      <c r="I1" t="s">
        <v>353</v>
      </c>
    </row>
    <row r="2" spans="1:10" x14ac:dyDescent="0.25">
      <c r="A2">
        <v>1</v>
      </c>
      <c r="B2">
        <v>1</v>
      </c>
      <c r="C2">
        <v>15</v>
      </c>
      <c r="D2" t="s">
        <v>354</v>
      </c>
      <c r="E2">
        <v>1</v>
      </c>
      <c r="F2">
        <v>285</v>
      </c>
      <c r="G2">
        <v>64</v>
      </c>
      <c r="H2">
        <v>46</v>
      </c>
      <c r="I2">
        <v>26</v>
      </c>
      <c r="J2" t="str">
        <f>"INSERT INTO lodges ("&amp;A$1&amp;", "&amp;B$1&amp;", "&amp;C$1&amp;", "&amp;D$1&amp;", "&amp;E$1&amp;", "&amp;F$1&amp;", "&amp;G$1&amp;", "&amp;H$1&amp;", "&amp;I$1&amp;") VALUES("&amp;A2&amp;", "&amp;B2&amp;", "&amp;C2&amp;", '"&amp;D2&amp;"', '"&amp;E2&amp;"', "&amp;F2&amp;", "&amp;G2&amp;", "&amp;H2&amp;", "&amp;I2&amp;");"</f>
        <v>INSERT INTO lodges (numb, flonum, guests, notice, typelodge, x, y, w, h) VALUES(1, 1, 15, 'В крайнем справа стуле торчит гвоздь, берегите жопу', '1', 285, 64, 46, 26);</v>
      </c>
    </row>
    <row r="3" spans="1:10" x14ac:dyDescent="0.25">
      <c r="A3">
        <v>2</v>
      </c>
      <c r="B3">
        <v>1</v>
      </c>
      <c r="C3">
        <v>10</v>
      </c>
      <c r="D3" t="s">
        <v>355</v>
      </c>
      <c r="E3">
        <v>2</v>
      </c>
      <c r="F3">
        <v>304</v>
      </c>
      <c r="G3">
        <v>7</v>
      </c>
      <c r="H3">
        <v>38</v>
      </c>
      <c r="I3">
        <v>26</v>
      </c>
      <c r="J3" t="str">
        <f t="shared" ref="J3:J7" si="0">"INSERT INTO lodges ("&amp;A$1&amp;", "&amp;B$1&amp;", "&amp;C$1&amp;", "&amp;D$1&amp;", "&amp;E$1&amp;", "&amp;F$1&amp;", "&amp;G$1&amp;", "&amp;H$1&amp;", "&amp;I$1&amp;") VALUES("&amp;A3&amp;", "&amp;B3&amp;", "&amp;C3&amp;", '"&amp;D3&amp;"', '"&amp;E3&amp;"', "&amp;F3&amp;", "&amp;G3&amp;", "&amp;H3&amp;", "&amp;I3&amp;");"</f>
        <v>INSERT INTO lodges (numb, flonum, guests, notice, typelodge, x, y, w, h) VALUES(2, 1, 10, 'Есть доп. табуретка', '2', 304, 7, 38, 26);</v>
      </c>
    </row>
    <row r="4" spans="1:10" x14ac:dyDescent="0.25">
      <c r="A4">
        <v>3</v>
      </c>
      <c r="B4">
        <v>1</v>
      </c>
      <c r="C4">
        <v>10</v>
      </c>
      <c r="D4" t="s">
        <v>356</v>
      </c>
      <c r="E4">
        <v>3</v>
      </c>
      <c r="F4">
        <v>361</v>
      </c>
      <c r="G4">
        <v>20</v>
      </c>
      <c r="H4">
        <v>37</v>
      </c>
      <c r="I4">
        <v>27</v>
      </c>
      <c r="J4" t="str">
        <f t="shared" si="0"/>
        <v>INSERT INTO lodges (numb, flonum, guests, notice, typelodge, x, y, w, h) VALUES(3, 1, 10, 'На столе написано неприличное слово (\"хуй\")', '3', 361, 20, 37, 27);</v>
      </c>
    </row>
    <row r="5" spans="1:10" x14ac:dyDescent="0.25">
      <c r="A5">
        <v>4</v>
      </c>
      <c r="B5">
        <v>1</v>
      </c>
      <c r="C5">
        <v>10</v>
      </c>
      <c r="D5" t="s">
        <v>357</v>
      </c>
      <c r="E5">
        <v>1</v>
      </c>
      <c r="F5">
        <v>436</v>
      </c>
      <c r="G5">
        <v>20</v>
      </c>
      <c r="H5">
        <v>37</v>
      </c>
      <c r="I5">
        <v>27</v>
      </c>
      <c r="J5" t="str">
        <f t="shared" si="0"/>
        <v>INSERT INTO lodges (numb, flonum, guests, notice, typelodge, x, y, w, h) VALUES(4, 1, 10, 'У этой ложи сиденье с подогревом', '1', 436, 20, 37, 27);</v>
      </c>
    </row>
    <row r="6" spans="1:10" x14ac:dyDescent="0.25">
      <c r="A6">
        <v>5</v>
      </c>
      <c r="B6">
        <v>1</v>
      </c>
      <c r="C6">
        <v>15</v>
      </c>
      <c r="D6" t="s">
        <v>358</v>
      </c>
      <c r="E6">
        <v>2</v>
      </c>
      <c r="F6">
        <v>505</v>
      </c>
      <c r="G6">
        <v>6</v>
      </c>
      <c r="H6">
        <v>46</v>
      </c>
      <c r="I6">
        <v>25</v>
      </c>
      <c r="J6" t="str">
        <f t="shared" si="0"/>
        <v>INSERT INTO lodges (numb, flonum, guests, notice, typelodge, x, y, w, h) VALUES(5, 1, 15, 'В стоимость входит самовар с пивом', '2', 505, 6, 46, 25);</v>
      </c>
    </row>
    <row r="7" spans="1:10" x14ac:dyDescent="0.25">
      <c r="A7">
        <v>6</v>
      </c>
      <c r="B7">
        <v>1</v>
      </c>
      <c r="C7">
        <v>15</v>
      </c>
      <c r="D7" t="s">
        <v>359</v>
      </c>
      <c r="E7">
        <v>3</v>
      </c>
      <c r="F7">
        <v>505</v>
      </c>
      <c r="G7">
        <v>62</v>
      </c>
      <c r="H7">
        <v>46</v>
      </c>
      <c r="I7">
        <v>25</v>
      </c>
      <c r="J7" t="str">
        <f t="shared" si="0"/>
        <v>INSERT INTO lodges (numb, flonum, guests, notice, typelodge, x, y, w, h) VALUES(6, 1, 15, 'Отсюда лучше всего виден сриптиз', '3', 505, 62, 46, 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E18" sqref="A1:E18"/>
    </sheetView>
  </sheetViews>
  <sheetFormatPr defaultRowHeight="15" x14ac:dyDescent="0.25"/>
  <cols>
    <col min="1" max="1" width="13.140625" customWidth="1"/>
    <col min="2" max="2" width="11.5703125" customWidth="1"/>
    <col min="3" max="3" width="9.7109375" customWidth="1"/>
    <col min="4" max="4" width="8.5703125" customWidth="1"/>
    <col min="5" max="5" width="33.42578125" customWidth="1"/>
    <col min="6" max="6" width="36.5703125" customWidth="1"/>
  </cols>
  <sheetData>
    <row r="1" spans="1:5" ht="37.5" customHeight="1" x14ac:dyDescent="0.25">
      <c r="A1" s="52" t="s">
        <v>382</v>
      </c>
      <c r="B1" s="53"/>
      <c r="C1" s="53"/>
      <c r="D1" s="53"/>
      <c r="E1" s="53"/>
    </row>
    <row r="2" spans="1:5" ht="33.75" customHeight="1" x14ac:dyDescent="0.25">
      <c r="A2" s="52" t="s">
        <v>376</v>
      </c>
      <c r="B2" s="53"/>
      <c r="C2" s="53"/>
      <c r="D2" s="53"/>
      <c r="E2" s="53"/>
    </row>
    <row r="4" spans="1:5" x14ac:dyDescent="0.25">
      <c r="A4" t="s">
        <v>377</v>
      </c>
      <c r="B4" t="s">
        <v>17</v>
      </c>
    </row>
    <row r="5" spans="1:5" x14ac:dyDescent="0.25">
      <c r="A5" t="s">
        <v>378</v>
      </c>
      <c r="E5" t="str">
        <f>"INSERT INTO test1 ("&amp;$A$4&amp;") VALUES("&amp;CHAR(34)&amp;$A5&amp;CHAR(34)&amp;");"</f>
        <v>INSERT INTO test1 (letter) VALUES("A");</v>
      </c>
    </row>
    <row r="6" spans="1:5" x14ac:dyDescent="0.25">
      <c r="A6" t="s">
        <v>379</v>
      </c>
      <c r="E6" t="str">
        <f t="shared" ref="E6:E7" si="0">"INSERT INTO test1 ("&amp;$A$4&amp;") VALUES("&amp;CHAR(34)&amp;$A6&amp;CHAR(34)&amp;");"</f>
        <v>INSERT INTO test1 (letter) VALUES("B");</v>
      </c>
    </row>
    <row r="7" spans="1:5" x14ac:dyDescent="0.25">
      <c r="A7" t="s">
        <v>380</v>
      </c>
      <c r="E7" t="str">
        <f t="shared" si="0"/>
        <v>INSERT INTO test1 (letter) VALUES("C");</v>
      </c>
    </row>
    <row r="11" spans="1:5" x14ac:dyDescent="0.25">
      <c r="A11" t="s">
        <v>378</v>
      </c>
      <c r="B11">
        <v>100</v>
      </c>
      <c r="E11" t="str">
        <f>"INSERT INTO test2 ("&amp;$A$4&amp;", "&amp;$B$4&amp;") VALUES("&amp;CHAR(34)&amp;$A11&amp;CHAR(34)&amp;", "&amp;CHAR(34)&amp;$B11&amp;CHAR(34)&amp;");"</f>
        <v>INSERT INTO test2 (letter, num) VALUES("A", "100");</v>
      </c>
    </row>
    <row r="12" spans="1:5" x14ac:dyDescent="0.25">
      <c r="A12" t="s">
        <v>378</v>
      </c>
      <c r="B12">
        <v>250</v>
      </c>
      <c r="E12" t="str">
        <f t="shared" ref="E12:E18" si="1">"INSERT INTO test2 ("&amp;$A$4&amp;", "&amp;$B$4&amp;") VALUES("&amp;CHAR(34)&amp;$A12&amp;CHAR(34)&amp;", "&amp;CHAR(34)&amp;$B12&amp;CHAR(34)&amp;");"</f>
        <v>INSERT INTO test2 (letter, num) VALUES("A", "250");</v>
      </c>
    </row>
    <row r="13" spans="1:5" x14ac:dyDescent="0.25">
      <c r="A13" t="s">
        <v>379</v>
      </c>
      <c r="B13">
        <v>200</v>
      </c>
      <c r="E13" t="str">
        <f t="shared" si="1"/>
        <v>INSERT INTO test2 (letter, num) VALUES("B", "200");</v>
      </c>
    </row>
    <row r="14" spans="1:5" x14ac:dyDescent="0.25">
      <c r="A14" t="s">
        <v>379</v>
      </c>
      <c r="B14">
        <v>150</v>
      </c>
      <c r="E14" t="str">
        <f t="shared" si="1"/>
        <v>INSERT INTO test2 (letter, num) VALUES("B", "150");</v>
      </c>
    </row>
    <row r="15" spans="1:5" x14ac:dyDescent="0.25">
      <c r="A15" t="s">
        <v>379</v>
      </c>
      <c r="B15">
        <v>300</v>
      </c>
      <c r="E15" t="str">
        <f t="shared" si="1"/>
        <v>INSERT INTO test2 (letter, num) VALUES("B", "300");</v>
      </c>
    </row>
    <row r="16" spans="1:5" x14ac:dyDescent="0.25">
      <c r="A16" t="s">
        <v>380</v>
      </c>
      <c r="B16">
        <v>200</v>
      </c>
      <c r="E16" t="str">
        <f t="shared" si="1"/>
        <v>INSERT INTO test2 (letter, num) VALUES("C", "200");</v>
      </c>
    </row>
    <row r="17" spans="1:5" x14ac:dyDescent="0.25">
      <c r="A17" t="s">
        <v>381</v>
      </c>
      <c r="B17">
        <v>150</v>
      </c>
      <c r="E17" t="str">
        <f t="shared" si="1"/>
        <v>INSERT INTO test2 (letter, num) VALUES("D", "150");</v>
      </c>
    </row>
    <row r="18" spans="1:5" x14ac:dyDescent="0.25">
      <c r="A18" t="s">
        <v>381</v>
      </c>
      <c r="B18">
        <v>220</v>
      </c>
      <c r="E18" t="str">
        <f t="shared" si="1"/>
        <v>INSERT INTO test2 (letter, num) VALUES("D", "220");</v>
      </c>
    </row>
  </sheetData>
  <mergeCells count="2">
    <mergeCell ref="A1:E1"/>
    <mergeCell ref="A2:E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E49"/>
  <sheetViews>
    <sheetView workbookViewId="0">
      <selection activeCell="B40" sqref="B40"/>
    </sheetView>
  </sheetViews>
  <sheetFormatPr defaultRowHeight="15" x14ac:dyDescent="0.25"/>
  <cols>
    <col min="2" max="2" width="37.5703125" bestFit="1" customWidth="1"/>
  </cols>
  <sheetData>
    <row r="2" spans="1:5" x14ac:dyDescent="0.25">
      <c r="A2">
        <v>0</v>
      </c>
      <c r="B2" t="str">
        <f>"&lt;OPTION value="&amp;C2&amp;"&gt;"&amp;D2&amp;":"&amp;E2&amp;"&lt;/OPTION&gt;"</f>
        <v>&lt;OPTION value=000000&gt;00:00&lt;/OPTION&gt;</v>
      </c>
      <c r="C2" t="str">
        <f>D2&amp;E2&amp;"00"</f>
        <v>000000</v>
      </c>
      <c r="D2" s="45" t="s">
        <v>718</v>
      </c>
      <c r="E2" s="45" t="s">
        <v>718</v>
      </c>
    </row>
    <row r="3" spans="1:5" hidden="1" x14ac:dyDescent="0.25">
      <c r="A3">
        <v>1</v>
      </c>
      <c r="B3" t="str">
        <f t="shared" ref="B3:B49" si="0">"&lt;OPTION value="&amp;C3&amp;"&gt;"&amp;D3&amp;":"&amp;E3&amp;"&lt;/OPTION&gt;"</f>
        <v>&lt;OPTION value=003000&gt;00:30&lt;/OPTION&gt;</v>
      </c>
      <c r="C3" t="str">
        <f t="shared" ref="C3:C49" si="1">D3&amp;E3&amp;"00"</f>
        <v>003000</v>
      </c>
      <c r="D3" t="str">
        <f>D2</f>
        <v>00</v>
      </c>
      <c r="E3" s="45" t="s">
        <v>719</v>
      </c>
    </row>
    <row r="4" spans="1:5" x14ac:dyDescent="0.25">
      <c r="A4">
        <f>A2</f>
        <v>0</v>
      </c>
      <c r="B4" t="str">
        <f t="shared" si="0"/>
        <v>&lt;OPTION value=010000&gt;01:00&lt;/OPTION&gt;</v>
      </c>
      <c r="C4" t="str">
        <f t="shared" si="1"/>
        <v>010000</v>
      </c>
      <c r="D4" t="str">
        <f>"0"&amp;(D2+1)</f>
        <v>01</v>
      </c>
      <c r="E4" s="45" t="str">
        <f>E2</f>
        <v>00</v>
      </c>
    </row>
    <row r="5" spans="1:5" hidden="1" x14ac:dyDescent="0.25">
      <c r="A5">
        <f t="shared" ref="A5:A49" si="2">A3</f>
        <v>1</v>
      </c>
      <c r="B5" t="str">
        <f t="shared" si="0"/>
        <v>&lt;OPTION value=013000&gt;01:30&lt;/OPTION&gt;</v>
      </c>
      <c r="C5" t="str">
        <f t="shared" si="1"/>
        <v>013000</v>
      </c>
      <c r="D5" t="str">
        <f>"0"&amp;(D3+1)</f>
        <v>01</v>
      </c>
      <c r="E5" s="45" t="str">
        <f t="shared" ref="E5:E49" si="3">E3</f>
        <v>30</v>
      </c>
    </row>
    <row r="6" spans="1:5" x14ac:dyDescent="0.25">
      <c r="A6">
        <f t="shared" si="2"/>
        <v>0</v>
      </c>
      <c r="B6" t="str">
        <f t="shared" si="0"/>
        <v>&lt;OPTION value=020000&gt;02:00&lt;/OPTION&gt;</v>
      </c>
      <c r="C6" t="str">
        <f t="shared" si="1"/>
        <v>020000</v>
      </c>
      <c r="D6" t="str">
        <f t="shared" ref="D6:D21" si="4">"0"&amp;(D4+1)</f>
        <v>02</v>
      </c>
      <c r="E6" s="45" t="str">
        <f t="shared" si="3"/>
        <v>00</v>
      </c>
    </row>
    <row r="7" spans="1:5" hidden="1" x14ac:dyDescent="0.25">
      <c r="A7">
        <f t="shared" si="2"/>
        <v>1</v>
      </c>
      <c r="B7" t="str">
        <f t="shared" si="0"/>
        <v>&lt;OPTION value=023000&gt;02:30&lt;/OPTION&gt;</v>
      </c>
      <c r="C7" t="str">
        <f t="shared" si="1"/>
        <v>023000</v>
      </c>
      <c r="D7" t="str">
        <f t="shared" si="4"/>
        <v>02</v>
      </c>
      <c r="E7" s="45" t="str">
        <f t="shared" si="3"/>
        <v>30</v>
      </c>
    </row>
    <row r="8" spans="1:5" x14ac:dyDescent="0.25">
      <c r="A8">
        <f t="shared" si="2"/>
        <v>0</v>
      </c>
      <c r="B8" t="str">
        <f t="shared" si="0"/>
        <v>&lt;OPTION value=030000&gt;03:00&lt;/OPTION&gt;</v>
      </c>
      <c r="C8" t="str">
        <f t="shared" si="1"/>
        <v>030000</v>
      </c>
      <c r="D8" t="str">
        <f t="shared" si="4"/>
        <v>03</v>
      </c>
      <c r="E8" s="45" t="str">
        <f t="shared" si="3"/>
        <v>00</v>
      </c>
    </row>
    <row r="9" spans="1:5" hidden="1" x14ac:dyDescent="0.25">
      <c r="A9">
        <f t="shared" si="2"/>
        <v>1</v>
      </c>
      <c r="B9" t="str">
        <f t="shared" si="0"/>
        <v>&lt;OPTION value=033000&gt;03:30&lt;/OPTION&gt;</v>
      </c>
      <c r="C9" t="str">
        <f t="shared" si="1"/>
        <v>033000</v>
      </c>
      <c r="D9" t="str">
        <f t="shared" si="4"/>
        <v>03</v>
      </c>
      <c r="E9" s="45" t="str">
        <f t="shared" si="3"/>
        <v>30</v>
      </c>
    </row>
    <row r="10" spans="1:5" x14ac:dyDescent="0.25">
      <c r="A10">
        <f t="shared" si="2"/>
        <v>0</v>
      </c>
      <c r="B10" t="str">
        <f t="shared" si="0"/>
        <v>&lt;OPTION value=040000&gt;04:00&lt;/OPTION&gt;</v>
      </c>
      <c r="C10" t="str">
        <f t="shared" si="1"/>
        <v>040000</v>
      </c>
      <c r="D10" t="str">
        <f t="shared" si="4"/>
        <v>04</v>
      </c>
      <c r="E10" s="45" t="str">
        <f t="shared" si="3"/>
        <v>00</v>
      </c>
    </row>
    <row r="11" spans="1:5" hidden="1" x14ac:dyDescent="0.25">
      <c r="A11">
        <f t="shared" si="2"/>
        <v>1</v>
      </c>
      <c r="B11" t="str">
        <f t="shared" si="0"/>
        <v>&lt;OPTION value=043000&gt;04:30&lt;/OPTION&gt;</v>
      </c>
      <c r="C11" t="str">
        <f t="shared" si="1"/>
        <v>043000</v>
      </c>
      <c r="D11" t="str">
        <f t="shared" si="4"/>
        <v>04</v>
      </c>
      <c r="E11" s="45" t="str">
        <f t="shared" si="3"/>
        <v>30</v>
      </c>
    </row>
    <row r="12" spans="1:5" x14ac:dyDescent="0.25">
      <c r="A12">
        <f t="shared" si="2"/>
        <v>0</v>
      </c>
      <c r="B12" t="str">
        <f t="shared" si="0"/>
        <v>&lt;OPTION value=050000&gt;05:00&lt;/OPTION&gt;</v>
      </c>
      <c r="C12" t="str">
        <f t="shared" si="1"/>
        <v>050000</v>
      </c>
      <c r="D12" t="str">
        <f t="shared" si="4"/>
        <v>05</v>
      </c>
      <c r="E12" s="45" t="str">
        <f t="shared" si="3"/>
        <v>00</v>
      </c>
    </row>
    <row r="13" spans="1:5" hidden="1" x14ac:dyDescent="0.25">
      <c r="A13">
        <f t="shared" si="2"/>
        <v>1</v>
      </c>
      <c r="B13" t="str">
        <f t="shared" si="0"/>
        <v>&lt;OPTION value=053000&gt;05:30&lt;/OPTION&gt;</v>
      </c>
      <c r="C13" t="str">
        <f t="shared" si="1"/>
        <v>053000</v>
      </c>
      <c r="D13" t="str">
        <f t="shared" si="4"/>
        <v>05</v>
      </c>
      <c r="E13" s="45" t="str">
        <f t="shared" si="3"/>
        <v>30</v>
      </c>
    </row>
    <row r="14" spans="1:5" x14ac:dyDescent="0.25">
      <c r="A14">
        <f t="shared" si="2"/>
        <v>0</v>
      </c>
      <c r="B14" t="str">
        <f t="shared" si="0"/>
        <v>&lt;OPTION value=060000&gt;06:00&lt;/OPTION&gt;</v>
      </c>
      <c r="C14" t="str">
        <f t="shared" si="1"/>
        <v>060000</v>
      </c>
      <c r="D14" t="str">
        <f t="shared" si="4"/>
        <v>06</v>
      </c>
      <c r="E14" s="45" t="str">
        <f t="shared" si="3"/>
        <v>00</v>
      </c>
    </row>
    <row r="15" spans="1:5" hidden="1" x14ac:dyDescent="0.25">
      <c r="A15">
        <f t="shared" si="2"/>
        <v>1</v>
      </c>
      <c r="B15" t="str">
        <f t="shared" si="0"/>
        <v>&lt;OPTION value=063000&gt;06:30&lt;/OPTION&gt;</v>
      </c>
      <c r="C15" t="str">
        <f t="shared" si="1"/>
        <v>063000</v>
      </c>
      <c r="D15" t="str">
        <f t="shared" si="4"/>
        <v>06</v>
      </c>
      <c r="E15" s="45" t="str">
        <f t="shared" si="3"/>
        <v>30</v>
      </c>
    </row>
    <row r="16" spans="1:5" x14ac:dyDescent="0.25">
      <c r="A16">
        <f t="shared" si="2"/>
        <v>0</v>
      </c>
      <c r="B16" t="str">
        <f t="shared" si="0"/>
        <v>&lt;OPTION value=070000&gt;07:00&lt;/OPTION&gt;</v>
      </c>
      <c r="C16" t="str">
        <f t="shared" si="1"/>
        <v>070000</v>
      </c>
      <c r="D16" t="str">
        <f t="shared" si="4"/>
        <v>07</v>
      </c>
      <c r="E16" s="45" t="str">
        <f t="shared" si="3"/>
        <v>00</v>
      </c>
    </row>
    <row r="17" spans="1:5" hidden="1" x14ac:dyDescent="0.25">
      <c r="A17">
        <f t="shared" si="2"/>
        <v>1</v>
      </c>
      <c r="B17" t="str">
        <f t="shared" si="0"/>
        <v>&lt;OPTION value=073000&gt;07:30&lt;/OPTION&gt;</v>
      </c>
      <c r="C17" t="str">
        <f t="shared" si="1"/>
        <v>073000</v>
      </c>
      <c r="D17" t="str">
        <f t="shared" si="4"/>
        <v>07</v>
      </c>
      <c r="E17" s="45" t="str">
        <f t="shared" si="3"/>
        <v>30</v>
      </c>
    </row>
    <row r="18" spans="1:5" x14ac:dyDescent="0.25">
      <c r="A18">
        <f t="shared" si="2"/>
        <v>0</v>
      </c>
      <c r="B18" t="str">
        <f t="shared" si="0"/>
        <v>&lt;OPTION value=080000&gt;08:00&lt;/OPTION&gt;</v>
      </c>
      <c r="C18" t="str">
        <f t="shared" si="1"/>
        <v>080000</v>
      </c>
      <c r="D18" t="str">
        <f t="shared" si="4"/>
        <v>08</v>
      </c>
      <c r="E18" s="45" t="str">
        <f t="shared" si="3"/>
        <v>00</v>
      </c>
    </row>
    <row r="19" spans="1:5" hidden="1" x14ac:dyDescent="0.25">
      <c r="A19">
        <f t="shared" si="2"/>
        <v>1</v>
      </c>
      <c r="B19" t="str">
        <f t="shared" si="0"/>
        <v>&lt;OPTION value=083000&gt;08:30&lt;/OPTION&gt;</v>
      </c>
      <c r="C19" t="str">
        <f t="shared" si="1"/>
        <v>083000</v>
      </c>
      <c r="D19" t="str">
        <f t="shared" si="4"/>
        <v>08</v>
      </c>
      <c r="E19" s="45" t="str">
        <f t="shared" si="3"/>
        <v>30</v>
      </c>
    </row>
    <row r="20" spans="1:5" x14ac:dyDescent="0.25">
      <c r="A20">
        <f t="shared" si="2"/>
        <v>0</v>
      </c>
      <c r="B20" t="str">
        <f t="shared" si="0"/>
        <v>&lt;OPTION value=090000&gt;09:00&lt;/OPTION&gt;</v>
      </c>
      <c r="C20" t="str">
        <f t="shared" si="1"/>
        <v>090000</v>
      </c>
      <c r="D20" t="str">
        <f t="shared" si="4"/>
        <v>09</v>
      </c>
      <c r="E20" s="45" t="str">
        <f t="shared" si="3"/>
        <v>00</v>
      </c>
    </row>
    <row r="21" spans="1:5" hidden="1" x14ac:dyDescent="0.25">
      <c r="A21">
        <f t="shared" si="2"/>
        <v>1</v>
      </c>
      <c r="B21" t="str">
        <f t="shared" si="0"/>
        <v>&lt;OPTION value=093000&gt;09:30&lt;/OPTION&gt;</v>
      </c>
      <c r="C21" t="str">
        <f t="shared" si="1"/>
        <v>093000</v>
      </c>
      <c r="D21" t="str">
        <f t="shared" si="4"/>
        <v>09</v>
      </c>
      <c r="E21" s="45" t="str">
        <f t="shared" si="3"/>
        <v>30</v>
      </c>
    </row>
    <row r="22" spans="1:5" x14ac:dyDescent="0.25">
      <c r="A22">
        <f t="shared" si="2"/>
        <v>0</v>
      </c>
      <c r="B22" t="str">
        <f t="shared" si="0"/>
        <v>&lt;OPTION value=100000&gt;10:00&lt;/OPTION&gt;</v>
      </c>
      <c r="C22" t="str">
        <f t="shared" si="1"/>
        <v>100000</v>
      </c>
      <c r="D22">
        <f>(D20+1)</f>
        <v>10</v>
      </c>
      <c r="E22" s="45" t="str">
        <f t="shared" si="3"/>
        <v>00</v>
      </c>
    </row>
    <row r="23" spans="1:5" hidden="1" x14ac:dyDescent="0.25">
      <c r="A23">
        <f t="shared" si="2"/>
        <v>1</v>
      </c>
      <c r="B23" t="str">
        <f t="shared" si="0"/>
        <v>&lt;OPTION value=103000&gt;10:30&lt;/OPTION&gt;</v>
      </c>
      <c r="C23" t="str">
        <f t="shared" si="1"/>
        <v>103000</v>
      </c>
      <c r="D23">
        <f t="shared" ref="D23:D49" si="5">(D21+1)</f>
        <v>10</v>
      </c>
      <c r="E23" s="45" t="str">
        <f t="shared" si="3"/>
        <v>30</v>
      </c>
    </row>
    <row r="24" spans="1:5" x14ac:dyDescent="0.25">
      <c r="A24">
        <f t="shared" si="2"/>
        <v>0</v>
      </c>
      <c r="B24" t="str">
        <f t="shared" si="0"/>
        <v>&lt;OPTION value=110000&gt;11:00&lt;/OPTION&gt;</v>
      </c>
      <c r="C24" t="str">
        <f t="shared" si="1"/>
        <v>110000</v>
      </c>
      <c r="D24">
        <f t="shared" si="5"/>
        <v>11</v>
      </c>
      <c r="E24" s="45" t="str">
        <f t="shared" si="3"/>
        <v>00</v>
      </c>
    </row>
    <row r="25" spans="1:5" hidden="1" x14ac:dyDescent="0.25">
      <c r="A25">
        <f t="shared" si="2"/>
        <v>1</v>
      </c>
      <c r="B25" t="str">
        <f t="shared" si="0"/>
        <v>&lt;OPTION value=113000&gt;11:30&lt;/OPTION&gt;</v>
      </c>
      <c r="C25" t="str">
        <f t="shared" si="1"/>
        <v>113000</v>
      </c>
      <c r="D25">
        <f t="shared" si="5"/>
        <v>11</v>
      </c>
      <c r="E25" s="45" t="str">
        <f t="shared" si="3"/>
        <v>30</v>
      </c>
    </row>
    <row r="26" spans="1:5" x14ac:dyDescent="0.25">
      <c r="A26">
        <f t="shared" si="2"/>
        <v>0</v>
      </c>
      <c r="B26" t="str">
        <f t="shared" si="0"/>
        <v>&lt;OPTION value=120000&gt;12:00&lt;/OPTION&gt;</v>
      </c>
      <c r="C26" t="str">
        <f t="shared" si="1"/>
        <v>120000</v>
      </c>
      <c r="D26">
        <f t="shared" si="5"/>
        <v>12</v>
      </c>
      <c r="E26" s="45" t="str">
        <f t="shared" si="3"/>
        <v>00</v>
      </c>
    </row>
    <row r="27" spans="1:5" hidden="1" x14ac:dyDescent="0.25">
      <c r="A27">
        <f t="shared" si="2"/>
        <v>1</v>
      </c>
      <c r="B27" t="str">
        <f t="shared" si="0"/>
        <v>&lt;OPTION value=123000&gt;12:30&lt;/OPTION&gt;</v>
      </c>
      <c r="C27" t="str">
        <f t="shared" si="1"/>
        <v>123000</v>
      </c>
      <c r="D27">
        <f t="shared" si="5"/>
        <v>12</v>
      </c>
      <c r="E27" s="45" t="str">
        <f t="shared" si="3"/>
        <v>30</v>
      </c>
    </row>
    <row r="28" spans="1:5" x14ac:dyDescent="0.25">
      <c r="A28">
        <f t="shared" si="2"/>
        <v>0</v>
      </c>
      <c r="B28" t="str">
        <f t="shared" si="0"/>
        <v>&lt;OPTION value=130000&gt;13:00&lt;/OPTION&gt;</v>
      </c>
      <c r="C28" t="str">
        <f t="shared" si="1"/>
        <v>130000</v>
      </c>
      <c r="D28">
        <f t="shared" si="5"/>
        <v>13</v>
      </c>
      <c r="E28" s="45" t="str">
        <f t="shared" si="3"/>
        <v>00</v>
      </c>
    </row>
    <row r="29" spans="1:5" hidden="1" x14ac:dyDescent="0.25">
      <c r="A29">
        <f t="shared" si="2"/>
        <v>1</v>
      </c>
      <c r="B29" t="str">
        <f t="shared" si="0"/>
        <v>&lt;OPTION value=133000&gt;13:30&lt;/OPTION&gt;</v>
      </c>
      <c r="C29" t="str">
        <f t="shared" si="1"/>
        <v>133000</v>
      </c>
      <c r="D29">
        <f t="shared" si="5"/>
        <v>13</v>
      </c>
      <c r="E29" s="45" t="str">
        <f t="shared" si="3"/>
        <v>30</v>
      </c>
    </row>
    <row r="30" spans="1:5" x14ac:dyDescent="0.25">
      <c r="A30">
        <f t="shared" si="2"/>
        <v>0</v>
      </c>
      <c r="B30" t="str">
        <f t="shared" si="0"/>
        <v>&lt;OPTION value=140000&gt;14:00&lt;/OPTION&gt;</v>
      </c>
      <c r="C30" t="str">
        <f t="shared" si="1"/>
        <v>140000</v>
      </c>
      <c r="D30">
        <f t="shared" si="5"/>
        <v>14</v>
      </c>
      <c r="E30" s="45" t="str">
        <f t="shared" si="3"/>
        <v>00</v>
      </c>
    </row>
    <row r="31" spans="1:5" hidden="1" x14ac:dyDescent="0.25">
      <c r="A31">
        <f t="shared" si="2"/>
        <v>1</v>
      </c>
      <c r="B31" t="str">
        <f t="shared" si="0"/>
        <v>&lt;OPTION value=143000&gt;14:30&lt;/OPTION&gt;</v>
      </c>
      <c r="C31" t="str">
        <f t="shared" si="1"/>
        <v>143000</v>
      </c>
      <c r="D31">
        <f t="shared" si="5"/>
        <v>14</v>
      </c>
      <c r="E31" s="45" t="str">
        <f t="shared" si="3"/>
        <v>30</v>
      </c>
    </row>
    <row r="32" spans="1:5" x14ac:dyDescent="0.25">
      <c r="A32">
        <f t="shared" si="2"/>
        <v>0</v>
      </c>
      <c r="B32" t="str">
        <f t="shared" si="0"/>
        <v>&lt;OPTION value=150000&gt;15:00&lt;/OPTION&gt;</v>
      </c>
      <c r="C32" t="str">
        <f t="shared" si="1"/>
        <v>150000</v>
      </c>
      <c r="D32">
        <f t="shared" si="5"/>
        <v>15</v>
      </c>
      <c r="E32" s="45" t="str">
        <f t="shared" si="3"/>
        <v>00</v>
      </c>
    </row>
    <row r="33" spans="1:5" hidden="1" x14ac:dyDescent="0.25">
      <c r="A33">
        <f t="shared" si="2"/>
        <v>1</v>
      </c>
      <c r="B33" t="str">
        <f t="shared" si="0"/>
        <v>&lt;OPTION value=153000&gt;15:30&lt;/OPTION&gt;</v>
      </c>
      <c r="C33" t="str">
        <f t="shared" si="1"/>
        <v>153000</v>
      </c>
      <c r="D33">
        <f t="shared" si="5"/>
        <v>15</v>
      </c>
      <c r="E33" s="45" t="str">
        <f t="shared" si="3"/>
        <v>30</v>
      </c>
    </row>
    <row r="34" spans="1:5" x14ac:dyDescent="0.25">
      <c r="A34">
        <f t="shared" si="2"/>
        <v>0</v>
      </c>
      <c r="B34" t="str">
        <f t="shared" si="0"/>
        <v>&lt;OPTION value=160000&gt;16:00&lt;/OPTION&gt;</v>
      </c>
      <c r="C34" t="str">
        <f t="shared" si="1"/>
        <v>160000</v>
      </c>
      <c r="D34">
        <f t="shared" si="5"/>
        <v>16</v>
      </c>
      <c r="E34" s="45" t="str">
        <f t="shared" si="3"/>
        <v>00</v>
      </c>
    </row>
    <row r="35" spans="1:5" hidden="1" x14ac:dyDescent="0.25">
      <c r="A35">
        <f t="shared" si="2"/>
        <v>1</v>
      </c>
      <c r="B35" t="str">
        <f t="shared" si="0"/>
        <v>&lt;OPTION value=163000&gt;16:30&lt;/OPTION&gt;</v>
      </c>
      <c r="C35" t="str">
        <f t="shared" si="1"/>
        <v>163000</v>
      </c>
      <c r="D35">
        <f t="shared" si="5"/>
        <v>16</v>
      </c>
      <c r="E35" s="45" t="str">
        <f t="shared" si="3"/>
        <v>30</v>
      </c>
    </row>
    <row r="36" spans="1:5" x14ac:dyDescent="0.25">
      <c r="A36">
        <f t="shared" si="2"/>
        <v>0</v>
      </c>
      <c r="B36" t="str">
        <f t="shared" si="0"/>
        <v>&lt;OPTION value=170000&gt;17:00&lt;/OPTION&gt;</v>
      </c>
      <c r="C36" t="str">
        <f t="shared" si="1"/>
        <v>170000</v>
      </c>
      <c r="D36">
        <f t="shared" si="5"/>
        <v>17</v>
      </c>
      <c r="E36" s="45" t="str">
        <f t="shared" si="3"/>
        <v>00</v>
      </c>
    </row>
    <row r="37" spans="1:5" hidden="1" x14ac:dyDescent="0.25">
      <c r="A37">
        <f t="shared" si="2"/>
        <v>1</v>
      </c>
      <c r="B37" t="str">
        <f t="shared" si="0"/>
        <v>&lt;OPTION value=173000&gt;17:30&lt;/OPTION&gt;</v>
      </c>
      <c r="C37" t="str">
        <f t="shared" si="1"/>
        <v>173000</v>
      </c>
      <c r="D37">
        <f t="shared" si="5"/>
        <v>17</v>
      </c>
      <c r="E37" s="45" t="str">
        <f t="shared" si="3"/>
        <v>30</v>
      </c>
    </row>
    <row r="38" spans="1:5" x14ac:dyDescent="0.25">
      <c r="A38">
        <f t="shared" si="2"/>
        <v>0</v>
      </c>
      <c r="B38" t="str">
        <f t="shared" si="0"/>
        <v>&lt;OPTION value=180000&gt;18:00&lt;/OPTION&gt;</v>
      </c>
      <c r="C38" t="str">
        <f t="shared" si="1"/>
        <v>180000</v>
      </c>
      <c r="D38">
        <f t="shared" si="5"/>
        <v>18</v>
      </c>
      <c r="E38" s="45" t="str">
        <f t="shared" si="3"/>
        <v>00</v>
      </c>
    </row>
    <row r="39" spans="1:5" hidden="1" x14ac:dyDescent="0.25">
      <c r="A39">
        <f t="shared" si="2"/>
        <v>1</v>
      </c>
      <c r="B39" t="str">
        <f t="shared" si="0"/>
        <v>&lt;OPTION value=183000&gt;18:30&lt;/OPTION&gt;</v>
      </c>
      <c r="C39" t="str">
        <f t="shared" si="1"/>
        <v>183000</v>
      </c>
      <c r="D39">
        <f t="shared" si="5"/>
        <v>18</v>
      </c>
      <c r="E39" s="45" t="str">
        <f t="shared" si="3"/>
        <v>30</v>
      </c>
    </row>
    <row r="40" spans="1:5" x14ac:dyDescent="0.25">
      <c r="A40">
        <f t="shared" si="2"/>
        <v>0</v>
      </c>
      <c r="B40" t="str">
        <f t="shared" si="0"/>
        <v>&lt;OPTION value=190000&gt;19:00&lt;/OPTION&gt;</v>
      </c>
      <c r="C40" t="str">
        <f t="shared" si="1"/>
        <v>190000</v>
      </c>
      <c r="D40">
        <f t="shared" si="5"/>
        <v>19</v>
      </c>
      <c r="E40" s="45" t="str">
        <f t="shared" si="3"/>
        <v>00</v>
      </c>
    </row>
    <row r="41" spans="1:5" hidden="1" x14ac:dyDescent="0.25">
      <c r="A41">
        <f t="shared" si="2"/>
        <v>1</v>
      </c>
      <c r="B41" t="str">
        <f t="shared" si="0"/>
        <v>&lt;OPTION value=193000&gt;19:30&lt;/OPTION&gt;</v>
      </c>
      <c r="C41" t="str">
        <f t="shared" si="1"/>
        <v>193000</v>
      </c>
      <c r="D41">
        <f t="shared" si="5"/>
        <v>19</v>
      </c>
      <c r="E41" s="45" t="str">
        <f t="shared" si="3"/>
        <v>30</v>
      </c>
    </row>
    <row r="42" spans="1:5" x14ac:dyDescent="0.25">
      <c r="A42">
        <f t="shared" si="2"/>
        <v>0</v>
      </c>
      <c r="B42" t="str">
        <f t="shared" si="0"/>
        <v>&lt;OPTION value=200000&gt;20:00&lt;/OPTION&gt;</v>
      </c>
      <c r="C42" t="str">
        <f t="shared" si="1"/>
        <v>200000</v>
      </c>
      <c r="D42">
        <f t="shared" si="5"/>
        <v>20</v>
      </c>
      <c r="E42" s="45" t="str">
        <f t="shared" si="3"/>
        <v>00</v>
      </c>
    </row>
    <row r="43" spans="1:5" hidden="1" x14ac:dyDescent="0.25">
      <c r="A43">
        <f t="shared" si="2"/>
        <v>1</v>
      </c>
      <c r="B43" t="str">
        <f t="shared" si="0"/>
        <v>&lt;OPTION value=203000&gt;20:30&lt;/OPTION&gt;</v>
      </c>
      <c r="C43" t="str">
        <f t="shared" si="1"/>
        <v>203000</v>
      </c>
      <c r="D43">
        <f t="shared" si="5"/>
        <v>20</v>
      </c>
      <c r="E43" s="45" t="str">
        <f t="shared" si="3"/>
        <v>30</v>
      </c>
    </row>
    <row r="44" spans="1:5" x14ac:dyDescent="0.25">
      <c r="A44">
        <f t="shared" si="2"/>
        <v>0</v>
      </c>
      <c r="B44" t="str">
        <f t="shared" si="0"/>
        <v>&lt;OPTION value=210000&gt;21:00&lt;/OPTION&gt;</v>
      </c>
      <c r="C44" t="str">
        <f t="shared" si="1"/>
        <v>210000</v>
      </c>
      <c r="D44">
        <f t="shared" si="5"/>
        <v>21</v>
      </c>
      <c r="E44" s="45" t="str">
        <f t="shared" si="3"/>
        <v>00</v>
      </c>
    </row>
    <row r="45" spans="1:5" hidden="1" x14ac:dyDescent="0.25">
      <c r="A45">
        <f t="shared" si="2"/>
        <v>1</v>
      </c>
      <c r="B45" t="str">
        <f t="shared" si="0"/>
        <v>&lt;OPTION value=213000&gt;21:30&lt;/OPTION&gt;</v>
      </c>
      <c r="C45" t="str">
        <f t="shared" si="1"/>
        <v>213000</v>
      </c>
      <c r="D45">
        <f t="shared" si="5"/>
        <v>21</v>
      </c>
      <c r="E45" s="45" t="str">
        <f t="shared" si="3"/>
        <v>30</v>
      </c>
    </row>
    <row r="46" spans="1:5" x14ac:dyDescent="0.25">
      <c r="A46">
        <f t="shared" si="2"/>
        <v>0</v>
      </c>
      <c r="B46" t="str">
        <f t="shared" si="0"/>
        <v>&lt;OPTION value=220000&gt;22:00&lt;/OPTION&gt;</v>
      </c>
      <c r="C46" t="str">
        <f t="shared" si="1"/>
        <v>220000</v>
      </c>
      <c r="D46">
        <f t="shared" si="5"/>
        <v>22</v>
      </c>
      <c r="E46" s="45" t="str">
        <f t="shared" si="3"/>
        <v>00</v>
      </c>
    </row>
    <row r="47" spans="1:5" hidden="1" x14ac:dyDescent="0.25">
      <c r="A47">
        <f t="shared" si="2"/>
        <v>1</v>
      </c>
      <c r="B47" t="str">
        <f t="shared" si="0"/>
        <v>&lt;OPTION value=223000&gt;22:30&lt;/OPTION&gt;</v>
      </c>
      <c r="C47" t="str">
        <f t="shared" si="1"/>
        <v>223000</v>
      </c>
      <c r="D47">
        <f t="shared" si="5"/>
        <v>22</v>
      </c>
      <c r="E47" s="45" t="str">
        <f t="shared" si="3"/>
        <v>30</v>
      </c>
    </row>
    <row r="48" spans="1:5" x14ac:dyDescent="0.25">
      <c r="A48">
        <f t="shared" si="2"/>
        <v>0</v>
      </c>
      <c r="B48" t="str">
        <f t="shared" si="0"/>
        <v>&lt;OPTION value=230000&gt;23:00&lt;/OPTION&gt;</v>
      </c>
      <c r="C48" t="str">
        <f t="shared" si="1"/>
        <v>230000</v>
      </c>
      <c r="D48">
        <f t="shared" si="5"/>
        <v>23</v>
      </c>
      <c r="E48" s="45" t="str">
        <f t="shared" si="3"/>
        <v>00</v>
      </c>
    </row>
    <row r="49" spans="1:5" hidden="1" x14ac:dyDescent="0.25">
      <c r="A49">
        <f t="shared" si="2"/>
        <v>1</v>
      </c>
      <c r="B49" t="str">
        <f t="shared" si="0"/>
        <v>&lt;OPTION value=233000&gt;23:30&lt;/OPTION&gt;</v>
      </c>
      <c r="C49" t="str">
        <f t="shared" si="1"/>
        <v>233000</v>
      </c>
      <c r="D49">
        <f t="shared" si="5"/>
        <v>23</v>
      </c>
      <c r="E49" s="45" t="str">
        <f t="shared" si="3"/>
        <v>30</v>
      </c>
    </row>
  </sheetData>
  <autoFilter ref="A1:E49">
    <filterColumn colId="0">
      <filters>
        <filter val="0"/>
      </filters>
    </filterColumn>
  </autoFilter>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pane ySplit="1" topLeftCell="A2" activePane="bottomLeft" state="frozen"/>
      <selection pane="bottomLeft" activeCell="B7" sqref="B7"/>
    </sheetView>
  </sheetViews>
  <sheetFormatPr defaultRowHeight="15" outlineLevelCol="1" x14ac:dyDescent="0.25"/>
  <cols>
    <col min="1" max="1" width="16.28515625" customWidth="1"/>
    <col min="2" max="2" width="19.5703125" customWidth="1" outlineLevel="1"/>
    <col min="3" max="3" width="61.28515625" customWidth="1" outlineLevel="1"/>
  </cols>
  <sheetData>
    <row r="1" spans="1:4" ht="72.75" customHeight="1" x14ac:dyDescent="0.25">
      <c r="B1" t="s">
        <v>793</v>
      </c>
      <c r="C1" t="s">
        <v>366</v>
      </c>
      <c r="D1" s="2"/>
    </row>
    <row r="2" spans="1:4" ht="60" x14ac:dyDescent="0.25">
      <c r="B2" s="38" t="s">
        <v>794</v>
      </c>
      <c r="C2" s="2" t="s">
        <v>796</v>
      </c>
      <c r="D2" t="str">
        <f>"INSERT INTO wiki ("&amp;B$1&amp;", "&amp;C$1&amp;") VALUES ("&amp;CHAR(34)&amp;B2&amp;CHAR(34)&amp;", "&amp;CHAR(34)&amp;C2&amp;CHAR(34)&amp;");"</f>
        <v>INSERT INTO wiki (subject, content) VALUES ("Пробная тема", "Состав статьи:
&lt;b&gt;Заголовок статьи&lt;/b&gt;&lt;br /&gt;
ссылка на пункт [{test2}]&lt;br /&gt;
кусок контента [&gt;button01&lt;]&lt;br /&gt;");</v>
      </c>
    </row>
    <row r="3" spans="1:4" ht="60" x14ac:dyDescent="0.25">
      <c r="B3" s="38" t="s">
        <v>795</v>
      </c>
      <c r="C3" s="2" t="s">
        <v>797</v>
      </c>
      <c r="D3" t="str">
        <f t="shared" ref="D3:D4" si="0">"INSERT INTO wiki ("&amp;B$1&amp;", "&amp;C$1&amp;") VALUES ("&amp;CHAR(34)&amp;B3&amp;CHAR(34)&amp;", "&amp;CHAR(34)&amp;C3&amp;CHAR(34)&amp;");"</f>
        <v>INSERT INTO wiki (subject, content) VALUES ("Вторая запись", "Вторая запись:
&lt;b&gt;Второй заголовок&lt;/b&gt;&lt;br /&gt;
ссылка на пункт [{test}]&lt;br /&gt;
кусок контента [&gt;button04&lt;]&lt;br /&gt;");</v>
      </c>
    </row>
    <row r="4" spans="1:4" ht="17.25" customHeight="1" x14ac:dyDescent="0.25">
      <c r="B4" s="38"/>
      <c r="C4" s="2"/>
      <c r="D4" t="str">
        <f t="shared" si="0"/>
        <v>INSERT INTO wiki (subject, content) VALUES ("", "");</v>
      </c>
    </row>
    <row r="5" spans="1:4" x14ac:dyDescent="0.25">
      <c r="C5" s="2"/>
    </row>
    <row r="6" spans="1:4" x14ac:dyDescent="0.25">
      <c r="A6" s="8"/>
      <c r="B6" s="8"/>
      <c r="C6" s="2"/>
    </row>
    <row r="7" spans="1:4" x14ac:dyDescent="0.25">
      <c r="A7" s="8"/>
      <c r="B7" s="8"/>
      <c r="C7" s="2"/>
    </row>
  </sheetData>
  <autoFilter ref="A1: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26"/>
  <sheetViews>
    <sheetView workbookViewId="0">
      <selection activeCell="D10" sqref="D10"/>
    </sheetView>
  </sheetViews>
  <sheetFormatPr defaultRowHeight="15" x14ac:dyDescent="0.25"/>
  <cols>
    <col min="2" max="2" width="18.7109375" customWidth="1"/>
  </cols>
  <sheetData>
    <row r="1" spans="1:4" x14ac:dyDescent="0.25">
      <c r="A1" s="1" t="s">
        <v>605</v>
      </c>
      <c r="B1" s="1" t="s">
        <v>606</v>
      </c>
    </row>
    <row r="2" spans="1:4" x14ac:dyDescent="0.25">
      <c r="A2" s="17" t="s">
        <v>607</v>
      </c>
      <c r="B2" s="6" t="s">
        <v>608</v>
      </c>
      <c r="C2" s="6"/>
      <c r="D2" t="str">
        <f>"INSERT INTO accrank ("&amp;A$1&amp;", "&amp;B$1&amp;") VALUES ('"&amp;A2&amp;"', '"&amp;B2&amp;"');"</f>
        <v>INSERT INTO accrank (acclabel, accname) VALUES ('admin', 'эльф 80-го уровня');</v>
      </c>
    </row>
    <row r="3" spans="1:4" x14ac:dyDescent="0.25">
      <c r="A3" s="17" t="s">
        <v>569</v>
      </c>
      <c r="B3" t="s">
        <v>609</v>
      </c>
      <c r="D3" t="str">
        <f t="shared" ref="D3:D4" si="0">"INSERT INTO accrank ("&amp;A$1&amp;", "&amp;B$1&amp;") VALUES ('"&amp;A3&amp;"', '"&amp;B3&amp;"');"</f>
        <v>INSERT INTO accrank (acclabel, accname) VALUES ('manager', 'менеджер');</v>
      </c>
    </row>
    <row r="4" spans="1:4" x14ac:dyDescent="0.25">
      <c r="A4" s="17" t="s">
        <v>610</v>
      </c>
      <c r="B4" t="s">
        <v>611</v>
      </c>
      <c r="D4" t="str">
        <f t="shared" si="0"/>
        <v>INSERT INTO accrank (acclabel, accname) VALUES ('cashier', 'кассир');</v>
      </c>
    </row>
    <row r="6" spans="1:4" x14ac:dyDescent="0.25">
      <c r="A6" s="1" t="s">
        <v>612</v>
      </c>
      <c r="B6" s="1" t="s">
        <v>613</v>
      </c>
    </row>
    <row r="7" spans="1:4" x14ac:dyDescent="0.25">
      <c r="A7" t="s">
        <v>607</v>
      </c>
      <c r="B7" s="6" t="s">
        <v>569</v>
      </c>
      <c r="C7" s="6"/>
      <c r="D7" s="20" t="str">
        <f>"INSERT INTO acclabels ("&amp;A$6&amp;", "&amp;B$6&amp;") VALUES ('"&amp;A7&amp;"', '"&amp;B7&amp;"');"</f>
        <v>INSERT INTO acclabels (acclab, chpulab) VALUES ('admin', 'manager');</v>
      </c>
    </row>
    <row r="8" spans="1:4" x14ac:dyDescent="0.25">
      <c r="A8" t="s">
        <v>569</v>
      </c>
      <c r="B8" s="6" t="s">
        <v>569</v>
      </c>
      <c r="D8" t="str">
        <f t="shared" ref="D8:D9" si="1">"INSERT INTO acclabels ("&amp;A$6&amp;", "&amp;B$6&amp;") VALUES ('"&amp;A8&amp;"', '"&amp;B8&amp;"');"</f>
        <v>INSERT INTO acclabels (acclab, chpulab) VALUES ('manager', 'manager');</v>
      </c>
    </row>
    <row r="9" spans="1:4" x14ac:dyDescent="0.25">
      <c r="A9" t="s">
        <v>569</v>
      </c>
      <c r="B9" s="6" t="s">
        <v>598</v>
      </c>
      <c r="D9" t="str">
        <f t="shared" si="1"/>
        <v>INSERT INTO acclabels (acclab, chpulab) VALUES ('manager', 'manevadd');</v>
      </c>
    </row>
    <row r="10" spans="1:4" x14ac:dyDescent="0.25">
      <c r="A10" t="s">
        <v>569</v>
      </c>
      <c r="B10" s="6" t="s">
        <v>622</v>
      </c>
      <c r="D10" t="str">
        <f t="shared" ref="D10" si="2">"INSERT INTO acclabels ("&amp;A$6&amp;", "&amp;B$6&amp;") VALUES ('"&amp;A10&amp;"', '"&amp;B10&amp;"');"</f>
        <v>INSERT INTO acclabels (acclab, chpulab) VALUES ('manager', 'manevedit');</v>
      </c>
    </row>
    <row r="11" spans="1:4" x14ac:dyDescent="0.25">
      <c r="A11" t="s">
        <v>569</v>
      </c>
      <c r="B11" s="6" t="s">
        <v>643</v>
      </c>
      <c r="D11" t="str">
        <f t="shared" ref="D11:D12" si="3">"INSERT INTO acclabels ("&amp;A$6&amp;", "&amp;B$6&amp;") VALUES ('"&amp;A11&amp;"', '"&amp;B11&amp;"');"</f>
        <v>INSERT INTO acclabels (acclab, chpulab) VALUES ('manager', 'event');</v>
      </c>
    </row>
    <row r="12" spans="1:4" x14ac:dyDescent="0.25">
      <c r="A12" t="s">
        <v>610</v>
      </c>
      <c r="B12" t="s">
        <v>610</v>
      </c>
      <c r="D12" t="str">
        <f t="shared" si="3"/>
        <v>INSERT INTO acclabels (acclab, chpulab) VALUES ('cashier', 'cashier');</v>
      </c>
    </row>
    <row r="13" spans="1:4" x14ac:dyDescent="0.25">
      <c r="A13" t="s">
        <v>610</v>
      </c>
      <c r="B13" t="s">
        <v>707</v>
      </c>
      <c r="D13" t="str">
        <f t="shared" ref="D13" si="4">"INSERT INTO acclabels ("&amp;A$6&amp;", "&amp;B$6&amp;") VALUES ('"&amp;A13&amp;"', '"&amp;B13&amp;"');"</f>
        <v>INSERT INTO acclabels (acclab, chpulab) VALUES ('cashier', 'sale');</v>
      </c>
    </row>
    <row r="14" spans="1:4" x14ac:dyDescent="0.25">
      <c r="A14" t="s">
        <v>610</v>
      </c>
      <c r="B14" s="38" t="s">
        <v>701</v>
      </c>
      <c r="D14" t="str">
        <f t="shared" ref="D14:D15" si="5">"INSERT INTO acclabels ("&amp;A$6&amp;", "&amp;B$6&amp;") VALUES ('"&amp;A14&amp;"', '"&amp;B14&amp;"');"</f>
        <v>INSERT INTO acclabels (acclab, chpulab) VALUES ('cashier', 'ajx_bar');</v>
      </c>
    </row>
    <row r="15" spans="1:4" x14ac:dyDescent="0.25">
      <c r="A15" t="s">
        <v>610</v>
      </c>
      <c r="B15" s="38" t="s">
        <v>715</v>
      </c>
      <c r="D15" t="str">
        <f t="shared" si="5"/>
        <v>INSERT INTO acclabels (acclab, chpulab) VALUES ('cashier', 'cash');</v>
      </c>
    </row>
    <row r="18" spans="1:4" x14ac:dyDescent="0.25">
      <c r="A18" s="1" t="s">
        <v>8</v>
      </c>
      <c r="B18" s="1" t="s">
        <v>620</v>
      </c>
      <c r="C18" t="s">
        <v>621</v>
      </c>
    </row>
    <row r="19" spans="1:4" x14ac:dyDescent="0.25">
      <c r="A19" t="s">
        <v>560</v>
      </c>
      <c r="B19" s="6" t="s">
        <v>607</v>
      </c>
      <c r="C19" s="6">
        <v>1</v>
      </c>
      <c r="D19" t="str">
        <f>"INSERT INTO acc_cli ("&amp;A$18&amp;", "&amp;B$18&amp;", "&amp;C$18&amp;") VALUES ('"&amp;A19&amp;"', '"&amp;B19&amp;"', '"&amp;C19&amp;"');"</f>
        <v>INSERT INTO acc_cli (login, acclabs, granted) VALUES ('login4', 'admin', '1');</v>
      </c>
    </row>
    <row r="20" spans="1:4" x14ac:dyDescent="0.25">
      <c r="A20" t="s">
        <v>560</v>
      </c>
      <c r="B20" s="6" t="s">
        <v>607</v>
      </c>
      <c r="C20" s="6">
        <v>0</v>
      </c>
      <c r="D20" t="str">
        <f t="shared" ref="D20:D26" si="6">"INSERT INTO acc_cli ("&amp;A$18&amp;", "&amp;B$18&amp;", "&amp;C$18&amp;") VALUES ('"&amp;A20&amp;"', '"&amp;B20&amp;"', '"&amp;C20&amp;"');"</f>
        <v>INSERT INTO acc_cli (login, acclabs, granted) VALUES ('login4', 'admin', '0');</v>
      </c>
    </row>
    <row r="21" spans="1:4" x14ac:dyDescent="0.25">
      <c r="A21" t="s">
        <v>560</v>
      </c>
      <c r="B21" s="6" t="s">
        <v>607</v>
      </c>
      <c r="C21" s="6">
        <v>1</v>
      </c>
      <c r="D21" t="str">
        <f t="shared" si="6"/>
        <v>INSERT INTO acc_cli (login, acclabs, granted) VALUES ('login4', 'admin', '1');</v>
      </c>
    </row>
    <row r="22" spans="1:4" x14ac:dyDescent="0.25">
      <c r="A22" t="s">
        <v>558</v>
      </c>
      <c r="B22" s="6" t="s">
        <v>569</v>
      </c>
      <c r="C22" s="6">
        <v>1</v>
      </c>
      <c r="D22" t="str">
        <f t="shared" si="6"/>
        <v>INSERT INTO acc_cli (login, acclabs, granted) VALUES ('login1', 'manager', '1');</v>
      </c>
    </row>
    <row r="23" spans="1:4" x14ac:dyDescent="0.25">
      <c r="A23" t="s">
        <v>559</v>
      </c>
      <c r="B23" s="6" t="s">
        <v>569</v>
      </c>
      <c r="C23" s="6">
        <v>1</v>
      </c>
      <c r="D23" t="str">
        <f t="shared" si="6"/>
        <v>INSERT INTO acc_cli (login, acclabs, granted) VALUES ('login2', 'manager', '1');</v>
      </c>
    </row>
    <row r="24" spans="1:4" x14ac:dyDescent="0.25">
      <c r="A24" t="s">
        <v>559</v>
      </c>
      <c r="B24" s="6" t="s">
        <v>569</v>
      </c>
      <c r="C24" s="6">
        <v>0</v>
      </c>
      <c r="D24" t="str">
        <f t="shared" si="6"/>
        <v>INSERT INTO acc_cli (login, acclabs, granted) VALUES ('login2', 'manager', '0');</v>
      </c>
    </row>
    <row r="25" spans="1:4" x14ac:dyDescent="0.25">
      <c r="A25" t="s">
        <v>559</v>
      </c>
      <c r="B25" s="6" t="s">
        <v>569</v>
      </c>
      <c r="C25" s="6">
        <v>1</v>
      </c>
      <c r="D25" t="str">
        <f t="shared" si="6"/>
        <v>INSERT INTO acc_cli (login, acclabs, granted) VALUES ('login2', 'manager', '1');</v>
      </c>
    </row>
    <row r="26" spans="1:4" x14ac:dyDescent="0.25">
      <c r="A26" t="s">
        <v>559</v>
      </c>
      <c r="B26" s="6" t="s">
        <v>569</v>
      </c>
      <c r="C26" s="6">
        <v>0</v>
      </c>
      <c r="D26" t="str">
        <f t="shared" si="6"/>
        <v>INSERT INTO acc_cli (login, acclabs, granted) VALUES ('login2', 'manager', '0');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33"/>
  <sheetViews>
    <sheetView workbookViewId="0">
      <selection activeCell="A33" sqref="A33"/>
    </sheetView>
  </sheetViews>
  <sheetFormatPr defaultRowHeight="15" x14ac:dyDescent="0.25"/>
  <cols>
    <col min="1" max="1" width="112.85546875" customWidth="1"/>
  </cols>
  <sheetData>
    <row r="1" spans="1:1" x14ac:dyDescent="0.25">
      <c r="A1" t="e">
        <f>"INSERT INTO redirect (url, address) VALUES ('"&amp;'engine-sitemap'!#REF!&amp;"', '"&amp;'engine-sitemap'!E2&amp;"');"</f>
        <v>#REF!</v>
      </c>
    </row>
    <row r="2" spans="1:1" x14ac:dyDescent="0.25">
      <c r="A2" t="e">
        <f>"INSERT INTO redirect (url, address) VALUES ('"&amp;'engine-sitemap'!#REF!&amp;"', '"&amp;'engine-sitemap'!E35&amp;"');"</f>
        <v>#REF!</v>
      </c>
    </row>
    <row r="3" spans="1:1" x14ac:dyDescent="0.25">
      <c r="A3" t="e">
        <f>"INSERT INTO redirect (url, address) VALUES ('"&amp;'engine-sitemap'!#REF!&amp;"', '"&amp;'engine-sitemap'!E36&amp;"');"</f>
        <v>#REF!</v>
      </c>
    </row>
    <row r="4" spans="1:1" x14ac:dyDescent="0.25">
      <c r="A4" t="e">
        <f>"INSERT INTO redirect (url, address) VALUES ('"&amp;'engine-sitemap'!#REF!&amp;"', '"&amp;'engine-sitemap'!E37&amp;"');"</f>
        <v>#REF!</v>
      </c>
    </row>
    <row r="5" spans="1:1" x14ac:dyDescent="0.25">
      <c r="A5" t="e">
        <f>"INSERT INTO redirect (url, address) VALUES ('"&amp;'engine-sitemap'!#REF!&amp;"', '"&amp;'engine-sitemap'!#REF!&amp;"');"</f>
        <v>#REF!</v>
      </c>
    </row>
    <row r="6" spans="1:1" x14ac:dyDescent="0.25">
      <c r="A6" t="e">
        <f>"INSERT INTO redirect (url, address) VALUES ('"&amp;'engine-sitemap'!#REF!&amp;"', '"&amp;'engine-sitemap'!#REF!&amp;"');"</f>
        <v>#REF!</v>
      </c>
    </row>
    <row r="7" spans="1:1" x14ac:dyDescent="0.25">
      <c r="A7" t="e">
        <f>"INSERT INTO redirect (url, address) VALUES ('"&amp;'engine-sitemap'!#REF!&amp;"', '"&amp;'engine-sitemap'!E45&amp;"');"</f>
        <v>#REF!</v>
      </c>
    </row>
    <row r="8" spans="1:1" x14ac:dyDescent="0.25">
      <c r="A8" t="e">
        <f>"INSERT INTO redirect (url, address) VALUES ('"&amp;'engine-sitemap'!#REF!&amp;"', '"&amp;'engine-sitemap'!E63&amp;"');"</f>
        <v>#REF!</v>
      </c>
    </row>
    <row r="9" spans="1:1" x14ac:dyDescent="0.25">
      <c r="A9" t="e">
        <f>"INSERT INTO redirect (url, address) VALUES ('"&amp;'engine-sitemap'!#REF!&amp;"', '"&amp;'engine-sitemap'!E64&amp;"');"</f>
        <v>#REF!</v>
      </c>
    </row>
    <row r="10" spans="1:1" x14ac:dyDescent="0.25">
      <c r="A10" t="e">
        <f>"INSERT INTO redirect (url, address) VALUES ('"&amp;'engine-sitemap'!#REF!&amp;"', '"&amp;'engine-sitemap'!E65&amp;"');"</f>
        <v>#REF!</v>
      </c>
    </row>
    <row r="11" spans="1:1" x14ac:dyDescent="0.25">
      <c r="A11" t="e">
        <f>"INSERT INTO redirect (url, address) VALUES ('"&amp;'engine-sitemap'!#REF!&amp;"', '"&amp;'engine-sitemap'!E66&amp;"');"</f>
        <v>#REF!</v>
      </c>
    </row>
    <row r="12" spans="1:1" x14ac:dyDescent="0.25">
      <c r="A12" t="e">
        <f>"INSERT INTO redirect (url, address) VALUES ('"&amp;'engine-sitemap'!#REF!&amp;"', '"&amp;'engine-sitemap'!E68&amp;"');"</f>
        <v>#REF!</v>
      </c>
    </row>
    <row r="13" spans="1:1" x14ac:dyDescent="0.25">
      <c r="A13" t="e">
        <f>"INSERT INTO redirect (url, address) VALUES ('"&amp;'engine-sitemap'!#REF!&amp;"', '"&amp;'engine-sitemap'!E69&amp;"');"</f>
        <v>#REF!</v>
      </c>
    </row>
    <row r="14" spans="1:1" x14ac:dyDescent="0.25">
      <c r="A14" t="e">
        <f>"INSERT INTO redirect (url, address) VALUES ('"&amp;'engine-sitemap'!#REF!&amp;"', '"&amp;'engine-sitemap'!E70&amp;"');"</f>
        <v>#REF!</v>
      </c>
    </row>
    <row r="15" spans="1:1" x14ac:dyDescent="0.25">
      <c r="A15" t="e">
        <f>"INSERT INTO redirect (url, address) VALUES ('"&amp;'engine-sitemap'!#REF!&amp;"', '"&amp;'engine-sitemap'!E71&amp;"');"</f>
        <v>#REF!</v>
      </c>
    </row>
    <row r="16" spans="1:1" x14ac:dyDescent="0.25">
      <c r="A16" t="e">
        <f>"INSERT INTO redirect (url, address) VALUES ('"&amp;'engine-sitemap'!#REF!&amp;"', '"&amp;'engine-sitemap'!E72&amp;"');"</f>
        <v>#REF!</v>
      </c>
    </row>
    <row r="17" spans="1:1" x14ac:dyDescent="0.25">
      <c r="A17" t="e">
        <f>"INSERT INTO redirect (url, address) VALUES ('"&amp;'engine-sitemap'!#REF!&amp;"', '"&amp;'engine-sitemap'!E73&amp;"');"</f>
        <v>#REF!</v>
      </c>
    </row>
    <row r="18" spans="1:1" x14ac:dyDescent="0.25">
      <c r="A18" t="e">
        <f>"INSERT INTO redirect (url, address) VALUES ('"&amp;'engine-sitemap'!#REF!&amp;"', '"&amp;'engine-sitemap'!E74&amp;"');"</f>
        <v>#REF!</v>
      </c>
    </row>
    <row r="19" spans="1:1" x14ac:dyDescent="0.25">
      <c r="A19" t="e">
        <f>"INSERT INTO redirect (url, address) VALUES ('"&amp;'engine-sitemap'!#REF!&amp;"', '"&amp;'engine-sitemap'!E75&amp;"');"</f>
        <v>#REF!</v>
      </c>
    </row>
    <row r="20" spans="1:1" x14ac:dyDescent="0.25">
      <c r="A20" t="e">
        <f>"INSERT INTO redirect (url, address) VALUES ('"&amp;'engine-sitemap'!#REF!&amp;"', '"&amp;'engine-sitemap'!E76&amp;"');"</f>
        <v>#REF!</v>
      </c>
    </row>
    <row r="21" spans="1:1" x14ac:dyDescent="0.25">
      <c r="A21" t="e">
        <f>"INSERT INTO redirect (url, address) VALUES ('"&amp;'engine-sitemap'!#REF!&amp;"', '"&amp;'engine-sitemap'!E77&amp;"');"</f>
        <v>#REF!</v>
      </c>
    </row>
    <row r="22" spans="1:1" x14ac:dyDescent="0.25">
      <c r="A22" t="e">
        <f>"INSERT INTO redirect (url, address) VALUES ('"&amp;'engine-sitemap'!#REF!&amp;"', '"&amp;'engine-sitemap'!E78&amp;"');"</f>
        <v>#REF!</v>
      </c>
    </row>
    <row r="23" spans="1:1" x14ac:dyDescent="0.25">
      <c r="A23" t="e">
        <f>"INSERT INTO redirect (url, address) VALUES ('"&amp;'engine-sitemap'!#REF!&amp;"', '"&amp;'engine-sitemap'!#REF!&amp;"');"</f>
        <v>#REF!</v>
      </c>
    </row>
    <row r="24" spans="1:1" x14ac:dyDescent="0.25">
      <c r="A24" t="e">
        <f>"INSERT INTO redirect (url, address) VALUES ('"&amp;'engine-sitemap'!#REF!&amp;"', '"&amp;'engine-sitemap'!#REF!&amp;"');"</f>
        <v>#REF!</v>
      </c>
    </row>
    <row r="25" spans="1:1" x14ac:dyDescent="0.25">
      <c r="A25" t="e">
        <f>"INSERT INTO redirect (url, address) VALUES ('"&amp;'engine-sitemap'!#REF!&amp;"', '"&amp;'engine-sitemap'!#REF!&amp;"');"</f>
        <v>#REF!</v>
      </c>
    </row>
    <row r="26" spans="1:1" x14ac:dyDescent="0.25">
      <c r="A26" t="e">
        <f>"INSERT INTO redirect (url, address) VALUES ('"&amp;'engine-sitemap'!#REF!&amp;"', '"&amp;'engine-sitemap'!#REF!&amp;"');"</f>
        <v>#REF!</v>
      </c>
    </row>
    <row r="27" spans="1:1" x14ac:dyDescent="0.25">
      <c r="A27" t="e">
        <f>"INSERT INTO redirect (url, address) VALUES ('"&amp;'engine-sitemap'!#REF!&amp;"', '"&amp;'engine-sitemap'!#REF!&amp;"');"</f>
        <v>#REF!</v>
      </c>
    </row>
    <row r="28" spans="1:1" x14ac:dyDescent="0.25">
      <c r="A28" t="e">
        <f>"INSERT INTO redirect (url, address) VALUES ('"&amp;'engine-sitemap'!#REF!&amp;"', '"&amp;'engine-sitemap'!#REF!&amp;"');"</f>
        <v>#REF!</v>
      </c>
    </row>
    <row r="29" spans="1:1" x14ac:dyDescent="0.25">
      <c r="A29" t="e">
        <f>"INSERT INTO redirect (url, address) VALUES ('"&amp;'engine-sitemap'!#REF!&amp;"', '"&amp;'engine-sitemap'!#REF!&amp;"');"</f>
        <v>#REF!</v>
      </c>
    </row>
    <row r="30" spans="1:1" x14ac:dyDescent="0.25">
      <c r="A30" t="e">
        <f>"INSERT INTO redirect (url, address) VALUES ('"&amp;'engine-sitemap'!#REF!&amp;"', '"&amp;'engine-sitemap'!#REF!&amp;"');"</f>
        <v>#REF!</v>
      </c>
    </row>
    <row r="31" spans="1:1" x14ac:dyDescent="0.25">
      <c r="A31" t="e">
        <f>"INSERT INTO redirect (url, address) VALUES ('"&amp;'engine-sitemap'!#REF!&amp;"', '"&amp;'engine-sitemap'!#REF!&amp;"');"</f>
        <v>#REF!</v>
      </c>
    </row>
    <row r="32" spans="1:1" x14ac:dyDescent="0.25">
      <c r="A32" t="e">
        <f>"INSERT INTO redirect (url, address) VALUES ('"&amp;'engine-sitemap'!#REF!&amp;"', '"&amp;'engine-sitemap'!#REF!&amp;"');"</f>
        <v>#REF!</v>
      </c>
    </row>
    <row r="33" spans="1:1" x14ac:dyDescent="0.25">
      <c r="A33" t="s">
        <v>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E256"/>
  <sheetViews>
    <sheetView workbookViewId="0">
      <pane ySplit="1" topLeftCell="A2" activePane="bottomLeft" state="frozen"/>
      <selection pane="bottomLeft" sqref="A1:D2"/>
    </sheetView>
  </sheetViews>
  <sheetFormatPr defaultRowHeight="15" x14ac:dyDescent="0.25"/>
  <cols>
    <col min="3" max="3" width="31.28515625" customWidth="1"/>
    <col min="4" max="4" width="48.7109375" customWidth="1"/>
    <col min="5" max="5" width="39.140625" customWidth="1"/>
  </cols>
  <sheetData>
    <row r="1" spans="1:5" x14ac:dyDescent="0.25">
      <c r="A1" t="s">
        <v>365</v>
      </c>
      <c r="B1" t="s">
        <v>46</v>
      </c>
      <c r="C1" t="s">
        <v>366</v>
      </c>
    </row>
    <row r="2" spans="1:5" x14ac:dyDescent="0.25">
      <c r="A2" s="17" t="s">
        <v>492</v>
      </c>
      <c r="B2" s="6" t="s">
        <v>54</v>
      </c>
      <c r="C2" t="s">
        <v>495</v>
      </c>
      <c r="D2" t="str">
        <f t="shared" ref="D2:D10" si="0">"INSERT INTO contents ("&amp;A$1&amp;", "&amp;B$1&amp;", "&amp;C$1&amp;") VALUES ('"&amp;A2&amp;"', '"&amp;B2&amp;"', '"&amp;C2&amp;"');"</f>
        <v>INSERT INTO contents (label, val, content) VALUES ('button02', 'main', 'Секция 02');</v>
      </c>
      <c r="E2" t="s">
        <v>411</v>
      </c>
    </row>
    <row r="3" spans="1:5" x14ac:dyDescent="0.25">
      <c r="A3" s="17" t="s">
        <v>493</v>
      </c>
      <c r="B3" s="6" t="s">
        <v>54</v>
      </c>
      <c r="C3" t="s">
        <v>496</v>
      </c>
      <c r="D3" t="str">
        <f t="shared" si="0"/>
        <v>INSERT INTO contents (label, val, content) VALUES ('button03', 'main', 'Секция 03');</v>
      </c>
      <c r="E3" t="s">
        <v>411</v>
      </c>
    </row>
    <row r="4" spans="1:5" x14ac:dyDescent="0.25">
      <c r="A4" s="17" t="s">
        <v>494</v>
      </c>
      <c r="B4" s="6" t="s">
        <v>54</v>
      </c>
      <c r="C4" t="s">
        <v>497</v>
      </c>
      <c r="D4" t="str">
        <f t="shared" si="0"/>
        <v>INSERT INTO contents (label, val, content) VALUES ('button04', 'main', 'Секция 04');</v>
      </c>
      <c r="E4" t="s">
        <v>411</v>
      </c>
    </row>
    <row r="5" spans="1:5" x14ac:dyDescent="0.25">
      <c r="A5" s="17" t="s">
        <v>492</v>
      </c>
      <c r="B5" s="6" t="s">
        <v>314</v>
      </c>
      <c r="C5" t="s">
        <v>495</v>
      </c>
      <c r="D5" t="str">
        <f t="shared" si="0"/>
        <v>INSERT INTO contents (label, val, content) VALUES ('button02', 'data', 'Секция 02');</v>
      </c>
    </row>
    <row r="6" spans="1:5" x14ac:dyDescent="0.25">
      <c r="A6" s="17" t="s">
        <v>493</v>
      </c>
      <c r="B6" s="6" t="s">
        <v>314</v>
      </c>
      <c r="C6" t="s">
        <v>496</v>
      </c>
      <c r="D6" t="str">
        <f t="shared" si="0"/>
        <v>INSERT INTO contents (label, val, content) VALUES ('button03', 'data', 'Секция 03');</v>
      </c>
      <c r="E6" t="s">
        <v>411</v>
      </c>
    </row>
    <row r="7" spans="1:5" x14ac:dyDescent="0.25">
      <c r="A7" s="17" t="s">
        <v>494</v>
      </c>
      <c r="B7" s="6" t="s">
        <v>314</v>
      </c>
      <c r="C7" t="s">
        <v>497</v>
      </c>
      <c r="D7" t="str">
        <f t="shared" si="0"/>
        <v>INSERT INTO contents (label, val, content) VALUES ('button04', 'data', 'Секция 04');</v>
      </c>
      <c r="E7" t="s">
        <v>411</v>
      </c>
    </row>
    <row r="8" spans="1:5" x14ac:dyDescent="0.25">
      <c r="A8" s="17" t="s">
        <v>492</v>
      </c>
      <c r="B8" s="6" t="s">
        <v>4</v>
      </c>
      <c r="C8" t="s">
        <v>498</v>
      </c>
      <c r="D8" t="str">
        <f t="shared" si="0"/>
        <v>INSERT INTO contents (label, val, content) VALUES ('button02', 'test', '&lt;a href="/%D0%A2%D0%B5%D1%81%D1%82/?aaa=123&amp;ddds=765"&gt;Проба 01&lt;/a&gt;&lt;br /&gt;&lt;a href="/%D0%A2%D0%B5%D1%81%D1%82/?ddd=fds&amp;ssdd=2345"&gt;Проба 02&lt;/a&gt;');</v>
      </c>
      <c r="E8" t="s">
        <v>411</v>
      </c>
    </row>
    <row r="9" spans="1:5" x14ac:dyDescent="0.25">
      <c r="A9" s="17" t="s">
        <v>493</v>
      </c>
      <c r="B9" s="6" t="s">
        <v>4</v>
      </c>
      <c r="C9" t="s">
        <v>496</v>
      </c>
      <c r="D9" t="str">
        <f t="shared" si="0"/>
        <v>INSERT INTO contents (label, val, content) VALUES ('button03', 'test', 'Секция 03');</v>
      </c>
      <c r="E9" t="s">
        <v>411</v>
      </c>
    </row>
    <row r="10" spans="1:5" x14ac:dyDescent="0.25">
      <c r="A10" s="17" t="s">
        <v>494</v>
      </c>
      <c r="B10" s="6" t="s">
        <v>4</v>
      </c>
      <c r="C10" t="s">
        <v>497</v>
      </c>
      <c r="D10" t="str">
        <f t="shared" si="0"/>
        <v>INSERT INTO contents (label, val, content) VALUES ('button04', 'test', 'Секция 04');</v>
      </c>
      <c r="E10" t="s">
        <v>411</v>
      </c>
    </row>
    <row r="11" spans="1:5" x14ac:dyDescent="0.25">
      <c r="A11" s="17" t="s">
        <v>492</v>
      </c>
      <c r="B11" s="6" t="s">
        <v>18</v>
      </c>
      <c r="C11" t="s">
        <v>498</v>
      </c>
      <c r="D11" t="str">
        <f t="shared" ref="D11:D18" si="1">"INSERT INTO contents ("&amp;A$1&amp;", "&amp;B$1&amp;", "&amp;C$1&amp;") VALUES ('"&amp;A11&amp;"', '"&amp;B11&amp;"', '"&amp;C11&amp;"');"</f>
        <v>INSERT INTO contents (label, val, content) VALUES ('button02', 'test2', '&lt;a href="/%D0%A2%D0%B5%D1%81%D1%82/?aaa=123&amp;ddds=765"&gt;Проба 01&lt;/a&gt;&lt;br /&gt;&lt;a href="/%D0%A2%D0%B5%D1%81%D1%82/?ddd=fds&amp;ssdd=2345"&gt;Проба 02&lt;/a&gt;');</v>
      </c>
    </row>
    <row r="12" spans="1:5" x14ac:dyDescent="0.25">
      <c r="A12" s="17" t="s">
        <v>493</v>
      </c>
      <c r="B12" s="6" t="s">
        <v>18</v>
      </c>
      <c r="C12" t="s">
        <v>496</v>
      </c>
      <c r="D12" t="str">
        <f t="shared" si="1"/>
        <v>INSERT INTO contents (label, val, content) VALUES ('button03', 'test2', 'Секция 03');</v>
      </c>
    </row>
    <row r="13" spans="1:5" x14ac:dyDescent="0.25">
      <c r="A13" s="17" t="s">
        <v>494</v>
      </c>
      <c r="B13" s="6" t="s">
        <v>18</v>
      </c>
      <c r="C13" t="s">
        <v>497</v>
      </c>
      <c r="D13" t="str">
        <f t="shared" si="1"/>
        <v>INSERT INTO contents (label, val, content) VALUES ('button04', 'test2', 'Секция 04');</v>
      </c>
    </row>
    <row r="14" spans="1:5" x14ac:dyDescent="0.25">
      <c r="A14" s="17" t="s">
        <v>491</v>
      </c>
      <c r="B14" s="6" t="s">
        <v>527</v>
      </c>
      <c r="C14" t="s">
        <v>498</v>
      </c>
      <c r="D14" t="str">
        <f t="shared" si="1"/>
        <v>INSERT INTO contents (label, val, content) VALUES ('button01', 'test3', '&lt;a href="/%D0%A2%D0%B5%D1%81%D1%82/?aaa=123&amp;ddds=765"&gt;Проба 01&lt;/a&gt;&lt;br /&gt;&lt;a href="/%D0%A2%D0%B5%D1%81%D1%82/?ddd=fds&amp;ssdd=2345"&gt;Проба 02&lt;/a&gt;');</v>
      </c>
    </row>
    <row r="15" spans="1:5" x14ac:dyDescent="0.25">
      <c r="A15" s="17" t="s">
        <v>492</v>
      </c>
      <c r="B15" s="6" t="s">
        <v>527</v>
      </c>
      <c r="C15" t="s">
        <v>498</v>
      </c>
      <c r="D15" t="str">
        <f t="shared" si="1"/>
        <v>INSERT INTO contents (label, val, content) VALUES ('button02', 'test3', '&lt;a href="/%D0%A2%D0%B5%D1%81%D1%82/?aaa=123&amp;ddds=765"&gt;Проба 01&lt;/a&gt;&lt;br /&gt;&lt;a href="/%D0%A2%D0%B5%D1%81%D1%82/?ddd=fds&amp;ssdd=2345"&gt;Проба 02&lt;/a&gt;');</v>
      </c>
    </row>
    <row r="16" spans="1:5" x14ac:dyDescent="0.25">
      <c r="A16" s="17" t="s">
        <v>493</v>
      </c>
      <c r="B16" s="6" t="s">
        <v>527</v>
      </c>
      <c r="C16" t="s">
        <v>496</v>
      </c>
      <c r="D16" t="str">
        <f t="shared" si="1"/>
        <v>INSERT INTO contents (label, val, content) VALUES ('button03', 'test3', 'Секция 03');</v>
      </c>
    </row>
    <row r="17" spans="1:4" x14ac:dyDescent="0.25">
      <c r="A17" s="17" t="s">
        <v>494</v>
      </c>
      <c r="B17" s="6" t="s">
        <v>527</v>
      </c>
      <c r="C17" t="s">
        <v>497</v>
      </c>
      <c r="D17" t="str">
        <f t="shared" si="1"/>
        <v>INSERT INTO contents (label, val, content) VALUES ('button04', 'test3', 'Секция 04');</v>
      </c>
    </row>
    <row r="18" spans="1:4" ht="17.25" customHeight="1" x14ac:dyDescent="0.25">
      <c r="A18" s="17" t="s">
        <v>491</v>
      </c>
      <c r="B18" s="6">
        <v>0</v>
      </c>
      <c r="C18" s="2" t="s">
        <v>570</v>
      </c>
      <c r="D18" t="str">
        <f t="shared" si="1"/>
        <v>INSERT INTO contents (label, val, content) VALUES ('button01', '0', '&lt;a href="/%D0%9C%D0%B5%D0%BD%D0%B5%D0%B4%D0%B6%D0%B5%D1%80"&gt;Рабочее место менеджера&lt;/a&gt;&lt;br /&gt;
&lt;a href="/%D0%9A%D0%B0%D1%81%D1%81%D0%B8%D1%80"&gt;Рабочее место кассира&lt;/a&gt;&lt;br /&gt;
&lt;a href="/%D0%A1%D1%82%D0%BE%D0%B9%D0%BA%D0%B0"&gt;Стойка обслуживания клиентов&lt;/a&gt;&lt;br /&gt;
&lt;a href="/%D0%98%D0%BD%D0%BA%D0%B0%D1%81%D1%81%D0%B0%D1%82%D0%BE%D1%80"&gt;Рабочее место инкассатора&lt;/a&gt;&lt;br /&gt;');</v>
      </c>
    </row>
    <row r="19" spans="1:4" x14ac:dyDescent="0.25">
      <c r="A19" s="32"/>
      <c r="B19" s="6"/>
    </row>
    <row r="20" spans="1:4" x14ac:dyDescent="0.25">
      <c r="A20" s="32"/>
      <c r="B20" s="6"/>
    </row>
    <row r="21" spans="1:4" x14ac:dyDescent="0.25">
      <c r="A21" s="32"/>
      <c r="B21" s="6"/>
    </row>
    <row r="22" spans="1:4" x14ac:dyDescent="0.25">
      <c r="A22" s="32"/>
      <c r="B22" s="6"/>
    </row>
    <row r="23" spans="1:4" x14ac:dyDescent="0.25">
      <c r="A23" s="32"/>
      <c r="B23" s="6"/>
    </row>
    <row r="24" spans="1:4" x14ac:dyDescent="0.25">
      <c r="A24" s="32"/>
      <c r="B24" s="6"/>
    </row>
    <row r="25" spans="1:4" x14ac:dyDescent="0.25">
      <c r="A25" s="32"/>
      <c r="B25" s="6"/>
    </row>
    <row r="26" spans="1:4" x14ac:dyDescent="0.25">
      <c r="A26" s="32"/>
      <c r="B26" s="6"/>
    </row>
    <row r="27" spans="1:4" x14ac:dyDescent="0.25">
      <c r="A27" s="32"/>
      <c r="B27" s="6"/>
    </row>
    <row r="28" spans="1:4" x14ac:dyDescent="0.25">
      <c r="A28" s="32"/>
      <c r="B28" s="6"/>
    </row>
    <row r="29" spans="1:4" x14ac:dyDescent="0.25">
      <c r="A29" s="32"/>
      <c r="B29" s="6"/>
    </row>
    <row r="30" spans="1:4" x14ac:dyDescent="0.25">
      <c r="A30" s="32"/>
      <c r="B30" s="6"/>
    </row>
    <row r="31" spans="1:4" x14ac:dyDescent="0.25">
      <c r="A31" s="32"/>
      <c r="B31" s="6"/>
    </row>
    <row r="32" spans="1:4" x14ac:dyDescent="0.25">
      <c r="A32" s="32"/>
      <c r="B32" s="6"/>
    </row>
    <row r="33" spans="1:3" x14ac:dyDescent="0.25">
      <c r="A33" s="32"/>
      <c r="B33" s="6"/>
    </row>
    <row r="34" spans="1:3" x14ac:dyDescent="0.25">
      <c r="A34" s="32"/>
      <c r="B34" s="6"/>
    </row>
    <row r="35" spans="1:3" x14ac:dyDescent="0.25">
      <c r="A35" s="32"/>
      <c r="B35" s="6"/>
    </row>
    <row r="36" spans="1:3" x14ac:dyDescent="0.25">
      <c r="A36" s="32"/>
      <c r="B36" s="6"/>
    </row>
    <row r="37" spans="1:3" x14ac:dyDescent="0.25">
      <c r="A37" s="32"/>
      <c r="B37" s="6"/>
    </row>
    <row r="38" spans="1:3" x14ac:dyDescent="0.25">
      <c r="A38" s="32"/>
      <c r="B38" s="6"/>
    </row>
    <row r="39" spans="1:3" x14ac:dyDescent="0.25">
      <c r="A39" s="32"/>
      <c r="B39" s="6"/>
    </row>
    <row r="40" spans="1:3" x14ac:dyDescent="0.25">
      <c r="A40" s="32"/>
      <c r="B40" s="6"/>
    </row>
    <row r="41" spans="1:3" x14ac:dyDescent="0.25">
      <c r="A41" s="32"/>
      <c r="B41" s="6"/>
    </row>
    <row r="42" spans="1:3" x14ac:dyDescent="0.25">
      <c r="A42" s="32"/>
      <c r="B42" s="6"/>
    </row>
    <row r="43" spans="1:3" x14ac:dyDescent="0.25">
      <c r="A43" s="32"/>
      <c r="B43" s="6"/>
    </row>
    <row r="44" spans="1:3" x14ac:dyDescent="0.25">
      <c r="A44" s="32"/>
      <c r="B44" s="6"/>
    </row>
    <row r="45" spans="1:3" x14ac:dyDescent="0.25">
      <c r="A45" s="32"/>
      <c r="B45" s="6"/>
    </row>
    <row r="46" spans="1:3" ht="18" customHeight="1" x14ac:dyDescent="0.25">
      <c r="A46" s="32"/>
      <c r="B46" s="6"/>
      <c r="C46" s="2"/>
    </row>
    <row r="47" spans="1:3" x14ac:dyDescent="0.25">
      <c r="A47" s="32"/>
      <c r="B47" s="6"/>
    </row>
    <row r="48" spans="1:3" x14ac:dyDescent="0.25">
      <c r="A48" s="32"/>
      <c r="B48" s="6"/>
    </row>
    <row r="49" spans="1:3" x14ac:dyDescent="0.25">
      <c r="A49" s="32"/>
      <c r="B49" s="6"/>
    </row>
    <row r="50" spans="1:3" x14ac:dyDescent="0.25">
      <c r="A50" s="32"/>
      <c r="B50" s="6"/>
    </row>
    <row r="51" spans="1:3" x14ac:dyDescent="0.25">
      <c r="A51" s="32"/>
      <c r="B51" s="6"/>
    </row>
    <row r="52" spans="1:3" x14ac:dyDescent="0.25">
      <c r="A52" s="32"/>
      <c r="B52" s="6"/>
    </row>
    <row r="53" spans="1:3" x14ac:dyDescent="0.25">
      <c r="A53" s="32"/>
      <c r="B53" s="6"/>
    </row>
    <row r="54" spans="1:3" x14ac:dyDescent="0.25">
      <c r="A54" s="32"/>
      <c r="B54" s="6"/>
    </row>
    <row r="55" spans="1:3" x14ac:dyDescent="0.25">
      <c r="A55" s="32"/>
      <c r="B55" s="6"/>
    </row>
    <row r="56" spans="1:3" x14ac:dyDescent="0.25">
      <c r="A56" s="32"/>
      <c r="B56" s="6"/>
    </row>
    <row r="57" spans="1:3" x14ac:dyDescent="0.25">
      <c r="A57" s="32"/>
      <c r="B57" s="6"/>
    </row>
    <row r="58" spans="1:3" x14ac:dyDescent="0.25">
      <c r="A58" s="32"/>
      <c r="B58" s="6"/>
    </row>
    <row r="59" spans="1:3" x14ac:dyDescent="0.25">
      <c r="A59" s="32"/>
      <c r="B59" s="6"/>
    </row>
    <row r="60" spans="1:3" x14ac:dyDescent="0.25">
      <c r="A60" s="32"/>
      <c r="B60" s="6"/>
    </row>
    <row r="61" spans="1:3" x14ac:dyDescent="0.25">
      <c r="A61" s="32"/>
      <c r="B61" s="6"/>
    </row>
    <row r="62" spans="1:3" ht="14.25" customHeight="1" x14ac:dyDescent="0.25">
      <c r="A62" s="32"/>
      <c r="B62" s="6"/>
      <c r="C62" s="2"/>
    </row>
    <row r="63" spans="1:3" x14ac:dyDescent="0.25">
      <c r="A63" s="32"/>
      <c r="B63" s="6"/>
    </row>
    <row r="64" spans="1:3" x14ac:dyDescent="0.25">
      <c r="A64" s="32"/>
      <c r="B64" s="6"/>
    </row>
    <row r="65" spans="1:3" x14ac:dyDescent="0.25">
      <c r="A65" s="32"/>
      <c r="B65" s="6"/>
    </row>
    <row r="66" spans="1:3" x14ac:dyDescent="0.25">
      <c r="A66" s="32"/>
      <c r="B66" s="6"/>
    </row>
    <row r="67" spans="1:3" x14ac:dyDescent="0.25">
      <c r="A67" s="32"/>
      <c r="B67" s="6"/>
    </row>
    <row r="68" spans="1:3" x14ac:dyDescent="0.25">
      <c r="A68" s="32"/>
      <c r="B68" s="6"/>
    </row>
    <row r="69" spans="1:3" x14ac:dyDescent="0.25">
      <c r="A69" s="32"/>
      <c r="B69" s="6"/>
    </row>
    <row r="70" spans="1:3" ht="16.5" customHeight="1" x14ac:dyDescent="0.25">
      <c r="A70" s="32"/>
      <c r="B70" s="6"/>
      <c r="C70" s="2"/>
    </row>
    <row r="71" spans="1:3" x14ac:dyDescent="0.25">
      <c r="A71" s="32"/>
      <c r="B71" s="6"/>
    </row>
    <row r="72" spans="1:3" x14ac:dyDescent="0.25">
      <c r="A72" s="32"/>
      <c r="B72" s="6"/>
    </row>
    <row r="73" spans="1:3" x14ac:dyDescent="0.25">
      <c r="A73" s="32"/>
      <c r="B73" s="6"/>
    </row>
    <row r="74" spans="1:3" x14ac:dyDescent="0.25">
      <c r="A74" s="32"/>
      <c r="B74" s="6"/>
    </row>
    <row r="75" spans="1:3" x14ac:dyDescent="0.25">
      <c r="A75" s="32"/>
      <c r="B75" s="6"/>
    </row>
    <row r="76" spans="1:3" x14ac:dyDescent="0.25">
      <c r="A76" s="32"/>
      <c r="B76" s="6"/>
    </row>
    <row r="77" spans="1:3" x14ac:dyDescent="0.25">
      <c r="A77" s="32"/>
      <c r="B77" s="6"/>
    </row>
    <row r="78" spans="1:3" x14ac:dyDescent="0.25">
      <c r="A78" s="32"/>
      <c r="B78" s="6"/>
    </row>
    <row r="79" spans="1:3" x14ac:dyDescent="0.25">
      <c r="A79" s="32"/>
      <c r="B79" s="6"/>
    </row>
    <row r="80" spans="1:3" x14ac:dyDescent="0.25">
      <c r="A80" s="32"/>
      <c r="B80" s="6"/>
    </row>
    <row r="81" spans="1:3" x14ac:dyDescent="0.25">
      <c r="A81" s="32"/>
      <c r="B81" s="6"/>
    </row>
    <row r="82" spans="1:3" x14ac:dyDescent="0.25">
      <c r="A82" s="32"/>
      <c r="B82" s="6"/>
    </row>
    <row r="83" spans="1:3" x14ac:dyDescent="0.25">
      <c r="A83" s="32"/>
      <c r="B83" s="6"/>
    </row>
    <row r="84" spans="1:3" x14ac:dyDescent="0.25">
      <c r="A84" s="32"/>
      <c r="B84" s="6"/>
    </row>
    <row r="85" spans="1:3" x14ac:dyDescent="0.25">
      <c r="A85" s="32"/>
      <c r="B85" s="6"/>
    </row>
    <row r="86" spans="1:3" x14ac:dyDescent="0.25">
      <c r="A86" s="32"/>
      <c r="B86" s="6"/>
    </row>
    <row r="87" spans="1:3" x14ac:dyDescent="0.25">
      <c r="A87" s="32"/>
      <c r="B87" s="6"/>
    </row>
    <row r="88" spans="1:3" x14ac:dyDescent="0.25">
      <c r="A88" s="32"/>
      <c r="B88" s="6"/>
    </row>
    <row r="89" spans="1:3" x14ac:dyDescent="0.25">
      <c r="A89" s="32"/>
      <c r="B89" s="6"/>
    </row>
    <row r="90" spans="1:3" x14ac:dyDescent="0.25">
      <c r="A90" s="33"/>
      <c r="B90" s="6"/>
    </row>
    <row r="91" spans="1:3" x14ac:dyDescent="0.25">
      <c r="A91" s="33"/>
      <c r="B91" s="6"/>
    </row>
    <row r="92" spans="1:3" x14ac:dyDescent="0.25">
      <c r="A92" s="33"/>
      <c r="B92" s="6"/>
    </row>
    <row r="93" spans="1:3" ht="12.75" customHeight="1" x14ac:dyDescent="0.25">
      <c r="A93" s="33"/>
      <c r="B93" s="6"/>
    </row>
    <row r="94" spans="1:3" ht="15.75" customHeight="1" x14ac:dyDescent="0.25">
      <c r="A94" s="33"/>
      <c r="B94" s="6"/>
      <c r="C94" s="2"/>
    </row>
    <row r="95" spans="1:3" x14ac:dyDescent="0.25">
      <c r="A95" s="33"/>
      <c r="B95" s="6"/>
    </row>
    <row r="96" spans="1:3" x14ac:dyDescent="0.25">
      <c r="A96" s="33"/>
      <c r="B96" s="6"/>
    </row>
    <row r="97" spans="1:3" x14ac:dyDescent="0.25">
      <c r="A97" s="33"/>
      <c r="B97" s="6"/>
    </row>
    <row r="98" spans="1:3" x14ac:dyDescent="0.25">
      <c r="A98" s="33"/>
      <c r="B98" s="6"/>
    </row>
    <row r="99" spans="1:3" x14ac:dyDescent="0.25">
      <c r="A99" s="33"/>
      <c r="B99" s="6"/>
    </row>
    <row r="100" spans="1:3" x14ac:dyDescent="0.25">
      <c r="A100" s="33"/>
      <c r="B100" s="6"/>
    </row>
    <row r="101" spans="1:3" ht="13.5" customHeight="1" x14ac:dyDescent="0.25">
      <c r="A101" s="33"/>
      <c r="B101" s="6"/>
    </row>
    <row r="102" spans="1:3" ht="15.75" customHeight="1" x14ac:dyDescent="0.25">
      <c r="A102" s="33"/>
      <c r="B102" s="6"/>
      <c r="C102" s="2"/>
    </row>
    <row r="103" spans="1:3" x14ac:dyDescent="0.25">
      <c r="A103" s="33"/>
      <c r="B103" s="6"/>
    </row>
    <row r="104" spans="1:3" x14ac:dyDescent="0.25">
      <c r="A104" s="33"/>
      <c r="B104" s="6"/>
    </row>
    <row r="105" spans="1:3" x14ac:dyDescent="0.25">
      <c r="A105" s="33"/>
      <c r="B105" s="6"/>
    </row>
    <row r="106" spans="1:3" x14ac:dyDescent="0.25">
      <c r="A106" s="33"/>
      <c r="B106" s="6"/>
    </row>
    <row r="107" spans="1:3" x14ac:dyDescent="0.25">
      <c r="A107" s="33"/>
      <c r="B107" s="6"/>
    </row>
    <row r="108" spans="1:3" x14ac:dyDescent="0.25">
      <c r="A108" s="33"/>
      <c r="B108" s="6"/>
    </row>
    <row r="109" spans="1:3" x14ac:dyDescent="0.25">
      <c r="A109" s="33"/>
      <c r="B109" s="6"/>
    </row>
    <row r="110" spans="1:3" ht="18" customHeight="1" x14ac:dyDescent="0.25">
      <c r="A110" s="33"/>
      <c r="B110" s="6"/>
      <c r="C110" s="2"/>
    </row>
    <row r="111" spans="1:3" x14ac:dyDescent="0.25">
      <c r="A111" s="33"/>
      <c r="B111" s="6"/>
    </row>
    <row r="112" spans="1:3" x14ac:dyDescent="0.25">
      <c r="A112" s="33"/>
      <c r="B112" s="6"/>
    </row>
    <row r="113" spans="1:3" x14ac:dyDescent="0.25">
      <c r="A113" s="33"/>
      <c r="B113" s="6"/>
    </row>
    <row r="114" spans="1:3" x14ac:dyDescent="0.25">
      <c r="A114" s="33"/>
      <c r="B114" s="6"/>
    </row>
    <row r="115" spans="1:3" x14ac:dyDescent="0.25">
      <c r="A115" s="33"/>
      <c r="B115" s="6"/>
    </row>
    <row r="116" spans="1:3" x14ac:dyDescent="0.25">
      <c r="A116" s="33"/>
      <c r="B116" s="6"/>
    </row>
    <row r="117" spans="1:3" x14ac:dyDescent="0.25">
      <c r="A117" s="33"/>
      <c r="B117" s="6"/>
    </row>
    <row r="118" spans="1:3" ht="18" customHeight="1" x14ac:dyDescent="0.25">
      <c r="A118" s="33"/>
      <c r="B118" s="6"/>
      <c r="C118" s="2"/>
    </row>
    <row r="119" spans="1:3" x14ac:dyDescent="0.25">
      <c r="A119" s="33"/>
      <c r="B119" s="6"/>
    </row>
    <row r="120" spans="1:3" x14ac:dyDescent="0.25">
      <c r="A120" s="33"/>
      <c r="B120" s="6"/>
    </row>
    <row r="121" spans="1:3" x14ac:dyDescent="0.25">
      <c r="A121" s="33"/>
      <c r="B121" s="6"/>
    </row>
    <row r="122" spans="1:3" x14ac:dyDescent="0.25">
      <c r="A122" s="32"/>
      <c r="B122" s="6"/>
    </row>
    <row r="123" spans="1:3" x14ac:dyDescent="0.25">
      <c r="A123" s="32"/>
      <c r="B123" s="6"/>
    </row>
    <row r="124" spans="1:3" x14ac:dyDescent="0.25">
      <c r="A124" s="32"/>
      <c r="B124" s="6"/>
    </row>
    <row r="125" spans="1:3" x14ac:dyDescent="0.25">
      <c r="A125" s="32"/>
      <c r="B125" s="6"/>
    </row>
    <row r="126" spans="1:3" x14ac:dyDescent="0.25">
      <c r="A126" s="32"/>
      <c r="B126" s="6"/>
    </row>
    <row r="127" spans="1:3" x14ac:dyDescent="0.25">
      <c r="A127" s="32"/>
      <c r="B127" s="6"/>
    </row>
    <row r="128" spans="1:3" x14ac:dyDescent="0.25">
      <c r="A128" s="32"/>
      <c r="B128" s="6"/>
    </row>
    <row r="129" spans="1:3" x14ac:dyDescent="0.25">
      <c r="A129" s="32"/>
      <c r="B129" s="6"/>
    </row>
    <row r="130" spans="1:3" x14ac:dyDescent="0.25">
      <c r="A130" s="32"/>
      <c r="B130" s="6"/>
    </row>
    <row r="131" spans="1:3" x14ac:dyDescent="0.25">
      <c r="A131" s="32"/>
      <c r="B131" s="6"/>
    </row>
    <row r="132" spans="1:3" x14ac:dyDescent="0.25">
      <c r="A132" s="32"/>
      <c r="B132" s="6"/>
    </row>
    <row r="133" spans="1:3" x14ac:dyDescent="0.25">
      <c r="A133" s="32"/>
      <c r="B133" s="6"/>
    </row>
    <row r="134" spans="1:3" ht="15.75" customHeight="1" x14ac:dyDescent="0.25">
      <c r="A134" s="32"/>
      <c r="B134" s="6"/>
      <c r="C134" s="2"/>
    </row>
    <row r="135" spans="1:3" x14ac:dyDescent="0.25">
      <c r="A135" s="32"/>
      <c r="B135" s="6"/>
    </row>
    <row r="136" spans="1:3" x14ac:dyDescent="0.25">
      <c r="A136" s="32"/>
      <c r="B136" s="6"/>
    </row>
    <row r="137" spans="1:3" x14ac:dyDescent="0.25">
      <c r="A137" s="32"/>
      <c r="B137" s="6"/>
    </row>
    <row r="138" spans="1:3" x14ac:dyDescent="0.25">
      <c r="A138" s="32"/>
      <c r="B138" s="6"/>
    </row>
    <row r="139" spans="1:3" x14ac:dyDescent="0.25">
      <c r="A139" s="32"/>
      <c r="B139" s="6"/>
    </row>
    <row r="140" spans="1:3" x14ac:dyDescent="0.25">
      <c r="A140" s="32"/>
      <c r="B140" s="6"/>
    </row>
    <row r="141" spans="1:3" x14ac:dyDescent="0.25">
      <c r="A141" s="32"/>
      <c r="B141" s="6"/>
    </row>
    <row r="142" spans="1:3" x14ac:dyDescent="0.25">
      <c r="A142" s="32"/>
      <c r="B142" s="6"/>
    </row>
    <row r="143" spans="1:3" x14ac:dyDescent="0.25">
      <c r="A143" s="32"/>
      <c r="B143" s="6"/>
      <c r="C143" s="23"/>
    </row>
    <row r="144" spans="1:3" x14ac:dyDescent="0.25">
      <c r="A144" s="32"/>
      <c r="B144" s="6"/>
    </row>
    <row r="145" spans="1:3" x14ac:dyDescent="0.25">
      <c r="A145" s="32"/>
      <c r="B145" s="6"/>
    </row>
    <row r="146" spans="1:3" x14ac:dyDescent="0.25">
      <c r="A146" s="32"/>
      <c r="B146" s="6"/>
    </row>
    <row r="147" spans="1:3" x14ac:dyDescent="0.25">
      <c r="A147" s="32"/>
      <c r="B147" s="6"/>
    </row>
    <row r="148" spans="1:3" x14ac:dyDescent="0.25">
      <c r="A148" s="32"/>
      <c r="B148" s="6"/>
    </row>
    <row r="149" spans="1:3" x14ac:dyDescent="0.25">
      <c r="A149" s="32"/>
      <c r="B149" s="6"/>
    </row>
    <row r="150" spans="1:3" x14ac:dyDescent="0.25">
      <c r="A150" s="32"/>
      <c r="B150" s="6"/>
    </row>
    <row r="151" spans="1:3" x14ac:dyDescent="0.25">
      <c r="A151" s="32"/>
      <c r="B151" s="6"/>
      <c r="C151" s="23"/>
    </row>
    <row r="152" spans="1:3" x14ac:dyDescent="0.25">
      <c r="A152" s="32"/>
      <c r="B152" s="6"/>
    </row>
    <row r="153" spans="1:3" x14ac:dyDescent="0.25">
      <c r="A153" s="32"/>
      <c r="B153" s="6"/>
    </row>
    <row r="154" spans="1:3" x14ac:dyDescent="0.25">
      <c r="A154" s="32"/>
      <c r="B154" s="6"/>
    </row>
    <row r="155" spans="1:3" x14ac:dyDescent="0.25">
      <c r="A155" s="32"/>
      <c r="B155" s="6"/>
    </row>
    <row r="156" spans="1:3" x14ac:dyDescent="0.25">
      <c r="A156" s="32"/>
      <c r="B156" s="6"/>
    </row>
    <row r="157" spans="1:3" x14ac:dyDescent="0.25">
      <c r="A157" s="32"/>
      <c r="B157" s="6"/>
    </row>
    <row r="158" spans="1:3" ht="12.75" customHeight="1" x14ac:dyDescent="0.25">
      <c r="A158" s="32"/>
      <c r="B158" s="6"/>
    </row>
    <row r="159" spans="1:3" x14ac:dyDescent="0.25">
      <c r="A159" s="32"/>
      <c r="B159" s="6"/>
      <c r="C159" s="23"/>
    </row>
    <row r="160" spans="1:3" x14ac:dyDescent="0.25">
      <c r="A160" s="32"/>
      <c r="B160" s="6"/>
    </row>
    <row r="161" spans="1:3" x14ac:dyDescent="0.25">
      <c r="A161" s="32"/>
      <c r="B161" s="6"/>
    </row>
    <row r="162" spans="1:3" x14ac:dyDescent="0.25">
      <c r="A162" s="32"/>
      <c r="B162" s="6"/>
    </row>
    <row r="163" spans="1:3" x14ac:dyDescent="0.25">
      <c r="A163" s="32"/>
      <c r="B163" s="6"/>
    </row>
    <row r="164" spans="1:3" x14ac:dyDescent="0.25">
      <c r="A164" s="32"/>
      <c r="B164" s="6"/>
    </row>
    <row r="165" spans="1:3" x14ac:dyDescent="0.25">
      <c r="A165" s="32"/>
      <c r="B165" s="6"/>
    </row>
    <row r="166" spans="1:3" x14ac:dyDescent="0.25">
      <c r="A166" s="32"/>
      <c r="B166" s="6"/>
    </row>
    <row r="167" spans="1:3" x14ac:dyDescent="0.25">
      <c r="A167" s="32"/>
      <c r="B167" s="6"/>
      <c r="C167" s="23"/>
    </row>
    <row r="168" spans="1:3" ht="17.25" customHeight="1" x14ac:dyDescent="0.25">
      <c r="A168" s="32"/>
      <c r="B168" s="6"/>
    </row>
    <row r="169" spans="1:3" x14ac:dyDescent="0.25">
      <c r="A169" s="32"/>
      <c r="B169" s="6"/>
    </row>
    <row r="170" spans="1:3" x14ac:dyDescent="0.25">
      <c r="A170" s="32"/>
      <c r="B170" s="6"/>
    </row>
    <row r="171" spans="1:3" x14ac:dyDescent="0.25">
      <c r="A171" s="32"/>
      <c r="B171" s="6"/>
    </row>
    <row r="172" spans="1:3" x14ac:dyDescent="0.25">
      <c r="A172" s="32"/>
      <c r="B172" s="6"/>
    </row>
    <row r="173" spans="1:3" x14ac:dyDescent="0.25">
      <c r="A173" s="32"/>
      <c r="B173" s="6"/>
    </row>
    <row r="174" spans="1:3" x14ac:dyDescent="0.25">
      <c r="A174" s="32"/>
      <c r="B174" s="6"/>
    </row>
    <row r="175" spans="1:3" x14ac:dyDescent="0.25">
      <c r="A175" s="32"/>
      <c r="B175" s="6"/>
      <c r="C175" s="23"/>
    </row>
    <row r="176" spans="1:3" x14ac:dyDescent="0.25">
      <c r="A176" s="32"/>
      <c r="B176" s="6"/>
    </row>
    <row r="177" spans="1:3" x14ac:dyDescent="0.25">
      <c r="A177" s="32"/>
      <c r="B177" s="6"/>
    </row>
    <row r="178" spans="1:3" ht="16.5" customHeight="1" x14ac:dyDescent="0.25">
      <c r="A178" s="32"/>
      <c r="B178" s="6"/>
    </row>
    <row r="179" spans="1:3" x14ac:dyDescent="0.25">
      <c r="A179" s="32"/>
      <c r="B179" s="6"/>
    </row>
    <row r="180" spans="1:3" x14ac:dyDescent="0.25">
      <c r="A180" s="32"/>
      <c r="B180" s="6"/>
    </row>
    <row r="181" spans="1:3" x14ac:dyDescent="0.25">
      <c r="A181" s="32"/>
      <c r="B181" s="6"/>
    </row>
    <row r="182" spans="1:3" x14ac:dyDescent="0.25">
      <c r="A182" s="32"/>
      <c r="B182" s="6"/>
    </row>
    <row r="183" spans="1:3" x14ac:dyDescent="0.25">
      <c r="A183" s="32"/>
      <c r="B183" s="6"/>
      <c r="C183" s="23"/>
    </row>
    <row r="184" spans="1:3" x14ac:dyDescent="0.25">
      <c r="A184" s="32"/>
      <c r="B184" s="6"/>
    </row>
    <row r="185" spans="1:3" x14ac:dyDescent="0.25">
      <c r="A185" s="32"/>
      <c r="B185" s="6"/>
    </row>
    <row r="186" spans="1:3" x14ac:dyDescent="0.25">
      <c r="A186" s="32"/>
      <c r="B186" s="6"/>
    </row>
    <row r="187" spans="1:3" x14ac:dyDescent="0.25">
      <c r="A187" s="32"/>
      <c r="B187" s="6"/>
    </row>
    <row r="188" spans="1:3" x14ac:dyDescent="0.25">
      <c r="A188" s="32"/>
      <c r="B188" s="6"/>
    </row>
    <row r="189" spans="1:3" x14ac:dyDescent="0.25">
      <c r="A189" s="32"/>
      <c r="B189" s="6"/>
    </row>
    <row r="190" spans="1:3" x14ac:dyDescent="0.25">
      <c r="A190" s="32"/>
      <c r="B190" s="6"/>
      <c r="C190" s="2"/>
    </row>
    <row r="191" spans="1:3" x14ac:dyDescent="0.25">
      <c r="A191" s="32"/>
      <c r="B191" s="6"/>
      <c r="C191" s="23"/>
    </row>
    <row r="192" spans="1:3" x14ac:dyDescent="0.25">
      <c r="A192" s="32"/>
      <c r="B192" s="6"/>
    </row>
    <row r="193" spans="1:3" x14ac:dyDescent="0.25">
      <c r="A193" s="32"/>
      <c r="B193" s="6"/>
    </row>
    <row r="194" spans="1:3" x14ac:dyDescent="0.25">
      <c r="A194" s="32"/>
      <c r="B194" s="6"/>
    </row>
    <row r="195" spans="1:3" x14ac:dyDescent="0.25">
      <c r="A195" s="32"/>
      <c r="B195" s="6"/>
    </row>
    <row r="196" spans="1:3" x14ac:dyDescent="0.25">
      <c r="A196" s="32"/>
      <c r="B196" s="6"/>
    </row>
    <row r="197" spans="1:3" x14ac:dyDescent="0.25">
      <c r="A197" s="32"/>
      <c r="B197" s="6"/>
    </row>
    <row r="198" spans="1:3" x14ac:dyDescent="0.25">
      <c r="A198" s="32"/>
      <c r="B198" s="6"/>
    </row>
    <row r="199" spans="1:3" x14ac:dyDescent="0.25">
      <c r="A199" s="32"/>
      <c r="B199" s="6"/>
    </row>
    <row r="200" spans="1:3" x14ac:dyDescent="0.25">
      <c r="A200" s="32"/>
      <c r="B200" s="6"/>
      <c r="C200" s="2"/>
    </row>
    <row r="201" spans="1:3" x14ac:dyDescent="0.25">
      <c r="A201" s="32"/>
      <c r="B201" s="6"/>
      <c r="C201" s="23"/>
    </row>
    <row r="202" spans="1:3" x14ac:dyDescent="0.25">
      <c r="A202" s="32"/>
      <c r="B202" s="6"/>
    </row>
    <row r="203" spans="1:3" x14ac:dyDescent="0.25">
      <c r="A203" s="32"/>
      <c r="B203" s="6"/>
    </row>
    <row r="204" spans="1:3" x14ac:dyDescent="0.25">
      <c r="A204" s="32"/>
      <c r="B204" s="6"/>
    </row>
    <row r="205" spans="1:3" x14ac:dyDescent="0.25">
      <c r="A205" s="32"/>
      <c r="B205" s="6"/>
    </row>
    <row r="206" spans="1:3" x14ac:dyDescent="0.25">
      <c r="A206" s="32"/>
      <c r="B206" s="6"/>
    </row>
    <row r="207" spans="1:3" x14ac:dyDescent="0.25">
      <c r="A207" s="32"/>
      <c r="B207" s="6"/>
    </row>
    <row r="208" spans="1:3" x14ac:dyDescent="0.25">
      <c r="A208" s="32"/>
      <c r="B208" s="6"/>
    </row>
    <row r="209" spans="1:3" x14ac:dyDescent="0.25">
      <c r="A209" s="32"/>
      <c r="B209" s="6"/>
    </row>
    <row r="210" spans="1:3" x14ac:dyDescent="0.25">
      <c r="A210" s="32"/>
      <c r="B210" s="6"/>
      <c r="C210" s="2"/>
    </row>
    <row r="211" spans="1:3" x14ac:dyDescent="0.25">
      <c r="A211" s="32"/>
      <c r="B211" s="6"/>
      <c r="C211" s="23"/>
    </row>
    <row r="212" spans="1:3" x14ac:dyDescent="0.25">
      <c r="A212" s="32"/>
      <c r="B212" s="6"/>
    </row>
    <row r="213" spans="1:3" ht="18" customHeight="1" x14ac:dyDescent="0.25">
      <c r="A213" s="32"/>
      <c r="B213" s="6"/>
    </row>
    <row r="214" spans="1:3" x14ac:dyDescent="0.25">
      <c r="A214" s="32"/>
      <c r="B214" s="6"/>
    </row>
    <row r="215" spans="1:3" x14ac:dyDescent="0.25">
      <c r="A215" s="32"/>
      <c r="B215" s="6"/>
    </row>
    <row r="216" spans="1:3" x14ac:dyDescent="0.25">
      <c r="A216" s="32"/>
      <c r="B216" s="6"/>
    </row>
    <row r="217" spans="1:3" x14ac:dyDescent="0.25">
      <c r="A217" s="32"/>
      <c r="B217" s="6"/>
    </row>
    <row r="218" spans="1:3" x14ac:dyDescent="0.25">
      <c r="A218" s="32"/>
      <c r="B218" s="6"/>
    </row>
    <row r="219" spans="1:3" x14ac:dyDescent="0.25">
      <c r="A219" s="32"/>
      <c r="B219" s="6"/>
    </row>
    <row r="220" spans="1:3" x14ac:dyDescent="0.25">
      <c r="A220" s="32"/>
      <c r="B220" s="6"/>
    </row>
    <row r="221" spans="1:3" x14ac:dyDescent="0.25">
      <c r="A221" s="32"/>
      <c r="B221" s="6"/>
      <c r="C221" s="23"/>
    </row>
    <row r="222" spans="1:3" x14ac:dyDescent="0.25">
      <c r="A222" s="32"/>
      <c r="B222" s="6"/>
    </row>
    <row r="223" spans="1:3" x14ac:dyDescent="0.25">
      <c r="A223" s="32"/>
      <c r="B223" s="6"/>
    </row>
    <row r="224" spans="1:3" x14ac:dyDescent="0.25">
      <c r="A224" s="32"/>
      <c r="B224" s="6"/>
    </row>
    <row r="225" spans="1:2" x14ac:dyDescent="0.25">
      <c r="A225" s="34"/>
      <c r="B225" s="19"/>
    </row>
    <row r="226" spans="1:2" x14ac:dyDescent="0.25">
      <c r="A226" s="34"/>
      <c r="B226" s="19"/>
    </row>
    <row r="227" spans="1:2" x14ac:dyDescent="0.25">
      <c r="A227" s="34"/>
      <c r="B227" s="19"/>
    </row>
    <row r="228" spans="1:2" x14ac:dyDescent="0.25">
      <c r="A228" s="34"/>
      <c r="B228" s="19"/>
    </row>
    <row r="229" spans="1:2" x14ac:dyDescent="0.25">
      <c r="A229" s="34"/>
      <c r="B229" s="19"/>
    </row>
    <row r="230" spans="1:2" x14ac:dyDescent="0.25">
      <c r="A230" s="34"/>
      <c r="B230" s="19"/>
    </row>
    <row r="231" spans="1:2" x14ac:dyDescent="0.25">
      <c r="A231" s="34"/>
      <c r="B231" s="19"/>
    </row>
    <row r="232" spans="1:2" x14ac:dyDescent="0.25">
      <c r="A232" s="34"/>
      <c r="B232" s="19"/>
    </row>
    <row r="233" spans="1:2" x14ac:dyDescent="0.25">
      <c r="A233" s="35"/>
      <c r="B233" s="9"/>
    </row>
    <row r="234" spans="1:2" x14ac:dyDescent="0.25">
      <c r="A234" s="35"/>
      <c r="B234" s="9"/>
    </row>
    <row r="235" spans="1:2" x14ac:dyDescent="0.25">
      <c r="A235" s="35"/>
      <c r="B235" s="9"/>
    </row>
    <row r="236" spans="1:2" x14ac:dyDescent="0.25">
      <c r="A236" s="35"/>
      <c r="B236" s="9"/>
    </row>
    <row r="237" spans="1:2" x14ac:dyDescent="0.25">
      <c r="A237" s="35"/>
      <c r="B237" s="9"/>
    </row>
    <row r="238" spans="1:2" x14ac:dyDescent="0.25">
      <c r="A238" s="35"/>
      <c r="B238" s="9"/>
    </row>
    <row r="239" spans="1:2" x14ac:dyDescent="0.25">
      <c r="A239" s="35"/>
      <c r="B239" s="9"/>
    </row>
    <row r="240" spans="1:2" x14ac:dyDescent="0.25">
      <c r="A240" s="35"/>
      <c r="B240" s="9"/>
    </row>
    <row r="241" spans="1:3" x14ac:dyDescent="0.25">
      <c r="A241" s="35"/>
      <c r="B241" s="9"/>
    </row>
    <row r="242" spans="1:3" x14ac:dyDescent="0.25">
      <c r="A242" s="35"/>
      <c r="B242" s="9"/>
    </row>
    <row r="243" spans="1:3" x14ac:dyDescent="0.25">
      <c r="A243" s="35"/>
      <c r="B243" s="9"/>
    </row>
    <row r="244" spans="1:3" x14ac:dyDescent="0.25">
      <c r="A244" s="35"/>
      <c r="B244" s="9"/>
    </row>
    <row r="245" spans="1:3" x14ac:dyDescent="0.25">
      <c r="A245" s="35"/>
      <c r="B245" s="9"/>
      <c r="C245" s="2"/>
    </row>
    <row r="246" spans="1:3" x14ac:dyDescent="0.25">
      <c r="A246" s="35"/>
      <c r="B246" s="9"/>
    </row>
    <row r="247" spans="1:3" x14ac:dyDescent="0.25">
      <c r="A247" s="35"/>
      <c r="B247" s="9"/>
    </row>
    <row r="248" spans="1:3" x14ac:dyDescent="0.25">
      <c r="A248" s="35"/>
      <c r="B248" s="9"/>
    </row>
    <row r="249" spans="1:3" x14ac:dyDescent="0.25">
      <c r="A249" s="35"/>
      <c r="B249" s="9"/>
    </row>
    <row r="250" spans="1:3" x14ac:dyDescent="0.25">
      <c r="A250" s="35"/>
      <c r="B250" s="9"/>
    </row>
    <row r="251" spans="1:3" x14ac:dyDescent="0.25">
      <c r="A251" s="35"/>
      <c r="B251" s="9"/>
    </row>
    <row r="252" spans="1:3" x14ac:dyDescent="0.25">
      <c r="A252" s="35"/>
      <c r="B252" s="9"/>
    </row>
    <row r="253" spans="1:3" x14ac:dyDescent="0.25">
      <c r="A253" s="35"/>
      <c r="B253" s="9"/>
    </row>
    <row r="254" spans="1:3" x14ac:dyDescent="0.25">
      <c r="A254" s="35"/>
      <c r="B254" s="9"/>
    </row>
    <row r="255" spans="1:3" x14ac:dyDescent="0.25">
      <c r="A255" s="35"/>
      <c r="B255" s="9"/>
    </row>
    <row r="256" spans="1:3" x14ac:dyDescent="0.25">
      <c r="A256" s="35"/>
      <c r="B256" s="9"/>
    </row>
  </sheetData>
  <autoFilter ref="A1:D256"/>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FFFF00"/>
  </sheetPr>
  <dimension ref="A1:S50"/>
  <sheetViews>
    <sheetView topLeftCell="A16" workbookViewId="0">
      <selection activeCell="D35" sqref="D35"/>
    </sheetView>
  </sheetViews>
  <sheetFormatPr defaultRowHeight="15" x14ac:dyDescent="0.25"/>
  <cols>
    <col min="1" max="1" width="13.5703125" customWidth="1"/>
    <col min="4" max="4" width="69.140625" customWidth="1"/>
  </cols>
  <sheetData>
    <row r="1" spans="1:19" x14ac:dyDescent="0.25">
      <c r="A1" s="24" t="s">
        <v>5</v>
      </c>
      <c r="B1" t="s">
        <v>6</v>
      </c>
      <c r="D1" t="str">
        <f>"INSERT INTO keyfields (tab, keyfield) VALUES ('"&amp;A1&amp;"', '"&amp;B1&amp;"');"</f>
        <v>INSERT INTO keyfields (tab, keyfield) VALUES ('chpu', 'address');</v>
      </c>
      <c r="E1" t="str">
        <f>VLOOKUP(A1,$H$1:$H$27,1,0)</f>
        <v>chpu</v>
      </c>
      <c r="H1" t="s">
        <v>436</v>
      </c>
      <c r="I1" t="s">
        <v>459</v>
      </c>
      <c r="J1" t="s">
        <v>460</v>
      </c>
      <c r="K1" t="s">
        <v>461</v>
      </c>
      <c r="L1" t="s">
        <v>462</v>
      </c>
      <c r="M1" t="s">
        <v>463</v>
      </c>
      <c r="N1" t="s">
        <v>464</v>
      </c>
      <c r="O1">
        <v>0</v>
      </c>
      <c r="P1" t="s">
        <v>465</v>
      </c>
      <c r="Q1" t="s">
        <v>466</v>
      </c>
      <c r="R1" t="s">
        <v>467</v>
      </c>
      <c r="S1" t="s">
        <v>468</v>
      </c>
    </row>
    <row r="2" spans="1:19" x14ac:dyDescent="0.25">
      <c r="A2" s="24" t="s">
        <v>7</v>
      </c>
      <c r="B2" t="s">
        <v>8</v>
      </c>
      <c r="D2" t="str">
        <f t="shared" ref="D2:D35" si="0">"INSERT INTO keyfields (tab, keyfield) VALUES ('"&amp;A2&amp;"', '"&amp;B2&amp;"');"</f>
        <v>INSERT INTO keyfields (tab, keyfield) VALUES ('users', 'login');</v>
      </c>
      <c r="E2" t="str">
        <f t="shared" ref="E2:E28" si="1">VLOOKUP(A2,$H$1:$H$27,1,0)</f>
        <v>users</v>
      </c>
      <c r="H2" t="s">
        <v>5</v>
      </c>
      <c r="I2" t="s">
        <v>459</v>
      </c>
      <c r="J2" t="s">
        <v>460</v>
      </c>
      <c r="K2" t="s">
        <v>461</v>
      </c>
      <c r="L2" t="s">
        <v>462</v>
      </c>
      <c r="M2" t="s">
        <v>463</v>
      </c>
      <c r="N2" t="s">
        <v>464</v>
      </c>
      <c r="O2">
        <v>3</v>
      </c>
      <c r="P2" t="s">
        <v>465</v>
      </c>
      <c r="Q2" t="s">
        <v>466</v>
      </c>
      <c r="R2" t="s">
        <v>469</v>
      </c>
      <c r="S2" t="s">
        <v>468</v>
      </c>
    </row>
    <row r="3" spans="1:19" x14ac:dyDescent="0.25">
      <c r="A3" s="24" t="s">
        <v>9</v>
      </c>
      <c r="B3" t="s">
        <v>10</v>
      </c>
      <c r="D3" t="str">
        <f t="shared" si="0"/>
        <v>INSERT INTO keyfields (tab, keyfield) VALUES ('access', 'param');</v>
      </c>
      <c r="H3" t="s">
        <v>442</v>
      </c>
      <c r="I3" t="s">
        <v>459</v>
      </c>
      <c r="J3" t="s">
        <v>460</v>
      </c>
      <c r="K3" t="s">
        <v>461</v>
      </c>
      <c r="L3" t="s">
        <v>462</v>
      </c>
      <c r="M3" t="s">
        <v>463</v>
      </c>
      <c r="N3" t="s">
        <v>464</v>
      </c>
      <c r="O3">
        <v>0</v>
      </c>
      <c r="P3" t="s">
        <v>465</v>
      </c>
      <c r="Q3" t="s">
        <v>466</v>
      </c>
      <c r="R3" t="s">
        <v>467</v>
      </c>
      <c r="S3" t="s">
        <v>468</v>
      </c>
    </row>
    <row r="4" spans="1:19" x14ac:dyDescent="0.25">
      <c r="A4" s="24" t="s">
        <v>12</v>
      </c>
      <c r="B4" t="s">
        <v>11</v>
      </c>
      <c r="D4" t="str">
        <f t="shared" si="0"/>
        <v>INSERT INTO keyfields (tab, keyfield) VALUES ('link_user_acc', 'user_id');</v>
      </c>
      <c r="E4" t="str">
        <f t="shared" si="1"/>
        <v>link_user_acc</v>
      </c>
      <c r="H4" t="s">
        <v>367</v>
      </c>
      <c r="I4" t="s">
        <v>459</v>
      </c>
      <c r="J4" t="s">
        <v>460</v>
      </c>
      <c r="K4" t="s">
        <v>461</v>
      </c>
      <c r="L4" t="s">
        <v>462</v>
      </c>
      <c r="M4" t="s">
        <v>463</v>
      </c>
      <c r="N4" t="s">
        <v>464</v>
      </c>
      <c r="O4">
        <v>0</v>
      </c>
      <c r="P4" t="s">
        <v>465</v>
      </c>
      <c r="Q4" t="s">
        <v>466</v>
      </c>
      <c r="R4" t="s">
        <v>467</v>
      </c>
      <c r="S4" t="s">
        <v>468</v>
      </c>
    </row>
    <row r="5" spans="1:19" x14ac:dyDescent="0.25">
      <c r="A5" s="24" t="s">
        <v>13</v>
      </c>
      <c r="B5" t="s">
        <v>14</v>
      </c>
      <c r="D5" t="str">
        <f t="shared" si="0"/>
        <v>INSERT INTO keyfields (tab, keyfield) VALUES ('keyfields', 'keyfield');</v>
      </c>
      <c r="E5" t="str">
        <f t="shared" si="1"/>
        <v>keyfields</v>
      </c>
      <c r="H5" t="s">
        <v>431</v>
      </c>
      <c r="I5" t="s">
        <v>459</v>
      </c>
      <c r="J5" t="s">
        <v>460</v>
      </c>
      <c r="K5" t="s">
        <v>461</v>
      </c>
      <c r="L5" t="s">
        <v>462</v>
      </c>
      <c r="M5" t="s">
        <v>463</v>
      </c>
      <c r="N5" t="s">
        <v>464</v>
      </c>
      <c r="O5">
        <v>0</v>
      </c>
      <c r="P5" t="s">
        <v>465</v>
      </c>
      <c r="Q5" t="s">
        <v>466</v>
      </c>
      <c r="R5" t="s">
        <v>467</v>
      </c>
      <c r="S5" t="s">
        <v>468</v>
      </c>
    </row>
    <row r="6" spans="1:19" x14ac:dyDescent="0.25">
      <c r="A6" s="24" t="s">
        <v>52</v>
      </c>
      <c r="B6" t="s">
        <v>47</v>
      </c>
      <c r="D6" t="str">
        <f t="shared" si="0"/>
        <v>INSERT INTO keyfields (tab, keyfield) VALUES ('redirect', 'url');</v>
      </c>
      <c r="E6" t="str">
        <f t="shared" si="1"/>
        <v>redirect</v>
      </c>
      <c r="H6" t="s">
        <v>383</v>
      </c>
      <c r="I6" t="s">
        <v>459</v>
      </c>
      <c r="J6" t="s">
        <v>460</v>
      </c>
      <c r="K6" t="s">
        <v>461</v>
      </c>
      <c r="L6" t="s">
        <v>462</v>
      </c>
      <c r="M6" t="s">
        <v>463</v>
      </c>
      <c r="N6" t="s">
        <v>464</v>
      </c>
      <c r="O6">
        <v>0</v>
      </c>
      <c r="P6" t="s">
        <v>465</v>
      </c>
      <c r="Q6" t="s">
        <v>466</v>
      </c>
      <c r="R6" t="s">
        <v>467</v>
      </c>
      <c r="S6" t="s">
        <v>468</v>
      </c>
    </row>
    <row r="7" spans="1:19" x14ac:dyDescent="0.25">
      <c r="A7" s="24" t="s">
        <v>311</v>
      </c>
      <c r="B7" t="s">
        <v>310</v>
      </c>
      <c r="D7" t="str">
        <f t="shared" si="0"/>
        <v>INSERT INTO keyfields (tab, keyfield) VALUES ('forms', 'nam');</v>
      </c>
      <c r="E7" t="str">
        <f t="shared" si="1"/>
        <v>forms</v>
      </c>
      <c r="H7" t="s">
        <v>311</v>
      </c>
      <c r="I7" t="s">
        <v>459</v>
      </c>
      <c r="J7" t="s">
        <v>460</v>
      </c>
      <c r="K7" t="s">
        <v>461</v>
      </c>
      <c r="L7" t="s">
        <v>462</v>
      </c>
      <c r="M7" t="s">
        <v>463</v>
      </c>
      <c r="N7" t="s">
        <v>464</v>
      </c>
      <c r="O7">
        <v>0</v>
      </c>
      <c r="P7" t="s">
        <v>465</v>
      </c>
      <c r="Q7" t="s">
        <v>466</v>
      </c>
      <c r="R7" t="s">
        <v>467</v>
      </c>
      <c r="S7" t="s">
        <v>468</v>
      </c>
    </row>
    <row r="8" spans="1:19" x14ac:dyDescent="0.25">
      <c r="A8" s="24" t="s">
        <v>367</v>
      </c>
      <c r="B8" t="s">
        <v>365</v>
      </c>
      <c r="D8" t="str">
        <f t="shared" si="0"/>
        <v>INSERT INTO keyfields (tab, keyfield) VALUES ('contents', 'label');</v>
      </c>
      <c r="E8" t="str">
        <f t="shared" si="1"/>
        <v>contents</v>
      </c>
      <c r="H8" t="s">
        <v>13</v>
      </c>
      <c r="I8" t="s">
        <v>459</v>
      </c>
      <c r="J8" t="s">
        <v>460</v>
      </c>
      <c r="K8" t="s">
        <v>461</v>
      </c>
      <c r="L8" t="s">
        <v>462</v>
      </c>
      <c r="M8" t="s">
        <v>463</v>
      </c>
      <c r="N8" t="s">
        <v>464</v>
      </c>
      <c r="O8">
        <v>17</v>
      </c>
      <c r="P8" t="s">
        <v>465</v>
      </c>
      <c r="Q8" t="s">
        <v>466</v>
      </c>
      <c r="R8" t="s">
        <v>470</v>
      </c>
      <c r="S8" t="s">
        <v>468</v>
      </c>
    </row>
    <row r="9" spans="1:19" x14ac:dyDescent="0.25">
      <c r="A9" s="24" t="s">
        <v>383</v>
      </c>
      <c r="B9" t="s">
        <v>399</v>
      </c>
      <c r="D9" t="str">
        <f t="shared" si="0"/>
        <v>INSERT INTO keyfields (tab, keyfield) VALUES ('fieldlabs', 'var');</v>
      </c>
      <c r="E9" t="str">
        <f t="shared" si="1"/>
        <v>fieldlabs</v>
      </c>
      <c r="H9" t="s">
        <v>12</v>
      </c>
      <c r="I9" t="s">
        <v>459</v>
      </c>
      <c r="J9" t="s">
        <v>460</v>
      </c>
      <c r="K9" t="s">
        <v>461</v>
      </c>
      <c r="L9" t="s">
        <v>462</v>
      </c>
      <c r="M9" t="s">
        <v>463</v>
      </c>
      <c r="N9" t="s">
        <v>464</v>
      </c>
      <c r="O9">
        <v>0</v>
      </c>
      <c r="P9" t="s">
        <v>465</v>
      </c>
      <c r="Q9" t="s">
        <v>466</v>
      </c>
      <c r="R9" t="s">
        <v>467</v>
      </c>
      <c r="S9" t="s">
        <v>468</v>
      </c>
    </row>
    <row r="10" spans="1:19" x14ac:dyDescent="0.25">
      <c r="A10" s="24" t="s">
        <v>419</v>
      </c>
      <c r="B10" t="s">
        <v>365</v>
      </c>
      <c r="D10" t="str">
        <f t="shared" si="0"/>
        <v>INSERT INTO keyfields (tab, keyfield) VALUES ('snips', 'label');</v>
      </c>
      <c r="E10" t="str">
        <f t="shared" si="1"/>
        <v>snips</v>
      </c>
      <c r="H10" t="s">
        <v>346</v>
      </c>
      <c r="I10" t="s">
        <v>459</v>
      </c>
      <c r="J10" t="s">
        <v>460</v>
      </c>
      <c r="K10" t="s">
        <v>461</v>
      </c>
      <c r="L10" t="s">
        <v>462</v>
      </c>
      <c r="M10" t="s">
        <v>463</v>
      </c>
      <c r="N10" t="s">
        <v>464</v>
      </c>
      <c r="O10">
        <v>0</v>
      </c>
      <c r="P10" t="s">
        <v>465</v>
      </c>
      <c r="Q10" t="s">
        <v>466</v>
      </c>
      <c r="R10" t="s">
        <v>467</v>
      </c>
      <c r="S10" t="s">
        <v>468</v>
      </c>
    </row>
    <row r="11" spans="1:19" x14ac:dyDescent="0.25">
      <c r="A11" s="24" t="s">
        <v>421</v>
      </c>
      <c r="B11" t="s">
        <v>365</v>
      </c>
      <c r="D11" t="str">
        <f t="shared" si="0"/>
        <v>INSERT INTO keyfields (tab, keyfield) VALUES ('temps', 'label');</v>
      </c>
      <c r="E11" t="str">
        <f t="shared" si="1"/>
        <v>temps</v>
      </c>
      <c r="H11" t="s">
        <v>334</v>
      </c>
      <c r="I11" t="s">
        <v>459</v>
      </c>
      <c r="J11" t="s">
        <v>460</v>
      </c>
      <c r="K11" t="s">
        <v>461</v>
      </c>
      <c r="L11" t="s">
        <v>462</v>
      </c>
      <c r="M11" t="s">
        <v>463</v>
      </c>
      <c r="N11" t="s">
        <v>464</v>
      </c>
      <c r="O11">
        <v>0</v>
      </c>
      <c r="P11" t="s">
        <v>465</v>
      </c>
      <c r="Q11" t="s">
        <v>466</v>
      </c>
      <c r="R11" t="s">
        <v>467</v>
      </c>
      <c r="S11" t="s">
        <v>468</v>
      </c>
    </row>
    <row r="12" spans="1:19" x14ac:dyDescent="0.25">
      <c r="A12" s="24" t="s">
        <v>507</v>
      </c>
      <c r="B12" t="s">
        <v>416</v>
      </c>
      <c r="D12" t="str">
        <f t="shared" ref="D12:D15" si="2">"INSERT INTO keyfields (tab, keyfield) VALUES ('"&amp;A12&amp;"', '"&amp;B12&amp;"');"</f>
        <v>INSERT INTO keyfields (tab, keyfield) VALUES ('datacheck', 'row_id');</v>
      </c>
    </row>
    <row r="13" spans="1:19" x14ac:dyDescent="0.25">
      <c r="A13" s="24" t="s">
        <v>601</v>
      </c>
      <c r="B13" t="s">
        <v>605</v>
      </c>
      <c r="D13" t="str">
        <f t="shared" si="2"/>
        <v>INSERT INTO keyfields (tab, keyfield) VALUES ('accpost', 'acclabel');</v>
      </c>
    </row>
    <row r="14" spans="1:19" x14ac:dyDescent="0.25">
      <c r="A14" s="24" t="s">
        <v>603</v>
      </c>
      <c r="B14" t="s">
        <v>613</v>
      </c>
      <c r="D14" t="str">
        <f t="shared" si="2"/>
        <v>INSERT INTO keyfields (tab, keyfield) VALUES ('acclabels', 'chpulab');</v>
      </c>
    </row>
    <row r="15" spans="1:19" x14ac:dyDescent="0.25">
      <c r="A15" s="24" t="s">
        <v>614</v>
      </c>
      <c r="B15" t="s">
        <v>616</v>
      </c>
      <c r="D15" t="str">
        <f t="shared" si="2"/>
        <v>INSERT INTO keyfields (tab, keyfield) VALUES ('acc_cli', 'id_acl');</v>
      </c>
    </row>
    <row r="16" spans="1:19" x14ac:dyDescent="0.25">
      <c r="H16" t="s">
        <v>424</v>
      </c>
      <c r="I16" t="s">
        <v>459</v>
      </c>
      <c r="J16" t="s">
        <v>460</v>
      </c>
      <c r="K16" t="s">
        <v>461</v>
      </c>
      <c r="L16" t="s">
        <v>462</v>
      </c>
      <c r="M16" t="s">
        <v>463</v>
      </c>
      <c r="N16" t="s">
        <v>464</v>
      </c>
      <c r="O16">
        <v>0</v>
      </c>
      <c r="P16" t="s">
        <v>465</v>
      </c>
      <c r="Q16" t="s">
        <v>466</v>
      </c>
      <c r="R16" t="s">
        <v>467</v>
      </c>
      <c r="S16" t="s">
        <v>468</v>
      </c>
    </row>
    <row r="17" spans="1:19" x14ac:dyDescent="0.25">
      <c r="A17" s="29" t="s">
        <v>346</v>
      </c>
      <c r="B17" t="s">
        <v>347</v>
      </c>
      <c r="D17" t="str">
        <f t="shared" si="0"/>
        <v>INSERT INTO keyfields (tab, keyfield) VALUES ('lodges', 'numb');</v>
      </c>
      <c r="E17" t="str">
        <f t="shared" si="1"/>
        <v>lodges</v>
      </c>
      <c r="H17" t="s">
        <v>434</v>
      </c>
      <c r="I17" t="s">
        <v>459</v>
      </c>
      <c r="J17" t="s">
        <v>460</v>
      </c>
      <c r="K17" t="s">
        <v>461</v>
      </c>
      <c r="L17" t="s">
        <v>462</v>
      </c>
      <c r="M17" t="s">
        <v>463</v>
      </c>
      <c r="N17" t="s">
        <v>464</v>
      </c>
      <c r="O17">
        <v>0</v>
      </c>
      <c r="P17" t="s">
        <v>465</v>
      </c>
      <c r="Q17" t="s">
        <v>466</v>
      </c>
      <c r="R17" t="s">
        <v>467</v>
      </c>
      <c r="S17" t="s">
        <v>468</v>
      </c>
    </row>
    <row r="18" spans="1:19" x14ac:dyDescent="0.25">
      <c r="A18" s="29" t="s">
        <v>431</v>
      </c>
      <c r="B18" t="s">
        <v>472</v>
      </c>
      <c r="D18" t="str">
        <f t="shared" si="0"/>
        <v>INSERT INTO keyfields (tab, keyfield) VALUES ('events', 'namevent');</v>
      </c>
      <c r="E18" t="str">
        <f t="shared" si="1"/>
        <v>events</v>
      </c>
      <c r="H18" t="s">
        <v>52</v>
      </c>
      <c r="I18" t="s">
        <v>459</v>
      </c>
      <c r="J18" t="s">
        <v>460</v>
      </c>
      <c r="K18" t="s">
        <v>461</v>
      </c>
      <c r="L18" t="s">
        <v>462</v>
      </c>
      <c r="M18" t="s">
        <v>463</v>
      </c>
      <c r="N18" t="s">
        <v>464</v>
      </c>
      <c r="O18">
        <v>0</v>
      </c>
      <c r="P18" t="s">
        <v>465</v>
      </c>
      <c r="Q18" t="s">
        <v>466</v>
      </c>
      <c r="R18" t="s">
        <v>467</v>
      </c>
      <c r="S18" t="s">
        <v>468</v>
      </c>
    </row>
    <row r="19" spans="1:19" x14ac:dyDescent="0.25">
      <c r="A19" s="29" t="s">
        <v>432</v>
      </c>
      <c r="B19" t="s">
        <v>473</v>
      </c>
      <c r="D19" t="str">
        <f t="shared" si="0"/>
        <v>INSERT INTO keyfields (tab, keyfield) VALUES ('typevents', 'typevent');</v>
      </c>
      <c r="E19" t="str">
        <f t="shared" si="1"/>
        <v>typevents</v>
      </c>
      <c r="H19" t="s">
        <v>419</v>
      </c>
      <c r="I19" t="s">
        <v>459</v>
      </c>
      <c r="J19" t="s">
        <v>460</v>
      </c>
      <c r="K19" t="s">
        <v>461</v>
      </c>
      <c r="L19" t="s">
        <v>462</v>
      </c>
      <c r="M19" t="s">
        <v>463</v>
      </c>
      <c r="N19" t="s">
        <v>464</v>
      </c>
      <c r="O19">
        <v>0</v>
      </c>
      <c r="P19" t="s">
        <v>465</v>
      </c>
      <c r="Q19" t="s">
        <v>466</v>
      </c>
      <c r="R19" t="s">
        <v>467</v>
      </c>
      <c r="S19" t="s">
        <v>468</v>
      </c>
    </row>
    <row r="20" spans="1:19" x14ac:dyDescent="0.25">
      <c r="A20" s="29" t="s">
        <v>433</v>
      </c>
      <c r="B20" t="s">
        <v>474</v>
      </c>
      <c r="D20" t="str">
        <f t="shared" si="0"/>
        <v>INSERT INTO keyfields (tab, keyfield) VALUES ('typelodges', 'typelodge');</v>
      </c>
      <c r="E20" t="str">
        <f t="shared" si="1"/>
        <v>typelodges</v>
      </c>
      <c r="H20" t="s">
        <v>421</v>
      </c>
      <c r="I20" t="s">
        <v>459</v>
      </c>
      <c r="J20" t="s">
        <v>460</v>
      </c>
      <c r="K20" t="s">
        <v>461</v>
      </c>
      <c r="L20" t="s">
        <v>462</v>
      </c>
      <c r="M20" t="s">
        <v>463</v>
      </c>
      <c r="N20" t="s">
        <v>464</v>
      </c>
      <c r="O20">
        <v>2</v>
      </c>
      <c r="P20" t="s">
        <v>465</v>
      </c>
      <c r="Q20" t="s">
        <v>466</v>
      </c>
      <c r="R20" t="s">
        <v>471</v>
      </c>
      <c r="S20" t="s">
        <v>468</v>
      </c>
    </row>
    <row r="21" spans="1:19" x14ac:dyDescent="0.25">
      <c r="A21" s="29" t="s">
        <v>434</v>
      </c>
      <c r="B21" t="s">
        <v>474</v>
      </c>
      <c r="D21" t="str">
        <f t="shared" si="0"/>
        <v>INSERT INTO keyfields (tab, keyfield) VALUES ('pricelodges', 'typelodge');</v>
      </c>
      <c r="E21" t="str">
        <f t="shared" si="1"/>
        <v>pricelodges</v>
      </c>
      <c r="H21" t="s">
        <v>441</v>
      </c>
      <c r="I21" t="s">
        <v>459</v>
      </c>
      <c r="J21" t="s">
        <v>460</v>
      </c>
      <c r="K21" t="s">
        <v>461</v>
      </c>
      <c r="L21" t="s">
        <v>462</v>
      </c>
      <c r="M21" t="s">
        <v>463</v>
      </c>
      <c r="N21" t="s">
        <v>464</v>
      </c>
      <c r="O21">
        <v>0</v>
      </c>
      <c r="P21" t="s">
        <v>465</v>
      </c>
      <c r="Q21" t="s">
        <v>466</v>
      </c>
      <c r="R21" t="s">
        <v>467</v>
      </c>
      <c r="S21" t="s">
        <v>468</v>
      </c>
    </row>
    <row r="22" spans="1:19" x14ac:dyDescent="0.25">
      <c r="A22" s="29" t="s">
        <v>334</v>
      </c>
      <c r="B22" t="s">
        <v>475</v>
      </c>
      <c r="D22" t="str">
        <f t="shared" si="0"/>
        <v>INSERT INTO keyfields (tab, keyfield) VALUES ('orders', 'lodgenum');</v>
      </c>
      <c r="E22" t="str">
        <f t="shared" si="1"/>
        <v>orders</v>
      </c>
      <c r="H22" t="s">
        <v>439</v>
      </c>
      <c r="I22" t="s">
        <v>459</v>
      </c>
      <c r="J22" t="s">
        <v>460</v>
      </c>
      <c r="K22" t="s">
        <v>461</v>
      </c>
      <c r="L22" t="s">
        <v>462</v>
      </c>
      <c r="M22" t="s">
        <v>463</v>
      </c>
      <c r="N22" t="s">
        <v>464</v>
      </c>
      <c r="O22">
        <v>0</v>
      </c>
      <c r="P22" t="s">
        <v>465</v>
      </c>
      <c r="Q22" t="s">
        <v>466</v>
      </c>
      <c r="R22" t="s">
        <v>467</v>
      </c>
      <c r="S22" t="s">
        <v>468</v>
      </c>
    </row>
    <row r="23" spans="1:19" x14ac:dyDescent="0.25">
      <c r="A23" s="29" t="s">
        <v>435</v>
      </c>
      <c r="B23" t="s">
        <v>476</v>
      </c>
      <c r="D23" t="str">
        <f t="shared" si="0"/>
        <v>INSERT INTO keyfields (tab, keyfield) VALUES ('typepayms', 'typepaym');</v>
      </c>
      <c r="E23" t="str">
        <f t="shared" si="1"/>
        <v>typepayms</v>
      </c>
      <c r="H23" t="s">
        <v>433</v>
      </c>
      <c r="I23" t="s">
        <v>459</v>
      </c>
      <c r="J23" t="s">
        <v>460</v>
      </c>
      <c r="K23" t="s">
        <v>461</v>
      </c>
      <c r="L23" t="s">
        <v>462</v>
      </c>
      <c r="M23" t="s">
        <v>463</v>
      </c>
      <c r="N23" t="s">
        <v>464</v>
      </c>
      <c r="O23">
        <v>0</v>
      </c>
      <c r="P23" t="s">
        <v>465</v>
      </c>
      <c r="Q23" t="s">
        <v>466</v>
      </c>
      <c r="R23" t="s">
        <v>467</v>
      </c>
      <c r="S23" t="s">
        <v>468</v>
      </c>
    </row>
    <row r="24" spans="1:19" x14ac:dyDescent="0.25">
      <c r="A24" s="29" t="s">
        <v>436</v>
      </c>
      <c r="B24" t="s">
        <v>416</v>
      </c>
      <c r="D24" t="str">
        <f t="shared" si="0"/>
        <v>INSERT INTO keyfields (tab, keyfield) VALUES ('actions', 'row_id');</v>
      </c>
      <c r="E24" t="str">
        <f t="shared" si="1"/>
        <v>actions</v>
      </c>
      <c r="H24" t="s">
        <v>435</v>
      </c>
      <c r="I24" t="s">
        <v>459</v>
      </c>
      <c r="J24" t="s">
        <v>460</v>
      </c>
      <c r="K24" t="s">
        <v>461</v>
      </c>
      <c r="L24" t="s">
        <v>462</v>
      </c>
      <c r="M24" t="s">
        <v>463</v>
      </c>
      <c r="N24" t="s">
        <v>464</v>
      </c>
      <c r="O24">
        <v>0</v>
      </c>
      <c r="P24" t="s">
        <v>465</v>
      </c>
      <c r="Q24" t="s">
        <v>466</v>
      </c>
      <c r="R24" t="s">
        <v>467</v>
      </c>
      <c r="S24" t="s">
        <v>468</v>
      </c>
    </row>
    <row r="25" spans="1:19" x14ac:dyDescent="0.25">
      <c r="A25" s="29" t="s">
        <v>442</v>
      </c>
      <c r="B25" t="s">
        <v>500</v>
      </c>
      <c r="D25" t="str">
        <f t="shared" si="0"/>
        <v>INSERT INTO keyfields (tab, keyfield) VALUES ('clients', 'account');</v>
      </c>
      <c r="E25" t="str">
        <f t="shared" si="1"/>
        <v>clients</v>
      </c>
      <c r="H25" t="s">
        <v>437</v>
      </c>
      <c r="I25" t="s">
        <v>459</v>
      </c>
      <c r="J25" t="s">
        <v>460</v>
      </c>
      <c r="K25" t="s">
        <v>461</v>
      </c>
      <c r="L25" t="s">
        <v>462</v>
      </c>
      <c r="M25" t="s">
        <v>463</v>
      </c>
      <c r="N25" t="s">
        <v>464</v>
      </c>
      <c r="O25">
        <v>0</v>
      </c>
      <c r="P25" t="s">
        <v>465</v>
      </c>
      <c r="Q25" t="s">
        <v>466</v>
      </c>
      <c r="R25" t="s">
        <v>467</v>
      </c>
      <c r="S25" t="s">
        <v>468</v>
      </c>
    </row>
    <row r="26" spans="1:19" x14ac:dyDescent="0.25">
      <c r="A26" s="29" t="s">
        <v>437</v>
      </c>
      <c r="B26" t="s">
        <v>477</v>
      </c>
      <c r="D26" t="str">
        <f t="shared" si="0"/>
        <v>INSERT INTO keyfields (tab, keyfield) VALUES ('typeusers', 'typeuser');</v>
      </c>
      <c r="E26" t="str">
        <f t="shared" si="1"/>
        <v>typeusers</v>
      </c>
      <c r="H26" t="s">
        <v>432</v>
      </c>
      <c r="I26" t="s">
        <v>459</v>
      </c>
      <c r="J26" t="s">
        <v>460</v>
      </c>
      <c r="K26" t="s">
        <v>461</v>
      </c>
      <c r="L26" t="s">
        <v>462</v>
      </c>
      <c r="M26" t="s">
        <v>463</v>
      </c>
      <c r="N26" t="s">
        <v>464</v>
      </c>
      <c r="O26">
        <v>0</v>
      </c>
      <c r="P26" t="s">
        <v>465</v>
      </c>
      <c r="Q26" t="s">
        <v>466</v>
      </c>
      <c r="R26" t="s">
        <v>467</v>
      </c>
      <c r="S26" t="s">
        <v>468</v>
      </c>
    </row>
    <row r="27" spans="1:19" x14ac:dyDescent="0.25">
      <c r="A27" s="29" t="s">
        <v>439</v>
      </c>
      <c r="B27" t="s">
        <v>478</v>
      </c>
      <c r="D27" t="str">
        <f t="shared" si="0"/>
        <v>INSERT INTO keyfields (tab, keyfield) VALUES ('typecolors', 'typecolor');</v>
      </c>
      <c r="E27" t="str">
        <f t="shared" si="1"/>
        <v>typecolors</v>
      </c>
      <c r="H27" t="s">
        <v>7</v>
      </c>
      <c r="I27" t="s">
        <v>459</v>
      </c>
      <c r="J27" t="s">
        <v>460</v>
      </c>
      <c r="K27" t="s">
        <v>461</v>
      </c>
      <c r="L27" t="s">
        <v>462</v>
      </c>
      <c r="M27" t="s">
        <v>463</v>
      </c>
      <c r="N27" t="s">
        <v>464</v>
      </c>
      <c r="O27">
        <v>0</v>
      </c>
      <c r="P27" t="s">
        <v>465</v>
      </c>
      <c r="Q27" t="s">
        <v>466</v>
      </c>
      <c r="R27" t="s">
        <v>467</v>
      </c>
      <c r="S27" t="s">
        <v>468</v>
      </c>
    </row>
    <row r="28" spans="1:19" x14ac:dyDescent="0.25">
      <c r="A28" s="29" t="s">
        <v>441</v>
      </c>
      <c r="B28" t="s">
        <v>479</v>
      </c>
      <c r="D28" t="str">
        <f t="shared" si="0"/>
        <v>INSERT INTO keyfields (tab, keyfield) VALUES ('typeactions', 'typeaction');</v>
      </c>
      <c r="E28" t="str">
        <f t="shared" si="1"/>
        <v>typeactions</v>
      </c>
    </row>
    <row r="29" spans="1:19" x14ac:dyDescent="0.25">
      <c r="A29" s="29" t="s">
        <v>502</v>
      </c>
      <c r="B29" t="s">
        <v>11</v>
      </c>
      <c r="D29" t="str">
        <f t="shared" si="0"/>
        <v>INSERT INTO keyfields (tab, keyfield) VALUES ('link_user_ord', 'user_id');</v>
      </c>
      <c r="E29" t="s">
        <v>11</v>
      </c>
    </row>
    <row r="30" spans="1:19" x14ac:dyDescent="0.25">
      <c r="A30" s="29" t="s">
        <v>639</v>
      </c>
      <c r="B30" t="s">
        <v>651</v>
      </c>
      <c r="D30" t="str">
        <f t="shared" si="0"/>
        <v>INSERT INTO keyfields (tab, keyfield) VALUES ('link_event_lodge', 'id_lodge');</v>
      </c>
    </row>
    <row r="31" spans="1:19" x14ac:dyDescent="0.25">
      <c r="A31" s="29" t="s">
        <v>483</v>
      </c>
      <c r="B31" t="s">
        <v>735</v>
      </c>
      <c r="D31" t="str">
        <f t="shared" si="0"/>
        <v>INSERT INTO keyfields (tab, keyfield) VALUES ('devices', 'devid');</v>
      </c>
    </row>
    <row r="32" spans="1:19" x14ac:dyDescent="0.25">
      <c r="A32" s="29" t="s">
        <v>732</v>
      </c>
      <c r="B32" t="s">
        <v>737</v>
      </c>
      <c r="D32" t="str">
        <f t="shared" si="0"/>
        <v>INSERT INTO keyfields (tab, keyfield) VALUES ('devparam', 'paramname');</v>
      </c>
    </row>
    <row r="33" spans="1:4" x14ac:dyDescent="0.25">
      <c r="A33" s="29" t="s">
        <v>743</v>
      </c>
      <c r="B33" t="s">
        <v>365</v>
      </c>
      <c r="D33" t="str">
        <f t="shared" si="0"/>
        <v>INSERT INTO keyfields (tab, keyfield) VALUES ('scrip', 'label');</v>
      </c>
    </row>
    <row r="34" spans="1:4" x14ac:dyDescent="0.25">
      <c r="A34" s="29" t="s">
        <v>789</v>
      </c>
      <c r="B34" t="s">
        <v>365</v>
      </c>
      <c r="D34" t="str">
        <f t="shared" si="0"/>
        <v>INSERT INTO keyfields (tab, keyfield) VALUES ('sys_joincont', 'label');</v>
      </c>
    </row>
    <row r="35" spans="1:4" x14ac:dyDescent="0.25">
      <c r="A35" s="29" t="s">
        <v>790</v>
      </c>
      <c r="B35" t="s">
        <v>793</v>
      </c>
      <c r="D35" t="str">
        <f t="shared" si="0"/>
        <v>INSERT INTO keyfields (tab, keyfield) VALUES ('wiki', 'subject');</v>
      </c>
    </row>
    <row r="36" spans="1:4" x14ac:dyDescent="0.25">
      <c r="A36" s="29"/>
    </row>
    <row r="37" spans="1:4" x14ac:dyDescent="0.25">
      <c r="A37" s="29"/>
    </row>
    <row r="38" spans="1:4" x14ac:dyDescent="0.25">
      <c r="A38" t="s">
        <v>60</v>
      </c>
      <c r="B38" t="s">
        <v>62</v>
      </c>
      <c r="D38" t="str">
        <f t="shared" ref="D38:D44" si="3">"INSERT INTO keyfields (tab, keyfield) VALUES ('"&amp;A38&amp;"', '"&amp;B38&amp;"');"</f>
        <v>INSERT INTO keyfields (tab, keyfield) VALUES ('counters', 'numtype');</v>
      </c>
    </row>
    <row r="39" spans="1:4" x14ac:dyDescent="0.25">
      <c r="A39" t="s">
        <v>346</v>
      </c>
      <c r="B39" t="s">
        <v>347</v>
      </c>
      <c r="D39" t="str">
        <f t="shared" si="3"/>
        <v>INSERT INTO keyfields (tab, keyfield) VALUES ('lodges', 'numb');</v>
      </c>
    </row>
    <row r="40" spans="1:4" x14ac:dyDescent="0.25">
      <c r="A40" t="s">
        <v>305</v>
      </c>
      <c r="B40" t="s">
        <v>315</v>
      </c>
      <c r="D40" t="str">
        <f t="shared" si="3"/>
        <v>INSERT INTO keyfields (tab, keyfield) VALUES ('links', 'domain');</v>
      </c>
    </row>
    <row r="41" spans="1:4" x14ac:dyDescent="0.25">
      <c r="A41" t="s">
        <v>16</v>
      </c>
      <c r="B41" t="s">
        <v>17</v>
      </c>
      <c r="D41" t="str">
        <f t="shared" si="3"/>
        <v>INSERT INTO keyfields (tab, keyfield) VALUES ('captcha', 'num');</v>
      </c>
    </row>
    <row r="42" spans="1:4" x14ac:dyDescent="0.25">
      <c r="A42" t="s">
        <v>64</v>
      </c>
      <c r="B42" t="s">
        <v>249</v>
      </c>
      <c r="D42" t="str">
        <f t="shared" si="3"/>
        <v>INSERT INTO keyfields (tab, keyfield) VALUES ('mylinks', 'phrase');</v>
      </c>
    </row>
    <row r="43" spans="1:4" x14ac:dyDescent="0.25">
      <c r="A43" t="s">
        <v>375</v>
      </c>
      <c r="B43" t="s">
        <v>416</v>
      </c>
      <c r="D43" t="str">
        <f t="shared" si="3"/>
        <v>INSERT INTO keyfields (tab, keyfield) VALUES ('zakaz', 'row_id');</v>
      </c>
    </row>
    <row r="44" spans="1:4" x14ac:dyDescent="0.25">
      <c r="A44" t="s">
        <v>524</v>
      </c>
      <c r="B44" t="s">
        <v>416</v>
      </c>
      <c r="D44" t="str">
        <f t="shared" si="3"/>
        <v>INSERT INTO keyfields (tab, keyfield) VALUES ('ztest', 'row_id');</v>
      </c>
    </row>
    <row r="49" spans="4:4" x14ac:dyDescent="0.25">
      <c r="D49" t="s">
        <v>63</v>
      </c>
    </row>
    <row r="50" spans="4:4" x14ac:dyDescent="0.25">
      <c r="D50" t="s">
        <v>327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84"/>
  <sheetViews>
    <sheetView topLeftCell="A13" workbookViewId="0">
      <selection activeCell="N28" sqref="N28"/>
    </sheetView>
  </sheetViews>
  <sheetFormatPr defaultRowHeight="15" x14ac:dyDescent="0.25"/>
  <cols>
    <col min="1" max="1" width="14.28515625" bestFit="1" customWidth="1"/>
    <col min="2" max="2" width="10.42578125" bestFit="1" customWidth="1"/>
    <col min="3" max="3" width="9.5703125" customWidth="1"/>
    <col min="10" max="10" width="17.85546875" customWidth="1"/>
  </cols>
  <sheetData>
    <row r="1" spans="1:5" x14ac:dyDescent="0.25">
      <c r="B1" t="s">
        <v>537</v>
      </c>
      <c r="C1" t="s">
        <v>538</v>
      </c>
    </row>
    <row r="2" spans="1:5" x14ac:dyDescent="0.25">
      <c r="A2">
        <v>1</v>
      </c>
      <c r="B2" t="s">
        <v>530</v>
      </c>
      <c r="E2" t="str">
        <f>"INSERT INTO typechecks ("&amp;B$1&amp;", "&amp;C$1&amp;") VALUES ('"&amp;B2&amp;"', '"&amp;C2&amp;"');"</f>
        <v>INSERT INTO typechecks (typecheck , exec ) VALUES ('filled', '');</v>
      </c>
    </row>
    <row r="3" spans="1:5" x14ac:dyDescent="0.25">
      <c r="A3">
        <v>2</v>
      </c>
      <c r="B3" t="s">
        <v>529</v>
      </c>
      <c r="E3" t="str">
        <f t="shared" ref="E3:E15" si="0">"INSERT INTO typechecks ("&amp;B$1&amp;", "&amp;C$1&amp;") VALUES ('"&amp;B3&amp;"', '"&amp;C3&amp;"');"</f>
        <v>INSERT INTO typechecks (typecheck , exec ) VALUES ('equal', '');</v>
      </c>
    </row>
    <row r="4" spans="1:5" x14ac:dyDescent="0.25">
      <c r="A4">
        <v>3</v>
      </c>
      <c r="B4" t="s">
        <v>539</v>
      </c>
      <c r="E4" t="str">
        <f t="shared" si="0"/>
        <v>INSERT INTO typechecks (typecheck , exec ) VALUES ('differ', '');</v>
      </c>
    </row>
    <row r="5" spans="1:5" x14ac:dyDescent="0.25">
      <c r="A5">
        <v>4</v>
      </c>
      <c r="B5" t="s">
        <v>540</v>
      </c>
      <c r="E5" t="str">
        <f t="shared" si="0"/>
        <v>INSERT INTO typechecks (typecheck , exec ) VALUES ('exist', '');</v>
      </c>
    </row>
    <row r="6" spans="1:5" x14ac:dyDescent="0.25">
      <c r="A6">
        <v>5</v>
      </c>
      <c r="B6" t="s">
        <v>541</v>
      </c>
      <c r="E6" t="str">
        <f t="shared" si="0"/>
        <v>INSERT INTO typechecks (typecheck , exec ) VALUES ('empty', '');</v>
      </c>
    </row>
    <row r="7" spans="1:5" x14ac:dyDescent="0.25">
      <c r="A7">
        <v>6</v>
      </c>
      <c r="B7" t="s">
        <v>542</v>
      </c>
      <c r="E7" t="str">
        <f t="shared" si="0"/>
        <v>INSERT INTO typechecks (typecheck , exec ) VALUES ('longer', '');</v>
      </c>
    </row>
    <row r="8" spans="1:5" x14ac:dyDescent="0.25">
      <c r="A8">
        <v>7</v>
      </c>
      <c r="B8" t="s">
        <v>544</v>
      </c>
      <c r="E8" t="str">
        <f t="shared" si="0"/>
        <v>INSERT INTO typechecks (typecheck , exec ) VALUES ('shorter', '');</v>
      </c>
    </row>
    <row r="9" spans="1:5" x14ac:dyDescent="0.25">
      <c r="A9">
        <v>8</v>
      </c>
      <c r="B9" t="s">
        <v>398</v>
      </c>
      <c r="E9" t="str">
        <f t="shared" si="0"/>
        <v>INSERT INTO typechecks (typecheck , exec ) VALUES ('email', '');</v>
      </c>
    </row>
    <row r="10" spans="1:5" x14ac:dyDescent="0.25">
      <c r="A10">
        <v>9</v>
      </c>
      <c r="B10" t="s">
        <v>543</v>
      </c>
      <c r="E10" t="str">
        <f t="shared" si="0"/>
        <v>INSERT INTO typechecks (typecheck , exec ) VALUES ('numlat', '');</v>
      </c>
    </row>
    <row r="11" spans="1:5" x14ac:dyDescent="0.25">
      <c r="A11">
        <v>10</v>
      </c>
      <c r="B11" t="s">
        <v>8</v>
      </c>
      <c r="E11" t="str">
        <f t="shared" si="0"/>
        <v>INSERT INTO typechecks (typecheck , exec ) VALUES ('login', '');</v>
      </c>
    </row>
    <row r="12" spans="1:5" x14ac:dyDescent="0.25">
      <c r="A12">
        <v>11</v>
      </c>
      <c r="B12" t="s">
        <v>561</v>
      </c>
      <c r="E12" t="str">
        <f t="shared" si="0"/>
        <v>INSERT INTO typechecks (typecheck , exec ) VALUES ('logout', '');</v>
      </c>
    </row>
    <row r="13" spans="1:5" x14ac:dyDescent="0.25">
      <c r="A13">
        <v>12</v>
      </c>
      <c r="B13" t="s">
        <v>684</v>
      </c>
      <c r="E13" t="str">
        <f t="shared" si="0"/>
        <v>INSERT INTO typechecks (typecheck , exec ) VALUES ('dataput', '');</v>
      </c>
    </row>
    <row r="14" spans="1:5" x14ac:dyDescent="0.25">
      <c r="A14">
        <v>13</v>
      </c>
      <c r="B14" t="s">
        <v>767</v>
      </c>
      <c r="E14" t="str">
        <f t="shared" si="0"/>
        <v>INSERT INTO typechecks (typecheck , exec ) VALUES ('keeptags', '');</v>
      </c>
    </row>
    <row r="15" spans="1:5" x14ac:dyDescent="0.25">
      <c r="A15">
        <v>14</v>
      </c>
      <c r="B15" t="s">
        <v>800</v>
      </c>
      <c r="E15" t="str">
        <f t="shared" si="0"/>
        <v>INSERT INTO typechecks (typecheck , exec ) VALUES ('md5', '');</v>
      </c>
    </row>
    <row r="25" spans="1:14" x14ac:dyDescent="0.25">
      <c r="A25" s="8" t="s">
        <v>646</v>
      </c>
    </row>
    <row r="26" spans="1:14" x14ac:dyDescent="0.25">
      <c r="A26" s="8" t="s">
        <v>669</v>
      </c>
      <c r="J26" s="8" t="s">
        <v>647</v>
      </c>
    </row>
    <row r="27" spans="1:14" x14ac:dyDescent="0.25">
      <c r="A27" s="1" t="s">
        <v>572</v>
      </c>
      <c r="B27" s="8" t="s">
        <v>508</v>
      </c>
      <c r="C27" s="1" t="s">
        <v>520</v>
      </c>
      <c r="D27" s="1" t="s">
        <v>521</v>
      </c>
      <c r="E27" s="1" t="s">
        <v>509</v>
      </c>
      <c r="F27" s="1" t="s">
        <v>522</v>
      </c>
      <c r="G27" s="1" t="s">
        <v>510</v>
      </c>
      <c r="H27" s="1" t="s">
        <v>531</v>
      </c>
      <c r="I27" s="1" t="s">
        <v>511</v>
      </c>
      <c r="J27" s="1" t="s">
        <v>512</v>
      </c>
      <c r="K27" s="1" t="s">
        <v>532</v>
      </c>
      <c r="L27" s="1" t="s">
        <v>523</v>
      </c>
    </row>
    <row r="28" spans="1:14" x14ac:dyDescent="0.25">
      <c r="B28" t="s">
        <v>18</v>
      </c>
      <c r="C28" t="s">
        <v>519</v>
      </c>
      <c r="D28" t="s">
        <v>526</v>
      </c>
      <c r="E28">
        <v>1</v>
      </c>
      <c r="F28" s="5"/>
      <c r="J28" t="s">
        <v>524</v>
      </c>
      <c r="K28" t="s">
        <v>533</v>
      </c>
      <c r="L28" t="s">
        <v>534</v>
      </c>
      <c r="N28" t="str">
        <f>"INSERT INTO datacheck ("&amp;A$27&amp;", "&amp;B$27&amp;", "&amp;C$27&amp;", "&amp;D$27&amp;", "&amp;E$27&amp;", "&amp;F$27&amp;", "&amp;G$27&amp;", "&amp;H$27&amp;", "&amp;I$27&amp;", "&amp;J$27&amp;", "&amp;K$27&amp;", "&amp;L$27&amp;") VALUES ('"&amp;A28&amp;"', '"&amp;B28&amp;"', '"&amp;C28&amp;"', '"&amp;D28&amp;"', '"&amp;E28&amp;"', '"&amp;F28&amp;"', '"&amp;G28&amp;"', '"&amp;H28&amp;"', '"&amp;I28&amp;"', '"&amp;J28&amp;"', '"&amp;K28&amp;"', '"&amp;L28&amp;"');"</f>
        <v>INSERT INTO datacheck (formname, label , type1 , var , kind , type2 , param , succ, fail , tab , sucmsg , errmsg ) VALUES ('', 'test2', 'POST', 'field1', '1', '', '', '', '', 'ztest', 'Ура1', 'Хуй1');</v>
      </c>
    </row>
    <row r="29" spans="1:14" x14ac:dyDescent="0.25">
      <c r="B29" t="s">
        <v>18</v>
      </c>
      <c r="C29" t="s">
        <v>519</v>
      </c>
      <c r="D29" t="s">
        <v>526</v>
      </c>
      <c r="E29">
        <v>2</v>
      </c>
      <c r="F29" t="s">
        <v>519</v>
      </c>
      <c r="G29" t="s">
        <v>528</v>
      </c>
      <c r="J29" t="s">
        <v>524</v>
      </c>
      <c r="K29" t="s">
        <v>535</v>
      </c>
      <c r="L29" t="s">
        <v>536</v>
      </c>
      <c r="N29" t="str">
        <f t="shared" ref="N29:N33" si="1">"INSERT INTO datacheck ("&amp;A$27&amp;", "&amp;B$27&amp;", "&amp;C$27&amp;", "&amp;D$27&amp;", "&amp;E$27&amp;", "&amp;F$27&amp;", "&amp;G$27&amp;", "&amp;H$27&amp;", "&amp;I$27&amp;", "&amp;J$27&amp;", "&amp;K$27&amp;", "&amp;L$27&amp;") VALUES ('"&amp;A29&amp;"', '"&amp;B29&amp;"', '"&amp;C29&amp;"', '"&amp;D29&amp;"', '"&amp;E29&amp;"', '"&amp;F29&amp;"', '"&amp;G29&amp;"', '"&amp;H29&amp;"', '"&amp;I29&amp;"', '"&amp;J29&amp;"', '"&amp;K29&amp;"', '"&amp;L29&amp;"');"</f>
        <v>INSERT INTO datacheck (formname, label , type1 , var , kind , type2 , param , succ, fail , tab , sucmsg , errmsg ) VALUES ('', 'test2', 'POST', 'field1', '2', 'POST', 'field2', '', '', 'ztest', 'Ура2', 'Хуй2');</v>
      </c>
    </row>
    <row r="30" spans="1:14" x14ac:dyDescent="0.25">
      <c r="B30" t="s">
        <v>18</v>
      </c>
      <c r="C30" t="s">
        <v>519</v>
      </c>
      <c r="D30" t="s">
        <v>526</v>
      </c>
      <c r="E30">
        <v>3</v>
      </c>
      <c r="F30" t="s">
        <v>519</v>
      </c>
      <c r="G30" t="s">
        <v>545</v>
      </c>
      <c r="J30" t="s">
        <v>524</v>
      </c>
      <c r="K30" t="s">
        <v>546</v>
      </c>
      <c r="L30" t="s">
        <v>547</v>
      </c>
      <c r="N30" t="str">
        <f t="shared" si="1"/>
        <v>INSERT INTO datacheck (formname, label , type1 , var , kind , type2 , param , succ, fail , tab , sucmsg , errmsg ) VALUES ('', 'test2', 'POST', 'field1', '3', 'POST', 'field3', '', '', 'ztest', 'Ура3', 'Хуй3');</v>
      </c>
    </row>
    <row r="31" spans="1:14" x14ac:dyDescent="0.25">
      <c r="B31" t="s">
        <v>18</v>
      </c>
      <c r="C31" t="s">
        <v>519</v>
      </c>
      <c r="D31" t="s">
        <v>526</v>
      </c>
      <c r="E31">
        <v>3</v>
      </c>
      <c r="F31" t="s">
        <v>519</v>
      </c>
      <c r="G31" t="s">
        <v>545</v>
      </c>
      <c r="J31" t="s">
        <v>524</v>
      </c>
      <c r="K31" t="s">
        <v>546</v>
      </c>
      <c r="L31" t="s">
        <v>547</v>
      </c>
      <c r="N31" t="str">
        <f t="shared" si="1"/>
        <v>INSERT INTO datacheck (formname, label , type1 , var , kind , type2 , param , succ, fail , tab , sucmsg , errmsg ) VALUES ('', 'test2', 'POST', 'field1', '3', 'POST', 'field3', '', '', 'ztest', 'Ура3', 'Хуй3');</v>
      </c>
    </row>
    <row r="32" spans="1:14" x14ac:dyDescent="0.25">
      <c r="A32" t="s">
        <v>600</v>
      </c>
      <c r="B32">
        <v>0</v>
      </c>
      <c r="C32" t="s">
        <v>519</v>
      </c>
      <c r="D32" t="s">
        <v>8</v>
      </c>
      <c r="E32">
        <v>10</v>
      </c>
      <c r="F32" t="s">
        <v>519</v>
      </c>
      <c r="G32" t="s">
        <v>556</v>
      </c>
      <c r="J32" t="s">
        <v>442</v>
      </c>
      <c r="K32" t="s">
        <v>546</v>
      </c>
      <c r="L32" t="s">
        <v>557</v>
      </c>
      <c r="N32" t="str">
        <f t="shared" si="1"/>
        <v>INSERT INTO datacheck (formname, label , type1 , var , kind , type2 , param , succ, fail , tab , sucmsg , errmsg ) VALUES ('loging', '0', 'POST', 'login', '10', 'POST', 'pass', '', '', 'clients', 'Ура3', 'You shall not pass');</v>
      </c>
    </row>
    <row r="33" spans="1:14" x14ac:dyDescent="0.25">
      <c r="A33" t="s">
        <v>561</v>
      </c>
      <c r="B33">
        <v>0</v>
      </c>
      <c r="C33" t="s">
        <v>519</v>
      </c>
      <c r="D33" t="s">
        <v>564</v>
      </c>
      <c r="E33" s="5">
        <v>11</v>
      </c>
      <c r="F33" s="5"/>
      <c r="G33" t="s">
        <v>561</v>
      </c>
      <c r="N33" t="str">
        <f t="shared" si="1"/>
        <v>INSERT INTO datacheck (formname, label , type1 , var , kind , type2 , param , succ, fail , tab , sucmsg , errmsg ) VALUES ('logout', '0', 'POST', 'action', '11', '', 'logout', '', '', '', '', '');</v>
      </c>
    </row>
    <row r="34" spans="1:14" ht="15.75" x14ac:dyDescent="0.3">
      <c r="A34" t="s">
        <v>574</v>
      </c>
      <c r="B34" t="s">
        <v>569</v>
      </c>
      <c r="C34" t="s">
        <v>519</v>
      </c>
      <c r="D34" s="4" t="s">
        <v>472</v>
      </c>
      <c r="E34" s="5">
        <v>1</v>
      </c>
      <c r="F34" s="5"/>
      <c r="J34" t="s">
        <v>431</v>
      </c>
      <c r="L34" t="s">
        <v>573</v>
      </c>
      <c r="N34" t="str">
        <f t="shared" ref="N34:N48" si="2">"INSERT INTO datacheck ("&amp;A$27&amp;", "&amp;B$27&amp;", "&amp;C$27&amp;", "&amp;D$27&amp;", "&amp;E$27&amp;", "&amp;F$27&amp;", "&amp;G$27&amp;", "&amp;H$27&amp;", "&amp;I$27&amp;", "&amp;J$27&amp;", "&amp;K$27&amp;", "&amp;L$27&amp;") VALUES ('"&amp;A34&amp;"', '"&amp;B34&amp;"', '"&amp;C34&amp;"', '"&amp;D34&amp;"', '"&amp;E34&amp;"', '"&amp;F34&amp;"', '"&amp;G34&amp;"', '"&amp;H34&amp;"', '"&amp;I34&amp;"', '"&amp;J34&amp;"', '"&amp;K34&amp;"', '"&amp;L34&amp;"');"</f>
        <v>INSERT INTO datacheck (formname, label , type1 , var , kind , type2 , param , succ, fail , tab , sucmsg , errmsg ) VALUES ('addevent', 'manager', 'POST', 'namevent', '1', '', '', '', '', 'events', '', 'Не заполнено Название');</v>
      </c>
    </row>
    <row r="35" spans="1:14" ht="15.75" x14ac:dyDescent="0.3">
      <c r="A35" t="s">
        <v>574</v>
      </c>
      <c r="B35" t="s">
        <v>569</v>
      </c>
      <c r="C35" t="s">
        <v>519</v>
      </c>
      <c r="D35" s="4" t="s">
        <v>575</v>
      </c>
      <c r="E35" s="5">
        <v>1</v>
      </c>
      <c r="F35" s="5"/>
      <c r="J35" t="s">
        <v>431</v>
      </c>
      <c r="L35" t="s">
        <v>576</v>
      </c>
      <c r="N35" t="str">
        <f t="shared" si="2"/>
        <v>INSERT INTO datacheck (formname, label , type1 , var , kind , type2 , param , succ, fail , tab , sucmsg , errmsg ) VALUES ('addevent', 'manager', 'POST', 'datevent', '1', '', '', '', '', 'events', '', 'Не заполнена дата мероприятия');</v>
      </c>
    </row>
    <row r="36" spans="1:14" ht="15.75" x14ac:dyDescent="0.3">
      <c r="A36" t="s">
        <v>574</v>
      </c>
      <c r="B36" t="s">
        <v>569</v>
      </c>
      <c r="C36" t="s">
        <v>519</v>
      </c>
      <c r="D36" s="4" t="s">
        <v>472</v>
      </c>
      <c r="E36" s="5">
        <v>5</v>
      </c>
      <c r="F36" s="5"/>
      <c r="J36" t="s">
        <v>431</v>
      </c>
      <c r="L36" t="s">
        <v>577</v>
      </c>
      <c r="N36" t="str">
        <f t="shared" si="2"/>
        <v>INSERT INTO datacheck (formname, label , type1 , var , kind , type2 , param , succ, fail , tab , sucmsg , errmsg ) VALUES ('addevent', 'manager', 'POST', 'namevent', '5', '', '', '', '', 'events', '', 'Название занято');</v>
      </c>
    </row>
    <row r="37" spans="1:14" ht="15.75" x14ac:dyDescent="0.3">
      <c r="A37" t="s">
        <v>574</v>
      </c>
      <c r="B37" t="s">
        <v>569</v>
      </c>
      <c r="C37" t="s">
        <v>519</v>
      </c>
      <c r="D37" s="4" t="s">
        <v>348</v>
      </c>
      <c r="E37" s="5">
        <v>1</v>
      </c>
      <c r="F37" s="5"/>
      <c r="J37" t="s">
        <v>431</v>
      </c>
      <c r="L37" t="s">
        <v>578</v>
      </c>
      <c r="N37" t="str">
        <f t="shared" si="2"/>
        <v>INSERT INTO datacheck (formname, label , type1 , var , kind , type2 , param , succ, fail , tab , sucmsg , errmsg ) VALUES ('addevent', 'manager', 'POST', 'guests', '1', '', '', '', '', 'events', '', 'Укажите количество гостей');</v>
      </c>
    </row>
    <row r="38" spans="1:14" ht="15.75" x14ac:dyDescent="0.3">
      <c r="A38" s="29" t="s">
        <v>574</v>
      </c>
      <c r="B38" s="29" t="s">
        <v>569</v>
      </c>
      <c r="C38" s="29" t="s">
        <v>519</v>
      </c>
      <c r="D38" s="46" t="s">
        <v>720</v>
      </c>
      <c r="E38" s="29">
        <v>1</v>
      </c>
      <c r="F38" s="29"/>
      <c r="G38" s="29"/>
      <c r="H38" s="29"/>
      <c r="I38" s="29"/>
      <c r="J38" s="29" t="s">
        <v>431</v>
      </c>
      <c r="K38" s="29"/>
      <c r="L38" s="29" t="s">
        <v>721</v>
      </c>
      <c r="N38" t="str">
        <f t="shared" si="2"/>
        <v>INSERT INTO datacheck (formname, label , type1 , var , kind , type2 , param , succ, fail , tab , sucmsg , errmsg ) VALUES ('addevent', 'manager', 'POST', 'timevent', '1', '', '', '', '', 'events', '', 'Укажите время начала');</v>
      </c>
    </row>
    <row r="39" spans="1:14" ht="15.75" x14ac:dyDescent="0.3">
      <c r="A39" t="s">
        <v>585</v>
      </c>
      <c r="B39" t="s">
        <v>583</v>
      </c>
      <c r="C39" t="s">
        <v>519</v>
      </c>
      <c r="D39" s="4" t="s">
        <v>416</v>
      </c>
      <c r="E39" s="5">
        <v>4</v>
      </c>
      <c r="F39" s="5"/>
      <c r="J39" t="s">
        <v>431</v>
      </c>
      <c r="L39" t="s">
        <v>584</v>
      </c>
      <c r="N39" t="str">
        <f t="shared" si="2"/>
        <v>INSERT INTO datacheck (formname, label , type1 , var , kind , type2 , param , succ, fail , tab , sucmsg , errmsg ) VALUES ('delbut_x', 'manevlist', 'POST', 'row_id', '4', '', '', '', '', 'events', '', 'Не найден идентификатор мероприятия');</v>
      </c>
    </row>
    <row r="40" spans="1:14" ht="15.75" x14ac:dyDescent="0.3">
      <c r="A40" t="s">
        <v>585</v>
      </c>
      <c r="B40" s="6" t="s">
        <v>598</v>
      </c>
      <c r="C40" t="s">
        <v>519</v>
      </c>
      <c r="D40" s="4" t="s">
        <v>416</v>
      </c>
      <c r="E40" s="5">
        <v>4</v>
      </c>
      <c r="F40" s="5"/>
      <c r="J40" t="s">
        <v>431</v>
      </c>
      <c r="L40" t="s">
        <v>584</v>
      </c>
      <c r="N40" t="str">
        <f t="shared" si="2"/>
        <v>INSERT INTO datacheck (formname, label , type1 , var , kind , type2 , param , succ, fail , tab , sucmsg , errmsg ) VALUES ('delbut_x', 'manevadd', 'POST', 'row_id', '4', '', '', '', '', 'events', '', 'Не найден идентификатор мероприятия');</v>
      </c>
    </row>
    <row r="41" spans="1:14" ht="15.75" x14ac:dyDescent="0.3">
      <c r="A41" t="s">
        <v>623</v>
      </c>
      <c r="B41" s="6" t="s">
        <v>622</v>
      </c>
      <c r="C41" t="s">
        <v>519</v>
      </c>
      <c r="D41" s="4" t="s">
        <v>416</v>
      </c>
      <c r="E41" s="5">
        <v>4</v>
      </c>
      <c r="F41" s="5"/>
      <c r="J41" t="s">
        <v>431</v>
      </c>
      <c r="L41" t="s">
        <v>627</v>
      </c>
      <c r="N41" t="str">
        <f t="shared" si="2"/>
        <v>INSERT INTO datacheck (formname, label , type1 , var , kind , type2 , param , succ, fail , tab , sucmsg , errmsg ) VALUES ('editevent', 'manevedit', 'POST', 'row_id', '4', '', '', '', '', 'events', '', 'Нет такой записи');</v>
      </c>
    </row>
    <row r="42" spans="1:14" ht="15.75" x14ac:dyDescent="0.3">
      <c r="A42" t="s">
        <v>623</v>
      </c>
      <c r="B42" s="6" t="s">
        <v>622</v>
      </c>
      <c r="C42" t="s">
        <v>519</v>
      </c>
      <c r="D42" s="4" t="s">
        <v>472</v>
      </c>
      <c r="E42" s="5">
        <v>1</v>
      </c>
      <c r="F42" s="5"/>
      <c r="J42" t="s">
        <v>431</v>
      </c>
      <c r="L42" t="s">
        <v>573</v>
      </c>
      <c r="N42" t="str">
        <f t="shared" si="2"/>
        <v>INSERT INTO datacheck (formname, label , type1 , var , kind , type2 , param , succ, fail , tab , sucmsg , errmsg ) VALUES ('editevent', 'manevedit', 'POST', 'namevent', '1', '', '', '', '', 'events', '', 'Не заполнено Название');</v>
      </c>
    </row>
    <row r="43" spans="1:14" ht="15.75" x14ac:dyDescent="0.3">
      <c r="A43" t="s">
        <v>623</v>
      </c>
      <c r="B43" s="6" t="s">
        <v>622</v>
      </c>
      <c r="C43" t="s">
        <v>519</v>
      </c>
      <c r="D43" s="4" t="s">
        <v>575</v>
      </c>
      <c r="E43" s="5">
        <v>1</v>
      </c>
      <c r="F43" s="5"/>
      <c r="J43" t="s">
        <v>431</v>
      </c>
      <c r="L43" t="s">
        <v>576</v>
      </c>
      <c r="N43" t="str">
        <f t="shared" si="2"/>
        <v>INSERT INTO datacheck (formname, label , type1 , var , kind , type2 , param , succ, fail , tab , sucmsg , errmsg ) VALUES ('editevent', 'manevedit', 'POST', 'datevent', '1', '', '', '', '', 'events', '', 'Не заполнена дата мероприятия');</v>
      </c>
    </row>
    <row r="44" spans="1:14" ht="15.75" x14ac:dyDescent="0.3">
      <c r="A44" t="s">
        <v>623</v>
      </c>
      <c r="B44" s="6" t="s">
        <v>622</v>
      </c>
      <c r="C44" t="s">
        <v>519</v>
      </c>
      <c r="D44" s="4" t="s">
        <v>472</v>
      </c>
      <c r="E44" s="5">
        <v>5</v>
      </c>
      <c r="F44" s="5"/>
      <c r="J44" t="s">
        <v>431</v>
      </c>
      <c r="L44" t="s">
        <v>577</v>
      </c>
      <c r="N44" t="str">
        <f t="shared" si="2"/>
        <v>INSERT INTO datacheck (formname, label , type1 , var , kind , type2 , param , succ, fail , tab , sucmsg , errmsg ) VALUES ('editevent', 'manevedit', 'POST', 'namevent', '5', '', '', '', '', 'events', '', 'Название занято');</v>
      </c>
    </row>
    <row r="45" spans="1:14" ht="15.75" x14ac:dyDescent="0.3">
      <c r="A45" t="s">
        <v>623</v>
      </c>
      <c r="B45" s="6" t="s">
        <v>622</v>
      </c>
      <c r="C45" t="s">
        <v>519</v>
      </c>
      <c r="D45" s="4" t="s">
        <v>348</v>
      </c>
      <c r="E45" s="5">
        <v>1</v>
      </c>
      <c r="F45" s="5"/>
      <c r="J45" t="s">
        <v>431</v>
      </c>
      <c r="L45" t="s">
        <v>578</v>
      </c>
      <c r="N45" t="str">
        <f t="shared" si="2"/>
        <v>INSERT INTO datacheck (formname, label , type1 , var , kind , type2 , param , succ, fail , tab , sucmsg , errmsg ) VALUES ('editevent', 'manevedit', 'POST', 'guests', '1', '', '', '', '', 'events', '', 'Укажите количество гостей');</v>
      </c>
    </row>
    <row r="46" spans="1:14" x14ac:dyDescent="0.25">
      <c r="A46" t="s">
        <v>633</v>
      </c>
      <c r="B46" t="s">
        <v>8</v>
      </c>
      <c r="C46" t="s">
        <v>519</v>
      </c>
      <c r="D46" t="s">
        <v>8</v>
      </c>
      <c r="E46">
        <v>10</v>
      </c>
      <c r="F46" t="s">
        <v>519</v>
      </c>
      <c r="G46" t="s">
        <v>556</v>
      </c>
      <c r="J46" t="s">
        <v>442</v>
      </c>
      <c r="K46" t="s">
        <v>546</v>
      </c>
      <c r="L46" t="s">
        <v>557</v>
      </c>
      <c r="N46" t="str">
        <f t="shared" si="2"/>
        <v>INSERT INTO datacheck (formname, label , type1 , var , kind , type2 , param , succ, fail , tab , sucmsg , errmsg ) VALUES ('loging_main', 'login', 'POST', 'login', '10', 'POST', 'pass', '', '', 'clients', 'Ура3', 'You shall not pass');</v>
      </c>
    </row>
    <row r="47" spans="1:14" ht="15.75" x14ac:dyDescent="0.3">
      <c r="A47" t="s">
        <v>645</v>
      </c>
      <c r="B47" s="38" t="s">
        <v>643</v>
      </c>
      <c r="C47" t="s">
        <v>519</v>
      </c>
      <c r="D47" s="4" t="s">
        <v>416</v>
      </c>
      <c r="E47">
        <v>4</v>
      </c>
      <c r="J47" s="2" t="s">
        <v>639</v>
      </c>
      <c r="L47" t="s">
        <v>648</v>
      </c>
      <c r="N47" t="str">
        <f t="shared" si="2"/>
        <v>INSERT INTO datacheck (formname, label , type1 , var , kind , type2 , param , succ, fail , tab , sucmsg , errmsg ) VALUES ('lodev_del_x', 'event', 'POST', 'row_id', '4', '', '', '', '', 'link_event_lodge', '', 'прикрепление не найдено');</v>
      </c>
    </row>
    <row r="48" spans="1:14" x14ac:dyDescent="0.25">
      <c r="A48" t="s">
        <v>655</v>
      </c>
      <c r="B48" s="38" t="s">
        <v>654</v>
      </c>
      <c r="C48" t="s">
        <v>519</v>
      </c>
      <c r="D48" t="s">
        <v>8</v>
      </c>
      <c r="E48">
        <v>5</v>
      </c>
      <c r="J48" t="s">
        <v>442</v>
      </c>
      <c r="L48" t="s">
        <v>658</v>
      </c>
      <c r="N48" t="str">
        <f t="shared" si="2"/>
        <v>INSERT INTO datacheck (formname, label , type1 , var , kind , type2 , param , succ, fail , tab , sucmsg , errmsg ) VALUES ('adduser', 'admusadd', 'POST', 'login', '5', '', '', '', '', 'clients', '', 'Логин занят');</v>
      </c>
    </row>
    <row r="49" spans="1:14" x14ac:dyDescent="0.25">
      <c r="A49" t="s">
        <v>655</v>
      </c>
      <c r="B49" s="38" t="s">
        <v>654</v>
      </c>
      <c r="C49" t="s">
        <v>519</v>
      </c>
      <c r="D49" t="s">
        <v>659</v>
      </c>
      <c r="E49">
        <v>5</v>
      </c>
      <c r="J49" t="s">
        <v>442</v>
      </c>
      <c r="L49" t="s">
        <v>660</v>
      </c>
      <c r="N49" t="str">
        <f t="shared" ref="N49:N52" si="3">"INSERT INTO datacheck ("&amp;A$27&amp;", "&amp;B$27&amp;", "&amp;C$27&amp;", "&amp;D$27&amp;", "&amp;E$27&amp;", "&amp;F$27&amp;", "&amp;G$27&amp;", "&amp;H$27&amp;", "&amp;I$27&amp;", "&amp;J$27&amp;", "&amp;K$27&amp;", "&amp;L$27&amp;") VALUES ('"&amp;A49&amp;"', '"&amp;B49&amp;"', '"&amp;C49&amp;"', '"&amp;D49&amp;"', '"&amp;E49&amp;"', '"&amp;F49&amp;"', '"&amp;G49&amp;"', '"&amp;H49&amp;"', '"&amp;I49&amp;"', '"&amp;J49&amp;"', '"&amp;K49&amp;"', '"&amp;L49&amp;"');"</f>
        <v>INSERT INTO datacheck (formname, label , type1 , var , kind , type2 , param , succ, fail , tab , sucmsg , errmsg ) VALUES ('adduser', 'admusadd', 'POST', 'rfid', '5', '', '', '', '', 'clients', '', 'Неуникальный RFID');</v>
      </c>
    </row>
    <row r="50" spans="1:14" ht="15.75" x14ac:dyDescent="0.3">
      <c r="A50" t="s">
        <v>665</v>
      </c>
      <c r="B50" s="38" t="s">
        <v>666</v>
      </c>
      <c r="C50" t="s">
        <v>519</v>
      </c>
      <c r="D50" s="4" t="s">
        <v>416</v>
      </c>
      <c r="E50" s="5">
        <v>4</v>
      </c>
      <c r="J50" t="s">
        <v>442</v>
      </c>
      <c r="L50" t="s">
        <v>627</v>
      </c>
      <c r="N50" t="str">
        <f t="shared" si="3"/>
        <v>INSERT INTO datacheck (formname, label , type1 , var , kind , type2 , param , succ, fail , tab , sucmsg , errmsg ) VALUES ('edituser', 'admusedit', 'POST', 'row_id', '4', '', '', '', '', 'clients', '', 'Нет такой записи');</v>
      </c>
    </row>
    <row r="51" spans="1:14" x14ac:dyDescent="0.25">
      <c r="A51" t="s">
        <v>671</v>
      </c>
      <c r="B51" s="38" t="s">
        <v>607</v>
      </c>
      <c r="C51" t="s">
        <v>519</v>
      </c>
      <c r="D51" t="s">
        <v>8</v>
      </c>
      <c r="E51" s="5">
        <v>1</v>
      </c>
      <c r="J51" s="2" t="s">
        <v>614</v>
      </c>
      <c r="L51" t="s">
        <v>672</v>
      </c>
      <c r="N51" t="str">
        <f t="shared" si="3"/>
        <v>INSERT INTO datacheck (formname, label , type1 , var , kind , type2 , param , succ, fail , tab , sucmsg , errmsg ) VALUES ('user_discard_x', 'admin', 'POST', 'login', '1', '', '', '', '', 'acc_cli', '', 'Ошибка формы');</v>
      </c>
    </row>
    <row r="52" spans="1:14" x14ac:dyDescent="0.25">
      <c r="A52" t="s">
        <v>671</v>
      </c>
      <c r="B52" s="38" t="s">
        <v>607</v>
      </c>
      <c r="C52" t="s">
        <v>519</v>
      </c>
      <c r="D52" t="s">
        <v>620</v>
      </c>
      <c r="E52" s="5">
        <v>1</v>
      </c>
      <c r="J52" s="2" t="s">
        <v>614</v>
      </c>
      <c r="L52" t="s">
        <v>672</v>
      </c>
      <c r="N52" t="str">
        <f t="shared" si="3"/>
        <v>INSERT INTO datacheck (formname, label , type1 , var , kind , type2 , param , succ, fail , tab , sucmsg , errmsg ) VALUES ('user_discard_x', 'admin', 'POST', 'acclabs', '1', '', '', '', '', 'acc_cli', '', 'Ошибка формы');</v>
      </c>
    </row>
    <row r="53" spans="1:14" x14ac:dyDescent="0.25">
      <c r="A53" t="s">
        <v>673</v>
      </c>
      <c r="B53" s="38" t="s">
        <v>607</v>
      </c>
      <c r="C53" t="s">
        <v>519</v>
      </c>
      <c r="D53" t="s">
        <v>8</v>
      </c>
      <c r="E53" s="5">
        <v>1</v>
      </c>
      <c r="J53" s="2" t="s">
        <v>614</v>
      </c>
      <c r="L53" t="s">
        <v>672</v>
      </c>
      <c r="N53" t="str">
        <f t="shared" ref="N53:N56" si="4">"INSERT INTO datacheck ("&amp;A$27&amp;", "&amp;B$27&amp;", "&amp;C$27&amp;", "&amp;D$27&amp;", "&amp;E$27&amp;", "&amp;F$27&amp;", "&amp;G$27&amp;", "&amp;H$27&amp;", "&amp;I$27&amp;", "&amp;J$27&amp;", "&amp;K$27&amp;", "&amp;L$27&amp;") VALUES ('"&amp;A53&amp;"', '"&amp;B53&amp;"', '"&amp;C53&amp;"', '"&amp;D53&amp;"', '"&amp;E53&amp;"', '"&amp;F53&amp;"', '"&amp;G53&amp;"', '"&amp;H53&amp;"', '"&amp;I53&amp;"', '"&amp;J53&amp;"', '"&amp;K53&amp;"', '"&amp;L53&amp;"');"</f>
        <v>INSERT INTO datacheck (formname, label , type1 , var , kind , type2 , param , succ, fail , tab , sucmsg , errmsg ) VALUES ('user_assign_x', 'admin', 'POST', 'login', '1', '', '', '', '', 'acc_cli', '', 'Ошибка формы');</v>
      </c>
    </row>
    <row r="54" spans="1:14" x14ac:dyDescent="0.25">
      <c r="A54" t="s">
        <v>673</v>
      </c>
      <c r="B54" s="38" t="s">
        <v>607</v>
      </c>
      <c r="C54" t="s">
        <v>519</v>
      </c>
      <c r="D54" t="s">
        <v>620</v>
      </c>
      <c r="E54" s="5">
        <v>1</v>
      </c>
      <c r="J54" s="2" t="s">
        <v>614</v>
      </c>
      <c r="L54" t="s">
        <v>672</v>
      </c>
      <c r="N54" t="str">
        <f t="shared" si="4"/>
        <v>INSERT INTO datacheck (formname, label , type1 , var , kind , type2 , param , succ, fail , tab , sucmsg , errmsg ) VALUES ('user_assign_x', 'admin', 'POST', 'acclabs', '1', '', '', '', '', 'acc_cli', '', 'Ошибка формы');</v>
      </c>
    </row>
    <row r="55" spans="1:14" ht="15.75" x14ac:dyDescent="0.3">
      <c r="A55" t="s">
        <v>676</v>
      </c>
      <c r="B55" s="38" t="s">
        <v>607</v>
      </c>
      <c r="C55" t="s">
        <v>519</v>
      </c>
      <c r="D55" s="4" t="s">
        <v>416</v>
      </c>
      <c r="E55" s="5">
        <v>4</v>
      </c>
      <c r="J55" t="s">
        <v>442</v>
      </c>
      <c r="L55" t="s">
        <v>627</v>
      </c>
      <c r="N55" t="str">
        <f t="shared" si="4"/>
        <v>INSERT INTO datacheck (formname, label , type1 , var , kind , type2 , param , succ, fail , tab , sucmsg , errmsg ) VALUES ('user_delete_x', 'admin', 'POST', 'row_id', '4', '', '', '', '', 'clients', '', 'Нет такой записи');</v>
      </c>
    </row>
    <row r="56" spans="1:14" ht="15.75" x14ac:dyDescent="0.3">
      <c r="A56" t="s">
        <v>679</v>
      </c>
      <c r="B56" s="38" t="s">
        <v>643</v>
      </c>
      <c r="C56" t="s">
        <v>519</v>
      </c>
      <c r="D56" s="4" t="s">
        <v>680</v>
      </c>
      <c r="E56" s="5">
        <v>4</v>
      </c>
      <c r="J56" s="2" t="s">
        <v>639</v>
      </c>
      <c r="L56" t="s">
        <v>683</v>
      </c>
      <c r="N56" t="str">
        <f t="shared" si="4"/>
        <v>INSERT INTO datacheck (formname, label , type1 , var , kind , type2 , param , succ, fail , tab , sucmsg , errmsg ) VALUES ('lodflo_del_x', 'event', 'POST', 'id_event', '4', '', '', '', '', 'link_event_lodge', '', 'ложи к событию не прикреплены');</v>
      </c>
    </row>
    <row r="57" spans="1:14" ht="15.75" x14ac:dyDescent="0.3">
      <c r="A57" s="20" t="s">
        <v>679</v>
      </c>
      <c r="B57" s="39" t="s">
        <v>643</v>
      </c>
      <c r="C57" s="20" t="s">
        <v>519</v>
      </c>
      <c r="D57" s="42" t="s">
        <v>682</v>
      </c>
      <c r="E57" s="20">
        <v>4</v>
      </c>
      <c r="F57" s="20"/>
      <c r="G57" s="20"/>
      <c r="H57" s="20"/>
      <c r="I57" s="20"/>
      <c r="J57" s="22" t="s">
        <v>639</v>
      </c>
      <c r="K57" s="20"/>
      <c r="L57" s="20" t="s">
        <v>681</v>
      </c>
      <c r="M57" s="20"/>
      <c r="N57" t="str">
        <f t="shared" ref="N57:N63" si="5">"INSERT INTO datacheck ("&amp;A$27&amp;", "&amp;B$27&amp;", "&amp;C$27&amp;", "&amp;D$27&amp;", "&amp;E$27&amp;", "&amp;F$27&amp;", "&amp;G$27&amp;", "&amp;H$27&amp;", "&amp;I$27&amp;", "&amp;J$27&amp;", "&amp;K$27&amp;", "&amp;L$27&amp;") VALUES ('"&amp;A57&amp;"', '"&amp;B57&amp;"', '"&amp;C57&amp;"', '"&amp;D57&amp;"', '"&amp;E57&amp;"', '"&amp;F57&amp;"', '"&amp;G57&amp;"', '"&amp;H57&amp;"', '"&amp;I57&amp;"', '"&amp;J57&amp;"', '"&amp;K57&amp;"', '"&amp;L57&amp;"');"</f>
        <v>INSERT INTO datacheck (formname, label , type1 , var , kind , type2 , param , succ, fail , tab , sucmsg , errmsg ) VALUES ('lodflo_del_x', 'event', 'POST', 'floors', '4', '', '', '', '', 'link_event_lodge', '', 'ложи на этаже не прикреплены');</v>
      </c>
    </row>
    <row r="58" spans="1:14" ht="15.75" x14ac:dyDescent="0.3">
      <c r="A58" t="s">
        <v>685</v>
      </c>
      <c r="B58" s="38" t="s">
        <v>643</v>
      </c>
      <c r="C58" t="s">
        <v>519</v>
      </c>
      <c r="D58" s="4" t="s">
        <v>680</v>
      </c>
      <c r="E58" s="5">
        <v>12</v>
      </c>
      <c r="J58" s="2" t="s">
        <v>346</v>
      </c>
      <c r="L58" t="s">
        <v>686</v>
      </c>
      <c r="N58" t="str">
        <f t="shared" si="5"/>
        <v>INSERT INTO datacheck (formname, label , type1 , var , kind , type2 , param , succ, fail , tab , sucmsg , errmsg ) VALUES ('lodflo_add_x', 'event', 'POST', 'id_event', '12', '', '', '', '', 'lodges', '', 'ложи не найдены');</v>
      </c>
    </row>
    <row r="59" spans="1:14" ht="15.75" x14ac:dyDescent="0.3">
      <c r="A59" t="s">
        <v>711</v>
      </c>
      <c r="B59" s="38" t="s">
        <v>709</v>
      </c>
      <c r="C59" t="s">
        <v>519</v>
      </c>
      <c r="D59" s="4" t="s">
        <v>643</v>
      </c>
      <c r="E59" s="5">
        <v>1</v>
      </c>
      <c r="J59" s="2" t="s">
        <v>334</v>
      </c>
      <c r="L59" t="s">
        <v>712</v>
      </c>
      <c r="N59" t="str">
        <f t="shared" si="5"/>
        <v>INSERT INTO datacheck (formname, label , type1 , var , kind , type2 , param , succ, fail , tab , sucmsg , errmsg ) VALUES ('salecash', 'sold', 'POST', 'event', '1', '', '', '', '', 'orders', '', 'не указано мероприятие');</v>
      </c>
    </row>
    <row r="60" spans="1:14" ht="15.75" x14ac:dyDescent="0.3">
      <c r="A60" t="s">
        <v>711</v>
      </c>
      <c r="B60" s="38" t="s">
        <v>709</v>
      </c>
      <c r="C60" t="s">
        <v>519</v>
      </c>
      <c r="D60" s="4" t="s">
        <v>475</v>
      </c>
      <c r="E60" s="5">
        <v>1</v>
      </c>
      <c r="J60" s="2" t="s">
        <v>334</v>
      </c>
      <c r="L60" t="s">
        <v>713</v>
      </c>
      <c r="N60" t="str">
        <f t="shared" si="5"/>
        <v>INSERT INTO datacheck (formname, label , type1 , var , kind , type2 , param , succ, fail , tab , sucmsg , errmsg ) VALUES ('salecash', 'sold', 'POST', 'lodgenum', '1', '', '', '', '', 'orders', '', 'нет номера ложи');</v>
      </c>
    </row>
    <row r="61" spans="1:14" ht="15.75" x14ac:dyDescent="0.3">
      <c r="A61" t="s">
        <v>738</v>
      </c>
      <c r="B61" s="38" t="s">
        <v>730</v>
      </c>
      <c r="C61" t="s">
        <v>519</v>
      </c>
      <c r="D61" s="4" t="s">
        <v>416</v>
      </c>
      <c r="E61" s="5">
        <v>4</v>
      </c>
      <c r="J61" s="2" t="s">
        <v>732</v>
      </c>
      <c r="L61" t="s">
        <v>627</v>
      </c>
      <c r="N61" t="str">
        <f t="shared" si="5"/>
        <v>INSERT INTO datacheck (formname, label , type1 , var , kind , type2 , param , succ, fail , tab , sucmsg , errmsg ) VALUES ('cashon_x', 'term', 'POST', 'row_id', '4', '', '', '', '', 'devparam', '', 'Нет такой записи');</v>
      </c>
    </row>
    <row r="62" spans="1:14" ht="15.75" x14ac:dyDescent="0.3">
      <c r="A62" t="s">
        <v>740</v>
      </c>
      <c r="B62" s="38" t="s">
        <v>730</v>
      </c>
      <c r="C62" t="s">
        <v>519</v>
      </c>
      <c r="D62" s="4" t="s">
        <v>416</v>
      </c>
      <c r="E62" s="5">
        <v>4</v>
      </c>
      <c r="J62" s="2" t="s">
        <v>732</v>
      </c>
      <c r="L62" t="s">
        <v>627</v>
      </c>
      <c r="N62" t="str">
        <f t="shared" si="5"/>
        <v>INSERT INTO datacheck (formname, label , type1 , var , kind , type2 , param , succ, fail , tab , sucmsg , errmsg ) VALUES ('cashoff_x', 'term', 'POST', 'row_id', '4', '', '', '', '', 'devparam', '', 'Нет такой записи');</v>
      </c>
    </row>
    <row r="63" spans="1:14" ht="15.75" x14ac:dyDescent="0.3">
      <c r="A63" t="s">
        <v>749</v>
      </c>
      <c r="B63" s="38" t="s">
        <v>746</v>
      </c>
      <c r="C63" t="s">
        <v>519</v>
      </c>
      <c r="D63" s="4" t="s">
        <v>6</v>
      </c>
      <c r="E63" s="5">
        <v>5</v>
      </c>
      <c r="J63" s="2" t="s">
        <v>5</v>
      </c>
      <c r="L63" t="s">
        <v>751</v>
      </c>
      <c r="N63" t="str">
        <f t="shared" si="5"/>
        <v>INSERT INTO datacheck (formname, label , type1 , var , kind , type2 , param , succ, fail , tab , sucmsg , errmsg ) VALUES ('chpu_add', 'engine', 'POST', 'address', '5', '', '', '', '', 'chpu', '', 'Такой адрес уже существует');</v>
      </c>
    </row>
    <row r="64" spans="1:14" ht="15.75" x14ac:dyDescent="0.3">
      <c r="A64" t="s">
        <v>749</v>
      </c>
      <c r="B64" s="38" t="s">
        <v>746</v>
      </c>
      <c r="C64" t="s">
        <v>519</v>
      </c>
      <c r="D64" s="4" t="s">
        <v>365</v>
      </c>
      <c r="E64" s="5">
        <v>5</v>
      </c>
      <c r="J64" s="2" t="s">
        <v>5</v>
      </c>
      <c r="L64" t="s">
        <v>752</v>
      </c>
      <c r="N64" t="str">
        <f t="shared" ref="N64:N65" si="6">"INSERT INTO datacheck ("&amp;A$27&amp;", "&amp;B$27&amp;", "&amp;C$27&amp;", "&amp;D$27&amp;", "&amp;E$27&amp;", "&amp;F$27&amp;", "&amp;G$27&amp;", "&amp;H$27&amp;", "&amp;I$27&amp;", "&amp;J$27&amp;", "&amp;K$27&amp;", "&amp;L$27&amp;") VALUES ('"&amp;A64&amp;"', '"&amp;B64&amp;"', '"&amp;C64&amp;"', '"&amp;D64&amp;"', '"&amp;E64&amp;"', '"&amp;F64&amp;"', '"&amp;G64&amp;"', '"&amp;H64&amp;"', '"&amp;I64&amp;"', '"&amp;J64&amp;"', '"&amp;K64&amp;"', '"&amp;L64&amp;"');"</f>
        <v>INSERT INTO datacheck (formname, label , type1 , var , kind , type2 , param , succ, fail , tab , sucmsg , errmsg ) VALUES ('chpu_add', 'engine', 'POST', 'label', '5', '', '', '', '', 'chpu', '', 'Такая метка уже существует');</v>
      </c>
    </row>
    <row r="65" spans="1:14" ht="15.75" x14ac:dyDescent="0.3">
      <c r="A65" t="s">
        <v>749</v>
      </c>
      <c r="B65" s="38" t="s">
        <v>746</v>
      </c>
      <c r="C65" t="s">
        <v>519</v>
      </c>
      <c r="D65" s="4" t="s">
        <v>6</v>
      </c>
      <c r="E65" s="5">
        <v>1</v>
      </c>
      <c r="J65" s="2" t="s">
        <v>5</v>
      </c>
      <c r="L65" t="s">
        <v>753</v>
      </c>
      <c r="N65" t="str">
        <f t="shared" si="6"/>
        <v>INSERT INTO datacheck (formname, label , type1 , var , kind , type2 , param , succ, fail , tab , sucmsg , errmsg ) VALUES ('chpu_add', 'engine', 'POST', 'address', '1', '', '', '', '', 'chpu', '', 'Не заполнен адрес');</v>
      </c>
    </row>
    <row r="66" spans="1:14" ht="15.75" x14ac:dyDescent="0.3">
      <c r="A66" t="s">
        <v>749</v>
      </c>
      <c r="B66" s="38" t="s">
        <v>746</v>
      </c>
      <c r="C66" t="s">
        <v>519</v>
      </c>
      <c r="D66" s="4" t="s">
        <v>365</v>
      </c>
      <c r="E66" s="5">
        <v>1</v>
      </c>
      <c r="J66" s="2" t="s">
        <v>5</v>
      </c>
      <c r="L66" t="s">
        <v>754</v>
      </c>
      <c r="N66" t="str">
        <f t="shared" ref="N66:N68" si="7">"INSERT INTO datacheck ("&amp;A$27&amp;", "&amp;B$27&amp;", "&amp;C$27&amp;", "&amp;D$27&amp;", "&amp;E$27&amp;", "&amp;F$27&amp;", "&amp;G$27&amp;", "&amp;H$27&amp;", "&amp;I$27&amp;", "&amp;J$27&amp;", "&amp;K$27&amp;", "&amp;L$27&amp;") VALUES ('"&amp;A66&amp;"', '"&amp;B66&amp;"', '"&amp;C66&amp;"', '"&amp;D66&amp;"', '"&amp;E66&amp;"', '"&amp;F66&amp;"', '"&amp;G66&amp;"', '"&amp;H66&amp;"', '"&amp;I66&amp;"', '"&amp;J66&amp;"', '"&amp;K66&amp;"', '"&amp;L66&amp;"');"</f>
        <v>INSERT INTO datacheck (formname, label , type1 , var , kind , type2 , param , succ, fail , tab , sucmsg , errmsg ) VALUES ('chpu_add', 'engine', 'POST', 'label', '1', '', '', '', '', 'chpu', '', 'не указана метка');</v>
      </c>
    </row>
    <row r="67" spans="1:14" ht="15.75" x14ac:dyDescent="0.3">
      <c r="A67" t="s">
        <v>763</v>
      </c>
      <c r="B67" s="38" t="s">
        <v>764</v>
      </c>
      <c r="C67" t="s">
        <v>519</v>
      </c>
      <c r="D67" s="4" t="s">
        <v>416</v>
      </c>
      <c r="E67" s="5">
        <v>4</v>
      </c>
      <c r="J67" s="2" t="s">
        <v>743</v>
      </c>
      <c r="L67" t="s">
        <v>627</v>
      </c>
      <c r="N67" t="str">
        <f t="shared" si="7"/>
        <v>INSERT INTO datacheck (formname, label , type1 , var , kind , type2 , param , succ, fail , tab , sucmsg , errmsg ) VALUES ('script_edit', 'scriptedit', 'POST', 'row_id', '4', '', '', '', '', 'scrip', '', 'Нет такой записи');</v>
      </c>
    </row>
    <row r="68" spans="1:14" ht="15.75" x14ac:dyDescent="0.3">
      <c r="A68" t="s">
        <v>763</v>
      </c>
      <c r="B68" s="38" t="s">
        <v>764</v>
      </c>
      <c r="C68" t="s">
        <v>519</v>
      </c>
      <c r="D68" s="4" t="s">
        <v>743</v>
      </c>
      <c r="E68" s="5">
        <v>13</v>
      </c>
      <c r="J68" s="2" t="s">
        <v>743</v>
      </c>
      <c r="L68" t="s">
        <v>768</v>
      </c>
      <c r="N68" t="str">
        <f t="shared" si="7"/>
        <v>INSERT INTO datacheck (formname, label , type1 , var , kind , type2 , param , succ, fail , tab , sucmsg , errmsg ) VALUES ('script_edit', 'scriptedit', 'POST', 'scrip', '13', '', '', '', '', 'scrip', '', 'Ошибка');</v>
      </c>
    </row>
    <row r="69" spans="1:14" ht="15.75" x14ac:dyDescent="0.3">
      <c r="A69" t="s">
        <v>765</v>
      </c>
      <c r="B69" s="38" t="s">
        <v>766</v>
      </c>
      <c r="C69" t="s">
        <v>519</v>
      </c>
      <c r="D69" s="4" t="s">
        <v>365</v>
      </c>
      <c r="E69" s="5">
        <v>5</v>
      </c>
      <c r="J69" s="2" t="s">
        <v>743</v>
      </c>
      <c r="L69" t="s">
        <v>752</v>
      </c>
      <c r="N69" t="str">
        <f t="shared" ref="N69:N71" si="8">"INSERT INTO datacheck ("&amp;A$27&amp;", "&amp;B$27&amp;", "&amp;C$27&amp;", "&amp;D$27&amp;", "&amp;E$27&amp;", "&amp;F$27&amp;", "&amp;G$27&amp;", "&amp;H$27&amp;", "&amp;I$27&amp;", "&amp;J$27&amp;", "&amp;K$27&amp;", "&amp;L$27&amp;") VALUES ('"&amp;A69&amp;"', '"&amp;B69&amp;"', '"&amp;C69&amp;"', '"&amp;D69&amp;"', '"&amp;E69&amp;"', '"&amp;F69&amp;"', '"&amp;G69&amp;"', '"&amp;H69&amp;"', '"&amp;I69&amp;"', '"&amp;J69&amp;"', '"&amp;K69&amp;"', '"&amp;L69&amp;"');"</f>
        <v>INSERT INTO datacheck (formname, label , type1 , var , kind , type2 , param , succ, fail , tab , sucmsg , errmsg ) VALUES ('script_add', 'scriptadd', 'POST', 'label', '5', '', '', '', '', 'scrip', '', 'Такая метка уже существует');</v>
      </c>
    </row>
    <row r="70" spans="1:14" ht="15.75" x14ac:dyDescent="0.3">
      <c r="A70" t="s">
        <v>765</v>
      </c>
      <c r="B70" s="38" t="s">
        <v>766</v>
      </c>
      <c r="C70" t="s">
        <v>519</v>
      </c>
      <c r="D70" s="4" t="s">
        <v>365</v>
      </c>
      <c r="E70" s="5">
        <v>1</v>
      </c>
      <c r="J70" s="2" t="s">
        <v>743</v>
      </c>
      <c r="L70" t="s">
        <v>769</v>
      </c>
      <c r="N70" t="str">
        <f t="shared" si="8"/>
        <v>INSERT INTO datacheck (formname, label , type1 , var , kind , type2 , param , succ, fail , tab , sucmsg , errmsg ) VALUES ('script_add', 'scriptadd', 'POST', 'label', '1', '', '', '', '', 'scrip', '', 'Укажите метку');</v>
      </c>
    </row>
    <row r="71" spans="1:14" ht="15.75" x14ac:dyDescent="0.3">
      <c r="A71" t="s">
        <v>775</v>
      </c>
      <c r="B71" s="38" t="s">
        <v>774</v>
      </c>
      <c r="C71" t="s">
        <v>519</v>
      </c>
      <c r="D71" s="4" t="s">
        <v>8</v>
      </c>
      <c r="E71" s="5">
        <v>1</v>
      </c>
      <c r="J71" s="2" t="s">
        <v>7</v>
      </c>
      <c r="L71" t="s">
        <v>776</v>
      </c>
      <c r="N71" t="str">
        <f t="shared" si="8"/>
        <v>INSERT INTO datacheck (formname, label , type1 , var , kind , type2 , param , succ, fail , tab , sucmsg , errmsg ) VALUES ('regnewuser', 'reg', 'POST', 'login', '1', '', '', '', '', 'users', '', 'Придумайте логин');</v>
      </c>
    </row>
    <row r="72" spans="1:14" ht="15.75" x14ac:dyDescent="0.3">
      <c r="A72" t="s">
        <v>775</v>
      </c>
      <c r="B72" s="38" t="s">
        <v>774</v>
      </c>
      <c r="C72" t="s">
        <v>519</v>
      </c>
      <c r="D72" s="4" t="s">
        <v>777</v>
      </c>
      <c r="E72" s="5">
        <v>1</v>
      </c>
      <c r="J72" s="2" t="s">
        <v>7</v>
      </c>
      <c r="L72" t="s">
        <v>779</v>
      </c>
      <c r="N72" t="str">
        <f t="shared" ref="N72:N73" si="9">"INSERT INTO datacheck ("&amp;A$27&amp;", "&amp;B$27&amp;", "&amp;C$27&amp;", "&amp;D$27&amp;", "&amp;E$27&amp;", "&amp;F$27&amp;", "&amp;G$27&amp;", "&amp;H$27&amp;", "&amp;I$27&amp;", "&amp;J$27&amp;", "&amp;K$27&amp;", "&amp;L$27&amp;") VALUES ('"&amp;A72&amp;"', '"&amp;B72&amp;"', '"&amp;C72&amp;"', '"&amp;D72&amp;"', '"&amp;E72&amp;"', '"&amp;F72&amp;"', '"&amp;G72&amp;"', '"&amp;H72&amp;"', '"&amp;I72&amp;"', '"&amp;J72&amp;"', '"&amp;K72&amp;"', '"&amp;L72&amp;"');"</f>
        <v>INSERT INTO datacheck (formname, label , type1 , var , kind , type2 , param , succ, fail , tab , sucmsg , errmsg ) VALUES ('regnewuser', 'reg', 'POST', 'password', '1', '', '', '', '', 'users', '', 'Придумайте пароль');</v>
      </c>
    </row>
    <row r="73" spans="1:14" ht="15.75" x14ac:dyDescent="0.3">
      <c r="A73" t="s">
        <v>775</v>
      </c>
      <c r="B73" s="38" t="s">
        <v>774</v>
      </c>
      <c r="C73" t="s">
        <v>519</v>
      </c>
      <c r="D73" s="4" t="s">
        <v>778</v>
      </c>
      <c r="E73" s="5">
        <v>1</v>
      </c>
      <c r="J73" s="2" t="s">
        <v>7</v>
      </c>
      <c r="L73" t="s">
        <v>780</v>
      </c>
      <c r="N73" t="str">
        <f t="shared" si="9"/>
        <v>INSERT INTO datacheck (formname, label , type1 , var , kind , type2 , param , succ, fail , tab , sucmsg , errmsg ) VALUES ('regnewuser', 'reg', 'POST', 'firstname', '1', '', '', '', '', 'users', '', 'Введите Ваше имя');</v>
      </c>
    </row>
    <row r="74" spans="1:14" ht="15.75" x14ac:dyDescent="0.3">
      <c r="A74" t="s">
        <v>775</v>
      </c>
      <c r="B74" s="38" t="s">
        <v>774</v>
      </c>
      <c r="C74" t="s">
        <v>519</v>
      </c>
      <c r="D74" s="4" t="s">
        <v>398</v>
      </c>
      <c r="E74" s="5">
        <v>1</v>
      </c>
      <c r="J74" s="2" t="s">
        <v>7</v>
      </c>
      <c r="L74" t="s">
        <v>781</v>
      </c>
      <c r="N74" t="str">
        <f t="shared" ref="N74" si="10">"INSERT INTO datacheck ("&amp;A$27&amp;", "&amp;B$27&amp;", "&amp;C$27&amp;", "&amp;D$27&amp;", "&amp;E$27&amp;", "&amp;F$27&amp;", "&amp;G$27&amp;", "&amp;H$27&amp;", "&amp;I$27&amp;", "&amp;J$27&amp;", "&amp;K$27&amp;", "&amp;L$27&amp;") VALUES ('"&amp;A74&amp;"', '"&amp;B74&amp;"', '"&amp;C74&amp;"', '"&amp;D74&amp;"', '"&amp;E74&amp;"', '"&amp;F74&amp;"', '"&amp;G74&amp;"', '"&amp;H74&amp;"', '"&amp;I74&amp;"', '"&amp;J74&amp;"', '"&amp;K74&amp;"', '"&amp;L74&amp;"');"</f>
        <v>INSERT INTO datacheck (formname, label , type1 , var , kind , type2 , param , succ, fail , tab , sucmsg , errmsg ) VALUES ('regnewuser', 'reg', 'POST', 'email', '1', '', '', '', '', 'users', '', 'Укажите емайл');</v>
      </c>
    </row>
    <row r="75" spans="1:14" ht="15.75" x14ac:dyDescent="0.3">
      <c r="A75" t="s">
        <v>775</v>
      </c>
      <c r="B75" s="38" t="s">
        <v>774</v>
      </c>
      <c r="C75" t="s">
        <v>519</v>
      </c>
      <c r="D75" s="4" t="s">
        <v>777</v>
      </c>
      <c r="E75" s="5">
        <v>2</v>
      </c>
      <c r="F75" t="s">
        <v>519</v>
      </c>
      <c r="G75" s="4" t="s">
        <v>783</v>
      </c>
      <c r="J75" s="2" t="s">
        <v>7</v>
      </c>
      <c r="L75" t="s">
        <v>784</v>
      </c>
      <c r="N75" t="str">
        <f t="shared" ref="N75:N76" si="11">"INSERT INTO datacheck ("&amp;A$27&amp;", "&amp;B$27&amp;", "&amp;C$27&amp;", "&amp;D$27&amp;", "&amp;E$27&amp;", "&amp;F$27&amp;", "&amp;G$27&amp;", "&amp;H$27&amp;", "&amp;I$27&amp;", "&amp;J$27&amp;", "&amp;K$27&amp;", "&amp;L$27&amp;") VALUES ('"&amp;A75&amp;"', '"&amp;B75&amp;"', '"&amp;C75&amp;"', '"&amp;D75&amp;"', '"&amp;E75&amp;"', '"&amp;F75&amp;"', '"&amp;G75&amp;"', '"&amp;H75&amp;"', '"&amp;I75&amp;"', '"&amp;J75&amp;"', '"&amp;K75&amp;"', '"&amp;L75&amp;"');"</f>
        <v>INSERT INTO datacheck (formname, label , type1 , var , kind , type2 , param , succ, fail , tab , sucmsg , errmsg ) VALUES ('regnewuser', 'reg', 'POST', 'password', '2', 'POST', 'pass2', '', '', 'users', '', 'Пароли не совпадают');</v>
      </c>
    </row>
    <row r="76" spans="1:14" ht="15.75" x14ac:dyDescent="0.3">
      <c r="A76" t="s">
        <v>775</v>
      </c>
      <c r="B76" s="38" t="s">
        <v>774</v>
      </c>
      <c r="C76" t="s">
        <v>519</v>
      </c>
      <c r="D76" s="4" t="s">
        <v>8</v>
      </c>
      <c r="E76" s="5">
        <v>5</v>
      </c>
      <c r="J76" s="2" t="s">
        <v>7</v>
      </c>
      <c r="L76" t="s">
        <v>658</v>
      </c>
      <c r="N76" t="str">
        <f t="shared" si="11"/>
        <v>INSERT INTO datacheck (formname, label , type1 , var , kind , type2 , param , succ, fail , tab , sucmsg , errmsg ) VALUES ('regnewuser', 'reg', 'POST', 'login', '5', '', '', '', '', 'users', '', 'Логин занят');</v>
      </c>
    </row>
    <row r="77" spans="1:14" ht="15.75" x14ac:dyDescent="0.3">
      <c r="A77" t="s">
        <v>775</v>
      </c>
      <c r="B77" s="38" t="s">
        <v>774</v>
      </c>
      <c r="C77" t="s">
        <v>519</v>
      </c>
      <c r="D77" s="4" t="s">
        <v>8</v>
      </c>
      <c r="E77" s="5">
        <v>9</v>
      </c>
      <c r="J77" s="2" t="s">
        <v>7</v>
      </c>
      <c r="L77" t="s">
        <v>785</v>
      </c>
      <c r="N77" t="str">
        <f t="shared" ref="N77:N78" si="12">"INSERT INTO datacheck ("&amp;A$27&amp;", "&amp;B$27&amp;", "&amp;C$27&amp;", "&amp;D$27&amp;", "&amp;E$27&amp;", "&amp;F$27&amp;", "&amp;G$27&amp;", "&amp;H$27&amp;", "&amp;I$27&amp;", "&amp;J$27&amp;", "&amp;K$27&amp;", "&amp;L$27&amp;") VALUES ('"&amp;A77&amp;"', '"&amp;B77&amp;"', '"&amp;C77&amp;"', '"&amp;D77&amp;"', '"&amp;E77&amp;"', '"&amp;F77&amp;"', '"&amp;G77&amp;"', '"&amp;H77&amp;"', '"&amp;I77&amp;"', '"&amp;J77&amp;"', '"&amp;K77&amp;"', '"&amp;L77&amp;"');"</f>
        <v>INSERT INTO datacheck (formname, label , type1 , var , kind , type2 , param , succ, fail , tab , sucmsg , errmsg ) VALUES ('regnewuser', 'reg', 'POST', 'login', '9', '', '', '', '', 'users', '', 'Некорректный логин');</v>
      </c>
    </row>
    <row r="78" spans="1:14" ht="15.75" x14ac:dyDescent="0.3">
      <c r="A78" t="s">
        <v>775</v>
      </c>
      <c r="B78" s="38" t="s">
        <v>774</v>
      </c>
      <c r="C78" t="s">
        <v>519</v>
      </c>
      <c r="D78" s="4" t="s">
        <v>398</v>
      </c>
      <c r="E78" s="5">
        <v>5</v>
      </c>
      <c r="J78" s="2" t="s">
        <v>7</v>
      </c>
      <c r="L78" t="s">
        <v>786</v>
      </c>
      <c r="N78" t="str">
        <f t="shared" si="12"/>
        <v>INSERT INTO datacheck (formname, label , type1 , var , kind , type2 , param , succ, fail , tab , sucmsg , errmsg ) VALUES ('regnewuser', 'reg', 'POST', 'email', '5', '', '', '', '', 'users', '', 'Такой емайл уже есть');</v>
      </c>
    </row>
    <row r="79" spans="1:14" ht="15.75" x14ac:dyDescent="0.3">
      <c r="B79" s="38"/>
      <c r="D79" s="4"/>
      <c r="E79" s="5"/>
      <c r="J79" s="2"/>
    </row>
    <row r="80" spans="1:14" ht="15.75" x14ac:dyDescent="0.3">
      <c r="B80" s="38"/>
      <c r="D80" s="4"/>
      <c r="E80" s="5"/>
      <c r="J80" s="2"/>
    </row>
    <row r="81" spans="1:10" ht="15.75" x14ac:dyDescent="0.3">
      <c r="B81" s="38"/>
      <c r="D81" s="4"/>
      <c r="E81" s="5"/>
      <c r="J81" s="2"/>
    </row>
    <row r="82" spans="1:10" ht="15.75" x14ac:dyDescent="0.3">
      <c r="B82" s="38"/>
      <c r="D82" s="4"/>
      <c r="E82" s="5"/>
      <c r="J82" s="2"/>
    </row>
    <row r="83" spans="1:10" x14ac:dyDescent="0.25">
      <c r="A83" s="8" t="s">
        <v>646</v>
      </c>
      <c r="B83" s="8" t="s">
        <v>508</v>
      </c>
      <c r="J83" s="8" t="s">
        <v>647</v>
      </c>
    </row>
    <row r="84" spans="1:10" x14ac:dyDescent="0.25">
      <c r="A84" s="8" t="s">
        <v>669</v>
      </c>
    </row>
  </sheetData>
  <autoFilter ref="A27:M6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3"/>
  <sheetViews>
    <sheetView workbookViewId="0">
      <selection activeCell="F13" sqref="A1:F13"/>
    </sheetView>
  </sheetViews>
  <sheetFormatPr defaultRowHeight="15" x14ac:dyDescent="0.25"/>
  <cols>
    <col min="3" max="4" width="12.85546875" customWidth="1"/>
  </cols>
  <sheetData>
    <row r="1" spans="1:6" x14ac:dyDescent="0.25">
      <c r="A1" s="1" t="s">
        <v>410</v>
      </c>
      <c r="B1" s="1" t="s">
        <v>399</v>
      </c>
      <c r="C1" s="1" t="s">
        <v>409</v>
      </c>
      <c r="D1" s="1" t="s">
        <v>414</v>
      </c>
    </row>
    <row r="2" spans="1:6" x14ac:dyDescent="0.25">
      <c r="A2" t="s">
        <v>375</v>
      </c>
      <c r="B2" t="s">
        <v>387</v>
      </c>
      <c r="C2" s="5" t="s">
        <v>384</v>
      </c>
      <c r="D2" s="5">
        <v>0</v>
      </c>
      <c r="E2" t="s">
        <v>411</v>
      </c>
      <c r="F2" t="str">
        <f>"INSERT INTO fieldlabs ("&amp;A$1&amp;", "&amp;B$1&amp;", "&amp;C$1&amp;", "&amp;D$1&amp;") VALUES ('"&amp;A2&amp;"', '"&amp;B2&amp;"', '"&amp;C2&amp;"', '"&amp;D2&amp;"');"</f>
        <v>INSERT INTO fieldlabs (tab, var, labrus, oblig) VALUES ('zakaz', 'cli', 'Название клиента / Название агентства:', '0');</v>
      </c>
    </row>
    <row r="3" spans="1:6" x14ac:dyDescent="0.25">
      <c r="A3" t="s">
        <v>375</v>
      </c>
      <c r="B3" t="s">
        <v>388</v>
      </c>
      <c r="C3" s="5" t="s">
        <v>385</v>
      </c>
      <c r="D3" s="5">
        <v>0</v>
      </c>
      <c r="E3" t="s">
        <v>411</v>
      </c>
      <c r="F3" t="str">
        <f t="shared" ref="F3:F13" si="0">"INSERT INTO fieldlabs ("&amp;A$1&amp;", "&amp;B$1&amp;", "&amp;C$1&amp;", "&amp;D$1&amp;") VALUES ('"&amp;A3&amp;"', '"&amp;B3&amp;"', '"&amp;C3&amp;"', '"&amp;D3&amp;"');"</f>
        <v>INSERT INTO fieldlabs (tab, var, labrus, oblig) VALUES ('zakaz', 'reason', 'Название мероприятия/ повод мероприятия:', '0');</v>
      </c>
    </row>
    <row r="4" spans="1:6" x14ac:dyDescent="0.25">
      <c r="A4" t="s">
        <v>375</v>
      </c>
      <c r="B4" t="s">
        <v>389</v>
      </c>
      <c r="C4" s="5" t="s">
        <v>386</v>
      </c>
      <c r="D4" s="5">
        <v>0</v>
      </c>
      <c r="E4" t="s">
        <v>411</v>
      </c>
      <c r="F4" t="str">
        <f t="shared" si="0"/>
        <v>INSERT INTO fieldlabs (tab, var, labrus, oblig) VALUES ('zakaz', 'datestart', 'дата проведения', '0');</v>
      </c>
    </row>
    <row r="5" spans="1:6" x14ac:dyDescent="0.25">
      <c r="A5" t="s">
        <v>375</v>
      </c>
      <c r="B5" t="s">
        <v>390</v>
      </c>
      <c r="C5" s="5" t="s">
        <v>400</v>
      </c>
      <c r="D5" s="5">
        <v>0</v>
      </c>
      <c r="E5" t="s">
        <v>411</v>
      </c>
      <c r="F5" t="str">
        <f t="shared" si="0"/>
        <v>INSERT INTO fieldlabs (tab, var, labrus, oblig) VALUES ('zakaz', 'timestart', 'время начала', '0');</v>
      </c>
    </row>
    <row r="6" spans="1:6" x14ac:dyDescent="0.25">
      <c r="A6" t="s">
        <v>375</v>
      </c>
      <c r="B6" t="s">
        <v>391</v>
      </c>
      <c r="C6" s="5" t="s">
        <v>401</v>
      </c>
      <c r="D6" s="5">
        <v>0</v>
      </c>
      <c r="E6" t="s">
        <v>411</v>
      </c>
      <c r="F6" t="str">
        <f t="shared" si="0"/>
        <v>INSERT INTO fieldlabs (tab, var, labrus, oblig) VALUES ('zakaz', 'timefin', 'время окончания', '0');</v>
      </c>
    </row>
    <row r="7" spans="1:6" x14ac:dyDescent="0.25">
      <c r="A7" t="s">
        <v>375</v>
      </c>
      <c r="B7" t="s">
        <v>392</v>
      </c>
      <c r="C7" s="5" t="s">
        <v>402</v>
      </c>
      <c r="D7" s="5">
        <v>0</v>
      </c>
      <c r="E7" t="s">
        <v>411</v>
      </c>
      <c r="F7" t="str">
        <f t="shared" si="0"/>
        <v>INSERT INTO fieldlabs (tab, var, labrus, oblig) VALUES ('zakaz', 'format1', 'Формат мероприятия:', '0');</v>
      </c>
    </row>
    <row r="8" spans="1:6" x14ac:dyDescent="0.25">
      <c r="A8" t="s">
        <v>375</v>
      </c>
      <c r="B8" t="s">
        <v>393</v>
      </c>
      <c r="C8" s="5" t="s">
        <v>403</v>
      </c>
      <c r="D8" s="5">
        <v>0</v>
      </c>
      <c r="E8" t="s">
        <v>411</v>
      </c>
      <c r="F8" t="str">
        <f t="shared" si="0"/>
        <v>INSERT INTO fieldlabs (tab, var, labrus, oblig) VALUES ('zakaz', 'guestqty', 'Количество гостей:', '0');</v>
      </c>
    </row>
    <row r="9" spans="1:6" x14ac:dyDescent="0.25">
      <c r="A9" t="s">
        <v>375</v>
      </c>
      <c r="B9" t="s">
        <v>394</v>
      </c>
      <c r="C9" s="5" t="s">
        <v>404</v>
      </c>
      <c r="D9" s="5">
        <v>0</v>
      </c>
      <c r="E9" t="s">
        <v>411</v>
      </c>
      <c r="F9" t="str">
        <f t="shared" si="0"/>
        <v>INSERT INTO fieldlabs (tab, var, labrus, oblig) VALUES ('zakaz', 'other', 'Дополнительные требования / комментариии:', '0');</v>
      </c>
    </row>
    <row r="10" spans="1:6" x14ac:dyDescent="0.25">
      <c r="A10" t="s">
        <v>375</v>
      </c>
      <c r="B10" t="s">
        <v>395</v>
      </c>
      <c r="C10" s="5" t="s">
        <v>405</v>
      </c>
      <c r="D10" s="5">
        <v>0</v>
      </c>
      <c r="E10" t="s">
        <v>411</v>
      </c>
      <c r="F10" t="str">
        <f t="shared" si="0"/>
        <v>INSERT INTO fieldlabs (tab, var, labrus, oblig) VALUES ('zakaz', 'montime', 'время на монтаж/демонтаж', '0');</v>
      </c>
    </row>
    <row r="11" spans="1:6" x14ac:dyDescent="0.25">
      <c r="A11" t="s">
        <v>375</v>
      </c>
      <c r="B11" t="s">
        <v>396</v>
      </c>
      <c r="C11" s="5" t="s">
        <v>406</v>
      </c>
      <c r="D11" s="5">
        <v>1</v>
      </c>
      <c r="E11" t="s">
        <v>411</v>
      </c>
      <c r="F11" t="str">
        <f t="shared" si="0"/>
        <v>INSERT INTO fieldlabs (tab, var, labrus, oblig) VALUES ('zakaz', 'person', 'контактное лицо', '1');</v>
      </c>
    </row>
    <row r="12" spans="1:6" x14ac:dyDescent="0.25">
      <c r="A12" t="s">
        <v>375</v>
      </c>
      <c r="B12" t="s">
        <v>397</v>
      </c>
      <c r="C12" s="5" t="s">
        <v>407</v>
      </c>
      <c r="D12" s="5">
        <v>1</v>
      </c>
      <c r="E12" t="s">
        <v>411</v>
      </c>
      <c r="F12" t="str">
        <f t="shared" si="0"/>
        <v>INSERT INTO fieldlabs (tab, var, labrus, oblig) VALUES ('zakaz', 'phone', 'телефон', '1');</v>
      </c>
    </row>
    <row r="13" spans="1:6" x14ac:dyDescent="0.25">
      <c r="A13" t="s">
        <v>375</v>
      </c>
      <c r="B13" t="s">
        <v>398</v>
      </c>
      <c r="C13" s="5" t="s">
        <v>408</v>
      </c>
      <c r="D13" s="5">
        <v>1</v>
      </c>
      <c r="E13" t="s">
        <v>411</v>
      </c>
      <c r="F13" t="str">
        <f t="shared" si="0"/>
        <v>INSERT INTO fieldlabs (tab, var, labrus, oblig) VALUES ('zakaz', 'email', 'емайл', '1');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3"/>
  <sheetViews>
    <sheetView workbookViewId="0">
      <selection activeCell="C3" sqref="C3"/>
    </sheetView>
  </sheetViews>
  <sheetFormatPr defaultRowHeight="15" x14ac:dyDescent="0.25"/>
  <cols>
    <col min="1" max="1" width="57.28515625" customWidth="1"/>
    <col min="2" max="2" width="9.5703125" customWidth="1"/>
  </cols>
  <sheetData>
    <row r="1" spans="1:3" ht="96" customHeight="1" x14ac:dyDescent="0.25">
      <c r="A1" s="2" t="s">
        <v>423</v>
      </c>
      <c r="B1" s="2" t="s">
        <v>54</v>
      </c>
      <c r="C1" t="str">
        <f>"INSERT INTO temps (label, temp) VALUES ('"&amp;B1&amp;"', '"&amp;A1&amp;"');"</f>
        <v>INSERT INTO temps (label, temp) VALUES ('main', '&lt;!DOCTYPE html PUBLIC "-//W3C//DTD XHTML 1.0 Transitional//EN" "http://www.w3.org/TR/xhtml1/DTD/xhtml1-transitional.dtd"&gt;
&lt;html xmlns="http://www.w3.org/1999/xhtml"&gt;
&lt;head&gt;
&lt;meta http-equiv="Content-Type" content="text/html; charset=utf-8" /&gt;
&lt;title&gt;[&gt;title&lt;]&lt;/title&gt;
&lt;meta name="description" content="[&gt;description&lt;]" /&gt;
&lt;meta name="Keywords" content="[&gt;keywords&lt;]" /&gt;
&lt;!--
[&gt;noindex&lt;]
--&gt;
&lt;link href="/css/jquery-ui.css" rel="stylesheet" type="text/css"/&gt;
&lt;link rel="stylesheet" href="/css/eng01.css" /&gt;
&lt;link rel="icon" href="/favicon.ico" type="image/x-icon"&gt;
&lt;script src="/js/jquery-latest.js"&gt;&lt;/script&gt;
&lt;script src="/js/corner.js"&gt;&lt;/script&gt;
&lt;script src="/js/jquery-ui-1.8.16.custom.min.js"&gt;&lt;/script&gt;
&lt;script src="/js/jquery.easytooltip.js"&gt;&lt;/script&gt;
&lt;script src="/js/jquery.easing.1.3.js"&gt;&lt;/script&gt;
&lt;script src="/js/jquery.timers.js"&gt;&lt;/script&gt;
&lt;script src="/js/jquery.ui.datepicker-ru.js"&gt;&lt;/script&gt;
&lt;script src="/js/go_ales.js"&gt;&lt;/script&gt;
&lt;!--
&lt;script src="/js/go_swap.js"&gt;&lt;/script&gt;
&lt;script src="/js/go_sel.js"&gt;&lt;/script&gt;
&lt;script src="/js/go_zal.js"&gt;&lt;/script&gt;
--&gt;
&lt;/head&gt;
&lt;body&gt;
&lt;div class="frm00" id="ales"&gt;
&lt;div class="header h100"&gt;
&lt;/div&gt;
&lt;div class="maindiv"&gt;
&lt;div class="parts w228"&gt;[&gt;button01&lt;]&lt;/div&gt;
&lt;div class="parts w228"&gt;[&gt;button02&lt;]&lt;/div&gt;
&lt;div class="parts w228"&gt;[&gt;button03&lt;]&lt;/div&gt;
&lt;div class="parts w228"&gt;[&gt;button04&lt;]&lt;/div&gt;
&lt;div class="parts w942"&gt;[&gt;maintext&lt;]&lt;/div&gt;
&lt;/div&gt;
&lt;div class="footer h50"&gt;
&lt;/div&gt;
&lt;/div&gt;
&lt;/body&gt;
&lt;/html&gt;');</v>
      </c>
    </row>
    <row r="2" spans="1:3" x14ac:dyDescent="0.25">
      <c r="A2" s="2" t="s">
        <v>445</v>
      </c>
      <c r="B2" t="s">
        <v>446</v>
      </c>
      <c r="C2" t="str">
        <f>"INSERT INTO temps (label, temp) VALUES ('"&amp;B2&amp;"', '"&amp;A2&amp;"');"</f>
        <v>INSERT INTO temps (label, temp) VALUES ('plain', '[&gt;maintext&lt;]');</v>
      </c>
    </row>
    <row r="3" spans="1:3" ht="17.25" customHeight="1" x14ac:dyDescent="0.25">
      <c r="A3" s="2" t="s">
        <v>631</v>
      </c>
      <c r="B3" t="s">
        <v>8</v>
      </c>
      <c r="C3" t="str">
        <f>"INSERT INTO temps (label, temp) VALUES ('"&amp;B3&amp;"', '"&amp;A3&amp;"');"</f>
        <v>INSERT INTO temps (label, temp) VALUES ('login', '&lt;!DOCTYPE html PUBLIC "-//W3C//DTD XHTML 1.0 Transitional//EN" "http://www.w3.org/TR/xhtml1/DTD/xhtml1-transitional.dtd"&gt;
&lt;html xmlns="http://www.w3.org/1999/xhtml"&gt;
&lt;head&gt;
&lt;meta http-equiv="Content-Type" content="text/html; charset=utf-8" /&gt;
&lt;title&gt;[&gt;title&lt;]&lt;/title&gt;
&lt;meta name="description" content="[&gt;description&lt;]" /&gt;
&lt;meta name="Keywords" content="[&gt;keywords&lt;]" /&gt;
&lt;!--
[&gt;noindex&lt;]
--&gt;
&lt;link rel="stylesheet" href="/css/jquery-ui.css" type="text/css"/&gt;
&lt;link rel="stylesheet" href="/css/jquery.jdigiclock.css" type="text/css" /&gt;
&lt;link rel="stylesheet" href="/css/eng01.css" /&gt;
&lt;link rel="icon" href="/favicon.ico" type="image/x-icon"&gt;
&lt;!--
&lt;script src="/js/jquery-latest.js"&gt;&lt;/script&gt;
--&gt;
&lt;script src="http://code.jquery.com/jquery-latest.js"&gt;&lt;/script&gt;
&lt;script src="/js/corner.js"&gt;&lt;/script&gt;
&lt;script src="/js/jquery-ui-1.8.16.custom.min.js"&gt;&lt;/script&gt;
&lt;script src="/js/jquery.easytooltip.js"&gt;&lt;/script&gt;
&lt;script src="/js/jquery.easing.1.3.js"&gt;&lt;/script&gt;
&lt;script src="/js/jquery.timers.js"&gt;&lt;/script&gt;
&lt;script src="/js/jquery.ui.datepicker-ru.js"&gt;&lt;/script&gt;
&lt;script src="/lib/jquery.jdigiclock.js"&gt;&lt;/script&gt;
&lt;script src="/js/go_ales.js"&gt;&lt;/script&gt;
&lt;script src="/js/refresh_cap.js"&gt;&lt;/script&gt;
&lt;!--
&lt;script src="/js/go_swap.js"&gt;&lt;/script&gt;
&lt;script src="/js/go_sel.js"&gt;&lt;/script&gt;
&lt;script src="/js/go_zal.js"&gt;&lt;/script&gt;
--&gt;
&lt;/head&gt;
&lt;body&gt;
&lt;div class="frm00" id="ales_log"&gt;
&lt;div class="maindiv"&gt;
&lt;div class="parts h400" id="login" align="center"&gt;
[&gt;maintext&lt;]
&lt;br /&gt;
&lt;a href="/"&gt;&lt;img src="/imag/buttons/round90blue90.gif" width="90" height="90" /&gt;&lt;/a&gt;
&lt;/div&gt;
&lt;/div&gt;
&lt;/div&gt;
&lt;/body&gt;
&lt;/html&gt;');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FFC000"/>
  </sheetPr>
  <dimension ref="A1:H40"/>
  <sheetViews>
    <sheetView workbookViewId="0">
      <pane ySplit="1" topLeftCell="A2" activePane="bottomLeft" state="frozen"/>
      <selection pane="bottomLeft" activeCell="H5" sqref="H5"/>
    </sheetView>
  </sheetViews>
  <sheetFormatPr defaultRowHeight="15" outlineLevelCol="1" x14ac:dyDescent="0.25"/>
  <cols>
    <col min="1" max="1" width="16.28515625" customWidth="1"/>
    <col min="2" max="2" width="19.5703125" customWidth="1" outlineLevel="1"/>
    <col min="3" max="3" width="61.28515625" customWidth="1" outlineLevel="1"/>
    <col min="4" max="4" width="12.42578125" customWidth="1" outlineLevel="1"/>
    <col min="5" max="6" width="14.7109375" customWidth="1" outlineLevel="1"/>
    <col min="7" max="7" width="12.28515625" customWidth="1" outlineLevel="1"/>
  </cols>
  <sheetData>
    <row r="1" spans="1:8" ht="72.75" customHeight="1" x14ac:dyDescent="0.25">
      <c r="A1" t="s">
        <v>310</v>
      </c>
      <c r="B1" t="s">
        <v>46</v>
      </c>
      <c r="C1" t="s">
        <v>311</v>
      </c>
      <c r="D1" t="s">
        <v>552</v>
      </c>
      <c r="E1" t="s">
        <v>548</v>
      </c>
      <c r="F1" t="s">
        <v>410</v>
      </c>
      <c r="G1" t="s">
        <v>801</v>
      </c>
      <c r="H1" s="2" t="s">
        <v>413</v>
      </c>
    </row>
    <row r="2" spans="1:8" ht="68.25" customHeight="1" x14ac:dyDescent="0.25">
      <c r="A2" t="s">
        <v>1</v>
      </c>
      <c r="B2" t="s">
        <v>1</v>
      </c>
      <c r="C2" s="2" t="s">
        <v>412</v>
      </c>
      <c r="D2" s="2"/>
      <c r="E2" s="2"/>
      <c r="F2" s="2"/>
      <c r="G2" s="2"/>
      <c r="H2" t="str">
        <f t="shared" ref="H2:H17" si="0">"INSERT INTO forms ("&amp;A$1&amp;", "&amp;B$1&amp;", "&amp;C$1&amp;", "&amp;D$1&amp;", "&amp;E$1&amp;", "&amp;F$1&amp;", "&amp;G$1&amp;") VALUES ("&amp;CHAR(34)&amp;A2&amp;CHAR(34)&amp;", "&amp;CHAR(34)&amp;B2&amp;CHAR(34)&amp;", "&amp;CHAR(34)&amp;C2&amp;CHAR(34)&amp;", "&amp;CHAR(34)&amp;D2&amp;CHAR(34)&amp;", "&amp;CHAR(34)&amp;E2&amp;CHAR(34)&amp;", "&amp;CHAR(34)&amp;F2&amp;CHAR(34)&amp;", "&amp;CHAR(34)&amp;G2&amp;CHAR(34)&amp;");"</f>
        <v>INSERT INTO forms (nam, val, forms, act, okmess, tab, comeback) VALUES ("order", "order", "&lt;form action='/%D0%9E%D0%B1%D1%80%D0%B0%D0%B1%D0%BE%D1%82%D0%BA%D0%B0_%D0%B7%D0%B0%D0%BA%D0%B0%D0%B7%D0%B0/' method='post' name='brief' class='brief'&gt;
        &lt;p class='pform'&gt;&lt;b&gt;Название клиента / Название агентства:&lt;/b&gt;&lt;/p&gt;
        &lt;input name='cli' type='text' size='75' maxlength='75' /&gt;
        &lt;p class='pform'&gt;&lt;b&gt;Название мероприятия/ повод мероприятия:&lt;/b&gt;&lt;/p&gt;
        &lt;input name='reason' type='radio' value='1' class='r1' /&gt; юбилей компании
        &lt;input name='reason' type='radio' value='2' class='r1' /&gt; корпоративный праздник&lt;br /&gt;
        &lt;input name='reason' type='radio' value='0' class='r1' /&gt; другое
        &lt;input name='reason' type='text' size='65' maxlength='65' /&gt;
        &lt;p class='pform'&gt;&lt;b&gt;Проведение мероприятия:&lt;/b&gt;&lt;/p&gt;
  &lt;table border='0' class='tabform'&gt;
  &lt;tr&gt;&lt;td width='115px;'&gt;дата проведения&lt;/td&gt;&lt;td&gt;&lt;input name='datestart' type='text' size='25' maxlength='25' class='edform' id='datepicker'/&gt;&lt;/td&gt;&lt;/tr&gt;
  &lt;tr&gt;&lt;td width='115px;'&gt;время начала&lt;/td&gt;&lt;td&gt;&lt;input name='timestart' type='text' size='25' maxlength='25' class='edform' /&gt;&lt;/td&gt;&lt;/tr&gt;
  &lt;tr&gt;&lt;td width='115px;'&gt;время окончания&lt;/td&gt;&lt;td&gt;&lt;input name='timefin' type='text' size='25' maxlength='25' class='edform' /&gt;&lt;/td&gt;&lt;/tr&gt;
  &lt;/table&gt;
  &lt;p class='pform'&gt;&lt;b&gt;Формат мероприятия:&lt;/b&gt;&lt;/p&gt;
        &lt;input name='format1' type='radio' value='0' class='r1' /&gt; банкет&lt;br /&gt;
        &lt;input name='format1' type='radio' value='1' class='r1' /&gt; фуршет&lt;br /&gt;
        &lt;input name='format1' type='radio' value='2' class='r1' /&gt; фуршет с рассадкой&lt;br /&gt;
        &lt;input name='format1' type='radio' value='3' class='r1' /&gt; банкет с фуршетной линией&lt;br /&gt;
        &lt;input name='format1' type='radio' value='4' class='r1' /&gt; буфет с коктейльными столами (кофебрейк)&lt;br /&gt;
  &lt;table border='0' class='tabform'&gt;
  &lt;tr&gt;&lt;td width='115px;'&gt;&lt;p class='pform'&gt;&lt;b&gt;Количество гостей:&lt;/b&gt;&lt;/p&gt;&lt;/td&gt;&lt;td&gt;&lt;input name='guestqty' type='text' size='25' maxlength='25' class='edform'/&gt;&lt;/td&gt;&lt;/tr&gt;
  &lt;/table&gt;
  &lt;p class='pform'&gt;&lt;b&gt;Дополнительные требования / комментариии:&lt;/b&gt;&lt;/p&gt;
  &lt;textarea name='other' cols='58' rows='4'&gt;&lt;/textarea&gt;
  &lt;p class='pform'&gt;время на монтаж/демонтаж &lt;input name='montime' type='text' size='18' maxlength='20' class='edform'/&gt;&lt;/p&gt;
    &lt;p class='pform'&gt;&lt;b&gt;Контакты:&lt;/b&gt;&lt;/p&gt;
    &lt;table border='0' class='tabform'&gt;
  &lt;tr&gt;&lt;td width='115px;'&gt;контактное лицо&lt;/td&gt;&lt;td&gt;&lt;input name='person' type='text' size='25' maxlength='35' class='edform'/&gt;&lt;/td&gt;&lt;/tr&gt;
  &lt;tr&gt;&lt;td width='115px;'&gt;телефон&lt;/td&gt;&lt;td&gt;&lt;input name='phone' type='text' size='25' maxlength='25' class='edform' /&gt;&lt;/td&gt;&lt;/tr&gt;
  &lt;tr&gt;&lt;td width='115px;'&gt;емайл&lt;/td&gt;&lt;td&gt;&lt;input name='email' type='text' size='25' maxlength='35' class='edform' /&gt;&lt;/td&gt;&lt;/tr&gt;
  &lt;/table&gt;
  &lt;br /&gt;&lt;div align='center'&gt;
  &lt;div class='captcha'  align='center'&gt;
   Введите цифры с картинки:&lt;br /&gt;
   &lt;div class='capt' align='center'&gt;&lt;img class='captcha' src='/parts/prt_unit_captcha.php' /&gt;&lt;/div&gt;
   &lt;div class='central' id='refr'&gt;&lt;img class='butt' id='refresh' src='/imag/i/refresh.png' title='изменить код'/&gt;&lt;/div&gt;
   &lt;div class='central' align='center'&gt;&lt;input class='captcha' name='captcha' type='text' value='|&gt;captcha&lt;|' size='5' maxlength='5'&gt;&lt;/div&gt;
   &lt;/div&gt;
   &lt;/div&gt;
   &lt;br /&gt;
 &lt;p class='pform' align='center'&gt;&lt;input name='go' type='submit' value='отправить' /&gt;&lt;/p&gt;&lt;br /&gt;
        &lt;/form&gt;", "", "", "", "");</v>
      </c>
    </row>
    <row r="3" spans="1:8" ht="93" customHeight="1" x14ac:dyDescent="0.25">
      <c r="A3" t="s">
        <v>309</v>
      </c>
      <c r="B3" t="s">
        <v>0</v>
      </c>
      <c r="C3" s="2" t="s">
        <v>329</v>
      </c>
      <c r="D3" s="2"/>
      <c r="E3" s="2"/>
      <c r="F3" s="2"/>
      <c r="G3" s="2"/>
      <c r="H3" t="str">
        <f t="shared" si="0"/>
        <v>INSERT INTO forms (nam, val, forms, act, okmess, tab, comeback) VALUES ("new", "new_user", "&lt;form action='/%D0%9B%D0%B8%D1%87%D0%BD%D1%8B%D0%B5_%D0%B4%D0%B0%D0%BD%D0%BD%D1%8B%D0%B5/'
   method='post' name='new_user'&gt;
   &lt;div class='form1' align='center'&gt;&lt;p class='alarm'&gt;
   |&gt;message&lt;|&lt;/p&gt;
   * Имя: &lt;input name='firstname' type='text' value='|&gt;firstname&lt;|' size='10' maxlength='30'&gt; 
   Отчество: &lt;input name='middlename' type='text' value='|&gt;middlename&lt;|' size='15' maxlength='30'&gt;
   * Фамилия: &lt;input name='lastname' type='text' value='|&gt;lastname&lt;|' size='20' maxlength='40'&gt;&lt;br /&gt;&lt;br /&gt;
   * E-mail: &lt;input name='email' type='text' value='|&gt;email&lt;|' size='15' maxlength='40'&gt;
   * Моб. Тел.: &lt;input name='phone' type='text' value='|&gt;phone&lt;|' size='15' maxlength='40'&gt;
   Город.: &lt;input name='city' type='text' value='|&gt;city&lt;|' size='15' maxlength='40'&gt;&lt;br /&gt;&lt;br /&gt;
   &lt;div class='formtab'&gt;&lt;table class='logintab'&gt;&lt;tr&gt;&lt;td&gt;* Придумайте Логин: &lt;/td&gt;&lt;td&gt;&lt;input name='login' type='text' value='|&gt;login&lt;|' size='15' maxlength='40'&gt;&lt;/td&gt;&lt;/tr&gt;
   &lt;tr&gt;&lt;td&gt;* Придумайте Пароль: &lt;/td&gt;&lt;td&gt;&lt;input name='password' type='password' value='|&gt;password&lt;|' size='15' maxlength='20'&gt;&lt;br /&gt;&lt;/td&gt;&lt;/tr&gt;
   &lt;tr&gt;&lt;td&gt;* Повторите пароль: &lt;/td&gt;&lt;td&gt;&lt;input name='pass2' type='password' value='|&gt;pass2&lt;|' size='15' maxlength='20'&gt;&lt;/td&gt;&lt;/tr&gt;
   &lt;/table&gt;&lt;/div&gt;&lt;div class='captcha'&gt;
   Введите цифры с картинки:&lt;br /&gt;
   &lt;div class='capt'&gt;&lt;img class='captcha' src='/parts/prt_unit_captcha.php' /&gt;&lt;/div&gt;&lt;img class="butt" id="refresh" src="/i/refresh.png" /&gt;&lt;input class='captcha' name='captcha' type='text' value='|&gt;captcha&lt;|' size='5' maxlength='5'&gt;&lt;/div&gt;
   &lt;br /&gt;
   О себе:&lt;br /&gt;
   &lt;textarea name='about' cols='50' rows='3'&gt;|&gt;about&lt;|&lt;/textarea&gt;&lt;br /&gt;&lt;br /&gt;
   &lt;input name='table' type='hidden' value='users' /&gt;
   &lt;input name='action' type='hidden' value='add' /&gt;
   &lt;input name='obligatory' type='hidden' value='firstname lastname email phone login password' /&gt;
   &lt;input name='optionally' type='hidden' value='middlename city about phone login password pass2 captcha' /&gt;
   &lt;input name='unique' type='hidden' value='email phone login' /&gt;
   &lt;input name='check_equal' type='hidden' value='password pass2' /&gt;
   &lt;input name='ok' type='submit' value='Отправить' /&gt;&lt;/div&gt;
   &lt;/form&gt;", "", "", "", "");</v>
      </c>
    </row>
    <row r="4" spans="1:8" ht="72" customHeight="1" x14ac:dyDescent="0.25">
      <c r="A4" t="s">
        <v>312</v>
      </c>
      <c r="B4" t="s">
        <v>2</v>
      </c>
      <c r="C4" s="2" t="s">
        <v>318</v>
      </c>
      <c r="D4" s="2"/>
      <c r="E4" s="2"/>
      <c r="F4" s="2"/>
      <c r="G4" s="2"/>
      <c r="H4" t="str">
        <f t="shared" si="0"/>
        <v>INSERT INTO forms (nam, val, forms, act, okmess, tab, comeback) VALUES ("check", "check_data", "&lt;form action='/%D0%9B%D0%B8%D1%87%D0%BD%D1%8B%D0%B5_%D0%B4%D0%B0%D0%BD%D0%BD%D1%8B%D0%B5/' method='post' name='new_user'&gt;
   &lt;div class='form1'&gt;Имя: |&gt;firstname&lt;|&lt;input name='firstname' type='hidden' value='|&gt;firstname&lt;|'&gt; 
   Отчество: |&gt;middlename&lt;|&lt;input name='middlename' type='hidden' value='|&gt;middlename&lt;|'&gt;
   Фамилия: |&gt;lastname&lt;|&lt;input name='lastname' type='hidden' value='|&gt;lastname&lt;|'&gt;&lt;br /&gt;&lt;br /&gt;
   E-mail: |&gt;email&lt;|&lt;input name='email' type='hidden' value='|&gt;email&lt;|'&gt;
   Моб. Тел.:  |&gt;phone&lt;|&lt;input name='phone' type='hidden' value='|&gt;phone&lt;|'&gt;
   Город.: |&gt;city&lt;|&lt;input name='city' type='hidden' value='|&gt;city&lt;|'&gt;&lt;br /&gt;&lt;br /&gt;
   Логин: |&gt;login&lt;|&lt;/td&gt;&lt;td&gt;&lt;input name='login' type='hidden' value='|&gt;login&lt;|'&gt;
   &lt;br /&gt;&lt;br /&gt;
   О себе:&lt;br /&gt;
   &lt;textarea name='descr' cols='50' rows='3'&gt;|&gt;desc&lt;|&lt;/textarea&gt;&lt;br /&gt;&lt;br /&gt;
   &lt;input name='table' type='hidden' value='users' /&gt;
   &lt;input name='action' type='hidden' value='add' /&gt;
   &lt;input name='obligatory' type='hidden' value='firstname lastname email phone login password pass2 captcha' /&gt;
   &lt;input name='optionally' type='hidden' value='middlename city about phone login password pass2' /&gt;
   &lt;input name='check_equal' type='hidden' value='password pass2' /&gt;
   &lt;input name='ok' type='submit' value='Отправить' /&gt;&lt;/div&gt;
   &lt;/form&gt;", "", "", "", "");</v>
      </c>
    </row>
    <row r="5" spans="1:8" ht="78.75" customHeight="1" x14ac:dyDescent="0.25">
      <c r="A5" t="s">
        <v>314</v>
      </c>
      <c r="B5" t="s">
        <v>314</v>
      </c>
      <c r="C5" s="2" t="s">
        <v>319</v>
      </c>
      <c r="D5" s="2"/>
      <c r="E5" s="2"/>
      <c r="F5" s="2"/>
      <c r="G5" s="2"/>
      <c r="H5" t="str">
        <f t="shared" si="0"/>
        <v>INSERT INTO forms (nam, val, forms, act, okmess, tab, comeback) VALUES ("data", "data", "&lt;div class='form1' align='center'&gt;
   &lt;br /&gt;Зарегистрирован новый пользователь:&lt;br /&gt;&lt;br /&gt;
   &lt;table class='data'&gt;
   &lt;tr&gt;
   &lt;td&gt;&lt;b&gt;Имя: &lt;/b&gt;&lt;/td&gt;&lt;td&gt;|&gt;firstname&lt;|&lt;/td&gt;
   &lt;td&gt;&lt;b&gt;Отчество: &lt;/b&gt;&lt;/td&gt;&lt;td&gt;|&gt;middlename&lt;|&lt;/td&gt; 
   &lt;td&gt;&lt;b&gt;Фамилия: &lt;/b&gt;&lt;/td&gt;&lt;td&gt;|&gt;lastname&lt;|&lt;/td&gt;
   &lt;/tr&gt;
   &lt;tr&gt;
   &lt;td&gt;&lt;b&gt;E-mail: &lt;/b&gt;&lt;/td&gt;&lt;td&gt;|&gt;email&lt;|&lt;/td&gt;
   &lt;td&gt;&lt;b&gt;Моб. Тел.: &lt;/b&gt;&lt;/td&gt;&lt;td&gt;|&gt;phone&lt;|&lt;/td&gt;
   &lt;td&gt;&lt;b&gt;Логин: &lt;/b&gt;&lt;/td&gt;&lt;td&gt;|&gt;login&lt;|&lt;/td&gt;
   &lt;/tr&gt;
   &lt;/table&gt;&lt;/div&gt;
", "", "", "", "");</v>
      </c>
    </row>
    <row r="6" spans="1:8" ht="60" x14ac:dyDescent="0.25">
      <c r="A6" t="s">
        <v>15</v>
      </c>
      <c r="B6" t="s">
        <v>15</v>
      </c>
      <c r="C6" s="2" t="s">
        <v>320</v>
      </c>
      <c r="D6" s="2"/>
      <c r="E6" s="2"/>
      <c r="F6" s="2"/>
      <c r="G6" s="2"/>
      <c r="H6" t="str">
        <f t="shared" si="0"/>
        <v>INSERT INTO forms (nam, val, forms, act, okmess, tab, comeback) VALUES ("not_pass", "not_pass", "&lt;div class='mesform'&gt;&lt;b&gt;YOU SHALL NOT PASS !!!&lt;/b&gt;&lt;br /&gt;&lt;br /&gt;
   &lt;img src='/images/not_pass.jpg' width='316' height='400' alt='not pass' longdesc='plus.html' /&gt;
   &lt;br /&gt;&lt;br /&gt;&lt;br /&gt;&lt;/div&gt;", "", "", "", "");</v>
      </c>
    </row>
    <row r="7" spans="1:8" ht="60" x14ac:dyDescent="0.25">
      <c r="A7" t="s">
        <v>19</v>
      </c>
      <c r="B7" t="s">
        <v>19</v>
      </c>
      <c r="C7" s="2" t="s">
        <v>321</v>
      </c>
      <c r="D7" s="2"/>
      <c r="E7" s="2"/>
      <c r="F7" s="2"/>
      <c r="G7" s="2"/>
      <c r="H7" t="str">
        <f t="shared" si="0"/>
        <v>INSERT INTO forms (nam, val, forms, act, okmess, tab, comeback) VALUES ("hello", "hello", "&lt;div class='mesform'&gt;&lt;b&gt;Приветствуем Вас !!!&lt;/b&gt;&lt;br /&gt;&lt;br /&gt;
   &lt;img src='/images/not_pass.jpg' width='316' height='400' alt='not pass' longdesc='plus.html' /&gt;
   &lt;br /&gt;&lt;br /&gt;&lt;br /&gt;&lt;/div&gt;", "", "", "", "");</v>
      </c>
    </row>
    <row r="8" spans="1:8" ht="110.25" customHeight="1" x14ac:dyDescent="0.25">
      <c r="A8" t="s">
        <v>317</v>
      </c>
      <c r="B8" t="s">
        <v>317</v>
      </c>
      <c r="C8" s="2" t="s">
        <v>325</v>
      </c>
      <c r="D8" s="2"/>
      <c r="E8" s="2"/>
      <c r="F8" s="2"/>
      <c r="G8" s="2"/>
      <c r="H8" t="str">
        <f t="shared" si="0"/>
        <v>INSERT INTO forms (nam, val, forms, act, okmess, tab, comeback) VALUES ("addsite", "addsite", "&lt;a href='/%D0%9A%D0%B0%D1%82%D0%B0%D0%BB%D0%BE%D0%B3/'&gt;Каталог сайтов&lt;/a&gt;&lt;br /&gt;&lt;br /&gt; &lt;form action='/%D0%94%D0%BE%D0%B1%D0%B0%D0%B2%D0%B8%D1%82%D1%8C_%D1%81%D1%81%D1%8B%D0%BB%D0%BA%D1%83/' method='post' name='new_site'&gt;
   &lt;div class='form1'&gt;&lt;p class='alarm'&gt; |&gt;message&lt;|&lt;/p&gt;&lt;br /&gt;Заполните форму&lt;br /&gt;
все поля до 255 знаков&lt;br /&gt;
&lt;strong&gt;все поля обязательны для заполнения&lt;/strong&gt;&lt;br /&gt;&lt;table width='400' border='0' class='formtable'&gt;
   &lt;tr&gt;&lt;td&gt;URL:&lt;/td&gt;&lt;td&gt;&lt;input class='catalog' name='urlink' type='text' value='|&gt;urlink&lt;|' size='100' maxlength='255' &gt;&lt;/td&gt;&lt;/tr&gt;
   &lt;tr&gt;&lt;td&gt;Название (текст ссылки): &lt;/td&gt;&lt;td&gt;&lt;input class='catalog' name='textlink' type='text' value='|&gt;textlink&lt;|' size='100' maxlength='255' &gt;&lt;/td&gt;&lt;/tr&gt;
   &lt;tr&gt;&lt;td&gt;E-mail:&lt;/td&gt;&lt;td&gt;&lt;input class='catalog' name='email' type='text' value='|&gt;email&lt;|' size='100' maxlength='255' &gt;&lt;/td&gt;&lt;/tr&gt;
   &lt;tr&gt;&lt;td&gt;Адрес обратной ссылки:&lt;/td&gt;&lt;td&gt;&lt;input class='catalog' name='backurl' type='text' value='|&gt;backurl&lt;|' cols='100' maxlength='255' &gt;&lt;/td&gt;&lt;/tr&gt;
   &lt;tr&gt;&lt;td&gt;Рубрика:&lt;/td&gt;&lt;td&gt;
   &lt;select name='category' class='cat_select'&gt;&lt;option value='0'&gt;Выбрать&lt;/option&gt;&lt;option value='4'&gt;Hi-Tech&lt;/option&gt;&lt;option value='636'&gt;&amp;nbsp;&amp;nbsp;&amp;nbsp;&amp;nbsp;&amp;nbsp;Компьютеры&lt;/option&gt;&lt;option value='5'&gt;&amp;nbsp;&amp;nbsp;&amp;nbsp;&amp;nbsp;&amp;nbsp;Интернет&lt;/option&gt;&lt;option value='311'&gt;&amp;nbsp;&amp;nbsp;&amp;nbsp;&amp;nbsp;&amp;nbsp;Мобильная связь&lt;/option&gt;&lt;option value='49'&gt;&amp;nbsp;&amp;nbsp;&amp;nbsp;&amp;nbsp;&amp;nbsp;Программы&lt;/option&gt;&lt;option value='51'&gt;&amp;nbsp;&amp;nbsp;&amp;nbsp;&amp;nbsp;&amp;nbsp;Безопасность&lt;/option&gt;&lt;option value='47'&gt;&amp;nbsp;&amp;nbsp;&amp;nbsp;&amp;nbsp;&amp;nbsp;Сети и связь&lt;/option&gt;&lt;option value='679'&gt;&amp;nbsp;&amp;nbsp;&amp;nbsp;&amp;nbsp;&amp;nbsp;Интерфейс&lt;/option&gt;&lt;option value='1278'&gt;&amp;nbsp;&amp;nbsp;&amp;nbsp;&amp;nbsp;&amp;nbsp;Универсальное&lt;/option&gt;&lt;option selected value='1277'&gt;&amp;nbsp;&amp;nbsp;&amp;nbsp;&amp;nbsp;&amp;nbsp;Прочее&lt;/option&gt;&lt;option value='112'&gt;Работа&lt;/option&gt;&lt;option value='10480'&gt;&amp;nbsp;&amp;nbsp;&amp;nbsp;&amp;nbsp;&amp;nbsp;Вакансии и резюме&lt;/option&gt;&lt;option value='10481'&gt;&amp;nbsp;&amp;nbsp;&amp;nbsp;&amp;nbsp;&amp;nbsp;Кадровые агентства&lt;/option&gt;&lt;option value='10482'&gt;&amp;nbsp;&amp;nbsp;&amp;nbsp;&amp;nbsp;&amp;nbsp;Работа за рубежом&lt;/option&gt;&lt;option value='10483'&gt;&amp;nbsp;&amp;nbsp;&amp;nbsp;&amp;nbsp;&amp;nbsp;Работа для IT-специалистов&lt;/option&gt;&lt;option value='10484'&gt;&amp;nbsp;&amp;nbsp;&amp;nbsp;&amp;nbsp;&amp;nbsp;Временная и удаленная работа&lt;/option&gt;&lt;option value='10994'&gt;&amp;nbsp;&amp;nbsp;&amp;nbsp;&amp;nbsp;&amp;nbsp;Управление персоналом&lt;/option&gt;&lt;option value='11595'&gt;&amp;nbsp;&amp;nbsp;&amp;nbsp;&amp;nbsp;&amp;nbsp;Работа для студентов&lt;/option&gt;&lt;option value='2'&gt;Учёба&lt;/option&gt;&lt;option value='25'&gt;&amp;nbsp;&amp;nbsp;&amp;nbsp;&amp;nbsp;&amp;nbsp;Высшее образование&lt;/option&gt;&lt;option value='27'&gt;&amp;nbsp;&amp;nbsp;&amp;nbsp;&amp;nbsp;&amp;nbsp;Курсы&lt;/option&gt;&lt;option value='26'&gt;&amp;nbsp;&amp;nbsp;&amp;nbsp;&amp;nbsp;&amp;nbsp;Среднее образование&lt;/option&gt;&lt;option value='3281'&gt;&amp;nbsp;&amp;nbsp;&amp;nbsp;&amp;nbsp;&amp;nbsp;Науки&lt;/option&gt;&lt;option value='2898'&gt;&amp;nbsp;&amp;nbsp;&amp;nbsp;&amp;nbsp;&amp;nbsp;Учебные материалы&lt;/option&gt;&lt;option value='670'&gt;&amp;nbsp;&amp;nbsp;&amp;nbsp;&amp;nbsp;&amp;nbsp;Универсальное&lt;/option&gt;&lt;option value='669'&gt;&amp;nbsp;&amp;nbsp;&amp;nbsp;&amp;nbsp;&amp;nbsp;Прочее&lt;/option&gt;&lt;option value='9'&gt;Дом&lt;/option&gt;&lt;option value='2865'&gt;&amp;nbsp;&amp;nbsp;&amp;nbsp;&amp;nbsp;&amp;nbsp;Квартира и дача&lt;/option&gt;&lt;option value='95'&gt;&amp;nbsp;&amp;nbsp;&amp;nbsp;&amp;nbsp;&amp;nbsp;Кулинария&lt;/option&gt;&lt;option value='668'&gt;&amp;nbsp;&amp;nbsp;&amp;nbsp;&amp;nbsp;&amp;nbsp;Все для праздника&lt;/option&gt;&lt;option value='2866'&gt;&amp;nbsp;&amp;nbsp;&amp;nbsp;&amp;nbsp;&amp;nbsp;Семья&lt;/option&gt;&lt;option value='97'&gt;&amp;nbsp;&amp;nbsp;&amp;nbsp;&amp;nbsp;&amp;nbsp;Домашние животные&lt;/option&gt;&lt;option value='96'&gt;&amp;nbsp;&amp;nbsp;&amp;nbsp;&amp;nbsp;&amp;nbsp;Здоровье&lt;/option&gt;&lt;option value='105'&gt;&amp;nbsp;&amp;nbsp;&amp;nbsp;&amp;nbsp;&amp;nbsp;Мода и красота&lt;/option&gt;&lt;option value='103'&gt;&amp;nbsp;&amp;nbsp;&amp;nbsp;&amp;nbsp;&amp;nbsp;Покупки&lt;/option&gt;&lt;option value='350'&gt;&amp;nbsp;&amp;nbsp;&amp;nbsp;&amp;nbsp;&amp;nbsp;Универсальное&lt;/option&gt;&lt;option value='3'&gt;Общество&lt;/option&gt;&lt;option value='37'&gt;&amp;nbsp;&amp;nbsp;&amp;nbsp;&amp;nbsp;&amp;nbsp;Власть&lt;/option&gt;&lt;option value='233'&gt;&amp;nbsp;&amp;nbsp;&amp;nbsp;&amp;nbsp;&amp;nbsp;Законы&lt;/option&gt;&lt;option value='39'&gt;&amp;nbsp;&amp;nbsp;&amp;nbsp;&amp;nbsp;&amp;nbsp;НКО&lt;/option&gt;&lt;option value='40'&gt;&amp;nbsp;&amp;nbsp;&amp;nbsp;&amp;nbsp;&amp;nbsp;Политика&lt;/option&gt;&lt;option value='43'&gt;&amp;nbsp;&amp;nbsp;&amp;nbsp;&amp;nbsp;&amp;nbsp;Религия&lt;/option&gt;&lt;option value='958'&gt;&amp;nbsp;&amp;nbsp;&amp;nbsp;&amp;nbsp;&amp;nbsp;Универсальное&lt;/option&gt;&lt;option value='957'&gt;&amp;nbsp;&amp;nbsp;&amp;nbsp;&amp;nbsp;&amp;nbsp;Прочее&lt;/option&gt;&lt;option value='8'&gt;Развлечения&lt;/option&gt;&lt;option value='87'&gt;&amp;nbsp;&amp;nbsp;&amp;nbsp;&amp;nbsp;&amp;nbsp;Игры&lt;/option&gt;&lt;option value='146'&gt;&amp;nbsp;&amp;nbsp;&amp;nbsp;&amp;nbsp;&amp;nbsp;Юмор&lt;/option&gt;&lt;option value='421'&gt;&amp;nbsp;&amp;nbsp;&amp;nbsp;&amp;nbsp;&amp;nbsp;Знакомства&lt;/option&gt;&lt;option value='11829'&gt;&amp;nbsp;&amp;nbsp;&amp;nbsp;&amp;nbsp;&amp;nbsp;Социальные сети&lt;/option&gt;&lt;option value='11034'&gt;&amp;nbsp;&amp;nbsp;&amp;nbsp;&amp;nbsp;&amp;nbsp;Психологические тесты&lt;/option&gt;&lt;option value='11374'&gt;&amp;nbsp;&amp;nbsp;&amp;nbsp;&amp;nbsp;&amp;nbsp;Развлекательные издания&lt;/option&gt;&lt;option value='91'&gt;&amp;nbsp;&amp;nbsp;&amp;nbsp;&amp;nbsp;&amp;nbsp;Эротика&lt;/option&gt;&lt;option value='12'&gt;&amp;nbsp;&amp;nbsp;&amp;nbsp;&amp;nbsp;&amp;nbsp;Непознанное&lt;/option&gt;&lt;option value='10641'&gt;&amp;nbsp;&amp;nbsp;&amp;nbsp;&amp;nbsp;&amp;nbsp;Чаты&lt;/option&gt;&lt;option value='1950'&gt;&amp;nbsp;&amp;nbsp;&amp;nbsp;&amp;nbsp;&amp;nbsp;Универсальное&lt;/option&gt;&lt;option value='1949'&gt;&amp;nbsp;&amp;nbsp;&amp;nbsp;&amp;nbsp;&amp;nbsp;Прочее&lt;/option&gt;&lt;option value='3579'&gt;Отдых&lt;/option&gt;&lt;option value='2877'&gt;&amp;nbsp;&amp;nbsp;&amp;nbsp;&amp;nbsp;&amp;nbsp;Где развлечься&lt;/option&gt;&lt;option value='88'&gt;&amp;nbsp;&amp;nbsp;&amp;nbsp;&amp;nbsp;&amp;nbsp;Туризм&lt;/option&gt;&lt;option value='3691'&gt;&amp;nbsp;&amp;nbsp;&amp;nbsp;&amp;nbsp;&amp;nbsp;Каникулы&lt;/option&gt;&lt;option value='98'&gt;&amp;nbsp;&amp;nbsp;&amp;nbsp;&amp;nbsp;&amp;nbsp;Хобби&lt;/option&gt;&lt;option value='1'&gt;Культура&lt;/option&gt;&lt;option value='19'&gt;&amp;nbsp;&amp;nbsp;&amp;nbsp;&amp;nbsp;&amp;nbsp;Музыка&lt;/option&gt;&lt;option value='18'&gt;&amp;nbsp;&amp;nbsp;&amp;nbsp;&amp;nbsp;&amp;nbsp;Литература&lt;/option&gt;&lt;option value='20'&gt;&amp;nbsp;&amp;nbsp;&amp;nbsp;&amp;nbsp;&amp;nbsp;Кино&lt;/option&gt;&lt;option value='17'&gt;&amp;nbsp;&amp;nbsp;&amp;nbsp;&amp;nbsp;&amp;nbsp;Театры&lt;/option&gt;&lt;option value='21'&gt;&amp;nbsp;&amp;nbsp;&amp;nbsp;&amp;nbsp;&amp;nbsp;Фотография&lt;/option&gt;&lt;option value='15'&gt;&amp;nbsp;&amp;nbsp;&amp;nbsp;&amp;nbsp;&amp;nbsp;Музеи&lt;/option&gt;&lt;option value='16'&gt;&amp;nbsp;&amp;nbsp;&amp;nbsp;&amp;nbsp;&amp;nbsp;Изобразительные искусства&lt;/option&gt;&lt;option value='661'&gt;&amp;nbsp;&amp;nbsp;&amp;nbsp;&amp;nbsp;&amp;nbsp;Танец&lt;/option&gt;&lt;option value='62'&gt;&amp;nbsp;&amp;nbsp;&amp;nbsp;&amp;nbsp;&amp;nbsp;Универсальное&lt;/option&gt;&lt;option value='61'&gt;&amp;nbsp;&amp;nbsp;&amp;nbsp;&amp;nbsp;&amp;nbsp;Прочее&lt;/option&gt;&lt;option value='90'&gt;Спорт&lt;/option&gt;&lt;option value='411'&gt;&amp;nbsp;&amp;nbsp;&amp;nbsp;&amp;nbsp;&amp;nbsp;Футбол&lt;/option&gt;&lt;option value='412'&gt;&amp;nbsp;&amp;nbsp;&amp;nbsp;&amp;nbsp;&amp;nbsp;Хоккей&lt;/option&gt;&lt;option value='410'&gt;&amp;nbsp;&amp;nbsp;&amp;nbsp;&amp;nbsp;&amp;nbsp;Баскетбол&lt;/option&gt;&lt;option value='417'&gt;&amp;nbsp;&amp;nbsp;&amp;nbsp;&amp;nbsp;&amp;nbsp;Теннис&lt;/option&gt;&lt;option value='408'&gt;&amp;nbsp;&amp;nbsp;&amp;nbsp;&amp;nbsp;&amp;nbsp;Автоспорт&lt;/option&gt;&lt;option value='418'&gt;&amp;nbsp;&amp;nbsp;&amp;nbsp;&amp;nbsp;&amp;nbsp;Шахматы, шашки&lt;/option&gt;&lt;option value='416'&gt;&amp;nbsp;&amp;nbsp;&amp;nbsp;&amp;nbsp;&amp;nbsp;Силовые виды спорта&lt;/option&gt;&lt;option value='438'&gt;&amp;nbsp;&amp;nbsp;&amp;nbsp;&amp;nbsp;&amp;nbsp;Единоборства&lt;/option&gt;&lt;option value='11824'&gt;&amp;nbsp;&amp;nbsp;&amp;nbsp;&amp;nbsp;&amp;nbsp;Спортивные трансляции&lt;/option&gt;&lt;option value='3441'&gt;&amp;nbsp;&amp;nbsp;&amp;nbsp;&amp;nbsp;&amp;nbsp;Летние виды спорта&lt;/option&gt;&lt;option value='3365'&gt;&amp;nbsp;&amp;nbsp;&amp;nbsp;&amp;nbsp;&amp;nbsp;Зимние виды спорта&lt;/option&gt;&lt;option value='3343'&gt;&amp;nbsp;&amp;nbsp;&amp;nbsp;&amp;nbsp;&amp;nbsp;Экстремальный спорт&lt;/option&gt;&lt;option value='660'&gt;&amp;nbsp;&amp;nbsp;&amp;nbsp;&amp;nbsp;&amp;nbsp;Водный спорт&lt;/option&gt;&lt;option value='439'&gt;&amp;nbsp;&amp;nbsp;&amp;nbsp;&amp;nbsp;&amp;nbsp;Конкурсы,  тотализатор&lt;/option&gt;&lt;option value='10082'&gt;&amp;nbsp;&amp;nbsp;&amp;nbsp;&amp;nbsp;&amp;nbsp;Спортивная пресса&lt;/option&gt;&lt;option value='10081'&gt;&amp;nbsp;&amp;nbsp;&amp;nbsp;&amp;nbsp;&amp;nbsp;Соревнования&lt;/option&gt;&lt;option value='3393'&gt;&amp;nbsp;&amp;nbsp;&amp;nbsp;&amp;nbsp;&amp;nbsp;Спортивные товары&lt;/option&gt;&lt;option value='11320'&gt;&amp;nbsp;&amp;nbsp;&amp;nbsp;&amp;nbsp;&amp;nbsp;Спортклубы&lt;/option&gt;&lt;option value='2078'&gt;&amp;nbsp;&amp;nbsp;&amp;nbsp;&amp;nbsp;&amp;nbsp;Универсальное&lt;/option&gt;&lt;option value='2077'&gt;&amp;nbsp;&amp;nbsp;&amp;nbsp;&amp;nbsp;&amp;nbsp;Прочее&lt;/option&gt;&lt;option value='11'&gt;СМИ&lt;/option&gt;&lt;option value='118'&gt;&amp;nbsp;&amp;nbsp;&amp;nbsp;&amp;nbsp;&amp;nbsp;Периодика&lt;/option&gt;&lt;option value='119'&gt;&amp;nbsp;&amp;nbsp;&amp;nbsp;&amp;nbsp;&amp;nbsp;Информационные агентства&lt;/option&gt;&lt;option value='10060'&gt;&amp;nbsp;&amp;nbsp;&amp;nbsp;&amp;nbsp;&amp;nbsp;Новости&lt;/option&gt;&lt;option value='117'&gt;&amp;nbsp;&amp;nbsp;&amp;nbsp;&amp;nbsp;&amp;nbsp;Телевидение&lt;/option&gt;&lt;option value='116'&gt;&amp;nbsp;&amp;nbsp;&amp;nbsp;&amp;nbsp;&amp;nbsp;Радио&lt;/option&gt;&lt;option value='2206'&gt;&amp;nbsp;&amp;nbsp;&amp;nbsp;&amp;nbsp;&amp;nbsp;Универсальное&lt;/option&gt;&lt;option value='2205'&gt;&amp;nbsp;&amp;nbsp;&amp;nbsp;&amp;nbsp;&amp;nbsp;Прочее&lt;/option&gt;&lt;option value='6'&gt;Бизнес&lt;/option&gt;&lt;option value='69'&gt;&amp;nbsp;&amp;nbsp;&amp;nbsp;&amp;nbsp;&amp;nbsp;Финансы&lt;/option&gt;&lt;option value='68'&gt;&amp;nbsp;&amp;nbsp;&amp;nbsp;&amp;nbsp;&amp;nbsp;Недвижимость&lt;/option&gt;&lt;option value='333'&gt;&amp;nbsp;&amp;nbsp;&amp;nbsp;&amp;nbsp;&amp;nbsp;Строительство&lt;/option&gt;&lt;option value='7'&gt;&amp;nbsp;&amp;nbsp;&amp;nbsp;&amp;nbsp;&amp;nbsp;Производство и поставки&lt;/option&gt;&lt;option value='73'&gt;&amp;nbsp;&amp;nbsp;&amp;nbsp;&amp;nbsp;&amp;nbsp;Реклама&lt;/option&gt;&lt;option value='72'&gt;&amp;nbsp;&amp;nbsp;&amp;nbsp;&amp;nbsp;&amp;nbsp;Деловые услуги&lt;/option&gt;&lt;option value='696'&gt;&amp;nbsp;&amp;nbsp;&amp;nbsp;&amp;nbsp;&amp;nbsp;Все для офиса&lt;/option&gt;&lt;option value='1502'&gt;&amp;nbsp;&amp;nbsp;&amp;nbsp;&amp;nbsp;&amp;nbsp;Универсальное&lt;/option&gt;&lt;option value='1501'&gt;&amp;nbsp;&amp;nbsp;&amp;nbsp;&amp;nbsp;&amp;nbsp;Прочее&lt;/option&gt;&lt;option value='3349'&gt;Справки&lt;/option&gt;&lt;option value='3366'&gt;&amp;nbsp;&amp;nbsp;&amp;nbsp;&amp;nbsp;&amp;nbsp;Энциклопедии&lt;/option&gt;&lt;option value='3549'&gt;&amp;nbsp;&amp;nbsp;&amp;nbsp;&amp;nbsp;&amp;nbsp;Словари&lt;/option&gt;&lt;option value='259'&gt;&amp;nbsp;&amp;nbsp;&amp;nbsp;&amp;nbsp;&amp;nbsp;Карты&lt;/option&gt;&lt;option value='12282'&gt;&amp;nbsp;&amp;nbsp;&amp;nbsp;&amp;nbsp;&amp;nbsp;Адреса и телефоны&lt;/option&gt;&lt;option value='66'&gt;&amp;nbsp;&amp;nbsp;&amp;nbsp;&amp;nbsp;&amp;nbsp;Транспорт&lt;/option&gt;&lt;option value='3371'&gt;&amp;nbsp;&amp;nbsp;&amp;nbsp;&amp;nbsp;&amp;nbsp;Афиша&lt;/option&gt;&lt;option value='11252'&gt;&amp;nbsp;&amp;nbsp;&amp;nbsp;&amp;nbsp;&amp;nbsp;Интернет-каталоги&lt;/option&gt;&lt;option value='3504'&gt;&amp;nbsp;&amp;nbsp;&amp;nbsp;&amp;nbsp;&amp;nbsp;Поиск людей&lt;/option&gt;&lt;option value='11185'&gt;&amp;nbsp;&amp;nbsp;&amp;nbsp;&amp;nbsp;&amp;nbsp;Программы ТВ&lt;/option&gt;&lt;option value='2991'&gt;&amp;nbsp;&amp;nbsp;&amp;nbsp;&amp;nbsp;&amp;nbsp;Погода&lt;/option&gt;&lt;option value='99'&gt;Авто&lt;/option&gt;&lt;option value='461'&gt;&amp;nbsp;&amp;nbsp;&amp;nbsp;&amp;nbsp;&amp;nbsp;Продажа автомобилей&lt;/option&gt;&lt;option value='459'&gt;&amp;nbsp;&amp;nbsp;&amp;nbsp;&amp;nbsp;&amp;nbsp;Техническое обслуживание&lt;/option&gt;&lt;option value='460'&gt;&amp;nbsp;&amp;nbsp;&amp;nbsp;&amp;nbsp;&amp;nbsp;Запчасти, аксессуары&lt;/option&gt;&lt;option value='458'&gt;&amp;nbsp;&amp;nbsp;&amp;nbsp;&amp;nbsp;&amp;nbsp;Подготовка водителей&lt;/option&gt;&lt;option value='10089'&gt;&amp;nbsp;&amp;nbsp;&amp;nbsp;&amp;nbsp;&amp;nbsp;Автопресса&lt;/option&gt;&lt;option value='462'&gt;&amp;nbsp;&amp;nbsp;&amp;nbsp;&amp;nbsp;&amp;nbsp;Автолюбители&lt;/option&gt;&lt;option value='457'&gt;&amp;nbsp;&amp;nbsp;&amp;nbsp;&amp;nbsp;&amp;nbsp;Мотоциклы&lt;/option&gt;&lt;option value='3238'&gt;&amp;nbsp;&amp;nbsp;&amp;nbsp;&amp;nbsp;&amp;nbsp;Автострахование&lt;/option&gt;&lt;option value='3016'&gt;&amp;nbsp;&amp;nbsp;&amp;nbsp;&amp;nbsp;&amp;nbsp;Автомобиль и закон&lt;/option&gt;&lt;option value='542'&gt;&amp;nbsp;&amp;nbsp;&amp;nbsp;&amp;nbsp;&amp;nbsp;Универсальное&lt;/option&gt;&lt;option value='541'&gt;&amp;nbsp;&amp;nbsp;&amp;nbsp;&amp;nbsp;&amp;nbsp;Прочее&lt;/option&gt;&lt;option value='11068'&gt;Порталы&lt;/option&gt;&lt;option value='30'&gt;Универсальное&lt;/option&gt;&lt;/select&gt;
   &lt;/td&gt;&lt;/tr&gt;
   &lt;/table&gt;
   Описание сайта (до 1024 знаков)&lt;br /&gt;
   &lt;textarea name='descr' cols='60' rows='5'&gt;|&gt;descr&lt;|&lt;/textarea&gt;
   &lt;input name='table' type='hidden' value='links' /&gt;
   &lt;input name='action' type='hidden' value='addsite' /&gt;
   &lt;input name='unique' type='hidden' value='domain' /&gt;
   &lt;input name='obligatory' type='hidden' value='urlink textlink email backurl' /&gt;&lt;br /&gt;&lt;br /&gt;
   &lt;input name='ok' type='submit' value='Отправить' /&gt;&lt;/div&gt;
   &lt;/form&gt;", "", "", "", "");</v>
      </c>
    </row>
    <row r="9" spans="1:8" ht="78.75" customHeight="1" x14ac:dyDescent="0.25">
      <c r="A9" t="s">
        <v>4</v>
      </c>
      <c r="B9" t="s">
        <v>4</v>
      </c>
      <c r="C9" s="2" t="s">
        <v>525</v>
      </c>
      <c r="D9" s="2"/>
      <c r="E9" s="2"/>
      <c r="F9" s="2"/>
      <c r="G9" s="2"/>
      <c r="H9" t="str">
        <f t="shared" si="0"/>
        <v>INSERT INTO forms (nam, val, forms, act, okmess, tab, comeback) VALUES ("test", "test", "&lt;form action='/%D0%9B%D0%B8%D1%87%D0%BD%D1%8B%D0%B5_%D0%B4%D0%B0%D0%BD%D0%BD%D1%8B%D0%B5/'
   method='post' name='new_user'&gt;
   &lt;div class='form1' align='center'&gt;&lt;p class='alarm'&gt;
   [&gt;message&lt;]&lt;/p&gt;
   * Поле 1 &lt;input name='field1' type='text' value='[&gt;field1&lt;]' size='10' maxlength='30'&gt; &lt;br /&gt;
   * Поле 2 &lt;input name='field2' type='text' value='[&gt;field2&lt;]' size='10' 
maxlength='30'&gt; &lt;br /&gt; 
   * Поле 3 &lt;input name='field2' type='text' value='[&gt;field2&lt;]' size='10' maxlength='10'&gt;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 "", "", "", "");</v>
      </c>
    </row>
    <row r="10" spans="1:8" ht="63" customHeight="1" x14ac:dyDescent="0.25">
      <c r="A10">
        <v>222</v>
      </c>
      <c r="B10" t="s">
        <v>18</v>
      </c>
      <c r="C10" s="2" t="s">
        <v>551</v>
      </c>
      <c r="D10" s="2" t="s">
        <v>549</v>
      </c>
      <c r="E10" s="2" t="s">
        <v>550</v>
      </c>
      <c r="F10" s="2" t="s">
        <v>524</v>
      </c>
      <c r="G10" s="2"/>
      <c r="H10" t="str">
        <f t="shared" si="0"/>
        <v>INSERT INTO forms (nam, val, forms, act, okmess, tab, comeback) VALUES ("222", "test2", "&lt;form action='/%D0%9F%D1%80%D0%BE%D0%B1%D0%B0_2/'
   method='post' name='new_user'&gt;
   &lt;div class='form1' align='center'&gt;&lt;p class='alarm'&gt;
   [&gt;message&lt;]&lt;/p&gt;
   * Поле 1 &lt;input name='field1' type='text' value='[&gt;field1&lt;]' size='18' maxlength='30'&gt; &lt;br /&gt;
   * Поле 2 &lt;input name='field2' type='text' value='[&gt;field2&lt;]' size='18' maxlength='30'&gt; &lt;br /&gt; 
   * Поле 3 &lt;input name='field3' type='text' value='[&gt;field3&lt;]' size='18' maxlength='30'&gt;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 "add", "test2 всё в порядке", "ztest", "");</v>
      </c>
    </row>
    <row r="11" spans="1:8" ht="63" customHeight="1" x14ac:dyDescent="0.25">
      <c r="A11" t="s">
        <v>8</v>
      </c>
      <c r="B11" t="s">
        <v>18</v>
      </c>
      <c r="C11" s="2" t="s">
        <v>555</v>
      </c>
      <c r="D11" s="2"/>
      <c r="E11" s="2" t="s">
        <v>554</v>
      </c>
      <c r="F11" s="2" t="s">
        <v>442</v>
      </c>
      <c r="G11" s="2"/>
      <c r="H11" t="str">
        <f t="shared" si="0"/>
        <v>INSERT INTO forms (nam, val, forms, act, okmess, tab, comeback) VALUES ("login", "test2", "&lt;form action='/%D0%9F%D1%80%D0%BE%D0%B1%D0%B0_2/'
   method='post' name='new_user'&gt;
   &lt;div class='form1' align='center'&gt;&lt;p class='alarm'&gt;
   [&gt;message&lt;]&lt;/p&gt;
   * Login &lt;input name='login' type='text' value='[&gt;login&lt;]' size='18' maxlength='30'&gt; &lt;br /&gt;
   * Pass &lt;input name='pass' type='password' value='[&gt;pass&lt;]' size='18' maxlength='30'&gt;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 "", "Логин ОК", "clients", "");</v>
      </c>
    </row>
    <row r="12" spans="1:8" ht="63" customHeight="1" x14ac:dyDescent="0.25">
      <c r="A12" t="s">
        <v>8</v>
      </c>
      <c r="B12" t="s">
        <v>18</v>
      </c>
      <c r="C12" s="2" t="s">
        <v>555</v>
      </c>
      <c r="D12" s="2"/>
      <c r="E12" s="2" t="s">
        <v>554</v>
      </c>
      <c r="F12" s="2" t="s">
        <v>442</v>
      </c>
      <c r="G12" s="2"/>
      <c r="H12" t="str">
        <f t="shared" si="0"/>
        <v>INSERT INTO forms (nam, val, forms, act, okmess, tab, comeback) VALUES ("login", "test2", "&lt;form action='/%D0%9F%D1%80%D0%BE%D0%B1%D0%B0_2/'
   method='post' name='new_user'&gt;
   &lt;div class='form1' align='center'&gt;&lt;p class='alarm'&gt;
   [&gt;message&lt;]&lt;/p&gt;
   * Login &lt;input name='login' type='text' value='[&gt;login&lt;]' size='18' maxlength='30'&gt; &lt;br /&gt;
   * Pass &lt;input name='pass' type='password' value='[&gt;pass&lt;]' size='18' maxlength='30'&gt; &lt;br /&gt; 
   Введите цифры с картинки:&lt;br /&gt;
   &lt;div class='capt'&gt;&lt;img class='captcha' src='/parts/prt_unit_captcha.php' /&gt;&lt;/div&gt;&lt;img class=""butt"" id=""refresh"" src=""/i/refresh.png"" /&gt;&lt;input class='captcha' name='captcha' type='text' value='[&gt;captcha&lt;]' size='5' maxlength='5'&gt;&lt;/div&gt;
   &lt;input name='ok' type='submit' value='Отправить' /&gt;&lt;/div&gt;
   &lt;/form&gt;", "", "Логин ОК", "clients", "");</v>
      </c>
    </row>
    <row r="13" spans="1:8" ht="135" x14ac:dyDescent="0.25">
      <c r="A13" t="s">
        <v>600</v>
      </c>
      <c r="B13">
        <v>0</v>
      </c>
      <c r="C13" s="2" t="s">
        <v>563</v>
      </c>
      <c r="D13" s="2"/>
      <c r="E13" s="2" t="s">
        <v>554</v>
      </c>
      <c r="F13" s="2" t="s">
        <v>442</v>
      </c>
      <c r="G13" s="2"/>
      <c r="H13" t="str">
        <f t="shared" si="0"/>
        <v>INSERT INTO forms (nam, val, forms, act, okmess, tab, comeback) VALUES ("loging", "0", "&lt;form action='/%D0%9F%D1%80%D0%BE%D0%B1%D0%B0_2'
   method='post' name='new_user'&gt;
   &lt;div class='form0' align='center'&gt;
   * Login &lt;input name='login' type='text' value='[&gt;login&lt;]' size='18' maxlength='30'&gt; &lt;br /&gt;
   * Pass &lt;input name='pass' type='password' value='[&gt;pass&lt;]' size='18' maxlength='30'&gt; &lt;br /&gt; 
   &lt;input name='ok' type='submit' value='Отправить' /&gt;&lt;/div&gt;
   &lt;/form&gt;", "", "Логин ОК", "clients", "");</v>
      </c>
    </row>
    <row r="14" spans="1:8" ht="75" x14ac:dyDescent="0.25">
      <c r="A14" t="s">
        <v>561</v>
      </c>
      <c r="B14">
        <v>0</v>
      </c>
      <c r="C14" s="2" t="s">
        <v>565</v>
      </c>
      <c r="D14" s="2"/>
      <c r="E14" s="2" t="s">
        <v>562</v>
      </c>
      <c r="F14" s="2" t="s">
        <v>442</v>
      </c>
      <c r="G14" s="2"/>
      <c r="H14" t="str">
        <f t="shared" si="0"/>
        <v>INSERT INTO forms (nam, val, forms, act, okmess, tab, comeback) VALUES ("logout", "0", "&lt;form action='/%D0%9F%D1%80%D0%BE%D0%B1%D0%B0_2'   method='post' name='logout'&gt;
&lt;input name='action' type='hidden' value='logout' /&gt;
[&gt;username&lt;]&lt;input name='out' type='submit' value='Logout' /&gt;
&lt;/form&gt;", "", "Логаут ОК", "clients", "");</v>
      </c>
    </row>
    <row r="15" spans="1:8" ht="85.5" customHeight="1" x14ac:dyDescent="0.25">
      <c r="A15" t="s">
        <v>574</v>
      </c>
      <c r="B15" t="s">
        <v>598</v>
      </c>
      <c r="C15" s="2" t="s">
        <v>722</v>
      </c>
      <c r="D15" s="2" t="s">
        <v>549</v>
      </c>
      <c r="E15" s="2" t="s">
        <v>571</v>
      </c>
      <c r="F15" s="2" t="s">
        <v>431</v>
      </c>
      <c r="G15" s="2"/>
      <c r="H15" t="str">
        <f t="shared" si="0"/>
        <v>INSERT INTO forms (nam, val, forms, act, okmess, tab, comeback) VALUES ("addevent", "manevadd", "&lt;form action='[{post}]' method='post' name='event'&gt;
Название  &lt;input name='namevent' type='text' value='[&gt;namevent&lt;]' size='60' maxlength='255'&gt;&lt;br /&gt;
Дата мероприятия &lt;input name='datevent' type='text' value='[&gt;datevent&lt;]' size='10' maxlength='10' id='datepicker'&gt; 
Время начала  &lt;SELECT name='timevent'&gt;[&gt;timevent&lt;] &lt;/SELECT&gt;
Тип мероприятия &lt;SELECT name='typevent'&gt;[&gt;typevent&lt;] &lt;/SELECT&gt;
Длительность (часов) &lt;input name='duration' type='text' value='[&gt;duration&lt;]' size='2' maxlength='2'&gt;&lt;br /&gt;
Количетво Гостей &lt;input name='guests' type='text' value='[&gt;guests&lt;]' size='10' maxlength='10'&gt;&lt;br /&gt;
Примечание&lt;br /&gt;&lt;textarea rows='5' cols='60' name='notice'&gt;[&gt;notice&lt;]&lt;/textarea&gt;&lt;br /&gt;
&lt;input name='timefin' type='hidden' value='DATE_ADD((datevent+timevent),INTERVAL duration HOUR)'&gt;
&lt;input name='addevent' type='submit' value='Готово' /&gt;&lt;/form&gt;", "add", "Мероприятие добавлено", "events", "");</v>
      </c>
    </row>
    <row r="16" spans="1:8" ht="30" x14ac:dyDescent="0.25">
      <c r="A16" t="s">
        <v>586</v>
      </c>
      <c r="B16" t="s">
        <v>583</v>
      </c>
      <c r="C16" s="2"/>
      <c r="D16" s="2" t="s">
        <v>588</v>
      </c>
      <c r="E16" s="2" t="s">
        <v>587</v>
      </c>
      <c r="F16" s="2" t="s">
        <v>431</v>
      </c>
      <c r="G16" s="2"/>
      <c r="H16" t="str">
        <f t="shared" si="0"/>
        <v>INSERT INTO forms (nam, val, forms, act, okmess, tab, comeback) VALUES ("event_del", "manevlist", "", "del", "Мероприятие удалено", "events", "");</v>
      </c>
    </row>
    <row r="17" spans="1:8" ht="53.25" customHeight="1" x14ac:dyDescent="0.25">
      <c r="A17" t="s">
        <v>594</v>
      </c>
      <c r="B17" t="s">
        <v>569</v>
      </c>
      <c r="C17" s="2" t="s">
        <v>595</v>
      </c>
      <c r="D17" s="2" t="s">
        <v>592</v>
      </c>
      <c r="E17" s="2" t="s">
        <v>593</v>
      </c>
      <c r="F17" s="2" t="s">
        <v>431</v>
      </c>
      <c r="G17" s="2"/>
      <c r="H17" t="str">
        <f t="shared" si="0"/>
        <v>INSERT INTO forms (nam, val, forms, act, okmess, tab, comeback) VALUES ("Изменение мероприятия", "manager", "&lt;form action='[{manager}]/%D0%98%D0%B7%D0%BC%D0%B5%D0%BD%D0%B5%D0%BD%D0%B8%D0%B5_%D0%BC%D0%B5%D1%80%D0%BE%D0%BF%D1%80%D0%B8%D1%8F%D1%82%D0%B8%D1%8F' method='post' name='event'&gt;
Название  &lt;input name='namevent' type='text' value='[&gt;namevent&lt;]' size='60' maxlength='255'&gt;
Дата мероприятия &lt;input name='datevent' type='text' value='[&gt;datevent&lt;]' size='10' maxlength='10' id='datepicker'&gt; &lt;br /&gt;
Тип мероприятия &lt;SELECT name='typevent'&gt;[&gt;typevent&lt;] &lt;/SELECT&gt;
Количетво Гостей &lt;input name='guests' type='text' value='[&gt;guests&lt;]' size='10' maxlength='10'&gt;&lt;br /&gt;
Примечание&lt;br /&gt;&lt;textarea rows='5' cols='60' name='notice'&gt;[&gt;notice&lt;]&lt;/textarea&gt;&lt;br /&gt;
&lt;input name='addevent' type='submit' value='Готово' /&gt;&lt;/form&gt;", "edit", "Изменения внесены", "events", "");</v>
      </c>
    </row>
    <row r="18" spans="1:8" ht="150" x14ac:dyDescent="0.25">
      <c r="A18" t="s">
        <v>632</v>
      </c>
      <c r="B18" t="s">
        <v>8</v>
      </c>
      <c r="C18" s="2" t="s">
        <v>634</v>
      </c>
      <c r="D18" s="2"/>
      <c r="E18" s="2" t="s">
        <v>554</v>
      </c>
      <c r="F18" s="2" t="s">
        <v>442</v>
      </c>
      <c r="G18" s="2"/>
      <c r="H18" t="str">
        <f>"INSERT INTO forms ("&amp;A$1&amp;", "&amp;B$1&amp;", "&amp;C$1&amp;", "&amp;D$1&amp;", "&amp;E$1&amp;", "&amp;F$1&amp;", "&amp;G$1&amp;") VALUES ("&amp;CHAR(34)&amp;A18&amp;CHAR(34)&amp;", "&amp;CHAR(34)&amp;B18&amp;CHAR(34)&amp;", "&amp;CHAR(34)&amp;C18&amp;CHAR(34)&amp;", "&amp;CHAR(34)&amp;D18&amp;CHAR(34)&amp;", "&amp;CHAR(34)&amp;E18&amp;CHAR(34)&amp;", "&amp;CHAR(34)&amp;F18&amp;CHAR(34)&amp;", "&amp;CHAR(34)&amp;G18&amp;CHAR(34)&amp;");"</f>
        <v>INSERT INTO forms (nam, val, forms, act, okmess, tab, comeback) VALUES ("login_main", "login", "&lt;form action='[{post}]'
   method='post' name='new_user'&gt;
   &lt;div class='form0' align='center'&gt;
   Login &lt;br /&gt;&lt;input name='login' type='text' value='[&gt;login&lt;]' size='18' maxlength='30'&gt; &lt;br /&gt;
   Pass &lt;br /&gt;&lt;input name='pass' type='password' value='[&gt;pass&lt;]' size='18' maxlength='30'&gt; &lt;br /&gt; 
   &lt;input name='login' type='image' src='/imag/buttons/round90blue90.gif' /&gt;&lt;/div&gt;
   &lt;/form&gt;", "", "Логин ОК", "clients", "");</v>
      </c>
    </row>
    <row r="19" spans="1:8" ht="72.75" customHeight="1" x14ac:dyDescent="0.25">
      <c r="A19" t="s">
        <v>655</v>
      </c>
      <c r="B19" t="s">
        <v>654</v>
      </c>
      <c r="C19" s="2" t="s">
        <v>657</v>
      </c>
      <c r="D19" s="2" t="s">
        <v>549</v>
      </c>
      <c r="E19" s="2" t="s">
        <v>656</v>
      </c>
      <c r="F19" s="2" t="s">
        <v>442</v>
      </c>
      <c r="G19" s="2"/>
      <c r="H19" t="str">
        <f t="shared" ref="H19:H35" si="1">"INSERT INTO forms ("&amp;A$1&amp;", "&amp;B$1&amp;", "&amp;C$1&amp;", "&amp;D$1&amp;", "&amp;E$1&amp;", "&amp;F$1&amp;", "&amp;G$1&amp;") VALUES ("&amp;CHAR(34)&amp;A19&amp;CHAR(34)&amp;", "&amp;CHAR(34)&amp;B19&amp;CHAR(34)&amp;", "&amp;CHAR(34)&amp;C19&amp;CHAR(34)&amp;", "&amp;CHAR(34)&amp;D19&amp;CHAR(34)&amp;", "&amp;CHAR(34)&amp;E19&amp;CHAR(34)&amp;", "&amp;CHAR(34)&amp;F19&amp;CHAR(34)&amp;", "&amp;CHAR(34)&amp;G19&amp;CHAR(34)&amp;");"</f>
        <v>INSERT INTO forms (nam, val, forms, act, okmess, tab, comeback) VALUES ("adduser", "admusadd", "&lt;form action='[{post}]' method='post' name='user'&gt;
Фамилия  &lt;input name='surname' type='text' value='[&gt;surname&lt;]' size='32' maxlength='32'&gt; 
Имя  &lt;input name='firstname' type='text' value='[&gt;firstname&lt;]' size='32' maxlength='32'&gt; 
Отчество  &lt;input name='middlename' type='text' value='[&gt;middlename&lt;]' size='32' maxlength='32'&gt; &lt;br /&gt;
Дата рождения &lt;input name='birthday' type='text' value='[&gt;birthday&lt;]' size='10' maxlength='10' id='datepicker'&gt; 
RFID  &lt;input name='rfid' type='text' value='[&gt;rfid&lt;]' size='19' maxlength='19'&gt;
Email  &lt;input name='email' type='text' value='[&gt;email&lt;]' size='32' maxlength='64'&gt; 
Phone  &lt;input name='phone' type='text' value='[&gt;phone&lt;]' size='16' maxlength='16'&gt; &lt;br /&gt;
Login  &lt;input name='login' type='text' value='[&gt;login&lt;]' size='16' maxlength='16'&gt;
Login  &lt;input name='pass' type='text' value='[&gt;pass&lt;]' size='16' maxlength='16'&gt;
&lt;input name='typeuser' type='hidden' value='1'&gt;
&lt;input name='adduser' type='submit' value='Готово' /&gt;&lt;/form&gt;", "add", "Пользователь добавлен", "clients", "");</v>
      </c>
    </row>
    <row r="20" spans="1:8" ht="60" customHeight="1" x14ac:dyDescent="0.25">
      <c r="A20" t="s">
        <v>665</v>
      </c>
      <c r="B20" t="s">
        <v>666</v>
      </c>
      <c r="C20" s="2" t="s">
        <v>668</v>
      </c>
      <c r="D20" s="2" t="s">
        <v>592</v>
      </c>
      <c r="E20" s="2" t="s">
        <v>667</v>
      </c>
      <c r="F20" s="2" t="s">
        <v>442</v>
      </c>
      <c r="G20" s="2"/>
      <c r="H20" t="str">
        <f t="shared" si="1"/>
        <v>INSERT INTO forms (nam, val, forms, act, okmess, tab, comeback) VALUES ("edituser", "admusedit", "&lt;form action='[{post}]' method='post' name='user'&gt;
Фамилия  &lt;input name='surname' type='text' value='[&gt;surname&lt;]' size='32' maxlength='32'&gt; 
Имя  &lt;input name='firstname' type='text' value='[&gt;firstname&lt;]' size='32' maxlength='32'&gt; 
Отчество  &lt;input name='middlename' type='text' value='[&gt;middlename&lt;]' size='32' maxlength='32'&gt; &lt;br /&gt;
Дата рождения &lt;input name='birthday' type='text' value='[&gt;birthday&lt;]' size='10' maxlength='10' id='datepicker'&gt; 
RFID  &lt;input name='rfid' type='text' value='[&gt;rfid&lt;]' size='19' maxlength='19'&gt;
Email  &lt;input name='email' type='text' value='[&gt;email&lt;]' size='32' maxlength='64'&gt; 
Phone  &lt;input name='phone' type='text' value='[&gt;phone&lt;]' size='16' maxlength='16'&gt; &lt;br /&gt;
Login  &lt;input name='login' type='text' value='[&gt;login&lt;]' size='16' maxlength='16'&gt;
Login  &lt;input name='pass' type='text' value='[&gt;pass&lt;]' size='16' maxlength='16'&gt;
&lt;input name='typeuser' type='hidden' value='1'&gt;
&lt;input type='hidden' name='row_id' value='[&gt;row_id&lt;]'&gt;&lt;br /&gt;
&lt;input name='adduser' type='submit' value='Готово' /&gt;&lt;/form&gt;", "edit", "Пользователь изменён", "clients", "");</v>
      </c>
    </row>
    <row r="21" spans="1:8" ht="60" customHeight="1" x14ac:dyDescent="0.25">
      <c r="A21" t="s">
        <v>671</v>
      </c>
      <c r="B21" t="s">
        <v>607</v>
      </c>
      <c r="C21" s="2"/>
      <c r="D21" s="2" t="s">
        <v>549</v>
      </c>
      <c r="E21" s="2" t="s">
        <v>674</v>
      </c>
      <c r="F21" s="2" t="s">
        <v>614</v>
      </c>
      <c r="G21" s="2"/>
      <c r="H21" t="str">
        <f t="shared" si="1"/>
        <v>INSERT INTO forms (nam, val, forms, act, okmess, tab, comeback) VALUES ("user_discard_x", "admin", "", "add", "Отставка ОК", "acc_cli", "");</v>
      </c>
    </row>
    <row r="22" spans="1:8" ht="60" customHeight="1" x14ac:dyDescent="0.25">
      <c r="A22" t="s">
        <v>673</v>
      </c>
      <c r="B22" t="s">
        <v>607</v>
      </c>
      <c r="C22" s="2"/>
      <c r="D22" s="2" t="s">
        <v>549</v>
      </c>
      <c r="E22" s="2" t="s">
        <v>675</v>
      </c>
      <c r="F22" s="2" t="s">
        <v>614</v>
      </c>
      <c r="G22" s="2"/>
      <c r="H22" t="str">
        <f t="shared" si="1"/>
        <v>INSERT INTO forms (nam, val, forms, act, okmess, tab, comeback) VALUES ("user_assign_x", "admin", "", "add", "Назначен", "acc_cli", "");</v>
      </c>
    </row>
    <row r="23" spans="1:8" ht="60" customHeight="1" x14ac:dyDescent="0.25">
      <c r="A23" t="s">
        <v>676</v>
      </c>
      <c r="B23" t="s">
        <v>607</v>
      </c>
      <c r="C23" s="2"/>
      <c r="D23" s="2" t="s">
        <v>588</v>
      </c>
      <c r="E23" s="2" t="s">
        <v>677</v>
      </c>
      <c r="F23" s="2" t="s">
        <v>442</v>
      </c>
      <c r="G23" s="2"/>
      <c r="H23" t="str">
        <f t="shared" si="1"/>
        <v>INSERT INTO forms (nam, val, forms, act, okmess, tab, comeback) VALUES ("user_delete_x", "admin", "", "del", "Пользователь удалён", "clients", "");</v>
      </c>
    </row>
    <row r="24" spans="1:8" ht="60" customHeight="1" x14ac:dyDescent="0.25">
      <c r="A24" t="s">
        <v>679</v>
      </c>
      <c r="B24" s="38" t="s">
        <v>643</v>
      </c>
      <c r="C24" s="2"/>
      <c r="D24" s="2" t="s">
        <v>588</v>
      </c>
      <c r="E24" s="2" t="s">
        <v>678</v>
      </c>
      <c r="F24" s="2" t="s">
        <v>639</v>
      </c>
      <c r="G24" s="2"/>
      <c r="H24" t="str">
        <f t="shared" si="1"/>
        <v>INSERT INTO forms (nam, val, forms, act, okmess, tab, comeback) VALUES ("lodflo_del_x", "event", "", "del", "Ложи откреплены", "link_event_lodge", "");</v>
      </c>
    </row>
    <row r="25" spans="1:8" ht="30" x14ac:dyDescent="0.25">
      <c r="A25" t="s">
        <v>685</v>
      </c>
      <c r="B25" s="38" t="s">
        <v>643</v>
      </c>
      <c r="C25" s="2"/>
      <c r="D25" s="2" t="s">
        <v>688</v>
      </c>
      <c r="E25" s="2" t="s">
        <v>687</v>
      </c>
      <c r="F25" s="2" t="s">
        <v>639</v>
      </c>
      <c r="G25" s="2"/>
      <c r="H25" t="str">
        <f t="shared" si="1"/>
        <v>INSERT INTO forms (nam, val, forms, act, okmess, tab, comeback) VALUES ("lodflo_add_x", "event", "", "put", "Ложи приреплены", "link_event_lodge", "");</v>
      </c>
    </row>
    <row r="26" spans="1:8" x14ac:dyDescent="0.25">
      <c r="A26" t="s">
        <v>711</v>
      </c>
      <c r="B26" s="38" t="s">
        <v>707</v>
      </c>
      <c r="C26" s="2"/>
      <c r="D26" s="2" t="s">
        <v>549</v>
      </c>
      <c r="E26" s="2" t="s">
        <v>710</v>
      </c>
      <c r="F26" s="2" t="s">
        <v>334</v>
      </c>
      <c r="G26" s="2"/>
      <c r="H26" t="str">
        <f t="shared" si="1"/>
        <v>INSERT INTO forms (nam, val, forms, act, okmess, tab, comeback) VALUES ("salecash", "sale", "", "add", "Продано", "orders", "");</v>
      </c>
    </row>
    <row r="27" spans="1:8" x14ac:dyDescent="0.25">
      <c r="A27" t="s">
        <v>724</v>
      </c>
      <c r="B27" s="38" t="s">
        <v>610</v>
      </c>
      <c r="C27" s="2"/>
      <c r="D27" s="2" t="s">
        <v>588</v>
      </c>
      <c r="E27" s="2" t="s">
        <v>725</v>
      </c>
      <c r="F27" s="2" t="s">
        <v>334</v>
      </c>
      <c r="G27" s="2"/>
      <c r="H27" t="str">
        <f t="shared" si="1"/>
        <v>INSERT INTO forms (nam, val, forms, act, okmess, tab, comeback) VALUES ("ordel_x", "cashier", "", "del", "Удалено", "orders", "");</v>
      </c>
    </row>
    <row r="28" spans="1:8" x14ac:dyDescent="0.25">
      <c r="A28" t="s">
        <v>738</v>
      </c>
      <c r="B28" s="38" t="s">
        <v>730</v>
      </c>
      <c r="C28" s="2"/>
      <c r="D28" s="2" t="s">
        <v>592</v>
      </c>
      <c r="E28" s="2" t="s">
        <v>739</v>
      </c>
      <c r="F28" s="2" t="s">
        <v>732</v>
      </c>
      <c r="G28" s="2"/>
      <c r="H28" t="str">
        <f t="shared" si="1"/>
        <v>INSERT INTO forms (nam, val, forms, act, okmess, tab, comeback) VALUES ("cashon_x", "term", "", "edit", "включено", "devparam", "");</v>
      </c>
    </row>
    <row r="29" spans="1:8" x14ac:dyDescent="0.25">
      <c r="A29" t="s">
        <v>740</v>
      </c>
      <c r="B29" s="38" t="s">
        <v>730</v>
      </c>
      <c r="C29" s="2"/>
      <c r="D29" s="2" t="s">
        <v>592</v>
      </c>
      <c r="E29" s="2" t="s">
        <v>741</v>
      </c>
      <c r="F29" s="2" t="s">
        <v>732</v>
      </c>
      <c r="G29" s="2"/>
      <c r="H29" t="str">
        <f t="shared" si="1"/>
        <v>INSERT INTO forms (nam, val, forms, act, okmess, tab, comeback) VALUES ("cashoff_x", "term", "", "edit", "выключено", "devparam", "");</v>
      </c>
    </row>
    <row r="30" spans="1:8" x14ac:dyDescent="0.25">
      <c r="A30" t="s">
        <v>749</v>
      </c>
      <c r="B30" s="38" t="s">
        <v>759</v>
      </c>
      <c r="C30" s="2"/>
      <c r="D30" s="2" t="s">
        <v>549</v>
      </c>
      <c r="E30" s="2" t="s">
        <v>750</v>
      </c>
      <c r="F30" s="2" t="s">
        <v>5</v>
      </c>
      <c r="G30" s="2"/>
      <c r="H30" t="str">
        <f t="shared" si="1"/>
        <v>INSERT INTO forms (nam, val, forms, act, okmess, tab, comeback) VALUES ("chpu_add", "chpuadd", "", "add", "добавлено", "chpu", "");</v>
      </c>
    </row>
    <row r="31" spans="1:8" x14ac:dyDescent="0.25">
      <c r="A31" t="s">
        <v>756</v>
      </c>
      <c r="B31" s="38" t="s">
        <v>746</v>
      </c>
      <c r="C31" s="2"/>
      <c r="D31" s="2" t="s">
        <v>588</v>
      </c>
      <c r="E31" s="2" t="s">
        <v>725</v>
      </c>
      <c r="F31" s="2" t="s">
        <v>5</v>
      </c>
      <c r="G31" s="2"/>
      <c r="H31" t="str">
        <f t="shared" si="1"/>
        <v>INSERT INTO forms (nam, val, forms, act, okmess, tab, comeback) VALUES ("chpu_del", "engine", "", "del", "Удалено", "chpu", "");</v>
      </c>
    </row>
    <row r="32" spans="1:8" x14ac:dyDescent="0.25">
      <c r="A32" t="s">
        <v>761</v>
      </c>
      <c r="B32" s="38" t="s">
        <v>746</v>
      </c>
      <c r="C32" s="2"/>
      <c r="D32" s="2" t="s">
        <v>592</v>
      </c>
      <c r="E32" s="2" t="s">
        <v>762</v>
      </c>
      <c r="F32" s="2" t="s">
        <v>5</v>
      </c>
      <c r="G32" s="2"/>
      <c r="H32" t="str">
        <f t="shared" si="1"/>
        <v>INSERT INTO forms (nam, val, forms, act, okmess, tab, comeback) VALUES ("chpu_edit", "engine", "", "edit", "Сохранено", "chpu", "");</v>
      </c>
    </row>
    <row r="33" spans="1:8" x14ac:dyDescent="0.25">
      <c r="A33" t="s">
        <v>763</v>
      </c>
      <c r="B33" s="38" t="s">
        <v>764</v>
      </c>
      <c r="C33" s="2"/>
      <c r="D33" s="2" t="s">
        <v>592</v>
      </c>
      <c r="E33" s="2" t="s">
        <v>762</v>
      </c>
      <c r="F33" s="2" t="s">
        <v>743</v>
      </c>
      <c r="G33" s="2"/>
      <c r="H33" t="str">
        <f t="shared" si="1"/>
        <v>INSERT INTO forms (nam, val, forms, act, okmess, tab, comeback) VALUES ("script_edit", "scriptedit", "", "edit", "Сохранено", "scrip", "");</v>
      </c>
    </row>
    <row r="34" spans="1:8" x14ac:dyDescent="0.25">
      <c r="A34" t="s">
        <v>765</v>
      </c>
      <c r="B34" s="38" t="s">
        <v>766</v>
      </c>
      <c r="C34" s="2"/>
      <c r="D34" s="2" t="s">
        <v>549</v>
      </c>
      <c r="E34" s="2" t="s">
        <v>762</v>
      </c>
      <c r="F34" s="2" t="s">
        <v>743</v>
      </c>
      <c r="G34" s="2"/>
      <c r="H34" t="str">
        <f t="shared" si="1"/>
        <v>INSERT INTO forms (nam, val, forms, act, okmess, tab, comeback) VALUES ("script_add", "scriptadd", "", "add", "Сохранено", "scrip", "");</v>
      </c>
    </row>
    <row r="35" spans="1:8" ht="17.25" customHeight="1" x14ac:dyDescent="0.25">
      <c r="A35" t="s">
        <v>775</v>
      </c>
      <c r="B35" s="38" t="s">
        <v>774</v>
      </c>
      <c r="C35" s="2" t="s">
        <v>782</v>
      </c>
      <c r="D35" s="2" t="s">
        <v>549</v>
      </c>
      <c r="E35" s="2" t="s">
        <v>656</v>
      </c>
      <c r="F35" s="2" t="s">
        <v>7</v>
      </c>
      <c r="G35" s="2"/>
      <c r="H35" t="str">
        <f t="shared" si="1"/>
        <v>INSERT INTO forms (nam, val, forms, act, okmess, tab, comeback) VALUES ("regnewuser", "reg", "&lt;form action='[{post}]' method='post' name='regnewuser'&gt;
   * Имя: &lt;input name='firstname' type='text' value='[&gt;firstname&lt;]' size='10' maxlength='30'&gt; 
   Отчество: &lt;input name='middlename' type='text' value='[&gt;middlename&lt;]' size='15' maxlength='30'&gt;
   Фамилия: &lt;input name='lastname' type='text' value='[&gt;lastname&lt;]' size='20' maxlength='40'&gt;&lt;br /&gt;&lt;br /&gt;
   * E-mail: &lt;input name='email' type='text' value='[&gt;email&lt;]' size='15' maxlength='40'&gt;
   Моб. Тел.: &lt;input name='phone' type='text' value='[&gt;phone&lt;]' size='15' maxlength='40'&gt;
   &lt;table class='logintab' border="0"&gt;&lt;tr&gt;&lt;td&gt;* Придумайте Логин: &lt;/td&gt;&lt;td&gt;&lt;input name='login' type='text' value='[&gt;login&lt;]' size='15' maxlength='40'&gt;&lt;/td&gt;&lt;/tr&gt;
   &lt;tr&gt;&lt;td&gt;* Придумайте Пароль: &lt;/td&gt;&lt;td&gt;&lt;input name='password' type='password' value='[&gt;password&lt;]' size='15' maxlength='20'&gt;&lt;br /&gt;&lt;/td&gt;&lt;/tr&gt;
   &lt;tr&gt;&lt;td&gt;* Повторите пароль: &lt;/td&gt;&lt;td&gt;&lt;input name='pass2' type='password' value='[&gt;pass2&lt;]' size='15' maxlength='20'&gt;&lt;/td&gt;&lt;/tr&gt;
   &lt;/table&gt;
   &lt;button type="submit" name='regnewuser'  id='oklogin' value='1'&gt;&lt;img src='/imag/buttons/round90blue90.gif' /&gt;&lt;/button&gt;&lt;/div&gt;
&lt;/form&gt;", "add", "Пользователь добавлен", "users", "");</v>
      </c>
    </row>
    <row r="36" spans="1:8" x14ac:dyDescent="0.25">
      <c r="C36" s="2"/>
      <c r="D36" s="2"/>
      <c r="E36" s="2"/>
      <c r="F36" s="2"/>
      <c r="G36" s="2"/>
    </row>
    <row r="37" spans="1:8" x14ac:dyDescent="0.25">
      <c r="A37" s="8" t="s">
        <v>644</v>
      </c>
      <c r="B37" s="8" t="s">
        <v>365</v>
      </c>
      <c r="C37" s="2"/>
      <c r="D37" s="2"/>
      <c r="E37" s="2"/>
      <c r="F37" s="2"/>
      <c r="G37" s="2"/>
    </row>
    <row r="38" spans="1:8" x14ac:dyDescent="0.25">
      <c r="A38" s="8"/>
      <c r="B38" s="8"/>
      <c r="C38" s="2"/>
      <c r="D38" s="2"/>
      <c r="E38" s="2"/>
      <c r="F38" s="2"/>
      <c r="G38" s="2"/>
    </row>
    <row r="39" spans="1:8" x14ac:dyDescent="0.25">
      <c r="A39" s="47" t="s">
        <v>755</v>
      </c>
      <c r="B39" s="48"/>
      <c r="C39" s="49"/>
      <c r="D39" s="2"/>
      <c r="E39" s="2"/>
      <c r="F39" s="2"/>
      <c r="G39" s="2"/>
    </row>
    <row r="40" spans="1:8" x14ac:dyDescent="0.25">
      <c r="B40" t="s">
        <v>322</v>
      </c>
    </row>
  </sheetData>
  <autoFilter ref="A1:H3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types</vt:lpstr>
      <vt:lpstr>acc</vt:lpstr>
      <vt:lpstr>redirect</vt:lpstr>
      <vt:lpstr>contents</vt:lpstr>
      <vt:lpstr>keyfields</vt:lpstr>
      <vt:lpstr>datacheck</vt:lpstr>
      <vt:lpstr>fieldlabs</vt:lpstr>
      <vt:lpstr>temps</vt:lpstr>
      <vt:lpstr>forms</vt:lpstr>
      <vt:lpstr>ini_set</vt:lpstr>
      <vt:lpstr>chpu</vt:lpstr>
      <vt:lpstr>Create</vt:lpstr>
      <vt:lpstr>engine-sitemap</vt:lpstr>
      <vt:lpstr>mylinks</vt:lpstr>
      <vt:lpstr>lodges</vt:lpstr>
      <vt:lpstr>test</vt:lpstr>
      <vt:lpstr>Лист1</vt:lpstr>
      <vt:lpstr>Лист2</vt:lpstr>
      <vt:lpstr>wiki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DDrozdetskiy</dc:creator>
  <cp:lastModifiedBy>Den</cp:lastModifiedBy>
  <dcterms:created xsi:type="dcterms:W3CDTF">2011-03-11T12:23:34Z</dcterms:created>
  <dcterms:modified xsi:type="dcterms:W3CDTF">2015-11-18T16:24:22Z</dcterms:modified>
</cp:coreProperties>
</file>