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140" yWindow="-27580" windowWidth="39820" windowHeight="26020" tabRatio="288"/>
  </bookViews>
  <sheets>
    <sheet name="MapReduce Properties" sheetId="1" r:id="rId1"/>
    <sheet name="Master Node Properties" sheetId="2" r:id="rId2"/>
    <sheet name="Worker Node Configurations" sheetId="4" r:id="rId3"/>
  </sheets>
  <externalReferences>
    <externalReference r:id="rId4"/>
  </externalReferences>
  <definedNames>
    <definedName name="available_memory">'Worker Node Configurations'!$G$12</definedName>
    <definedName name="available_memory2">'[1]Worker Node Configurations'!$G$26</definedName>
    <definedName name="available_memory3">'[1]Worker Node Configurations'!$G$40</definedName>
    <definedName name="available_vcores">'Worker Node Configurations'!$F$12</definedName>
    <definedName name="available_vcores2">'Worker Node Configurations'!$F$26</definedName>
    <definedName name="available_vcores3">'Worker Node Configurations'!$F$40</definedName>
    <definedName name="container_memory" localSheetId="2">'Worker Node Configurations'!#REF!</definedName>
    <definedName name="container_memory">#REF!</definedName>
    <definedName name="container_vcores" localSheetId="2">'Worker Node Configurations'!#REF!</definedName>
    <definedName name="container_vcores">#REF!</definedName>
    <definedName name="cpu" localSheetId="2">'Worker Node Configurations'!$B$4</definedName>
    <definedName name="cpu">#REF!</definedName>
    <definedName name="cpu_2">'Worker Node Configurations'!$B$18</definedName>
    <definedName name="cpu_3">'Worker Node Configurations'!$B$32</definedName>
    <definedName name="CPU_Threads">'MapReduce Properties'!#REF!</definedName>
    <definedName name="disks_1">'Worker Node Configurations'!$B$5</definedName>
    <definedName name="disks_2">'Worker Node Configurations'!$B$19</definedName>
    <definedName name="disks_3">'Worker Node Configurations'!$B$33</definedName>
    <definedName name="mapreduce.map.cpu.vcores">'MapReduce Properties'!$J$20</definedName>
    <definedName name="mapreduce.map.memory.mb">'MapReduce Properties'!$J$18</definedName>
    <definedName name="mapreduce.reduce.cpu.vcores">'MapReduce Properties'!$J$23</definedName>
    <definedName name="mapreduce.reduce.memory.mb">'MapReduce Properties'!$J$21</definedName>
    <definedName name="nodes" localSheetId="2">'Worker Node Configurations'!$B$42</definedName>
    <definedName name="nodes">#REF!</definedName>
    <definedName name="num_nodes" localSheetId="2">'Worker Node Configurations'!$B$42</definedName>
    <definedName name="num_nodes">#REF!</definedName>
    <definedName name="Number_of_Nodes">'MapReduce Properties'!#REF!</definedName>
    <definedName name="os_cores" localSheetId="2">'Worker Node Configurations'!$F$3</definedName>
    <definedName name="os_cores">#REF!</definedName>
    <definedName name="Other_CPU_Allocation">SUM('MapReduce Properties'!XEY1048563:XEY1048570)</definedName>
    <definedName name="Other_Mem_Allocation">'MapReduce Properties'!#REF!</definedName>
    <definedName name="Physical_Disks_per_Node">'MapReduce Properties'!#REF!</definedName>
    <definedName name="ram" localSheetId="2">'Worker Node Configurations'!$B$3</definedName>
    <definedName name="ram">#REF!</definedName>
    <definedName name="ram_2">'Worker Node Configurations'!$B$17</definedName>
    <definedName name="ram_3">'Worker Node Configurations'!$B$31</definedName>
    <definedName name="RAM_on_each_Node">'MapReduce Properties'!#REF!</definedName>
    <definedName name="Workload_Factor">'MapReduce Properties'!$C$4</definedName>
    <definedName name="yarn.app.mapreduce.am.resource.mb">'MapReduce Properties'!$J$24</definedName>
    <definedName name="yarn.nodemanager.resource.cpuvcores">'MapReduce Properties'!#REF!</definedName>
    <definedName name="yarn.nodemanager.resource.memory">'MapReduce Properties'!#REF!</definedName>
    <definedName name="yarn.scheduler.minimumallocationvcores">'MapReduce Properties'!#REF!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2" l="1"/>
  <c r="E14" i="2"/>
  <c r="D14" i="2"/>
  <c r="F9" i="2"/>
  <c r="E9" i="2"/>
  <c r="D9" i="2"/>
  <c r="F5" i="2"/>
  <c r="E5" i="2"/>
  <c r="D5" i="2"/>
  <c r="F4" i="2"/>
  <c r="E4" i="2"/>
  <c r="D4" i="2"/>
  <c r="G12" i="1"/>
  <c r="F12" i="1"/>
  <c r="E12" i="1"/>
  <c r="G11" i="1"/>
  <c r="F11" i="1"/>
  <c r="E11" i="1"/>
  <c r="G10" i="1"/>
  <c r="F10" i="1"/>
  <c r="G13" i="1"/>
  <c r="F13" i="1"/>
  <c r="E13" i="1"/>
  <c r="F40" i="4"/>
  <c r="F26" i="4"/>
  <c r="J25" i="1"/>
  <c r="J21" i="1"/>
  <c r="J22" i="1"/>
  <c r="J19" i="1"/>
  <c r="G19" i="4"/>
  <c r="G20" i="4"/>
  <c r="G21" i="4"/>
  <c r="G27" i="4"/>
  <c r="G17" i="4"/>
  <c r="G22" i="4"/>
  <c r="G26" i="4"/>
  <c r="F8" i="1"/>
  <c r="G33" i="4"/>
  <c r="G34" i="4"/>
  <c r="G35" i="4"/>
  <c r="G31" i="4"/>
  <c r="G40" i="4"/>
  <c r="G8" i="1"/>
  <c r="G13" i="4"/>
  <c r="G3" i="4"/>
  <c r="G7" i="4"/>
  <c r="G8" i="4"/>
  <c r="G12" i="4"/>
  <c r="F12" i="4"/>
  <c r="F7" i="1"/>
  <c r="G7" i="1"/>
  <c r="G41" i="4"/>
  <c r="G32" i="4"/>
  <c r="G36" i="4"/>
  <c r="G18" i="4"/>
  <c r="G24" i="4"/>
  <c r="G25" i="4"/>
  <c r="G10" i="4"/>
  <c r="G11" i="4"/>
  <c r="G38" i="4"/>
  <c r="G6" i="4"/>
  <c r="G5" i="4"/>
  <c r="G4" i="4"/>
  <c r="E10" i="1"/>
  <c r="E8" i="1"/>
  <c r="E7" i="1"/>
</calcChain>
</file>

<file path=xl/sharedStrings.xml><?xml version="1.0" encoding="utf-8"?>
<sst xmlns="http://schemas.openxmlformats.org/spreadsheetml/2006/main" count="202" uniqueCount="110">
  <si>
    <t>Service</t>
  </si>
  <si>
    <t>vcores</t>
  </si>
  <si>
    <t>Memory (MB)</t>
  </si>
  <si>
    <t>Operating system</t>
  </si>
  <si>
    <t>YARN NodeManager</t>
  </si>
  <si>
    <t>HDFS DataNode</t>
  </si>
  <si>
    <t>HBase RegionServer</t>
  </si>
  <si>
    <t>Solr Server</t>
  </si>
  <si>
    <t>Cloudera Manager agent</t>
  </si>
  <si>
    <t>Task overhead</t>
  </si>
  <si>
    <t>Property</t>
  </si>
  <si>
    <t>Description</t>
  </si>
  <si>
    <t>Default</t>
  </si>
  <si>
    <t>yarn.nodemanager.resource.cpu-vcores</t>
  </si>
  <si>
    <t>yarn.nodemanager.resource.memory-mb</t>
  </si>
  <si>
    <t>yarn.scheduler.minimum-allocation-vcores</t>
  </si>
  <si>
    <t>yarn.scheduler.maximum-allocation-vcores</t>
  </si>
  <si>
    <t>yarn.scheduler.increment-allocation-vcores</t>
  </si>
  <si>
    <t>yarn.scheduler.minimum-allocation-mb</t>
  </si>
  <si>
    <t>1 GB</t>
  </si>
  <si>
    <t>yarn.scheduler.maximum-allocation-mb</t>
  </si>
  <si>
    <t>yarn.scheduler.increment-allocation-mb</t>
  </si>
  <si>
    <t>cores</t>
  </si>
  <si>
    <t>mapreduce.map.memory.mb</t>
  </si>
  <si>
    <t>mapreduce.reduce.memory.mb</t>
  </si>
  <si>
    <t>mapreduce.map.java.opts.max.heap</t>
  </si>
  <si>
    <t>mapreduce.reduce.java.opts.max.heap</t>
  </si>
  <si>
    <t>The amount of physical memory, in MB, allocated for each map task of a job.</t>
  </si>
  <si>
    <t>The maximum Java heap size, in bytes, of the map processes.</t>
  </si>
  <si>
    <t>800 MB</t>
  </si>
  <si>
    <t>mapreduce.map.cpu.vcores</t>
  </si>
  <si>
    <t>The number of virtual CPU cores allocated for each map task of a job.</t>
  </si>
  <si>
    <t>The amount of physical memory, in MB, allocated for each reduce task of a job.</t>
  </si>
  <si>
    <t>The maximum Java heap size, in bytes, of the reduce processes.</t>
  </si>
  <si>
    <t>mapreduce.reduce.cpu.vcores</t>
  </si>
  <si>
    <t>The number of virtual CPU cores for each reduce task of a job.</t>
  </si>
  <si>
    <t>yarn.app.mapreduce.am.resource.mb</t>
  </si>
  <si>
    <t>The physical memory requirement, in MB, for the ApplicationMaster.</t>
  </si>
  <si>
    <t>ApplicationMaster Java maximum heap size</t>
  </si>
  <si>
    <t>yarn.app.mapreduce.am.resource.cpu-vcores</t>
  </si>
  <si>
    <t>The virtual CPU cores requirement for the ApplicationMaster.</t>
  </si>
  <si>
    <r>
      <t>The maximum heap size, in bytes, of the Java MapReduce ApplicationMaster. Exposed in Cloudera Manager as part of the YARN service configuration. This value is folded into the property </t>
    </r>
    <r>
      <rPr>
        <sz val="12"/>
        <color rgb="FF4C4C4C"/>
        <rFont val="Calibri"/>
        <scheme val="minor"/>
      </rPr>
      <t>yarn.app.mapreduce.am.command-opts</t>
    </r>
    <r>
      <rPr>
        <sz val="13"/>
        <color rgb="FF4C4C4C"/>
        <rFont val="Calibri"/>
        <scheme val="minor"/>
      </rPr>
      <t>.</t>
    </r>
  </si>
  <si>
    <t>Configured Value</t>
  </si>
  <si>
    <t>MB</t>
  </si>
  <si>
    <t>mapreduce.job.maps</t>
  </si>
  <si>
    <t>mapreduce.job.reduces</t>
  </si>
  <si>
    <t>Other services</t>
  </si>
  <si>
    <t>Container Memory Allocation</t>
  </si>
  <si>
    <t>Virtual core requests are rounded up to the nearest multiple of this number.</t>
  </si>
  <si>
    <t>Container Virtual Core Allocation</t>
  </si>
  <si>
    <t>Physical Memory and Virtual Cores</t>
  </si>
  <si>
    <t>Default is 1. Set to 0 when using Llama.</t>
  </si>
  <si>
    <t>Default is 32.</t>
  </si>
  <si>
    <t>Default is 8.</t>
  </si>
  <si>
    <t>Default is 512.</t>
  </si>
  <si>
    <t>Quantity</t>
  </si>
  <si>
    <t>Number of nodes</t>
  </si>
  <si>
    <t>Reserve 10-20% of available memory for the operating system.</t>
  </si>
  <si>
    <t>Allocate at least 16GB memory when using Impala.</t>
  </si>
  <si>
    <t>Allocate 1GB for the HDFS DataNode.</t>
  </si>
  <si>
    <t>Notes</t>
  </si>
  <si>
    <t>Allocate no more than 12-16GB memory when using HBase Region Servers.</t>
  </si>
  <si>
    <t>Allocate 10-20% of available memory when using Solr Server.</t>
  </si>
  <si>
    <t>Impala daemon</t>
  </si>
  <si>
    <t>RAM</t>
  </si>
  <si>
    <t>Disks</t>
  </si>
  <si>
    <t>CPU</t>
  </si>
  <si>
    <t>DataNode Components</t>
  </si>
  <si>
    <t>GiB</t>
  </si>
  <si>
    <t>Ethernet</t>
  </si>
  <si>
    <t>2x6/core 2.9 GHz CPUs, 15 MB cache</t>
  </si>
  <si>
    <t>Midline Configuration - deep storage, 1 GB Ethernet</t>
  </si>
  <si>
    <t>10 Gigabit Ethernet</t>
  </si>
  <si>
    <t>1 Gigabit Ethernet</t>
  </si>
  <si>
    <t>Available for containers</t>
  </si>
  <si>
    <t>Enter the required vcores or memory for services not listed above.</t>
  </si>
  <si>
    <t>As a rule of thumb, the total number of tasks should equal the number of physical cores minus one.</t>
  </si>
  <si>
    <t>Allow additional 10% of memory overhead for task buffers such as the HDFS Sort I/O buffer,  JVM overheads, etc.</t>
  </si>
  <si>
    <t>12x3TB SATA II hard drives in JBOD configuration</t>
  </si>
  <si>
    <t>1TB Nearline/MDL SAS hard drives in JBOD configuration</t>
  </si>
  <si>
    <t>Mid</t>
  </si>
  <si>
    <t>High</t>
  </si>
  <si>
    <t>Total virtual CPU cores that can be allocated to containers</t>
  </si>
  <si>
    <t>Total physical memory, in MB, that can be allocated to containers</t>
  </si>
  <si>
    <t>Minimum virtual CPU cores available per container</t>
  </si>
  <si>
    <t>Maximum virtual CPU cores available per container</t>
  </si>
  <si>
    <t>CPU core increment when using Fair Scheduler</t>
  </si>
  <si>
    <t>MInimum memory per container</t>
  </si>
  <si>
    <t>Maximum memory per container</t>
  </si>
  <si>
    <t>Memory increment when using Fair Scheduler</t>
  </si>
  <si>
    <t>Very High</t>
  </si>
  <si>
    <t>High-end - high memory, spindle dense 10GB Ethernet</t>
  </si>
  <si>
    <t>High-end - very high memory, spindle dense 10GB Ethernet</t>
  </si>
  <si>
    <t>Available disks</t>
  </si>
  <si>
    <t>A higher workload indicates the job is more CPU intensive than throughput intensive.</t>
  </si>
  <si>
    <t>Available memory (GB)</t>
  </si>
  <si>
    <t>Workload factor</t>
  </si>
  <si>
    <r>
      <rPr>
        <b/>
        <sz val="12"/>
        <color rgb="FF4C4C4C"/>
        <rFont val="Calibri"/>
        <scheme val="minor"/>
      </rPr>
      <t>Gateway / Client Configurations</t>
    </r>
    <r>
      <rPr>
        <sz val="12"/>
        <color rgb="FF4C4C4C"/>
        <rFont val="Calibri"/>
        <scheme val="minor"/>
      </rPr>
      <t>: These settings are task specific: they illustrate potential configurations that you might choose for your task.</t>
    </r>
  </si>
  <si>
    <t>At the moment, CPU cores are the bottleneck. What is a reasonable maximum?</t>
  </si>
  <si>
    <t>This is Work In Progress!</t>
  </si>
  <si>
    <t>Default is 64,000.</t>
  </si>
  <si>
    <t>Default is 1,028. Set to 0 when using Llama.</t>
  </si>
  <si>
    <t>These machine specs are SWAGs based, in part,</t>
  </si>
  <si>
    <t>on the examples in Admin training. It would be</t>
  </si>
  <si>
    <t>great to hear some user stories and see some</t>
  </si>
  <si>
    <t>configurations from the field that represent what</t>
  </si>
  <si>
    <t>our customers are actually using.</t>
  </si>
  <si>
    <t>Available CPU cores (map)</t>
  </si>
  <si>
    <t>Available CPU cores (reduce)</t>
  </si>
  <si>
    <t>Master Node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</si>
</sst>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4C4C4C"/>
      <name val="Calibri"/>
      <scheme val="minor"/>
    </font>
    <font>
      <sz val="13"/>
      <color rgb="FF4C4C4C"/>
      <name val="Calibri"/>
      <scheme val="minor"/>
    </font>
    <font>
      <b/>
      <sz val="13"/>
      <color rgb="FF4C4C4C"/>
      <name val="Calibri"/>
      <scheme val="minor"/>
    </font>
    <font>
      <b/>
      <sz val="14"/>
      <color theme="0"/>
      <name val="Calibri"/>
      <scheme val="minor"/>
    </font>
    <font>
      <sz val="11"/>
      <color rgb="FF4C4C4C"/>
      <name val="Courier New"/>
    </font>
    <font>
      <sz val="8"/>
      <name val="Calibri"/>
      <family val="2"/>
      <scheme val="minor"/>
    </font>
    <font>
      <b/>
      <sz val="12"/>
      <color rgb="FF4C4C4C"/>
      <name val="Calibri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ourier New"/>
    </font>
    <font>
      <sz val="14"/>
      <color theme="0"/>
      <name val="Calibri"/>
      <scheme val="minor"/>
    </font>
    <font>
      <sz val="16"/>
      <color theme="0"/>
      <name val="Calibri"/>
      <scheme val="minor"/>
    </font>
    <font>
      <sz val="10"/>
      <color rgb="FF4C4C4C"/>
      <name val="Courier New"/>
    </font>
    <font>
      <b/>
      <sz val="12"/>
      <color rgb="FFFF6600"/>
      <name val="Calibri"/>
      <scheme val="minor"/>
    </font>
    <font>
      <sz val="14"/>
      <color theme="1"/>
      <name val="Calibri"/>
      <scheme val="minor"/>
    </font>
    <font>
      <b/>
      <sz val="20"/>
      <color rgb="FF4C4C4C"/>
      <name val="Calibri"/>
      <scheme val="minor"/>
    </font>
    <font>
      <b/>
      <sz val="20"/>
      <color theme="0"/>
      <name val="Calibri"/>
      <scheme val="minor"/>
    </font>
    <font>
      <b/>
      <sz val="20"/>
      <color theme="1"/>
      <name val="Calibri"/>
      <scheme val="minor"/>
    </font>
    <font>
      <sz val="36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/>
      </top>
      <bottom/>
      <diagonal/>
    </border>
    <border>
      <left style="thin">
        <color auto="1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auto="1"/>
      </top>
      <bottom style="thin">
        <color auto="1"/>
      </bottom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8" applyNumberFormat="0" applyAlignment="0" applyProtection="0"/>
    <xf numFmtId="0" fontId="12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6" xfId="0" applyFont="1" applyBorder="1"/>
    <xf numFmtId="0" fontId="6" fillId="2" borderId="1" xfId="0" applyFont="1" applyFill="1" applyBorder="1"/>
    <xf numFmtId="0" fontId="6" fillId="2" borderId="2" xfId="0" applyFont="1" applyFill="1" applyBorder="1" applyAlignment="1">
      <alignment horizontal="left"/>
    </xf>
    <xf numFmtId="0" fontId="4" fillId="0" borderId="2" xfId="0" applyFont="1" applyFill="1" applyBorder="1"/>
    <xf numFmtId="3" fontId="4" fillId="0" borderId="2" xfId="0" applyNumberFormat="1" applyFont="1" applyFill="1" applyBorder="1"/>
    <xf numFmtId="3" fontId="4" fillId="0" borderId="4" xfId="0" applyNumberFormat="1" applyFont="1" applyFill="1" applyBorder="1"/>
    <xf numFmtId="0" fontId="6" fillId="2" borderId="7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11" fillId="4" borderId="8" xfId="51"/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4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12" fillId="5" borderId="0" xfId="52" applyBorder="1" applyAlignment="1">
      <alignment horizontal="left" vertical="top"/>
    </xf>
    <xf numFmtId="0" fontId="1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16" fillId="0" borderId="0" xfId="0" applyFont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0" fillId="0" borderId="9" xfId="0" applyFont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17" fillId="0" borderId="0" xfId="0" applyFont="1" applyAlignment="1">
      <alignment horizontal="left"/>
    </xf>
    <xf numFmtId="0" fontId="12" fillId="5" borderId="0" xfId="52" applyAlignment="1">
      <alignment vertical="top"/>
    </xf>
    <xf numFmtId="0" fontId="14" fillId="2" borderId="1" xfId="0" applyFont="1" applyFill="1" applyBorder="1" applyAlignment="1">
      <alignment vertical="top"/>
    </xf>
    <xf numFmtId="0" fontId="14" fillId="2" borderId="6" xfId="0" applyFont="1" applyFill="1" applyBorder="1" applyAlignment="1">
      <alignment vertical="top"/>
    </xf>
    <xf numFmtId="0" fontId="14" fillId="5" borderId="0" xfId="52" applyFont="1" applyAlignment="1">
      <alignment vertical="top"/>
    </xf>
    <xf numFmtId="0" fontId="6" fillId="2" borderId="19" xfId="0" applyFont="1" applyFill="1" applyBorder="1" applyAlignment="1">
      <alignment vertical="top" wrapText="1"/>
    </xf>
    <xf numFmtId="3" fontId="11" fillId="4" borderId="8" xfId="51" applyNumberFormat="1" applyAlignment="1">
      <alignment vertical="top"/>
    </xf>
    <xf numFmtId="3" fontId="5" fillId="0" borderId="0" xfId="0" applyNumberFormat="1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3" fontId="0" fillId="0" borderId="0" xfId="0" applyNumberFormat="1" applyAlignment="1">
      <alignment vertical="top"/>
    </xf>
    <xf numFmtId="3" fontId="0" fillId="0" borderId="0" xfId="0" applyNumberFormat="1" applyAlignment="1">
      <alignment vertical="top" wrapText="1"/>
    </xf>
    <xf numFmtId="3" fontId="0" fillId="0" borderId="9" xfId="0" applyNumberFormat="1" applyFont="1" applyBorder="1" applyAlignment="1">
      <alignment vertical="top"/>
    </xf>
    <xf numFmtId="0" fontId="14" fillId="2" borderId="10" xfId="0" applyFont="1" applyFill="1" applyBorder="1" applyAlignment="1">
      <alignment vertical="top"/>
    </xf>
    <xf numFmtId="0" fontId="14" fillId="5" borderId="10" xfId="52" applyFont="1" applyBorder="1" applyAlignment="1">
      <alignment vertical="top"/>
    </xf>
    <xf numFmtId="3" fontId="6" fillId="2" borderId="10" xfId="0" applyNumberFormat="1" applyFont="1" applyFill="1" applyBorder="1" applyAlignment="1">
      <alignment vertical="top"/>
    </xf>
    <xf numFmtId="0" fontId="6" fillId="2" borderId="15" xfId="0" applyFont="1" applyFill="1" applyBorder="1" applyAlignment="1">
      <alignment vertical="top"/>
    </xf>
    <xf numFmtId="0" fontId="11" fillId="4" borderId="15" xfId="51" applyFont="1" applyFill="1" applyBorder="1" applyAlignment="1">
      <alignment vertical="top"/>
    </xf>
    <xf numFmtId="3" fontId="0" fillId="0" borderId="10" xfId="0" applyNumberFormat="1" applyFont="1" applyBorder="1" applyAlignment="1">
      <alignment vertical="top"/>
    </xf>
    <xf numFmtId="3" fontId="11" fillId="4" borderId="10" xfId="51" applyNumberFormat="1" applyFont="1" applyFill="1" applyBorder="1" applyAlignment="1">
      <alignment vertical="top"/>
    </xf>
    <xf numFmtId="0" fontId="0" fillId="0" borderId="15" xfId="0" applyFont="1" applyBorder="1"/>
    <xf numFmtId="0" fontId="0" fillId="0" borderId="10" xfId="0" applyFont="1" applyBorder="1"/>
    <xf numFmtId="0" fontId="11" fillId="4" borderId="10" xfId="51" applyFont="1" applyFill="1" applyBorder="1" applyAlignment="1">
      <alignment vertical="top"/>
    </xf>
    <xf numFmtId="3" fontId="6" fillId="2" borderId="20" xfId="0" applyNumberFormat="1" applyFont="1" applyFill="1" applyBorder="1" applyAlignment="1">
      <alignment vertical="top"/>
    </xf>
    <xf numFmtId="3" fontId="0" fillId="0" borderId="15" xfId="0" applyNumberFormat="1" applyFont="1" applyBorder="1" applyAlignment="1">
      <alignment vertical="top"/>
    </xf>
    <xf numFmtId="0" fontId="0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top"/>
    </xf>
    <xf numFmtId="0" fontId="11" fillId="4" borderId="9" xfId="51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3" fontId="3" fillId="0" borderId="10" xfId="0" applyNumberFormat="1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3" fontId="11" fillId="4" borderId="9" xfId="51" applyNumberFormat="1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3" fontId="3" fillId="0" borderId="15" xfId="0" applyNumberFormat="1" applyFont="1" applyBorder="1" applyAlignment="1">
      <alignment vertical="top"/>
    </xf>
    <xf numFmtId="3" fontId="3" fillId="4" borderId="15" xfId="51" applyNumberFormat="1" applyFont="1" applyFill="1" applyBorder="1" applyAlignment="1">
      <alignment vertical="top"/>
    </xf>
    <xf numFmtId="3" fontId="3" fillId="0" borderId="15" xfId="0" applyNumberFormat="1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3" fontId="9" fillId="0" borderId="11" xfId="0" applyNumberFormat="1" applyFont="1" applyBorder="1" applyAlignment="1">
      <alignment vertical="top"/>
    </xf>
    <xf numFmtId="3" fontId="3" fillId="0" borderId="0" xfId="0" applyNumberFormat="1" applyFont="1" applyBorder="1" applyAlignment="1">
      <alignment vertical="top"/>
    </xf>
    <xf numFmtId="0" fontId="15" fillId="7" borderId="0" xfId="52" applyFont="1" applyFill="1" applyAlignment="1">
      <alignment vertical="top"/>
    </xf>
    <xf numFmtId="0" fontId="12" fillId="5" borderId="0" xfId="52" applyAlignment="1">
      <alignment horizontal="left" vertical="top"/>
    </xf>
    <xf numFmtId="3" fontId="15" fillId="7" borderId="0" xfId="52" applyNumberFormat="1" applyFont="1" applyFill="1" applyAlignment="1">
      <alignment vertical="top"/>
    </xf>
    <xf numFmtId="3" fontId="12" fillId="5" borderId="0" xfId="52" applyNumberFormat="1" applyBorder="1" applyAlignment="1">
      <alignment horizontal="center" vertical="top"/>
    </xf>
    <xf numFmtId="3" fontId="0" fillId="0" borderId="0" xfId="0" applyNumberFormat="1" applyFont="1" applyAlignment="1">
      <alignment vertical="top"/>
    </xf>
    <xf numFmtId="3" fontId="6" fillId="5" borderId="10" xfId="52" applyNumberFormat="1" applyFont="1" applyBorder="1" applyAlignment="1">
      <alignment vertical="top"/>
    </xf>
    <xf numFmtId="0" fontId="18" fillId="0" borderId="0" xfId="0" applyFont="1"/>
    <xf numFmtId="0" fontId="14" fillId="5" borderId="10" xfId="52" applyFont="1" applyBorder="1" applyAlignment="1">
      <alignment vertical="top" wrapText="1"/>
    </xf>
    <xf numFmtId="0" fontId="7" fillId="0" borderId="0" xfId="0" applyFont="1" applyBorder="1" applyAlignment="1">
      <alignment horizontal="left"/>
    </xf>
    <xf numFmtId="3" fontId="19" fillId="6" borderId="0" xfId="0" applyNumberFormat="1" applyFont="1" applyFill="1" applyBorder="1" applyAlignment="1">
      <alignment vertical="top"/>
    </xf>
    <xf numFmtId="0" fontId="20" fillId="6" borderId="12" xfId="52" applyFont="1" applyFill="1" applyBorder="1" applyAlignment="1">
      <alignment horizontal="left" vertical="top"/>
    </xf>
    <xf numFmtId="0" fontId="20" fillId="6" borderId="18" xfId="52" applyFont="1" applyFill="1" applyBorder="1" applyAlignment="1">
      <alignment horizontal="left" vertical="top"/>
    </xf>
    <xf numFmtId="0" fontId="21" fillId="6" borderId="0" xfId="0" applyFont="1" applyFill="1" applyAlignment="1">
      <alignment vertical="top"/>
    </xf>
    <xf numFmtId="3" fontId="21" fillId="6" borderId="0" xfId="0" applyNumberFormat="1" applyFont="1" applyFill="1" applyAlignment="1">
      <alignment vertical="top" wrapText="1"/>
    </xf>
    <xf numFmtId="0" fontId="21" fillId="0" borderId="0" xfId="0" applyFont="1" applyAlignment="1">
      <alignment vertical="top"/>
    </xf>
    <xf numFmtId="0" fontId="20" fillId="6" borderId="16" xfId="52" applyFont="1" applyFill="1" applyBorder="1" applyAlignment="1">
      <alignment horizontal="left" vertical="top"/>
    </xf>
    <xf numFmtId="0" fontId="19" fillId="6" borderId="0" xfId="0" applyFont="1" applyFill="1" applyAlignment="1">
      <alignment vertical="top"/>
    </xf>
    <xf numFmtId="0" fontId="21" fillId="6" borderId="0" xfId="0" applyFont="1" applyFill="1" applyAlignment="1">
      <alignment vertical="top" wrapText="1"/>
    </xf>
    <xf numFmtId="0" fontId="20" fillId="6" borderId="0" xfId="52" applyFont="1" applyFill="1" applyAlignment="1">
      <alignment horizontal="left" vertical="top"/>
    </xf>
    <xf numFmtId="0" fontId="19" fillId="6" borderId="0" xfId="0" applyFont="1" applyFill="1" applyBorder="1" applyAlignment="1">
      <alignment vertical="top"/>
    </xf>
    <xf numFmtId="3" fontId="21" fillId="6" borderId="0" xfId="0" applyNumberFormat="1" applyFont="1" applyFill="1" applyAlignment="1">
      <alignment vertical="top"/>
    </xf>
    <xf numFmtId="0" fontId="3" fillId="0" borderId="9" xfId="0" applyFont="1" applyBorder="1"/>
    <xf numFmtId="0" fontId="6" fillId="2" borderId="3" xfId="0" applyFont="1" applyFill="1" applyBorder="1" applyAlignment="1"/>
    <xf numFmtId="0" fontId="6" fillId="2" borderId="7" xfId="0" applyFont="1" applyFill="1" applyBorder="1" applyAlignment="1"/>
    <xf numFmtId="0" fontId="6" fillId="2" borderId="4" xfId="0" applyFont="1" applyFill="1" applyBorder="1" applyAlignment="1"/>
    <xf numFmtId="0" fontId="4" fillId="0" borderId="3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6" fillId="2" borderId="2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0" fillId="0" borderId="0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0" fontId="7" fillId="0" borderId="23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4" fillId="0" borderId="5" xfId="0" applyFont="1" applyBorder="1" applyAlignment="1">
      <alignment horizontal="right"/>
    </xf>
    <xf numFmtId="0" fontId="10" fillId="3" borderId="0" xfId="50"/>
    <xf numFmtId="0" fontId="22" fillId="0" borderId="0" xfId="0" applyFont="1"/>
  </cellXfs>
  <cellStyles count="181">
    <cellStyle name="Accent1" xfId="52" builtinId="29"/>
    <cellStyle name="Bad" xfId="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Input" xfId="51" builtinId="20"/>
    <cellStyle name="Normal" xfId="0" builtinId="0"/>
  </cellStyles>
  <dxfs count="2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321733</xdr:colOff>
      <xdr:row>0</xdr:row>
      <xdr:rowOff>67733</xdr:rowOff>
    </xdr:from>
    <xdr:to>
      <xdr:col>3</xdr:col>
      <xdr:colOff>537633</xdr:colOff>
      <xdr:row>1</xdr:row>
      <xdr:rowOff>74955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733" y="67733"/>
          <a:ext cx="3348567" cy="5829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dawson/Cloudera%20Projects/YARN/dd-kk-yarn-tuning-guid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pReduce Properties"/>
      <sheetName val="Master Node Properties"/>
      <sheetName val="Worker Node Configurations"/>
    </sheetNames>
    <sheetDataSet>
      <sheetData sheetId="0"/>
      <sheetData sheetId="1"/>
      <sheetData sheetId="2">
        <row r="26">
          <cell r="G26">
            <v>66432</v>
          </cell>
        </row>
        <row r="40">
          <cell r="G40">
            <v>216320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26"/>
  <sheetViews>
    <sheetView showGridLines="0" tabSelected="1" zoomScale="150" zoomScaleNormal="150" zoomScalePageLayoutView="150" workbookViewId="0">
      <selection activeCell="I2" sqref="I2:K6"/>
    </sheetView>
  </sheetViews>
  <sheetFormatPr baseColWidth="10" defaultRowHeight="15" x14ac:dyDescent="0"/>
  <cols>
    <col min="1" max="1" width="5" style="1" customWidth="1"/>
    <col min="2" max="2" width="25.1640625" style="1" bestFit="1" customWidth="1"/>
    <col min="3" max="3" width="10.83203125" style="1"/>
    <col min="4" max="4" width="11.6640625" style="1" customWidth="1"/>
    <col min="5" max="5" width="10.83203125" style="1"/>
    <col min="6" max="7" width="13.33203125" style="1" customWidth="1"/>
    <col min="8" max="8" width="33.5" style="1" customWidth="1"/>
    <col min="9" max="9" width="19.6640625" style="1" bestFit="1" customWidth="1"/>
    <col min="10" max="16384" width="10.83203125" style="1"/>
  </cols>
  <sheetData>
    <row r="1" spans="2:11" ht="45">
      <c r="F1" s="120" t="s">
        <v>99</v>
      </c>
    </row>
    <row r="2" spans="2:11">
      <c r="I2" s="1" t="s">
        <v>102</v>
      </c>
    </row>
    <row r="3" spans="2:11">
      <c r="B3" s="2" t="s">
        <v>56</v>
      </c>
      <c r="C3" s="19">
        <v>10</v>
      </c>
      <c r="D3" s="2"/>
      <c r="I3" s="1" t="s">
        <v>103</v>
      </c>
    </row>
    <row r="4" spans="2:11">
      <c r="B4" s="2" t="s">
        <v>96</v>
      </c>
      <c r="C4" s="19">
        <v>2</v>
      </c>
      <c r="D4" s="2" t="s">
        <v>94</v>
      </c>
      <c r="I4" s="1" t="s">
        <v>104</v>
      </c>
    </row>
    <row r="5" spans="2:11">
      <c r="B5" s="2"/>
      <c r="C5"/>
      <c r="D5" s="2"/>
      <c r="I5" s="1" t="s">
        <v>105</v>
      </c>
    </row>
    <row r="6" spans="2:11" ht="18">
      <c r="B6" s="111" t="s">
        <v>10</v>
      </c>
      <c r="C6" s="112"/>
      <c r="D6" s="112"/>
      <c r="E6" s="5" t="s">
        <v>80</v>
      </c>
      <c r="F6" s="12" t="s">
        <v>81</v>
      </c>
      <c r="G6" s="12" t="s">
        <v>90</v>
      </c>
      <c r="I6" s="1" t="s">
        <v>106</v>
      </c>
    </row>
    <row r="7" spans="2:11">
      <c r="B7" s="115" t="s">
        <v>44</v>
      </c>
      <c r="C7" s="116"/>
      <c r="D7" s="117"/>
      <c r="E7" s="101">
        <f>MIN(E10:E13)*$C$3</f>
        <v>80</v>
      </c>
      <c r="F7" s="101">
        <f>MIN(F10:F13)*$C$3</f>
        <v>120</v>
      </c>
      <c r="G7" s="101">
        <f>MIN(G10:G13)*$C$3</f>
        <v>200</v>
      </c>
    </row>
    <row r="8" spans="2:11">
      <c r="B8" s="115" t="s">
        <v>45</v>
      </c>
      <c r="C8" s="116"/>
      <c r="D8" s="117"/>
      <c r="E8" s="101">
        <f>MIN(E10:E13)*$C$3</f>
        <v>80</v>
      </c>
      <c r="F8" s="101">
        <f>MIN(F10:F13)*$C$3</f>
        <v>120</v>
      </c>
      <c r="G8" s="101">
        <f>MIN(G10:G13)*$C$3</f>
        <v>200</v>
      </c>
    </row>
    <row r="9" spans="2:11" ht="16">
      <c r="B9" s="88"/>
      <c r="C9" s="88"/>
      <c r="D9" s="88"/>
      <c r="E9" s="23"/>
      <c r="F9" s="23"/>
      <c r="G9" s="23"/>
    </row>
    <row r="10" spans="2:11">
      <c r="B10" s="113" t="s">
        <v>95</v>
      </c>
      <c r="C10" s="113"/>
      <c r="D10" s="114"/>
      <c r="E10" s="101">
        <f>ROUND(available_memory/mapreduce.map.memory.mb,0)</f>
        <v>42</v>
      </c>
      <c r="F10" s="101">
        <f>ROUND(available_memory2/mapreduce.map.memory.mb,0)</f>
        <v>65</v>
      </c>
      <c r="G10" s="101">
        <f>ROUND(available_memory3/mapreduce.map.memory.mb,0)</f>
        <v>211</v>
      </c>
    </row>
    <row r="11" spans="2:11">
      <c r="B11" s="113" t="s">
        <v>107</v>
      </c>
      <c r="C11" s="113"/>
      <c r="D11" s="114"/>
      <c r="E11" s="101">
        <f>available_vcores/mapreduce.map.cpu.vcores</f>
        <v>8</v>
      </c>
      <c r="F11" s="101">
        <f>available_vcores2/mapreduce.map.cpu.vcores</f>
        <v>12</v>
      </c>
      <c r="G11" s="101">
        <f>available_vcores3/mapreduce.map.cpu.vcores</f>
        <v>20</v>
      </c>
      <c r="H11" s="119" t="s">
        <v>98</v>
      </c>
      <c r="I11" s="119"/>
      <c r="J11" s="119"/>
      <c r="K11" s="119"/>
    </row>
    <row r="12" spans="2:11">
      <c r="B12" s="113" t="s">
        <v>108</v>
      </c>
      <c r="C12" s="113"/>
      <c r="D12" s="114"/>
      <c r="E12" s="101">
        <f>available_vcores/mapreduce.reduce.cpu.vcores</f>
        <v>8</v>
      </c>
      <c r="F12" s="101">
        <f>available_vcores2/mapreduce.reduce.cpu.vcores</f>
        <v>12</v>
      </c>
      <c r="G12" s="101">
        <f>available_vcores3/mapreduce.reduce.cpu.vcores</f>
        <v>20</v>
      </c>
      <c r="H12" s="119"/>
      <c r="I12" s="119"/>
      <c r="J12" s="119"/>
      <c r="K12" s="119"/>
    </row>
    <row r="13" spans="2:11">
      <c r="B13" s="113" t="s">
        <v>93</v>
      </c>
      <c r="C13" s="113"/>
      <c r="D13" s="114"/>
      <c r="E13" s="101">
        <f>disks_1*Workload_Factor</f>
        <v>24</v>
      </c>
      <c r="F13" s="101">
        <f>disks_2*Workload_Factor</f>
        <v>72</v>
      </c>
      <c r="G13" s="101">
        <f>disks_3*Workload_Factor</f>
        <v>72</v>
      </c>
    </row>
    <row r="14" spans="2:11">
      <c r="B14" s="34"/>
      <c r="C14" s="2"/>
      <c r="D14" s="2"/>
    </row>
    <row r="16" spans="2:11">
      <c r="B16" s="2" t="s">
        <v>97</v>
      </c>
      <c r="C16" s="2"/>
      <c r="D16" s="2"/>
    </row>
    <row r="17" spans="2:11" ht="18">
      <c r="B17" s="13" t="s">
        <v>10</v>
      </c>
      <c r="C17" s="9"/>
      <c r="D17" s="10"/>
      <c r="E17" s="102" t="s">
        <v>11</v>
      </c>
      <c r="F17" s="103"/>
      <c r="G17" s="104"/>
      <c r="H17" s="11"/>
      <c r="I17" s="4" t="s">
        <v>12</v>
      </c>
      <c r="J17" s="17" t="s">
        <v>42</v>
      </c>
      <c r="K17" s="18"/>
    </row>
    <row r="18" spans="2:11" ht="16" customHeight="1">
      <c r="B18" s="14" t="s">
        <v>23</v>
      </c>
      <c r="C18" s="15"/>
      <c r="D18" s="16"/>
      <c r="E18" s="105" t="s">
        <v>27</v>
      </c>
      <c r="F18" s="106"/>
      <c r="G18" s="106"/>
      <c r="H18" s="107"/>
      <c r="I18" s="118" t="s">
        <v>19</v>
      </c>
      <c r="J18" s="19">
        <v>1024</v>
      </c>
      <c r="K18" s="6" t="s">
        <v>43</v>
      </c>
    </row>
    <row r="19" spans="2:11" ht="16" customHeight="1">
      <c r="B19" s="14" t="s">
        <v>25</v>
      </c>
      <c r="C19" s="15"/>
      <c r="D19" s="16"/>
      <c r="E19" s="105" t="s">
        <v>28</v>
      </c>
      <c r="F19" s="106"/>
      <c r="G19" s="106"/>
      <c r="H19" s="107"/>
      <c r="I19" s="118" t="s">
        <v>29</v>
      </c>
      <c r="J19" s="3">
        <f>ROUND(mapreduce.map.memory.mb*0.8,0)</f>
        <v>819</v>
      </c>
      <c r="K19" s="6" t="s">
        <v>43</v>
      </c>
    </row>
    <row r="20" spans="2:11" ht="16" customHeight="1">
      <c r="B20" s="14" t="s">
        <v>30</v>
      </c>
      <c r="C20" s="15"/>
      <c r="D20" s="16"/>
      <c r="E20" s="105" t="s">
        <v>31</v>
      </c>
      <c r="F20" s="106"/>
      <c r="G20" s="106"/>
      <c r="H20" s="107"/>
      <c r="I20" s="118">
        <v>1</v>
      </c>
      <c r="J20" s="19">
        <v>1</v>
      </c>
      <c r="K20" s="7" t="s">
        <v>22</v>
      </c>
    </row>
    <row r="21" spans="2:11" ht="16" customHeight="1">
      <c r="B21" s="14" t="s">
        <v>24</v>
      </c>
      <c r="C21" s="15"/>
      <c r="D21" s="16"/>
      <c r="E21" s="105" t="s">
        <v>32</v>
      </c>
      <c r="F21" s="106"/>
      <c r="G21" s="106"/>
      <c r="H21" s="107"/>
      <c r="I21" s="118" t="s">
        <v>19</v>
      </c>
      <c r="J21" s="19">
        <f>2*mapreduce.map.memory.mb</f>
        <v>2048</v>
      </c>
      <c r="K21" s="7" t="s">
        <v>43</v>
      </c>
    </row>
    <row r="22" spans="2:11" ht="16" customHeight="1">
      <c r="B22" s="14" t="s">
        <v>26</v>
      </c>
      <c r="C22" s="15"/>
      <c r="D22" s="16"/>
      <c r="E22" s="105" t="s">
        <v>33</v>
      </c>
      <c r="F22" s="106"/>
      <c r="G22" s="106"/>
      <c r="H22" s="107"/>
      <c r="I22" s="118" t="s">
        <v>29</v>
      </c>
      <c r="J22" s="3">
        <f>ROUND(mapreduce.reduce.memory.mb*0.8,0)</f>
        <v>1638</v>
      </c>
      <c r="K22" s="6" t="s">
        <v>43</v>
      </c>
    </row>
    <row r="23" spans="2:11" ht="16" customHeight="1">
      <c r="B23" s="14" t="s">
        <v>34</v>
      </c>
      <c r="C23" s="15"/>
      <c r="D23" s="16"/>
      <c r="E23" s="105" t="s">
        <v>35</v>
      </c>
      <c r="F23" s="106"/>
      <c r="G23" s="106"/>
      <c r="H23" s="107"/>
      <c r="I23" s="118">
        <v>1</v>
      </c>
      <c r="J23" s="19">
        <v>1</v>
      </c>
      <c r="K23" s="6" t="s">
        <v>22</v>
      </c>
    </row>
    <row r="24" spans="2:11" ht="16" customHeight="1">
      <c r="B24" s="14" t="s">
        <v>36</v>
      </c>
      <c r="C24" s="15"/>
      <c r="D24" s="16"/>
      <c r="E24" s="105" t="s">
        <v>37</v>
      </c>
      <c r="F24" s="106"/>
      <c r="G24" s="106"/>
      <c r="H24" s="107"/>
      <c r="I24" s="118" t="s">
        <v>19</v>
      </c>
      <c r="J24" s="19">
        <v>1024</v>
      </c>
      <c r="K24" s="7" t="s">
        <v>43</v>
      </c>
    </row>
    <row r="25" spans="2:11" ht="50" customHeight="1">
      <c r="B25" s="14" t="s">
        <v>38</v>
      </c>
      <c r="C25" s="15"/>
      <c r="D25" s="16"/>
      <c r="E25" s="108" t="s">
        <v>41</v>
      </c>
      <c r="F25" s="109"/>
      <c r="G25" s="109"/>
      <c r="H25" s="110"/>
      <c r="I25" s="118" t="s">
        <v>29</v>
      </c>
      <c r="J25" s="3">
        <f>ROUND(yarn.app.mapreduce.am.resource.mb*0.8,0)</f>
        <v>819</v>
      </c>
      <c r="K25" s="7" t="s">
        <v>43</v>
      </c>
    </row>
    <row r="26" spans="2:11" ht="16" customHeight="1">
      <c r="B26" s="14" t="s">
        <v>39</v>
      </c>
      <c r="C26" s="15"/>
      <c r="D26" s="16"/>
      <c r="E26" s="105" t="s">
        <v>40</v>
      </c>
      <c r="F26" s="106"/>
      <c r="G26" s="106"/>
      <c r="H26" s="107"/>
      <c r="I26" s="118">
        <v>1</v>
      </c>
      <c r="J26" s="19">
        <v>1</v>
      </c>
      <c r="K26" s="8"/>
    </row>
  </sheetData>
  <mergeCells count="16">
    <mergeCell ref="J17:K17"/>
    <mergeCell ref="E18:H18"/>
    <mergeCell ref="E19:H19"/>
    <mergeCell ref="E20:H20"/>
    <mergeCell ref="E21:H21"/>
    <mergeCell ref="E22:H22"/>
    <mergeCell ref="E23:H23"/>
    <mergeCell ref="E24:H24"/>
    <mergeCell ref="E25:H25"/>
    <mergeCell ref="B7:D7"/>
    <mergeCell ref="B8:D8"/>
    <mergeCell ref="E26:H26"/>
    <mergeCell ref="B10:D10"/>
    <mergeCell ref="B11:D11"/>
    <mergeCell ref="B13:D13"/>
    <mergeCell ref="B12:D12"/>
  </mergeCells>
  <phoneticPr fontId="8" type="noConversion"/>
  <conditionalFormatting sqref="K18 K24 K26 A2:H2 J14 I18 I19:K23 I24 I25:K25 I26 B14:H14 B6:H6 D16:J16 D17:K17 D18:E26 A16:C26 B3:B5 B9:J9 E7:H8 B7:B8 H4:J5 D3:D5 A3:A14 A1:G1 J8 J2:J3 H3 F3:G9 E13:J13 H10:J12">
    <cfRule type="expression" dxfId="22" priority="3">
      <formula>CELL("protect",A1)=0</formula>
    </cfRule>
  </conditionalFormatting>
  <conditionalFormatting sqref="E10:G12">
    <cfRule type="expression" dxfId="4" priority="1">
      <formula>CELL("protect",E10)=0</formula>
    </cfRule>
  </conditionalFormatting>
  <dataValidations disablePrompts="1" count="2">
    <dataValidation type="list" allowBlank="1" showInputMessage="1" showErrorMessage="1" sqref="J26">
      <formula1>"1,2,4"</formula1>
    </dataValidation>
    <dataValidation type="list" allowBlank="1" showInputMessage="1" showErrorMessage="1" sqref="J18 J24">
      <formula1>"1024,2048,4096"</formula1>
    </dataValidation>
  </dataValidations>
  <pageMargins left="0.75" right="0.75" top="1" bottom="1" header="0.5" footer="0.5"/>
  <pageSetup paperSize="9" scale="74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50" zoomScaleNormal="150" zoomScalePageLayoutView="150" workbookViewId="0"/>
  </sheetViews>
  <sheetFormatPr baseColWidth="10" defaultRowHeight="15" x14ac:dyDescent="0"/>
  <cols>
    <col min="1" max="1" width="3.5" style="25" customWidth="1"/>
    <col min="2" max="2" width="29.83203125" style="25" customWidth="1"/>
    <col min="3" max="3" width="43.6640625" style="25" customWidth="1"/>
    <col min="4" max="4" width="8.33203125" style="44" customWidth="1"/>
    <col min="5" max="5" width="9.33203125" style="44" customWidth="1"/>
    <col min="6" max="6" width="9.6640625" style="44" customWidth="1"/>
    <col min="7" max="7" width="29.33203125" style="20" customWidth="1"/>
    <col min="8" max="8" width="10.83203125" style="25"/>
    <col min="9" max="9" width="11" style="25" customWidth="1"/>
    <col min="10" max="16384" width="10.83203125" style="25"/>
  </cols>
  <sheetData>
    <row r="1" spans="1:9" ht="20">
      <c r="A1" s="80" t="s">
        <v>109</v>
      </c>
      <c r="B1" s="80"/>
      <c r="C1" s="80"/>
      <c r="D1" s="82"/>
      <c r="E1" s="82"/>
      <c r="F1" s="82"/>
      <c r="G1" s="80"/>
    </row>
    <row r="2" spans="1:9" ht="6" customHeight="1">
      <c r="G2" s="25"/>
    </row>
    <row r="3" spans="1:9">
      <c r="A3" s="81" t="s">
        <v>50</v>
      </c>
      <c r="B3" s="81"/>
      <c r="C3" s="26" t="s">
        <v>10</v>
      </c>
      <c r="D3" s="83" t="s">
        <v>80</v>
      </c>
      <c r="E3" s="83" t="s">
        <v>81</v>
      </c>
      <c r="F3" s="83" t="s">
        <v>90</v>
      </c>
      <c r="G3" s="26" t="s">
        <v>60</v>
      </c>
    </row>
    <row r="4" spans="1:9" ht="32">
      <c r="B4" s="22" t="s">
        <v>82</v>
      </c>
      <c r="C4" s="29" t="s">
        <v>13</v>
      </c>
      <c r="D4" s="79">
        <f>available_vcores</f>
        <v>8</v>
      </c>
      <c r="E4" s="79">
        <f>available_vcores2</f>
        <v>12</v>
      </c>
      <c r="F4" s="79">
        <f>available_vcores3</f>
        <v>20</v>
      </c>
      <c r="G4" s="28" t="s">
        <v>53</v>
      </c>
      <c r="I4" s="24"/>
    </row>
    <row r="5" spans="1:9" ht="48">
      <c r="B5" s="22" t="s">
        <v>83</v>
      </c>
      <c r="C5" s="29" t="s">
        <v>14</v>
      </c>
      <c r="D5" s="79">
        <f>available_memory</f>
        <v>43264</v>
      </c>
      <c r="E5" s="79">
        <f>available_memory2</f>
        <v>66432</v>
      </c>
      <c r="F5" s="79">
        <f>available_memory3</f>
        <v>216320</v>
      </c>
      <c r="G5" s="28" t="s">
        <v>53</v>
      </c>
      <c r="I5" s="24"/>
    </row>
    <row r="6" spans="1:9">
      <c r="D6" s="84"/>
      <c r="E6" s="84"/>
      <c r="F6" s="84"/>
      <c r="G6" s="25"/>
    </row>
    <row r="7" spans="1:9">
      <c r="A7" s="81" t="s">
        <v>49</v>
      </c>
      <c r="B7" s="81"/>
      <c r="C7" s="26" t="s">
        <v>10</v>
      </c>
      <c r="D7" s="83" t="s">
        <v>80</v>
      </c>
      <c r="E7" s="83" t="s">
        <v>81</v>
      </c>
      <c r="F7" s="83" t="s">
        <v>90</v>
      </c>
      <c r="G7" s="26" t="s">
        <v>60</v>
      </c>
    </row>
    <row r="8" spans="1:9" ht="30">
      <c r="B8" s="20" t="s">
        <v>84</v>
      </c>
      <c r="C8" s="27" t="s">
        <v>15</v>
      </c>
      <c r="D8" s="40">
        <v>1</v>
      </c>
      <c r="E8" s="40">
        <v>1</v>
      </c>
      <c r="F8" s="40">
        <v>1</v>
      </c>
      <c r="G8" s="20" t="s">
        <v>51</v>
      </c>
    </row>
    <row r="9" spans="1:9" ht="30">
      <c r="B9" s="20" t="s">
        <v>85</v>
      </c>
      <c r="C9" s="27" t="s">
        <v>16</v>
      </c>
      <c r="D9" s="79">
        <f>available_vcores</f>
        <v>8</v>
      </c>
      <c r="E9" s="79">
        <f>available_vcores2</f>
        <v>12</v>
      </c>
      <c r="F9" s="79">
        <f>available_vcores3</f>
        <v>20</v>
      </c>
      <c r="G9" s="20" t="s">
        <v>52</v>
      </c>
    </row>
    <row r="10" spans="1:9" ht="45">
      <c r="B10" s="20" t="s">
        <v>86</v>
      </c>
      <c r="C10" s="27" t="s">
        <v>17</v>
      </c>
      <c r="D10" s="40">
        <v>1</v>
      </c>
      <c r="E10" s="40">
        <v>1</v>
      </c>
      <c r="F10" s="40">
        <v>1</v>
      </c>
      <c r="G10" s="20" t="s">
        <v>48</v>
      </c>
    </row>
    <row r="11" spans="1:9">
      <c r="D11" s="84"/>
      <c r="E11" s="84"/>
      <c r="F11" s="84"/>
      <c r="G11" s="25"/>
    </row>
    <row r="12" spans="1:9">
      <c r="A12" s="35" t="s">
        <v>47</v>
      </c>
      <c r="B12" s="35"/>
      <c r="C12" s="26" t="s">
        <v>10</v>
      </c>
      <c r="D12" s="83" t="s">
        <v>80</v>
      </c>
      <c r="E12" s="83" t="s">
        <v>81</v>
      </c>
      <c r="F12" s="83" t="s">
        <v>90</v>
      </c>
      <c r="G12" s="26" t="s">
        <v>60</v>
      </c>
    </row>
    <row r="13" spans="1:9" ht="30">
      <c r="B13" s="21" t="s">
        <v>87</v>
      </c>
      <c r="C13" s="27" t="s">
        <v>18</v>
      </c>
      <c r="D13" s="40">
        <v>1028</v>
      </c>
      <c r="E13" s="40">
        <v>1028</v>
      </c>
      <c r="F13" s="40">
        <v>1028</v>
      </c>
      <c r="G13" s="20" t="s">
        <v>101</v>
      </c>
    </row>
    <row r="14" spans="1:9">
      <c r="B14" s="21" t="s">
        <v>88</v>
      </c>
      <c r="C14" s="27" t="s">
        <v>20</v>
      </c>
      <c r="D14" s="79">
        <f>available_memory</f>
        <v>43264</v>
      </c>
      <c r="E14" s="79">
        <f>available_memory2</f>
        <v>66432</v>
      </c>
      <c r="F14" s="79">
        <f>available_memory3</f>
        <v>216320</v>
      </c>
      <c r="G14" s="25" t="s">
        <v>100</v>
      </c>
    </row>
    <row r="15" spans="1:9" ht="30">
      <c r="B15" s="21" t="s">
        <v>89</v>
      </c>
      <c r="C15" s="27" t="s">
        <v>21</v>
      </c>
      <c r="D15" s="40">
        <v>512</v>
      </c>
      <c r="E15" s="40">
        <v>512</v>
      </c>
      <c r="F15" s="40">
        <v>512</v>
      </c>
      <c r="G15" s="25" t="s">
        <v>54</v>
      </c>
    </row>
    <row r="16" spans="1:9">
      <c r="G16" s="25"/>
    </row>
    <row r="17" spans="7:7">
      <c r="G17" s="25"/>
    </row>
    <row r="18" spans="7:7">
      <c r="G18" s="25"/>
    </row>
    <row r="19" spans="7:7">
      <c r="G19" s="25"/>
    </row>
    <row r="22" spans="7:7">
      <c r="G22" s="25"/>
    </row>
    <row r="23" spans="7:7">
      <c r="G23" s="25"/>
    </row>
    <row r="24" spans="7:7">
      <c r="G24" s="25"/>
    </row>
    <row r="25" spans="7:7">
      <c r="G25" s="25"/>
    </row>
  </sheetData>
  <mergeCells count="2">
    <mergeCell ref="A7:B7"/>
    <mergeCell ref="A3:B3"/>
  </mergeCells>
  <conditionalFormatting sqref="I4:I5 G3 C3:F5 C7:G7 C12:G12">
    <cfRule type="expression" dxfId="21" priority="13">
      <formula>CELL("protect",C3)=0</formula>
    </cfRule>
  </conditionalFormatting>
  <conditionalFormatting sqref="B4:B5">
    <cfRule type="expression" dxfId="20" priority="6">
      <formula>CELL("protect",B4)=0</formula>
    </cfRule>
  </conditionalFormatting>
  <conditionalFormatting sqref="D9:F9">
    <cfRule type="expression" dxfId="3" priority="2">
      <formula>CELL("protect",D9)=0</formula>
    </cfRule>
  </conditionalFormatting>
  <conditionalFormatting sqref="D14:F14">
    <cfRule type="expression" dxfId="1" priority="1">
      <formula>CELL("protect",D14)=0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="125" zoomScaleNormal="125" zoomScalePageLayoutView="125" workbookViewId="0">
      <selection activeCell="G41" sqref="G41"/>
    </sheetView>
  </sheetViews>
  <sheetFormatPr baseColWidth="10" defaultRowHeight="15" x14ac:dyDescent="0"/>
  <cols>
    <col min="1" max="1" width="27.33203125" style="25" bestFit="1" customWidth="1"/>
    <col min="2" max="2" width="10.83203125" style="25"/>
    <col min="3" max="3" width="55.83203125" style="25" bestFit="1" customWidth="1"/>
    <col min="4" max="4" width="4.1640625" style="25" customWidth="1"/>
    <col min="5" max="5" width="21.1640625" style="25" customWidth="1"/>
    <col min="6" max="6" width="14.83203125" style="25" bestFit="1" customWidth="1"/>
    <col min="7" max="7" width="15.1640625" style="45" customWidth="1"/>
    <col min="8" max="8" width="41.33203125" style="25" customWidth="1"/>
    <col min="9" max="16384" width="10.83203125" style="25"/>
  </cols>
  <sheetData>
    <row r="1" spans="1:8" s="94" customFormat="1" ht="25">
      <c r="A1" s="90" t="s">
        <v>71</v>
      </c>
      <c r="B1" s="91"/>
      <c r="C1" s="91"/>
      <c r="D1" s="92"/>
      <c r="E1" s="92"/>
      <c r="F1" s="92"/>
      <c r="G1" s="93"/>
      <c r="H1" s="92"/>
    </row>
    <row r="2" spans="1:8" ht="18">
      <c r="A2" s="47" t="s">
        <v>67</v>
      </c>
      <c r="B2" s="47" t="s">
        <v>55</v>
      </c>
      <c r="C2" s="48" t="s">
        <v>11</v>
      </c>
      <c r="D2" s="86"/>
      <c r="E2" s="50" t="s">
        <v>0</v>
      </c>
      <c r="F2" s="50" t="s">
        <v>1</v>
      </c>
      <c r="G2" s="49" t="s">
        <v>2</v>
      </c>
      <c r="H2" s="87" t="s">
        <v>60</v>
      </c>
    </row>
    <row r="3" spans="1:8" ht="30">
      <c r="A3" s="32" t="s">
        <v>64</v>
      </c>
      <c r="B3" s="62">
        <v>64</v>
      </c>
      <c r="C3" s="32" t="s">
        <v>68</v>
      </c>
      <c r="D3" s="63"/>
      <c r="E3" s="64" t="s">
        <v>3</v>
      </c>
      <c r="F3" s="51">
        <v>1</v>
      </c>
      <c r="G3" s="52">
        <f>ram*'Worker Node Configurations'!$F3*200</f>
        <v>12800</v>
      </c>
      <c r="H3" s="43" t="s">
        <v>57</v>
      </c>
    </row>
    <row r="4" spans="1:8">
      <c r="A4" s="32" t="s">
        <v>66</v>
      </c>
      <c r="B4" s="62">
        <v>12</v>
      </c>
      <c r="C4" s="32" t="s">
        <v>70</v>
      </c>
      <c r="D4" s="63"/>
      <c r="E4" s="64" t="s">
        <v>5</v>
      </c>
      <c r="F4" s="51">
        <v>1</v>
      </c>
      <c r="G4" s="52">
        <f>'Worker Node Configurations'!$F4*1024</f>
        <v>1024</v>
      </c>
      <c r="H4" s="43" t="s">
        <v>59</v>
      </c>
    </row>
    <row r="5" spans="1:8" ht="30">
      <c r="A5" s="32" t="s">
        <v>65</v>
      </c>
      <c r="B5" s="62">
        <v>12</v>
      </c>
      <c r="C5" s="32" t="s">
        <v>78</v>
      </c>
      <c r="D5" s="63"/>
      <c r="E5" s="64" t="s">
        <v>63</v>
      </c>
      <c r="F5" s="51">
        <v>0</v>
      </c>
      <c r="G5" s="52">
        <f>'Worker Node Configurations'!$F5*16384</f>
        <v>0</v>
      </c>
      <c r="H5" s="43" t="s">
        <v>58</v>
      </c>
    </row>
    <row r="6" spans="1:8" ht="30">
      <c r="A6" s="32" t="s">
        <v>69</v>
      </c>
      <c r="B6" s="62">
        <v>2</v>
      </c>
      <c r="C6" s="32" t="s">
        <v>73</v>
      </c>
      <c r="D6" s="63"/>
      <c r="E6" s="64" t="s">
        <v>6</v>
      </c>
      <c r="F6" s="51">
        <v>0</v>
      </c>
      <c r="G6" s="52">
        <f>'Worker Node Configurations'!$F6*16384</f>
        <v>0</v>
      </c>
      <c r="H6" s="43" t="s">
        <v>61</v>
      </c>
    </row>
    <row r="7" spans="1:8" ht="30">
      <c r="A7" s="63"/>
      <c r="B7" s="63"/>
      <c r="C7" s="63"/>
      <c r="D7" s="63"/>
      <c r="E7" s="64" t="s">
        <v>7</v>
      </c>
      <c r="F7" s="51">
        <v>0</v>
      </c>
      <c r="G7" s="52">
        <f>ram*'Worker Node Configurations'!$F7*200</f>
        <v>0</v>
      </c>
      <c r="H7" s="43" t="s">
        <v>62</v>
      </c>
    </row>
    <row r="8" spans="1:8" ht="45">
      <c r="A8" s="63"/>
      <c r="B8" s="63"/>
      <c r="C8" s="63"/>
      <c r="D8" s="63"/>
      <c r="E8" s="64" t="s">
        <v>9</v>
      </c>
      <c r="F8" s="51">
        <v>0</v>
      </c>
      <c r="G8" s="52">
        <f>ram*100</f>
        <v>6400</v>
      </c>
      <c r="H8" s="60" t="s">
        <v>77</v>
      </c>
    </row>
    <row r="9" spans="1:8" ht="30">
      <c r="A9" s="63"/>
      <c r="B9" s="63"/>
      <c r="C9" s="63"/>
      <c r="D9" s="63"/>
      <c r="E9" s="64" t="s">
        <v>46</v>
      </c>
      <c r="F9" s="51">
        <v>0</v>
      </c>
      <c r="G9" s="53">
        <v>0</v>
      </c>
      <c r="H9" s="43" t="s">
        <v>75</v>
      </c>
    </row>
    <row r="10" spans="1:8">
      <c r="A10" s="63"/>
      <c r="B10" s="63"/>
      <c r="C10" s="63"/>
      <c r="D10" s="63"/>
      <c r="E10" s="64" t="s">
        <v>8</v>
      </c>
      <c r="F10" s="19">
        <v>1</v>
      </c>
      <c r="G10" s="73">
        <f>F10*1024</f>
        <v>1024</v>
      </c>
      <c r="H10" s="43"/>
    </row>
    <row r="11" spans="1:8">
      <c r="A11" s="63"/>
      <c r="B11" s="63"/>
      <c r="C11" s="63"/>
      <c r="D11" s="63"/>
      <c r="E11" s="64" t="s">
        <v>4</v>
      </c>
      <c r="F11" s="54">
        <v>1</v>
      </c>
      <c r="G11" s="52">
        <f>F11*1024</f>
        <v>1024</v>
      </c>
      <c r="H11" s="43"/>
    </row>
    <row r="12" spans="1:8" ht="46" thickBot="1">
      <c r="A12" s="63"/>
      <c r="B12" s="63"/>
      <c r="C12" s="63"/>
      <c r="D12" s="63"/>
      <c r="E12" s="71" t="s">
        <v>74</v>
      </c>
      <c r="F12" s="71">
        <f>cpu-SUM(F3:F11)</f>
        <v>8</v>
      </c>
      <c r="G12" s="65">
        <f>G13-SUM(G3:G11)</f>
        <v>43264</v>
      </c>
      <c r="H12" s="43" t="s">
        <v>76</v>
      </c>
    </row>
    <row r="13" spans="1:8" ht="16" thickBot="1">
      <c r="A13" s="63"/>
      <c r="B13" s="63"/>
      <c r="C13" s="63"/>
      <c r="D13" s="63"/>
      <c r="E13" s="72"/>
      <c r="F13" s="72"/>
      <c r="G13" s="78">
        <f>ram*1024</f>
        <v>65536</v>
      </c>
      <c r="H13" s="66"/>
    </row>
    <row r="14" spans="1:8" ht="16">
      <c r="A14" s="28"/>
      <c r="B14" s="28"/>
      <c r="C14" s="28"/>
      <c r="D14" s="28"/>
      <c r="E14" s="24"/>
      <c r="F14" s="24"/>
      <c r="G14" s="41"/>
      <c r="H14" s="42"/>
    </row>
    <row r="15" spans="1:8" s="94" customFormat="1" ht="25">
      <c r="A15" s="95" t="s">
        <v>91</v>
      </c>
      <c r="B15" s="95"/>
      <c r="C15" s="95"/>
      <c r="D15" s="92"/>
      <c r="E15" s="96"/>
      <c r="F15" s="96"/>
      <c r="G15" s="89"/>
      <c r="H15" s="97"/>
    </row>
    <row r="16" spans="1:8" ht="18">
      <c r="A16" s="36" t="s">
        <v>67</v>
      </c>
      <c r="B16" s="37" t="s">
        <v>55</v>
      </c>
      <c r="C16" s="38" t="s">
        <v>11</v>
      </c>
      <c r="D16" s="86"/>
      <c r="E16" s="30" t="s">
        <v>0</v>
      </c>
      <c r="F16" s="33" t="s">
        <v>1</v>
      </c>
      <c r="G16" s="85" t="s">
        <v>2</v>
      </c>
      <c r="H16" s="87" t="s">
        <v>60</v>
      </c>
    </row>
    <row r="17" spans="1:8" ht="30">
      <c r="A17" s="32" t="s">
        <v>64</v>
      </c>
      <c r="B17" s="62">
        <v>96</v>
      </c>
      <c r="C17" s="32" t="s">
        <v>68</v>
      </c>
      <c r="D17" s="67"/>
      <c r="E17" s="64" t="s">
        <v>3</v>
      </c>
      <c r="F17" s="55">
        <v>1</v>
      </c>
      <c r="G17" s="46">
        <f>ram_2*200</f>
        <v>19200</v>
      </c>
      <c r="H17" s="43" t="s">
        <v>57</v>
      </c>
    </row>
    <row r="18" spans="1:8">
      <c r="A18" s="32" t="s">
        <v>66</v>
      </c>
      <c r="B18" s="62">
        <v>16</v>
      </c>
      <c r="C18" s="32" t="s">
        <v>70</v>
      </c>
      <c r="D18" s="67"/>
      <c r="E18" s="64" t="s">
        <v>5</v>
      </c>
      <c r="F18" s="55">
        <v>1</v>
      </c>
      <c r="G18" s="46">
        <f>'Worker Node Configurations'!$F18*1024</f>
        <v>1024</v>
      </c>
      <c r="H18" s="43" t="s">
        <v>59</v>
      </c>
    </row>
    <row r="19" spans="1:8" ht="30">
      <c r="A19" s="32" t="s">
        <v>65</v>
      </c>
      <c r="B19" s="62">
        <v>36</v>
      </c>
      <c r="C19" s="32" t="s">
        <v>79</v>
      </c>
      <c r="D19" s="67"/>
      <c r="E19" s="64" t="s">
        <v>63</v>
      </c>
      <c r="F19" s="56">
        <v>0</v>
      </c>
      <c r="G19" s="46">
        <f>'Worker Node Configurations'!$F19*16384</f>
        <v>0</v>
      </c>
      <c r="H19" s="43" t="s">
        <v>58</v>
      </c>
    </row>
    <row r="20" spans="1:8" ht="30">
      <c r="A20" s="32" t="s">
        <v>69</v>
      </c>
      <c r="B20" s="62">
        <v>1</v>
      </c>
      <c r="C20" s="32" t="s">
        <v>72</v>
      </c>
      <c r="D20" s="67"/>
      <c r="E20" s="64" t="s">
        <v>6</v>
      </c>
      <c r="F20" s="56">
        <v>0</v>
      </c>
      <c r="G20" s="46">
        <f>'Worker Node Configurations'!$F20*16384</f>
        <v>0</v>
      </c>
      <c r="H20" s="43" t="s">
        <v>61</v>
      </c>
    </row>
    <row r="21" spans="1:8" ht="30">
      <c r="A21" s="67"/>
      <c r="B21" s="67"/>
      <c r="C21" s="67"/>
      <c r="D21" s="67"/>
      <c r="E21" s="64" t="s">
        <v>7</v>
      </c>
      <c r="F21" s="56">
        <v>0</v>
      </c>
      <c r="G21" s="46">
        <f>ram_2*'Worker Node Configurations'!$F21*200</f>
        <v>0</v>
      </c>
      <c r="H21" s="43" t="s">
        <v>62</v>
      </c>
    </row>
    <row r="22" spans="1:8" ht="45">
      <c r="A22" s="67"/>
      <c r="B22" s="67"/>
      <c r="C22" s="67"/>
      <c r="D22" s="68"/>
      <c r="E22" s="64" t="s">
        <v>9</v>
      </c>
      <c r="F22" s="56">
        <v>0</v>
      </c>
      <c r="G22" s="46">
        <f>ram_2*100</f>
        <v>9600</v>
      </c>
      <c r="H22" s="60" t="s">
        <v>77</v>
      </c>
    </row>
    <row r="23" spans="1:8" ht="30">
      <c r="A23" s="67"/>
      <c r="B23" s="67"/>
      <c r="C23" s="67"/>
      <c r="D23" s="68"/>
      <c r="E23" s="64" t="s">
        <v>46</v>
      </c>
      <c r="F23" s="56">
        <v>0</v>
      </c>
      <c r="G23" s="69">
        <v>0</v>
      </c>
      <c r="H23" s="43" t="s">
        <v>75</v>
      </c>
    </row>
    <row r="24" spans="1:8">
      <c r="A24" s="67"/>
      <c r="B24" s="67"/>
      <c r="C24" s="67"/>
      <c r="D24" s="68"/>
      <c r="E24" s="64" t="s">
        <v>8</v>
      </c>
      <c r="F24" s="19">
        <v>1</v>
      </c>
      <c r="G24" s="73">
        <f>F24*1024</f>
        <v>1024</v>
      </c>
      <c r="H24" s="43"/>
    </row>
    <row r="25" spans="1:8">
      <c r="A25" s="67"/>
      <c r="B25" s="67"/>
      <c r="C25" s="67"/>
      <c r="D25" s="68"/>
      <c r="E25" s="64" t="s">
        <v>4</v>
      </c>
      <c r="F25" s="55">
        <v>1</v>
      </c>
      <c r="G25" s="46">
        <f>'Worker Node Configurations'!$F25*1024</f>
        <v>1024</v>
      </c>
      <c r="H25" s="43"/>
    </row>
    <row r="26" spans="1:8" ht="46" thickBot="1">
      <c r="A26" s="67"/>
      <c r="B26" s="67"/>
      <c r="C26" s="67"/>
      <c r="D26" s="68"/>
      <c r="E26" s="70" t="s">
        <v>74</v>
      </c>
      <c r="F26" s="71">
        <f>cpu_2-SUM(F17:F25)</f>
        <v>12</v>
      </c>
      <c r="G26" s="65">
        <f>G27-SUM(G17:G25)</f>
        <v>66432</v>
      </c>
      <c r="H26" s="43" t="s">
        <v>76</v>
      </c>
    </row>
    <row r="27" spans="1:8" ht="16" thickBot="1">
      <c r="A27" s="67"/>
      <c r="B27" s="67"/>
      <c r="C27" s="67"/>
      <c r="D27" s="68"/>
      <c r="E27" s="72"/>
      <c r="F27" s="72"/>
      <c r="G27" s="78">
        <f>ram_2*1024</f>
        <v>98304</v>
      </c>
      <c r="H27" s="66"/>
    </row>
    <row r="28" spans="1:8" ht="16">
      <c r="D28" s="20"/>
      <c r="E28" s="24"/>
      <c r="F28" s="24"/>
      <c r="G28" s="41"/>
      <c r="H28" s="42"/>
    </row>
    <row r="29" spans="1:8" s="94" customFormat="1" ht="25">
      <c r="A29" s="98" t="s">
        <v>92</v>
      </c>
      <c r="B29" s="98"/>
      <c r="C29" s="98"/>
      <c r="D29" s="97"/>
      <c r="E29" s="99"/>
      <c r="F29" s="99"/>
      <c r="G29" s="100"/>
      <c r="H29" s="92"/>
    </row>
    <row r="30" spans="1:8" ht="18">
      <c r="A30" s="36" t="s">
        <v>67</v>
      </c>
      <c r="B30" s="37" t="s">
        <v>55</v>
      </c>
      <c r="C30" s="38" t="s">
        <v>11</v>
      </c>
      <c r="D30"/>
      <c r="E30" s="30" t="s">
        <v>0</v>
      </c>
      <c r="F30" s="31" t="s">
        <v>1</v>
      </c>
      <c r="G30" s="57" t="s">
        <v>2</v>
      </c>
      <c r="H30" s="39" t="s">
        <v>60</v>
      </c>
    </row>
    <row r="31" spans="1:8" ht="30">
      <c r="A31" s="32" t="s">
        <v>64</v>
      </c>
      <c r="B31" s="62">
        <v>256</v>
      </c>
      <c r="C31" s="32" t="s">
        <v>68</v>
      </c>
      <c r="D31" s="67"/>
      <c r="E31" s="64" t="s">
        <v>3</v>
      </c>
      <c r="F31" s="54">
        <v>1</v>
      </c>
      <c r="G31" s="58">
        <f>ram_2*F31*200</f>
        <v>19200</v>
      </c>
      <c r="H31" s="59" t="s">
        <v>57</v>
      </c>
    </row>
    <row r="32" spans="1:8">
      <c r="A32" s="32" t="s">
        <v>66</v>
      </c>
      <c r="B32" s="62">
        <v>24</v>
      </c>
      <c r="C32" s="32" t="s">
        <v>70</v>
      </c>
      <c r="D32" s="67"/>
      <c r="E32" s="64" t="s">
        <v>5</v>
      </c>
      <c r="F32" s="54">
        <v>1</v>
      </c>
      <c r="G32" s="73">
        <f>F32*1024</f>
        <v>1024</v>
      </c>
      <c r="H32" s="60" t="s">
        <v>59</v>
      </c>
    </row>
    <row r="33" spans="1:8" ht="30">
      <c r="A33" s="32" t="s">
        <v>65</v>
      </c>
      <c r="B33" s="62">
        <v>36</v>
      </c>
      <c r="C33" s="32" t="s">
        <v>79</v>
      </c>
      <c r="D33" s="67"/>
      <c r="E33" s="64" t="s">
        <v>63</v>
      </c>
      <c r="F33" s="51">
        <v>0</v>
      </c>
      <c r="G33" s="73">
        <f>F33*16384</f>
        <v>0</v>
      </c>
      <c r="H33" s="60" t="s">
        <v>58</v>
      </c>
    </row>
    <row r="34" spans="1:8" ht="30">
      <c r="A34" s="32" t="s">
        <v>69</v>
      </c>
      <c r="B34" s="62">
        <v>1</v>
      </c>
      <c r="C34" s="32" t="s">
        <v>72</v>
      </c>
      <c r="D34" s="67"/>
      <c r="E34" s="64" t="s">
        <v>6</v>
      </c>
      <c r="F34" s="51">
        <v>0</v>
      </c>
      <c r="G34" s="73">
        <f>F34*16384</f>
        <v>0</v>
      </c>
      <c r="H34" s="60" t="s">
        <v>61</v>
      </c>
    </row>
    <row r="35" spans="1:8" ht="30">
      <c r="A35" s="67"/>
      <c r="B35" s="67"/>
      <c r="C35" s="67"/>
      <c r="D35" s="67"/>
      <c r="E35" s="64" t="s">
        <v>7</v>
      </c>
      <c r="F35" s="51">
        <v>0</v>
      </c>
      <c r="G35" s="73">
        <f>ram_3*F35*200</f>
        <v>0</v>
      </c>
      <c r="H35" s="60" t="s">
        <v>62</v>
      </c>
    </row>
    <row r="36" spans="1:8" ht="45">
      <c r="A36" s="67"/>
      <c r="B36" s="67"/>
      <c r="C36" s="67"/>
      <c r="D36" s="68"/>
      <c r="E36" s="64" t="s">
        <v>9</v>
      </c>
      <c r="F36" s="51">
        <v>0</v>
      </c>
      <c r="G36" s="73">
        <f>ram_3*100</f>
        <v>25600</v>
      </c>
      <c r="H36" s="60" t="s">
        <v>77</v>
      </c>
    </row>
    <row r="37" spans="1:8" ht="30">
      <c r="A37" s="67"/>
      <c r="B37" s="67"/>
      <c r="C37" s="67"/>
      <c r="D37" s="68"/>
      <c r="E37" s="64" t="s">
        <v>46</v>
      </c>
      <c r="F37" s="51">
        <v>0</v>
      </c>
      <c r="G37" s="74">
        <v>0</v>
      </c>
      <c r="H37" s="60" t="s">
        <v>75</v>
      </c>
    </row>
    <row r="38" spans="1:8">
      <c r="A38" s="67"/>
      <c r="B38" s="67"/>
      <c r="C38" s="67"/>
      <c r="D38" s="68"/>
      <c r="E38" s="64" t="s">
        <v>8</v>
      </c>
      <c r="F38" s="19">
        <v>1</v>
      </c>
      <c r="G38" s="73">
        <f>F38*1024</f>
        <v>1024</v>
      </c>
      <c r="H38" s="60"/>
    </row>
    <row r="39" spans="1:8">
      <c r="A39" s="67"/>
      <c r="B39" s="67"/>
      <c r="C39" s="67"/>
      <c r="D39" s="68"/>
      <c r="E39" s="64" t="s">
        <v>4</v>
      </c>
      <c r="F39" s="54">
        <v>1</v>
      </c>
      <c r="G39" s="75">
        <v>1024</v>
      </c>
      <c r="H39" s="61"/>
    </row>
    <row r="40" spans="1:8" ht="46" thickBot="1">
      <c r="A40" s="67"/>
      <c r="B40" s="67"/>
      <c r="C40" s="67"/>
      <c r="D40" s="68"/>
      <c r="E40" s="71" t="s">
        <v>74</v>
      </c>
      <c r="F40" s="71">
        <f>cpu_3-SUM(F31:F39)</f>
        <v>20</v>
      </c>
      <c r="G40" s="65">
        <f>G41-SUM(G30:G37)</f>
        <v>216320</v>
      </c>
      <c r="H40" s="77" t="s">
        <v>76</v>
      </c>
    </row>
    <row r="41" spans="1:8" ht="16" thickBot="1">
      <c r="A41" s="67"/>
      <c r="B41" s="67"/>
      <c r="C41" s="67"/>
      <c r="D41" s="67"/>
      <c r="E41" s="76"/>
      <c r="F41" s="72"/>
      <c r="G41" s="78">
        <f>ram_3*1024</f>
        <v>262144</v>
      </c>
      <c r="H41" s="76"/>
    </row>
    <row r="42" spans="1:8">
      <c r="E42" s="20"/>
      <c r="G42" s="44"/>
    </row>
  </sheetData>
  <mergeCells count="3">
    <mergeCell ref="A15:C15"/>
    <mergeCell ref="A1:C1"/>
    <mergeCell ref="A29:C29"/>
  </mergeCells>
  <conditionalFormatting sqref="B17 B19:B20 B3:B14 G30 G32:G38 E2:G9 E25:F41 E24 G25:G28 E11:G23 E10">
    <cfRule type="expression" dxfId="17" priority="17">
      <formula>CELL("protect",B2)=0</formula>
    </cfRule>
  </conditionalFormatting>
  <conditionalFormatting sqref="A2:C2">
    <cfRule type="expression" dxfId="16" priority="16">
      <formula>CELL("protect",A2)=0</formula>
    </cfRule>
  </conditionalFormatting>
  <conditionalFormatting sqref="A16:C16">
    <cfRule type="expression" dxfId="15" priority="15">
      <formula>CELL("protect",A16)=0</formula>
    </cfRule>
  </conditionalFormatting>
  <conditionalFormatting sqref="B18">
    <cfRule type="expression" dxfId="14" priority="14">
      <formula>CELL("protect",B18)=0</formula>
    </cfRule>
  </conditionalFormatting>
  <conditionalFormatting sqref="B31 B33:B34">
    <cfRule type="expression" dxfId="13" priority="12">
      <formula>CELL("protect",B31)=0</formula>
    </cfRule>
  </conditionalFormatting>
  <conditionalFormatting sqref="A30:C30">
    <cfRule type="expression" dxfId="12" priority="11">
      <formula>CELL("protect",A30)=0</formula>
    </cfRule>
  </conditionalFormatting>
  <conditionalFormatting sqref="B32">
    <cfRule type="expression" dxfId="11" priority="10">
      <formula>CELL("protect",B32)=0</formula>
    </cfRule>
  </conditionalFormatting>
  <conditionalFormatting sqref="G40:G41">
    <cfRule type="expression" dxfId="10" priority="6">
      <formula>CELL("protect",G40)=0</formula>
    </cfRule>
  </conditionalFormatting>
  <conditionalFormatting sqref="G31">
    <cfRule type="expression" dxfId="9" priority="5">
      <formula>CELL("protect",G31)=0</formula>
    </cfRule>
  </conditionalFormatting>
  <conditionalFormatting sqref="A1">
    <cfRule type="expression" dxfId="8" priority="4">
      <formula>CELL("protect",A1)=0</formula>
    </cfRule>
  </conditionalFormatting>
  <conditionalFormatting sqref="A29">
    <cfRule type="expression" dxfId="7" priority="3">
      <formula>CELL("protect",A29)=0</formula>
    </cfRule>
  </conditionalFormatting>
  <conditionalFormatting sqref="F24:G24">
    <cfRule type="expression" dxfId="6" priority="2">
      <formula>CELL("protect",F24)=0</formula>
    </cfRule>
  </conditionalFormatting>
  <conditionalFormatting sqref="F10:G10">
    <cfRule type="expression" dxfId="5" priority="1">
      <formula>CELL("protect",F10)=0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MapReduce Properties</vt:lpstr>
      <vt:lpstr>Master Node Properties</vt:lpstr>
      <vt:lpstr>Worker Node Configurations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Yarn Tuning Configuration Spreadsheet</dc:title>
  <dc:subject/>
  <dc:creator>Tristan Stevens, Cloudera, Inc.</dc:creator>
  <cp:keywords/>
  <dc:description/>
  <cp:lastModifiedBy>Dennis Dawson</cp:lastModifiedBy>
  <cp:lastPrinted>2015-07-01T23:34:34Z</cp:lastPrinted>
  <dcterms:created xsi:type="dcterms:W3CDTF">2015-03-13T14:10:33Z</dcterms:created>
  <dcterms:modified xsi:type="dcterms:W3CDTF">2015-07-08T22:06:06Z</dcterms:modified>
  <cp:category/>
</cp:coreProperties>
</file>