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Dennis\Documents\"/>
    </mc:Choice>
  </mc:AlternateContent>
  <xr:revisionPtr revIDLastSave="0" documentId="13_ncr:1_{D7D11E58-59B4-4C5F-AE6E-408159406C17}" xr6:coauthVersionLast="45" xr6:coauthVersionMax="45" xr10:uidLastSave="{00000000-0000-0000-0000-000000000000}"/>
  <bookViews>
    <workbookView xWindow="-120" yWindow="-120" windowWidth="20730" windowHeight="11160" activeTab="3" xr2:uid="{08C13ECA-3D83-46B7-BB49-5C8569801709}"/>
  </bookViews>
  <sheets>
    <sheet name="9 -7" sheetId="1" r:id="rId1"/>
    <sheet name="9-14" sheetId="3" r:id="rId2"/>
    <sheet name="9-21" sheetId="4" r:id="rId3"/>
    <sheet name="Middle School Matchup" sheetId="5" r:id="rId4"/>
    <sheet name="Squar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9" i="5" l="1"/>
  <c r="D99" i="5"/>
  <c r="O92" i="5"/>
  <c r="M70" i="5"/>
  <c r="G70" i="5"/>
  <c r="H70" i="5" s="1"/>
  <c r="B70" i="5"/>
  <c r="M69" i="5"/>
  <c r="J69" i="5"/>
  <c r="G69" i="5"/>
  <c r="H69" i="5" s="1"/>
  <c r="B69" i="5"/>
  <c r="G68" i="5"/>
  <c r="J68" i="5" s="1"/>
  <c r="B68" i="5"/>
  <c r="H68" i="5" s="1"/>
  <c r="H67" i="5"/>
  <c r="G67" i="5"/>
  <c r="J67" i="5" s="1"/>
  <c r="J66" i="5"/>
  <c r="K66" i="5" s="1"/>
  <c r="L66" i="5" s="1"/>
  <c r="G66" i="5"/>
  <c r="H66" i="5" s="1"/>
  <c r="B66" i="5"/>
  <c r="M65" i="5"/>
  <c r="G65" i="5"/>
  <c r="J65" i="5" s="1"/>
  <c r="B65" i="5"/>
  <c r="M64" i="5"/>
  <c r="G64" i="5"/>
  <c r="B64" i="5"/>
  <c r="M63" i="5"/>
  <c r="G63" i="5"/>
  <c r="J63" i="5" s="1"/>
  <c r="M62" i="5"/>
  <c r="H62" i="5"/>
  <c r="G62" i="5"/>
  <c r="J62" i="5" s="1"/>
  <c r="B62" i="5"/>
  <c r="M61" i="5"/>
  <c r="G61" i="5"/>
  <c r="M60" i="5"/>
  <c r="G60" i="5"/>
  <c r="H60" i="5" s="1"/>
  <c r="B60" i="5"/>
  <c r="M59" i="5"/>
  <c r="J59" i="5"/>
  <c r="G59" i="5"/>
  <c r="H59" i="5" s="1"/>
  <c r="K59" i="5" s="1"/>
  <c r="L59" i="5" s="1"/>
  <c r="M58" i="5"/>
  <c r="G58" i="5"/>
  <c r="J58" i="5" s="1"/>
  <c r="B58" i="5"/>
  <c r="M57" i="5"/>
  <c r="G57" i="5"/>
  <c r="H57" i="5" s="1"/>
  <c r="M56" i="5"/>
  <c r="G56" i="5"/>
  <c r="B56" i="5"/>
  <c r="M55" i="5"/>
  <c r="H55" i="5"/>
  <c r="G55" i="5"/>
  <c r="J55" i="5" s="1"/>
  <c r="K55" i="5" s="1"/>
  <c r="L55" i="5" s="1"/>
  <c r="M54" i="5"/>
  <c r="G54" i="5"/>
  <c r="J54" i="5" s="1"/>
  <c r="B54" i="5"/>
  <c r="M53" i="5"/>
  <c r="G53" i="5"/>
  <c r="B53" i="5"/>
  <c r="M52" i="5"/>
  <c r="G52" i="5"/>
  <c r="J52" i="5" s="1"/>
  <c r="M51" i="5"/>
  <c r="J51" i="5"/>
  <c r="G51" i="5"/>
  <c r="H51" i="5" s="1"/>
  <c r="K51" i="5" s="1"/>
  <c r="L51" i="5" s="1"/>
  <c r="M50" i="5"/>
  <c r="G50" i="5"/>
  <c r="J50" i="5" s="1"/>
  <c r="M49" i="5"/>
  <c r="G49" i="5"/>
  <c r="J49" i="5" s="1"/>
  <c r="M48" i="5"/>
  <c r="G48" i="5"/>
  <c r="J48" i="5" s="1"/>
  <c r="B48" i="5"/>
  <c r="M47" i="5"/>
  <c r="G47" i="5"/>
  <c r="H47" i="5" s="1"/>
  <c r="B47" i="5"/>
  <c r="M46" i="5"/>
  <c r="G46" i="5"/>
  <c r="J46" i="5" s="1"/>
  <c r="M45" i="5"/>
  <c r="G45" i="5"/>
  <c r="B45" i="5"/>
  <c r="Q44" i="5"/>
  <c r="M44" i="5"/>
  <c r="G44" i="5"/>
  <c r="J44" i="5" s="1"/>
  <c r="M43" i="5"/>
  <c r="G43" i="5"/>
  <c r="J43" i="5" s="1"/>
  <c r="B43" i="5"/>
  <c r="M42" i="5"/>
  <c r="G42" i="5"/>
  <c r="J42" i="5" s="1"/>
  <c r="M41" i="5"/>
  <c r="G41" i="5"/>
  <c r="H41" i="5" s="1"/>
  <c r="B41" i="5"/>
  <c r="M40" i="5"/>
  <c r="G40" i="5"/>
  <c r="J40" i="5" s="1"/>
  <c r="B40" i="5"/>
  <c r="P39" i="5"/>
  <c r="M39" i="5"/>
  <c r="G39" i="5"/>
  <c r="J39" i="5" s="1"/>
  <c r="B39" i="5"/>
  <c r="M38" i="5"/>
  <c r="G38" i="5"/>
  <c r="J38" i="5" s="1"/>
  <c r="B38" i="5"/>
  <c r="M37" i="5"/>
  <c r="G37" i="5"/>
  <c r="J37" i="5" s="1"/>
  <c r="M36" i="5"/>
  <c r="G36" i="5"/>
  <c r="J36" i="5" s="1"/>
  <c r="B36" i="5"/>
  <c r="O35" i="5"/>
  <c r="M35" i="5"/>
  <c r="G35" i="5"/>
  <c r="J35" i="5" s="1"/>
  <c r="B35" i="5"/>
  <c r="M34" i="5"/>
  <c r="G34" i="5"/>
  <c r="J34" i="5" s="1"/>
  <c r="L34" i="5" s="1"/>
  <c r="M33" i="5"/>
  <c r="H33" i="5"/>
  <c r="G33" i="5"/>
  <c r="J33" i="5" s="1"/>
  <c r="K33" i="5" s="1"/>
  <c r="L33" i="5" s="1"/>
  <c r="M32" i="5"/>
  <c r="G32" i="5"/>
  <c r="J32" i="5" s="1"/>
  <c r="B32" i="5"/>
  <c r="M31" i="5"/>
  <c r="G31" i="5"/>
  <c r="H31" i="5" s="1"/>
  <c r="M30" i="5"/>
  <c r="G30" i="5"/>
  <c r="J30" i="5" s="1"/>
  <c r="B30" i="5"/>
  <c r="V29" i="5"/>
  <c r="U29" i="5"/>
  <c r="T29" i="5"/>
  <c r="S29" i="5"/>
  <c r="R29" i="5"/>
  <c r="Q29" i="5"/>
  <c r="P29" i="5"/>
  <c r="M29" i="5"/>
  <c r="G29" i="5"/>
  <c r="H29" i="5" s="1"/>
  <c r="M28" i="5"/>
  <c r="G28" i="5"/>
  <c r="J28" i="5" s="1"/>
  <c r="M27" i="5"/>
  <c r="G27" i="5"/>
  <c r="J27" i="5" s="1"/>
  <c r="B27" i="5"/>
  <c r="G26" i="5"/>
  <c r="J26" i="5" s="1"/>
  <c r="B26" i="5"/>
  <c r="M25" i="5"/>
  <c r="H25" i="5"/>
  <c r="K25" i="5" s="1"/>
  <c r="L25" i="5" s="1"/>
  <c r="G25" i="5"/>
  <c r="J25" i="5" s="1"/>
  <c r="B25" i="5"/>
  <c r="M24" i="5"/>
  <c r="G24" i="5"/>
  <c r="B24" i="5"/>
  <c r="M23" i="5"/>
  <c r="G23" i="5"/>
  <c r="J23" i="5" s="1"/>
  <c r="G22" i="5"/>
  <c r="H22" i="5" s="1"/>
  <c r="B22" i="5"/>
  <c r="M21" i="5"/>
  <c r="G21" i="5"/>
  <c r="J21" i="5" s="1"/>
  <c r="B21" i="5"/>
  <c r="M20" i="5"/>
  <c r="G20" i="5"/>
  <c r="J20" i="5" s="1"/>
  <c r="B20" i="5"/>
  <c r="G19" i="5"/>
  <c r="J19" i="5" s="1"/>
  <c r="B19" i="5"/>
  <c r="G18" i="5"/>
  <c r="J18" i="5" s="1"/>
  <c r="B18" i="5"/>
  <c r="M17" i="5"/>
  <c r="H17" i="5"/>
  <c r="K17" i="5" s="1"/>
  <c r="L17" i="5" s="1"/>
  <c r="G17" i="5"/>
  <c r="J17" i="5" s="1"/>
  <c r="B17" i="5"/>
  <c r="M16" i="5"/>
  <c r="G16" i="5"/>
  <c r="B16" i="5"/>
  <c r="M15" i="5"/>
  <c r="G15" i="5"/>
  <c r="J15" i="5" s="1"/>
  <c r="M14" i="5"/>
  <c r="G14" i="5"/>
  <c r="J14" i="5" s="1"/>
  <c r="B14" i="5"/>
  <c r="H14" i="5" s="1"/>
  <c r="B11" i="5"/>
  <c r="P10" i="5"/>
  <c r="G5" i="5"/>
  <c r="O3" i="5"/>
  <c r="O5" i="5" s="1"/>
  <c r="K69" i="5" l="1"/>
  <c r="L69" i="5" s="1"/>
  <c r="H54" i="5"/>
  <c r="H63" i="5"/>
  <c r="K63" i="5" s="1"/>
  <c r="L63" i="5" s="1"/>
  <c r="J60" i="5"/>
  <c r="H46" i="5"/>
  <c r="K46" i="5"/>
  <c r="L46" i="5" s="1"/>
  <c r="H43" i="5"/>
  <c r="K43" i="5"/>
  <c r="L43" i="5" s="1"/>
  <c r="H37" i="5"/>
  <c r="K37" i="5" s="1"/>
  <c r="L37" i="5" s="1"/>
  <c r="H23" i="5"/>
  <c r="H21" i="5"/>
  <c r="H15" i="5"/>
  <c r="K15" i="5" s="1"/>
  <c r="L15" i="5" s="1"/>
  <c r="H20" i="5"/>
  <c r="K20" i="5" s="1"/>
  <c r="L20" i="5" s="1"/>
  <c r="K23" i="5"/>
  <c r="L23" i="5" s="1"/>
  <c r="H28" i="5"/>
  <c r="J31" i="5"/>
  <c r="K31" i="5" s="1"/>
  <c r="L31" i="5" s="1"/>
  <c r="H34" i="5"/>
  <c r="K67" i="5"/>
  <c r="L67" i="5" s="1"/>
  <c r="J22" i="5"/>
  <c r="K22" i="5" s="1"/>
  <c r="L22" i="5" s="1"/>
  <c r="H35" i="5"/>
  <c r="K35" i="5" s="1"/>
  <c r="L35" i="5" s="1"/>
  <c r="H36" i="5"/>
  <c r="K36" i="5" s="1"/>
  <c r="L36" i="5" s="1"/>
  <c r="H39" i="5"/>
  <c r="K39" i="5" s="1"/>
  <c r="L39" i="5" s="1"/>
  <c r="H40" i="5"/>
  <c r="K40" i="5" s="1"/>
  <c r="L40" i="5" s="1"/>
  <c r="H49" i="5"/>
  <c r="K49" i="5" s="1"/>
  <c r="L49" i="5" s="1"/>
  <c r="J57" i="5"/>
  <c r="H65" i="5"/>
  <c r="K65" i="5" s="1"/>
  <c r="L65" i="5" s="1"/>
  <c r="K21" i="5"/>
  <c r="L21" i="5" s="1"/>
  <c r="K54" i="5"/>
  <c r="L54" i="5" s="1"/>
  <c r="K62" i="5"/>
  <c r="L62" i="5" s="1"/>
  <c r="J47" i="5"/>
  <c r="K47" i="5" s="1"/>
  <c r="L47" i="5" s="1"/>
  <c r="H52" i="5"/>
  <c r="K52" i="5" s="1"/>
  <c r="L52" i="5" s="1"/>
  <c r="H58" i="5"/>
  <c r="K58" i="5" s="1"/>
  <c r="L58" i="5" s="1"/>
  <c r="K68" i="5"/>
  <c r="L68" i="5" s="1"/>
  <c r="J70" i="5"/>
  <c r="K70" i="5" s="1"/>
  <c r="L70" i="5" s="1"/>
  <c r="K14" i="5"/>
  <c r="H16" i="5"/>
  <c r="H24" i="5"/>
  <c r="J41" i="5"/>
  <c r="K41" i="5" s="1"/>
  <c r="L41" i="5" s="1"/>
  <c r="H44" i="5"/>
  <c r="K44" i="5" s="1"/>
  <c r="L44" i="5" s="1"/>
  <c r="J61" i="5"/>
  <c r="H61" i="5"/>
  <c r="K28" i="5"/>
  <c r="L28" i="5" s="1"/>
  <c r="J29" i="5"/>
  <c r="K29" i="5" s="1"/>
  <c r="L29" i="5" s="1"/>
  <c r="H32" i="5"/>
  <c r="K32" i="5" s="1"/>
  <c r="L32" i="5" s="1"/>
  <c r="C11" i="5"/>
  <c r="H4" i="5" s="1"/>
  <c r="J16" i="5"/>
  <c r="H18" i="5"/>
  <c r="K18" i="5" s="1"/>
  <c r="L18" i="5" s="1"/>
  <c r="H19" i="5"/>
  <c r="K19" i="5" s="1"/>
  <c r="L19" i="5" s="1"/>
  <c r="J24" i="5"/>
  <c r="H26" i="5"/>
  <c r="K26" i="5" s="1"/>
  <c r="L26" i="5" s="1"/>
  <c r="H27" i="5"/>
  <c r="K27" i="5" s="1"/>
  <c r="L27" i="5" s="1"/>
  <c r="H30" i="5"/>
  <c r="K30" i="5" s="1"/>
  <c r="L30" i="5" s="1"/>
  <c r="H38" i="5"/>
  <c r="K38" i="5" s="1"/>
  <c r="L38" i="5" s="1"/>
  <c r="H42" i="5"/>
  <c r="K42" i="5" s="1"/>
  <c r="L42" i="5" s="1"/>
  <c r="J53" i="5"/>
  <c r="H53" i="5"/>
  <c r="J64" i="5"/>
  <c r="H64" i="5"/>
  <c r="J45" i="5"/>
  <c r="H45" i="5"/>
  <c r="J56" i="5"/>
  <c r="H56" i="5"/>
  <c r="K57" i="5"/>
  <c r="L57" i="5" s="1"/>
  <c r="K60" i="5"/>
  <c r="L60" i="5" s="1"/>
  <c r="H48" i="5"/>
  <c r="K48" i="5" s="1"/>
  <c r="L48" i="5" s="1"/>
  <c r="H50" i="5"/>
  <c r="K50" i="5" s="1"/>
  <c r="L50" i="5" s="1"/>
  <c r="B4" i="4"/>
  <c r="C4" i="4"/>
  <c r="F5" i="5" l="1"/>
  <c r="L5" i="5" s="1"/>
  <c r="K64" i="5"/>
  <c r="L64" i="5" s="1"/>
  <c r="K24" i="5"/>
  <c r="L24" i="5" s="1"/>
  <c r="K45" i="5"/>
  <c r="L45" i="5" s="1"/>
  <c r="F4" i="5"/>
  <c r="K61" i="5"/>
  <c r="L61" i="5" s="1"/>
  <c r="L14" i="5"/>
  <c r="K53" i="5"/>
  <c r="L53" i="5" s="1"/>
  <c r="K56" i="5"/>
  <c r="L56" i="5" s="1"/>
  <c r="K16" i="5"/>
  <c r="L16" i="5" s="1"/>
  <c r="J71" i="5"/>
  <c r="C8" i="4"/>
  <c r="B5" i="4"/>
  <c r="C5" i="4"/>
  <c r="B30" i="4"/>
  <c r="M30" i="4"/>
  <c r="G30" i="4"/>
  <c r="J30" i="4" s="1"/>
  <c r="H5" i="5" l="1"/>
  <c r="H6" i="5" s="1"/>
  <c r="H7" i="5" s="1"/>
  <c r="H8" i="5" s="1"/>
  <c r="F6" i="5"/>
  <c r="L4" i="5"/>
  <c r="K71" i="5"/>
  <c r="H30" i="4"/>
  <c r="K30" i="4" s="1"/>
  <c r="L30" i="4" s="1"/>
  <c r="P10" i="4"/>
  <c r="L6" i="5" l="1"/>
  <c r="F7" i="5"/>
  <c r="L7" i="5" s="1"/>
  <c r="M37" i="4"/>
  <c r="G37" i="4"/>
  <c r="H37" i="4" s="1"/>
  <c r="F8" i="5" l="1"/>
  <c r="L8" i="5" s="1"/>
  <c r="J37" i="4"/>
  <c r="K37" i="4" s="1"/>
  <c r="L37" i="4" s="1"/>
  <c r="O5" i="4" l="1"/>
  <c r="O3" i="4"/>
  <c r="M23" i="4"/>
  <c r="G23" i="4"/>
  <c r="H23" i="4" s="1"/>
  <c r="B24" i="4"/>
  <c r="G24" i="4"/>
  <c r="H24" i="4" s="1"/>
  <c r="M24" i="4"/>
  <c r="M15" i="4"/>
  <c r="G15" i="4"/>
  <c r="J15" i="4" s="1"/>
  <c r="D99" i="4"/>
  <c r="E99" i="4" s="1"/>
  <c r="O92" i="4"/>
  <c r="M70" i="4"/>
  <c r="G70" i="4"/>
  <c r="J70" i="4" s="1"/>
  <c r="B70" i="4"/>
  <c r="M69" i="4"/>
  <c r="G69" i="4"/>
  <c r="H69" i="4" s="1"/>
  <c r="B69" i="4"/>
  <c r="G68" i="4"/>
  <c r="J68" i="4" s="1"/>
  <c r="B68" i="4"/>
  <c r="G67" i="4"/>
  <c r="J67" i="4" s="1"/>
  <c r="G66" i="4"/>
  <c r="J66" i="4" s="1"/>
  <c r="B66" i="4"/>
  <c r="M65" i="4"/>
  <c r="G65" i="4"/>
  <c r="J65" i="4" s="1"/>
  <c r="B65" i="4"/>
  <c r="M64" i="4"/>
  <c r="G64" i="4"/>
  <c r="B64" i="4"/>
  <c r="M63" i="4"/>
  <c r="G63" i="4"/>
  <c r="J63" i="4" s="1"/>
  <c r="M62" i="4"/>
  <c r="G62" i="4"/>
  <c r="J62" i="4" s="1"/>
  <c r="B62" i="4"/>
  <c r="M61" i="4"/>
  <c r="G61" i="4"/>
  <c r="M60" i="4"/>
  <c r="G60" i="4"/>
  <c r="J60" i="4" s="1"/>
  <c r="B60" i="4"/>
  <c r="M59" i="4"/>
  <c r="G59" i="4"/>
  <c r="J59" i="4" s="1"/>
  <c r="M58" i="4"/>
  <c r="G58" i="4"/>
  <c r="J58" i="4" s="1"/>
  <c r="B58" i="4"/>
  <c r="M57" i="4"/>
  <c r="G57" i="4"/>
  <c r="J57" i="4" s="1"/>
  <c r="M56" i="4"/>
  <c r="G56" i="4"/>
  <c r="B56" i="4"/>
  <c r="M55" i="4"/>
  <c r="G55" i="4"/>
  <c r="J55" i="4" s="1"/>
  <c r="M54" i="4"/>
  <c r="G54" i="4"/>
  <c r="J54" i="4" s="1"/>
  <c r="B54" i="4"/>
  <c r="M53" i="4"/>
  <c r="G53" i="4"/>
  <c r="B53" i="4"/>
  <c r="M52" i="4"/>
  <c r="G52" i="4"/>
  <c r="J52" i="4" s="1"/>
  <c r="M51" i="4"/>
  <c r="G51" i="4"/>
  <c r="H51" i="4" s="1"/>
  <c r="M50" i="4"/>
  <c r="G50" i="4"/>
  <c r="J50" i="4" s="1"/>
  <c r="M49" i="4"/>
  <c r="G49" i="4"/>
  <c r="J49" i="4" s="1"/>
  <c r="M48" i="4"/>
  <c r="G48" i="4"/>
  <c r="J48" i="4" s="1"/>
  <c r="B48" i="4"/>
  <c r="M47" i="4"/>
  <c r="G47" i="4"/>
  <c r="J47" i="4" s="1"/>
  <c r="B47" i="4"/>
  <c r="M46" i="4"/>
  <c r="G46" i="4"/>
  <c r="J46" i="4" s="1"/>
  <c r="M45" i="4"/>
  <c r="G45" i="4"/>
  <c r="J45" i="4" s="1"/>
  <c r="B45" i="4"/>
  <c r="Q44" i="4"/>
  <c r="M44" i="4"/>
  <c r="G44" i="4"/>
  <c r="J44" i="4" s="1"/>
  <c r="M43" i="4"/>
  <c r="G43" i="4"/>
  <c r="H43" i="4" s="1"/>
  <c r="B43" i="4"/>
  <c r="M42" i="4"/>
  <c r="G42" i="4"/>
  <c r="M41" i="4"/>
  <c r="G41" i="4"/>
  <c r="J41" i="4" s="1"/>
  <c r="B41" i="4"/>
  <c r="M40" i="4"/>
  <c r="G40" i="4"/>
  <c r="J40" i="4" s="1"/>
  <c r="B40" i="4"/>
  <c r="P39" i="4"/>
  <c r="M39" i="4"/>
  <c r="G39" i="4"/>
  <c r="B39" i="4"/>
  <c r="M38" i="4"/>
  <c r="G38" i="4"/>
  <c r="B38" i="4"/>
  <c r="M36" i="4"/>
  <c r="G36" i="4"/>
  <c r="J36" i="4" s="1"/>
  <c r="B36" i="4"/>
  <c r="O35" i="4"/>
  <c r="M35" i="4"/>
  <c r="G35" i="4"/>
  <c r="J35" i="4" s="1"/>
  <c r="B35" i="4"/>
  <c r="M34" i="4"/>
  <c r="G34" i="4"/>
  <c r="H34" i="4" s="1"/>
  <c r="M33" i="4"/>
  <c r="G33" i="4"/>
  <c r="J33" i="4" s="1"/>
  <c r="M32" i="4"/>
  <c r="G32" i="4"/>
  <c r="J32" i="4" s="1"/>
  <c r="B32" i="4"/>
  <c r="M31" i="4"/>
  <c r="G31" i="4"/>
  <c r="V29" i="4"/>
  <c r="U29" i="4"/>
  <c r="T29" i="4"/>
  <c r="S29" i="4"/>
  <c r="R29" i="4"/>
  <c r="Q29" i="4"/>
  <c r="P29" i="4"/>
  <c r="M29" i="4"/>
  <c r="G29" i="4"/>
  <c r="H29" i="4" s="1"/>
  <c r="M28" i="4"/>
  <c r="G28" i="4"/>
  <c r="J28" i="4" s="1"/>
  <c r="M27" i="4"/>
  <c r="G27" i="4"/>
  <c r="B27" i="4"/>
  <c r="G26" i="4"/>
  <c r="J26" i="4" s="1"/>
  <c r="B26" i="4"/>
  <c r="M25" i="4"/>
  <c r="G25" i="4"/>
  <c r="B25" i="4"/>
  <c r="G22" i="4"/>
  <c r="J22" i="4" s="1"/>
  <c r="B22" i="4"/>
  <c r="M21" i="4"/>
  <c r="G21" i="4"/>
  <c r="J21" i="4" s="1"/>
  <c r="B21" i="4"/>
  <c r="M20" i="4"/>
  <c r="G20" i="4"/>
  <c r="J20" i="4" s="1"/>
  <c r="B20" i="4"/>
  <c r="G19" i="4"/>
  <c r="J19" i="4" s="1"/>
  <c r="B19" i="4"/>
  <c r="G18" i="4"/>
  <c r="J18" i="4" s="1"/>
  <c r="B18" i="4"/>
  <c r="M17" i="4"/>
  <c r="G17" i="4"/>
  <c r="B17" i="4"/>
  <c r="M16" i="4"/>
  <c r="G16" i="4"/>
  <c r="J16" i="4" s="1"/>
  <c r="B16" i="4"/>
  <c r="M14" i="4"/>
  <c r="G14" i="4"/>
  <c r="J14" i="4" s="1"/>
  <c r="B14" i="4"/>
  <c r="C11" i="4"/>
  <c r="G5" i="4"/>
  <c r="B11" i="4"/>
  <c r="B8" i="3"/>
  <c r="L86" i="1"/>
  <c r="L85" i="1"/>
  <c r="K81" i="1"/>
  <c r="K80" i="1"/>
  <c r="L79" i="1"/>
  <c r="K79" i="1"/>
  <c r="J23" i="4" l="1"/>
  <c r="K23" i="4" s="1"/>
  <c r="L23" i="4" s="1"/>
  <c r="J43" i="4"/>
  <c r="K43" i="4" s="1"/>
  <c r="L43" i="4" s="1"/>
  <c r="J24" i="4"/>
  <c r="K24" i="4" s="1"/>
  <c r="L24" i="4" s="1"/>
  <c r="H66" i="4"/>
  <c r="K66" i="4" s="1"/>
  <c r="L66" i="4" s="1"/>
  <c r="H14" i="4"/>
  <c r="J29" i="4"/>
  <c r="K29" i="4" s="1"/>
  <c r="L29" i="4" s="1"/>
  <c r="H67" i="4"/>
  <c r="K67" i="4" s="1"/>
  <c r="L67" i="4" s="1"/>
  <c r="H15" i="4"/>
  <c r="K15" i="4" s="1"/>
  <c r="L15" i="4" s="1"/>
  <c r="H25" i="4"/>
  <c r="H39" i="4"/>
  <c r="H49" i="4"/>
  <c r="K49" i="4" s="1"/>
  <c r="L49" i="4" s="1"/>
  <c r="J25" i="4"/>
  <c r="J39" i="4"/>
  <c r="H47" i="4"/>
  <c r="K47" i="4" s="1"/>
  <c r="L47" i="4" s="1"/>
  <c r="J51" i="4"/>
  <c r="K51" i="4" s="1"/>
  <c r="L51" i="4" s="1"/>
  <c r="H59" i="4"/>
  <c r="K59" i="4" s="1"/>
  <c r="L59" i="4" s="1"/>
  <c r="H62" i="4"/>
  <c r="K62" i="4" s="1"/>
  <c r="L62" i="4" s="1"/>
  <c r="H21" i="4"/>
  <c r="K21" i="4" s="1"/>
  <c r="L21" i="4" s="1"/>
  <c r="J69" i="4"/>
  <c r="K69" i="4" s="1"/>
  <c r="L69" i="4" s="1"/>
  <c r="H54" i="4"/>
  <c r="K54" i="4" s="1"/>
  <c r="L54" i="4" s="1"/>
  <c r="H40" i="4"/>
  <c r="K40" i="4" s="1"/>
  <c r="L40" i="4" s="1"/>
  <c r="J34" i="4"/>
  <c r="L34" i="4" s="1"/>
  <c r="H19" i="4"/>
  <c r="K19" i="4" s="1"/>
  <c r="L19" i="4" s="1"/>
  <c r="H22" i="4"/>
  <c r="K22" i="4" s="1"/>
  <c r="L22" i="4" s="1"/>
  <c r="H26" i="4"/>
  <c r="K26" i="4" s="1"/>
  <c r="L26" i="4" s="1"/>
  <c r="H32" i="4"/>
  <c r="K32" i="4" s="1"/>
  <c r="L32" i="4" s="1"/>
  <c r="H46" i="4"/>
  <c r="K46" i="4" s="1"/>
  <c r="L46" i="4" s="1"/>
  <c r="H57" i="4"/>
  <c r="K57" i="4" s="1"/>
  <c r="L57" i="4" s="1"/>
  <c r="H65" i="4"/>
  <c r="K65" i="4" s="1"/>
  <c r="L65" i="4" s="1"/>
  <c r="H70" i="4"/>
  <c r="K70" i="4" s="1"/>
  <c r="L70" i="4" s="1"/>
  <c r="H16" i="4"/>
  <c r="K16" i="4" s="1"/>
  <c r="L16" i="4" s="1"/>
  <c r="K39" i="4"/>
  <c r="L39" i="4" s="1"/>
  <c r="H41" i="4"/>
  <c r="K41" i="4" s="1"/>
  <c r="L41" i="4" s="1"/>
  <c r="H60" i="4"/>
  <c r="K60" i="4" s="1"/>
  <c r="L60" i="4" s="1"/>
  <c r="H4" i="4"/>
  <c r="F4" i="4"/>
  <c r="J42" i="4"/>
  <c r="H42" i="4"/>
  <c r="H18" i="4"/>
  <c r="K18" i="4" s="1"/>
  <c r="L18" i="4" s="1"/>
  <c r="H20" i="4"/>
  <c r="K20" i="4" s="1"/>
  <c r="L20" i="4" s="1"/>
  <c r="H31" i="4"/>
  <c r="J31" i="4"/>
  <c r="J38" i="4"/>
  <c r="H38" i="4"/>
  <c r="J61" i="4"/>
  <c r="H61" i="4"/>
  <c r="J64" i="4"/>
  <c r="H64" i="4"/>
  <c r="K14" i="4"/>
  <c r="J17" i="4"/>
  <c r="H17" i="4"/>
  <c r="H27" i="4"/>
  <c r="J27" i="4"/>
  <c r="J53" i="4"/>
  <c r="H53" i="4"/>
  <c r="J56" i="4"/>
  <c r="H56" i="4"/>
  <c r="H28" i="4"/>
  <c r="K28" i="4" s="1"/>
  <c r="L28" i="4" s="1"/>
  <c r="H33" i="4"/>
  <c r="K33" i="4" s="1"/>
  <c r="L33" i="4" s="1"/>
  <c r="H35" i="4"/>
  <c r="K35" i="4" s="1"/>
  <c r="L35" i="4" s="1"/>
  <c r="H36" i="4"/>
  <c r="K36" i="4" s="1"/>
  <c r="L36" i="4" s="1"/>
  <c r="H44" i="4"/>
  <c r="K44" i="4" s="1"/>
  <c r="L44" i="4" s="1"/>
  <c r="H45" i="4"/>
  <c r="K45" i="4" s="1"/>
  <c r="L45" i="4" s="1"/>
  <c r="H48" i="4"/>
  <c r="K48" i="4" s="1"/>
  <c r="L48" i="4" s="1"/>
  <c r="H50" i="4"/>
  <c r="K50" i="4" s="1"/>
  <c r="L50" i="4" s="1"/>
  <c r="H52" i="4"/>
  <c r="K52" i="4" s="1"/>
  <c r="L52" i="4" s="1"/>
  <c r="H55" i="4"/>
  <c r="K55" i="4" s="1"/>
  <c r="L55" i="4" s="1"/>
  <c r="H58" i="4"/>
  <c r="K58" i="4" s="1"/>
  <c r="L58" i="4" s="1"/>
  <c r="H63" i="4"/>
  <c r="K63" i="4" s="1"/>
  <c r="L63" i="4" s="1"/>
  <c r="H68" i="4"/>
  <c r="K68" i="4" s="1"/>
  <c r="L68" i="4" s="1"/>
  <c r="B5" i="3"/>
  <c r="B30" i="3"/>
  <c r="B45" i="3"/>
  <c r="B53" i="3"/>
  <c r="B51" i="3"/>
  <c r="B19" i="3"/>
  <c r="M19" i="3"/>
  <c r="G19" i="3"/>
  <c r="H19" i="3" s="1"/>
  <c r="B15" i="3"/>
  <c r="E96" i="3"/>
  <c r="D96" i="3"/>
  <c r="O89" i="3"/>
  <c r="M67" i="3"/>
  <c r="G67" i="3"/>
  <c r="H67" i="3" s="1"/>
  <c r="B67" i="3"/>
  <c r="M66" i="3"/>
  <c r="G66" i="3"/>
  <c r="J66" i="3" s="1"/>
  <c r="B66" i="3"/>
  <c r="G65" i="3"/>
  <c r="B65" i="3"/>
  <c r="G64" i="3"/>
  <c r="H64" i="3" s="1"/>
  <c r="G63" i="3"/>
  <c r="H63" i="3" s="1"/>
  <c r="B63" i="3"/>
  <c r="M62" i="3"/>
  <c r="G62" i="3"/>
  <c r="J62" i="3" s="1"/>
  <c r="B62" i="3"/>
  <c r="M61" i="3"/>
  <c r="G61" i="3"/>
  <c r="J61" i="3" s="1"/>
  <c r="B61" i="3"/>
  <c r="M60" i="3"/>
  <c r="G60" i="3"/>
  <c r="M59" i="3"/>
  <c r="G59" i="3"/>
  <c r="J59" i="3" s="1"/>
  <c r="B59" i="3"/>
  <c r="M58" i="3"/>
  <c r="G58" i="3"/>
  <c r="J58" i="3" s="1"/>
  <c r="M57" i="3"/>
  <c r="G57" i="3"/>
  <c r="H57" i="3" s="1"/>
  <c r="B57" i="3"/>
  <c r="M56" i="3"/>
  <c r="J56" i="3"/>
  <c r="H56" i="3"/>
  <c r="G56" i="3"/>
  <c r="M55" i="3"/>
  <c r="G55" i="3"/>
  <c r="B55" i="3"/>
  <c r="M54" i="3"/>
  <c r="G54" i="3"/>
  <c r="H54" i="3" s="1"/>
  <c r="M53" i="3"/>
  <c r="G53" i="3"/>
  <c r="J53" i="3" s="1"/>
  <c r="M52" i="3"/>
  <c r="G52" i="3"/>
  <c r="M51" i="3"/>
  <c r="G51" i="3"/>
  <c r="J51" i="3" s="1"/>
  <c r="M50" i="3"/>
  <c r="G50" i="3"/>
  <c r="B50" i="3"/>
  <c r="M49" i="3"/>
  <c r="J49" i="3"/>
  <c r="K49" i="3" s="1"/>
  <c r="L49" i="3" s="1"/>
  <c r="G49" i="3"/>
  <c r="H49" i="3" s="1"/>
  <c r="M48" i="3"/>
  <c r="G48" i="3"/>
  <c r="J48" i="3" s="1"/>
  <c r="M47" i="3"/>
  <c r="G47" i="3"/>
  <c r="H47" i="3" s="1"/>
  <c r="M46" i="3"/>
  <c r="G46" i="3"/>
  <c r="J46" i="3" s="1"/>
  <c r="M45" i="3"/>
  <c r="G45" i="3"/>
  <c r="H45" i="3" s="1"/>
  <c r="M44" i="3"/>
  <c r="G44" i="3"/>
  <c r="J44" i="3" s="1"/>
  <c r="B44" i="3"/>
  <c r="M43" i="3"/>
  <c r="G43" i="3"/>
  <c r="M42" i="3"/>
  <c r="G42" i="3"/>
  <c r="J42" i="3" s="1"/>
  <c r="B42" i="3"/>
  <c r="Q41" i="3"/>
  <c r="M41" i="3"/>
  <c r="J41" i="3"/>
  <c r="K41" i="3" s="1"/>
  <c r="L41" i="3" s="1"/>
  <c r="H41" i="3"/>
  <c r="G41" i="3"/>
  <c r="M40" i="3"/>
  <c r="G40" i="3"/>
  <c r="B40" i="3"/>
  <c r="M39" i="3"/>
  <c r="G39" i="3"/>
  <c r="H39" i="3" s="1"/>
  <c r="M38" i="3"/>
  <c r="G38" i="3"/>
  <c r="J38" i="3" s="1"/>
  <c r="B38" i="3"/>
  <c r="M37" i="3"/>
  <c r="G37" i="3"/>
  <c r="J37" i="3" s="1"/>
  <c r="B37" i="3"/>
  <c r="P36" i="3"/>
  <c r="M36" i="3"/>
  <c r="G36" i="3"/>
  <c r="J36" i="3" s="1"/>
  <c r="B36" i="3"/>
  <c r="M35" i="3"/>
  <c r="G35" i="3"/>
  <c r="H35" i="3" s="1"/>
  <c r="B35" i="3"/>
  <c r="M34" i="3"/>
  <c r="G34" i="3"/>
  <c r="J34" i="3" s="1"/>
  <c r="B34" i="3"/>
  <c r="O33" i="3"/>
  <c r="M33" i="3"/>
  <c r="G33" i="3"/>
  <c r="J33" i="3" s="1"/>
  <c r="B33" i="3"/>
  <c r="M32" i="3"/>
  <c r="G32" i="3"/>
  <c r="J32" i="3" s="1"/>
  <c r="L32" i="3" s="1"/>
  <c r="M31" i="3"/>
  <c r="G31" i="3"/>
  <c r="H31" i="3" s="1"/>
  <c r="M30" i="3"/>
  <c r="G30" i="3"/>
  <c r="J30" i="3" s="1"/>
  <c r="M29" i="3"/>
  <c r="G29" i="3"/>
  <c r="J29" i="3" s="1"/>
  <c r="V28" i="3"/>
  <c r="U28" i="3"/>
  <c r="T28" i="3"/>
  <c r="S28" i="3"/>
  <c r="R28" i="3"/>
  <c r="Q28" i="3"/>
  <c r="P28" i="3"/>
  <c r="M28" i="3"/>
  <c r="G28" i="3"/>
  <c r="H28" i="3" s="1"/>
  <c r="M27" i="3"/>
  <c r="G27" i="3"/>
  <c r="J27" i="3" s="1"/>
  <c r="M26" i="3"/>
  <c r="G26" i="3"/>
  <c r="B26" i="3"/>
  <c r="M25" i="3"/>
  <c r="G25" i="3"/>
  <c r="J25" i="3" s="1"/>
  <c r="B25" i="3"/>
  <c r="G24" i="3"/>
  <c r="J24" i="3" s="1"/>
  <c r="B24" i="3"/>
  <c r="M23" i="3"/>
  <c r="G23" i="3"/>
  <c r="H23" i="3" s="1"/>
  <c r="B23" i="3"/>
  <c r="M22" i="3"/>
  <c r="G22" i="3"/>
  <c r="J22" i="3" s="1"/>
  <c r="B22" i="3"/>
  <c r="G21" i="3"/>
  <c r="J21" i="3" s="1"/>
  <c r="B21" i="3"/>
  <c r="M20" i="3"/>
  <c r="G20" i="3"/>
  <c r="H20" i="3" s="1"/>
  <c r="B20" i="3"/>
  <c r="G18" i="3"/>
  <c r="J18" i="3" s="1"/>
  <c r="B18" i="3"/>
  <c r="G17" i="3"/>
  <c r="B17" i="3"/>
  <c r="M16" i="3"/>
  <c r="G16" i="3"/>
  <c r="J16" i="3" s="1"/>
  <c r="B16" i="3"/>
  <c r="M15" i="3"/>
  <c r="G15" i="3"/>
  <c r="J15" i="3" s="1"/>
  <c r="M14" i="3"/>
  <c r="H14" i="3"/>
  <c r="G14" i="3"/>
  <c r="J14" i="3" s="1"/>
  <c r="B14" i="3"/>
  <c r="C11" i="3"/>
  <c r="B11" i="3"/>
  <c r="G5" i="3"/>
  <c r="M28" i="1"/>
  <c r="G28" i="1"/>
  <c r="J28" i="1" s="1"/>
  <c r="M57" i="1"/>
  <c r="G57" i="1"/>
  <c r="J57" i="1" s="1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B7" i="1"/>
  <c r="B16" i="1"/>
  <c r="B39" i="1"/>
  <c r="I3" i="2"/>
  <c r="B58" i="1"/>
  <c r="M58" i="1"/>
  <c r="G58" i="1"/>
  <c r="J58" i="1" s="1"/>
  <c r="B33" i="1"/>
  <c r="M41" i="1"/>
  <c r="G41" i="1"/>
  <c r="H41" i="1" s="1"/>
  <c r="B41" i="1"/>
  <c r="K27" i="4" l="1"/>
  <c r="L27" i="4" s="1"/>
  <c r="K25" i="4"/>
  <c r="L25" i="4" s="1"/>
  <c r="K38" i="4"/>
  <c r="L38" i="4" s="1"/>
  <c r="K61" i="4"/>
  <c r="L61" i="4" s="1"/>
  <c r="K56" i="4"/>
  <c r="L56" i="4" s="1"/>
  <c r="F5" i="4"/>
  <c r="F6" i="4" s="1"/>
  <c r="K64" i="4"/>
  <c r="L64" i="4" s="1"/>
  <c r="K53" i="4"/>
  <c r="L53" i="4" s="1"/>
  <c r="L14" i="4"/>
  <c r="L4" i="4"/>
  <c r="K17" i="4"/>
  <c r="L17" i="4" s="1"/>
  <c r="K31" i="4"/>
  <c r="L31" i="4" s="1"/>
  <c r="K42" i="4"/>
  <c r="L42" i="4" s="1"/>
  <c r="J71" i="4"/>
  <c r="H24" i="3"/>
  <c r="J57" i="3"/>
  <c r="K57" i="3" s="1"/>
  <c r="L57" i="3" s="1"/>
  <c r="H4" i="3"/>
  <c r="H36" i="3"/>
  <c r="J64" i="3"/>
  <c r="K64" i="3" s="1"/>
  <c r="L64" i="3" s="1"/>
  <c r="J19" i="3"/>
  <c r="K19" i="3" s="1"/>
  <c r="L19" i="3" s="1"/>
  <c r="J31" i="3"/>
  <c r="K31" i="3" s="1"/>
  <c r="L31" i="3" s="1"/>
  <c r="J54" i="3"/>
  <c r="K54" i="3" s="1"/>
  <c r="L54" i="3" s="1"/>
  <c r="K36" i="3"/>
  <c r="L36" i="3" s="1"/>
  <c r="K24" i="3"/>
  <c r="L24" i="3" s="1"/>
  <c r="K14" i="3"/>
  <c r="L14" i="3" s="1"/>
  <c r="J47" i="3"/>
  <c r="K47" i="3" s="1"/>
  <c r="L47" i="3" s="1"/>
  <c r="J28" i="3"/>
  <c r="K28" i="3" s="1"/>
  <c r="L28" i="3" s="1"/>
  <c r="H27" i="3"/>
  <c r="H16" i="3"/>
  <c r="K16" i="3" s="1"/>
  <c r="L16" i="3" s="1"/>
  <c r="H25" i="3"/>
  <c r="K25" i="3" s="1"/>
  <c r="L25" i="3" s="1"/>
  <c r="K27" i="3"/>
  <c r="L27" i="3" s="1"/>
  <c r="H32" i="3"/>
  <c r="H42" i="3"/>
  <c r="K42" i="3" s="1"/>
  <c r="L42" i="3" s="1"/>
  <c r="H53" i="3"/>
  <c r="K53" i="3" s="1"/>
  <c r="L53" i="3" s="1"/>
  <c r="H61" i="3"/>
  <c r="H62" i="3"/>
  <c r="H18" i="3"/>
  <c r="K18" i="3" s="1"/>
  <c r="L18" i="3" s="1"/>
  <c r="J20" i="3"/>
  <c r="K20" i="3" s="1"/>
  <c r="L20" i="3" s="1"/>
  <c r="H22" i="3"/>
  <c r="K22" i="3" s="1"/>
  <c r="L22" i="3" s="1"/>
  <c r="H29" i="3"/>
  <c r="K29" i="3" s="1"/>
  <c r="L29" i="3" s="1"/>
  <c r="H33" i="3"/>
  <c r="K33" i="3" s="1"/>
  <c r="L33" i="3" s="1"/>
  <c r="H34" i="3"/>
  <c r="K34" i="3" s="1"/>
  <c r="L34" i="3" s="1"/>
  <c r="H38" i="3"/>
  <c r="K38" i="3" s="1"/>
  <c r="L38" i="3" s="1"/>
  <c r="J45" i="3"/>
  <c r="K45" i="3" s="1"/>
  <c r="L45" i="3" s="1"/>
  <c r="H51" i="3"/>
  <c r="K51" i="3" s="1"/>
  <c r="L51" i="3" s="1"/>
  <c r="H59" i="3"/>
  <c r="K59" i="3" s="1"/>
  <c r="L59" i="3" s="1"/>
  <c r="J63" i="3"/>
  <c r="K63" i="3" s="1"/>
  <c r="L63" i="3" s="1"/>
  <c r="H66" i="3"/>
  <c r="K66" i="3" s="1"/>
  <c r="L66" i="3" s="1"/>
  <c r="J67" i="3"/>
  <c r="K67" i="3" s="1"/>
  <c r="L67" i="3" s="1"/>
  <c r="H17" i="3"/>
  <c r="J23" i="3"/>
  <c r="K23" i="3" s="1"/>
  <c r="L23" i="3" s="1"/>
  <c r="H26" i="3"/>
  <c r="H30" i="3"/>
  <c r="K30" i="3" s="1"/>
  <c r="L30" i="3" s="1"/>
  <c r="J35" i="3"/>
  <c r="K35" i="3" s="1"/>
  <c r="L35" i="3" s="1"/>
  <c r="J39" i="3"/>
  <c r="K39" i="3" s="1"/>
  <c r="L39" i="3" s="1"/>
  <c r="J40" i="3"/>
  <c r="H40" i="3"/>
  <c r="H44" i="3"/>
  <c r="K44" i="3" s="1"/>
  <c r="L44" i="3" s="1"/>
  <c r="H46" i="3"/>
  <c r="K46" i="3" s="1"/>
  <c r="L46" i="3" s="1"/>
  <c r="H48" i="3"/>
  <c r="K48" i="3" s="1"/>
  <c r="L48" i="3" s="1"/>
  <c r="J50" i="3"/>
  <c r="H50" i="3"/>
  <c r="J52" i="3"/>
  <c r="H52" i="3"/>
  <c r="K56" i="3"/>
  <c r="L56" i="3" s="1"/>
  <c r="H58" i="3"/>
  <c r="K58" i="3" s="1"/>
  <c r="L58" i="3" s="1"/>
  <c r="J60" i="3"/>
  <c r="H60" i="3"/>
  <c r="K62" i="3"/>
  <c r="L62" i="3" s="1"/>
  <c r="F4" i="3"/>
  <c r="H15" i="3"/>
  <c r="K15" i="3" s="1"/>
  <c r="L15" i="3" s="1"/>
  <c r="J17" i="3"/>
  <c r="K17" i="3" s="1"/>
  <c r="L17" i="3" s="1"/>
  <c r="H21" i="3"/>
  <c r="K21" i="3" s="1"/>
  <c r="L21" i="3" s="1"/>
  <c r="J26" i="3"/>
  <c r="H37" i="3"/>
  <c r="K37" i="3" s="1"/>
  <c r="L37" i="3" s="1"/>
  <c r="K61" i="3"/>
  <c r="L61" i="3" s="1"/>
  <c r="J43" i="3"/>
  <c r="H43" i="3"/>
  <c r="J55" i="3"/>
  <c r="H55" i="3"/>
  <c r="J65" i="3"/>
  <c r="H65" i="3"/>
  <c r="H28" i="1"/>
  <c r="K28" i="1" s="1"/>
  <c r="L28" i="1" s="1"/>
  <c r="H57" i="1"/>
  <c r="K57" i="1" s="1"/>
  <c r="L57" i="1" s="1"/>
  <c r="J41" i="1"/>
  <c r="K41" i="1" s="1"/>
  <c r="L41" i="1" s="1"/>
  <c r="H58" i="1"/>
  <c r="K58" i="1" s="1"/>
  <c r="L58" i="1" s="1"/>
  <c r="L5" i="4" l="1"/>
  <c r="H5" i="4"/>
  <c r="H6" i="4" s="1"/>
  <c r="H7" i="4" s="1"/>
  <c r="H8" i="4" s="1"/>
  <c r="K71" i="4"/>
  <c r="F7" i="4"/>
  <c r="L7" i="4" s="1"/>
  <c r="L6" i="4"/>
  <c r="K60" i="3"/>
  <c r="L60" i="3" s="1"/>
  <c r="K52" i="3"/>
  <c r="L52" i="3" s="1"/>
  <c r="K40" i="3"/>
  <c r="L40" i="3" s="1"/>
  <c r="F5" i="3"/>
  <c r="F6" i="3" s="1"/>
  <c r="K50" i="3"/>
  <c r="L50" i="3" s="1"/>
  <c r="K65" i="3"/>
  <c r="L65" i="3" s="1"/>
  <c r="K43" i="3"/>
  <c r="L43" i="3" s="1"/>
  <c r="J68" i="3"/>
  <c r="K55" i="3"/>
  <c r="L55" i="3" s="1"/>
  <c r="K26" i="3"/>
  <c r="L26" i="3" s="1"/>
  <c r="L4" i="3"/>
  <c r="F8" i="4" l="1"/>
  <c r="L8" i="4" s="1"/>
  <c r="F7" i="3"/>
  <c r="L7" i="3" s="1"/>
  <c r="L6" i="3"/>
  <c r="L5" i="3"/>
  <c r="H5" i="3"/>
  <c r="H6" i="3" s="1"/>
  <c r="K68" i="3"/>
  <c r="H7" i="3" l="1"/>
  <c r="H8" i="3" s="1"/>
  <c r="F8" i="3"/>
  <c r="L8" i="3" s="1"/>
  <c r="O32" i="1" l="1"/>
  <c r="G23" i="1"/>
  <c r="H23" i="1" s="1"/>
  <c r="B23" i="1"/>
  <c r="E95" i="1"/>
  <c r="D95" i="1"/>
  <c r="O88" i="1"/>
  <c r="M66" i="1"/>
  <c r="G66" i="1"/>
  <c r="H66" i="1" s="1"/>
  <c r="B66" i="1"/>
  <c r="M65" i="1"/>
  <c r="G65" i="1"/>
  <c r="J65" i="1" s="1"/>
  <c r="B65" i="1"/>
  <c r="G64" i="1"/>
  <c r="J64" i="1" s="1"/>
  <c r="B64" i="1"/>
  <c r="G63" i="1"/>
  <c r="J63" i="1" s="1"/>
  <c r="G62" i="1"/>
  <c r="H62" i="1" s="1"/>
  <c r="B62" i="1"/>
  <c r="M61" i="1"/>
  <c r="G61" i="1"/>
  <c r="J61" i="1" s="1"/>
  <c r="B61" i="1"/>
  <c r="M60" i="1"/>
  <c r="G60" i="1"/>
  <c r="J60" i="1" s="1"/>
  <c r="B60" i="1"/>
  <c r="M59" i="1"/>
  <c r="G59" i="1"/>
  <c r="J59" i="1" s="1"/>
  <c r="M56" i="1"/>
  <c r="G56" i="1"/>
  <c r="J56" i="1" s="1"/>
  <c r="B56" i="1"/>
  <c r="M55" i="1"/>
  <c r="G55" i="1"/>
  <c r="J55" i="1" s="1"/>
  <c r="M54" i="1"/>
  <c r="G54" i="1"/>
  <c r="H54" i="1" s="1"/>
  <c r="B54" i="1"/>
  <c r="M53" i="1"/>
  <c r="G53" i="1"/>
  <c r="H53" i="1" s="1"/>
  <c r="M52" i="1"/>
  <c r="G52" i="1"/>
  <c r="J52" i="1" s="1"/>
  <c r="B52" i="1"/>
  <c r="M51" i="1"/>
  <c r="G51" i="1"/>
  <c r="H51" i="1" s="1"/>
  <c r="M50" i="1"/>
  <c r="G50" i="1"/>
  <c r="J50" i="1" s="1"/>
  <c r="M49" i="1"/>
  <c r="G49" i="1"/>
  <c r="H49" i="1" s="1"/>
  <c r="B49" i="1"/>
  <c r="M48" i="1"/>
  <c r="G48" i="1"/>
  <c r="J48" i="1" s="1"/>
  <c r="M47" i="1"/>
  <c r="G47" i="1"/>
  <c r="J47" i="1" s="1"/>
  <c r="M46" i="1"/>
  <c r="G46" i="1"/>
  <c r="H46" i="1" s="1"/>
  <c r="M45" i="1"/>
  <c r="G45" i="1"/>
  <c r="J45" i="1" s="1"/>
  <c r="M44" i="1"/>
  <c r="G44" i="1"/>
  <c r="J44" i="1" s="1"/>
  <c r="M43" i="1"/>
  <c r="G43" i="1"/>
  <c r="J43" i="1" s="1"/>
  <c r="B43" i="1"/>
  <c r="M42" i="1"/>
  <c r="G42" i="1"/>
  <c r="H42" i="1" s="1"/>
  <c r="Q40" i="1"/>
  <c r="M40" i="1"/>
  <c r="G40" i="1"/>
  <c r="H40" i="1" s="1"/>
  <c r="M39" i="1"/>
  <c r="G39" i="1"/>
  <c r="J39" i="1" s="1"/>
  <c r="M38" i="1"/>
  <c r="G38" i="1"/>
  <c r="J38" i="1" s="1"/>
  <c r="M37" i="1"/>
  <c r="G37" i="1"/>
  <c r="H37" i="1" s="1"/>
  <c r="B37" i="1"/>
  <c r="M36" i="1"/>
  <c r="G36" i="1"/>
  <c r="H36" i="1" s="1"/>
  <c r="B36" i="1"/>
  <c r="P35" i="1"/>
  <c r="M35" i="1"/>
  <c r="G35" i="1"/>
  <c r="J35" i="1" s="1"/>
  <c r="B35" i="1"/>
  <c r="M34" i="1"/>
  <c r="G34" i="1"/>
  <c r="J34" i="1" s="1"/>
  <c r="B34" i="1"/>
  <c r="M33" i="1"/>
  <c r="G33" i="1"/>
  <c r="J33" i="1" s="1"/>
  <c r="M32" i="1"/>
  <c r="G32" i="1"/>
  <c r="H32" i="1" s="1"/>
  <c r="B32" i="1"/>
  <c r="M31" i="1"/>
  <c r="G31" i="1"/>
  <c r="J31" i="1" s="1"/>
  <c r="L31" i="1" s="1"/>
  <c r="M30" i="1"/>
  <c r="G30" i="1"/>
  <c r="H30" i="1" s="1"/>
  <c r="M29" i="1"/>
  <c r="G29" i="1"/>
  <c r="J29" i="1" s="1"/>
  <c r="V27" i="1"/>
  <c r="U27" i="1"/>
  <c r="T27" i="1"/>
  <c r="S27" i="1"/>
  <c r="R27" i="1"/>
  <c r="Q27" i="1"/>
  <c r="P27" i="1"/>
  <c r="M27" i="1"/>
  <c r="G27" i="1"/>
  <c r="H27" i="1" s="1"/>
  <c r="M26" i="1"/>
  <c r="G26" i="1"/>
  <c r="H26" i="1" s="1"/>
  <c r="M25" i="1"/>
  <c r="G25" i="1"/>
  <c r="J25" i="1" s="1"/>
  <c r="B25" i="1"/>
  <c r="M24" i="1"/>
  <c r="G24" i="1"/>
  <c r="J24" i="1" s="1"/>
  <c r="B24" i="1"/>
  <c r="M22" i="1"/>
  <c r="G22" i="1"/>
  <c r="H22" i="1" s="1"/>
  <c r="B22" i="1"/>
  <c r="M21" i="1"/>
  <c r="G21" i="1"/>
  <c r="J21" i="1" s="1"/>
  <c r="B21" i="1"/>
  <c r="G20" i="1"/>
  <c r="J20" i="1" s="1"/>
  <c r="B20" i="1"/>
  <c r="M19" i="1"/>
  <c r="G19" i="1"/>
  <c r="H19" i="1" s="1"/>
  <c r="B19" i="1"/>
  <c r="G18" i="1"/>
  <c r="J18" i="1" s="1"/>
  <c r="B18" i="1"/>
  <c r="G17" i="1"/>
  <c r="H17" i="1" s="1"/>
  <c r="B17" i="1"/>
  <c r="M16" i="1"/>
  <c r="G16" i="1"/>
  <c r="J16" i="1" s="1"/>
  <c r="M15" i="1"/>
  <c r="G15" i="1"/>
  <c r="J15" i="1" s="1"/>
  <c r="B15" i="1"/>
  <c r="M14" i="1"/>
  <c r="G14" i="1"/>
  <c r="J14" i="1" s="1"/>
  <c r="B14" i="1"/>
  <c r="C11" i="1"/>
  <c r="B11" i="1"/>
  <c r="G5" i="1"/>
  <c r="J53" i="1" l="1"/>
  <c r="H16" i="1"/>
  <c r="K16" i="1" s="1"/>
  <c r="L16" i="1" s="1"/>
  <c r="J22" i="1"/>
  <c r="K22" i="1" s="1"/>
  <c r="L22" i="1" s="1"/>
  <c r="J23" i="1"/>
  <c r="K23" i="1" s="1"/>
  <c r="L23" i="1" s="1"/>
  <c r="F4" i="1"/>
  <c r="K53" i="1"/>
  <c r="L53" i="1" s="1"/>
  <c r="H48" i="1"/>
  <c r="K48" i="1" s="1"/>
  <c r="L48" i="1" s="1"/>
  <c r="H63" i="1"/>
  <c r="K63" i="1" s="1"/>
  <c r="L63" i="1" s="1"/>
  <c r="H55" i="1"/>
  <c r="K55" i="1" s="1"/>
  <c r="L55" i="1" s="1"/>
  <c r="H25" i="1"/>
  <c r="K25" i="1" s="1"/>
  <c r="L25" i="1" s="1"/>
  <c r="H60" i="1"/>
  <c r="K60" i="1" s="1"/>
  <c r="L60" i="1" s="1"/>
  <c r="H61" i="1"/>
  <c r="K61" i="1" s="1"/>
  <c r="L61" i="1" s="1"/>
  <c r="J62" i="1"/>
  <c r="K62" i="1" s="1"/>
  <c r="L62" i="1" s="1"/>
  <c r="H65" i="1"/>
  <c r="K65" i="1" s="1"/>
  <c r="L65" i="1" s="1"/>
  <c r="H31" i="1"/>
  <c r="J26" i="1"/>
  <c r="K26" i="1" s="1"/>
  <c r="L26" i="1" s="1"/>
  <c r="H18" i="1"/>
  <c r="K18" i="1" s="1"/>
  <c r="L18" i="1" s="1"/>
  <c r="J17" i="1"/>
  <c r="K17" i="1" s="1"/>
  <c r="L17" i="1" s="1"/>
  <c r="J27" i="1"/>
  <c r="H21" i="1"/>
  <c r="K21" i="1" s="1"/>
  <c r="L21" i="1" s="1"/>
  <c r="J66" i="1"/>
  <c r="K66" i="1" s="1"/>
  <c r="L66" i="1" s="1"/>
  <c r="H56" i="1"/>
  <c r="K56" i="1" s="1"/>
  <c r="L56" i="1" s="1"/>
  <c r="J54" i="1"/>
  <c r="K54" i="1" s="1"/>
  <c r="L54" i="1" s="1"/>
  <c r="J51" i="1"/>
  <c r="K51" i="1" s="1"/>
  <c r="L51" i="1" s="1"/>
  <c r="H50" i="1"/>
  <c r="K50" i="1" s="1"/>
  <c r="L50" i="1" s="1"/>
  <c r="J49" i="1"/>
  <c r="K49" i="1" s="1"/>
  <c r="L49" i="1" s="1"/>
  <c r="J46" i="1"/>
  <c r="K46" i="1" s="1"/>
  <c r="L46" i="1" s="1"/>
  <c r="H44" i="1"/>
  <c r="K44" i="1" s="1"/>
  <c r="L44" i="1" s="1"/>
  <c r="J42" i="1"/>
  <c r="K42" i="1" s="1"/>
  <c r="L42" i="1" s="1"/>
  <c r="J40" i="1"/>
  <c r="K40" i="1" s="1"/>
  <c r="L40" i="1" s="1"/>
  <c r="H39" i="1"/>
  <c r="K39" i="1" s="1"/>
  <c r="L39" i="1" s="1"/>
  <c r="J37" i="1"/>
  <c r="K37" i="1" s="1"/>
  <c r="L37" i="1" s="1"/>
  <c r="J36" i="1"/>
  <c r="K36" i="1" s="1"/>
  <c r="L36" i="1" s="1"/>
  <c r="H35" i="1"/>
  <c r="K35" i="1" s="1"/>
  <c r="L35" i="1" s="1"/>
  <c r="H34" i="1"/>
  <c r="K34" i="1" s="1"/>
  <c r="L34" i="1" s="1"/>
  <c r="J32" i="1"/>
  <c r="K32" i="1" s="1"/>
  <c r="L32" i="1" s="1"/>
  <c r="J30" i="1"/>
  <c r="K30" i="1" s="1"/>
  <c r="L30" i="1" s="1"/>
  <c r="H29" i="1"/>
  <c r="K29" i="1" s="1"/>
  <c r="L29" i="1" s="1"/>
  <c r="K27" i="1"/>
  <c r="L27" i="1" s="1"/>
  <c r="J19" i="1"/>
  <c r="K19" i="1" s="1"/>
  <c r="L19" i="1" s="1"/>
  <c r="H15" i="1"/>
  <c r="K15" i="1" s="1"/>
  <c r="L15" i="1" s="1"/>
  <c r="H4" i="1"/>
  <c r="L4" i="1"/>
  <c r="H24" i="1"/>
  <c r="K24" i="1" s="1"/>
  <c r="L24" i="1" s="1"/>
  <c r="H33" i="1"/>
  <c r="K33" i="1" s="1"/>
  <c r="L33" i="1" s="1"/>
  <c r="H38" i="1"/>
  <c r="K38" i="1" s="1"/>
  <c r="L38" i="1" s="1"/>
  <c r="H43" i="1"/>
  <c r="K43" i="1" s="1"/>
  <c r="L43" i="1" s="1"/>
  <c r="H45" i="1"/>
  <c r="K45" i="1" s="1"/>
  <c r="L45" i="1" s="1"/>
  <c r="H47" i="1"/>
  <c r="K47" i="1" s="1"/>
  <c r="L47" i="1" s="1"/>
  <c r="H52" i="1"/>
  <c r="K52" i="1" s="1"/>
  <c r="L52" i="1" s="1"/>
  <c r="H59" i="1"/>
  <c r="K59" i="1" s="1"/>
  <c r="L59" i="1" s="1"/>
  <c r="H64" i="1"/>
  <c r="K64" i="1" s="1"/>
  <c r="L64" i="1" s="1"/>
  <c r="H14" i="1"/>
  <c r="K14" i="1" s="1"/>
  <c r="H20" i="1"/>
  <c r="K20" i="1" s="1"/>
  <c r="L20" i="1" s="1"/>
  <c r="J67" i="1" l="1"/>
  <c r="L14" i="1"/>
  <c r="K67" i="1"/>
  <c r="F5" i="1"/>
  <c r="H5" i="1" l="1"/>
  <c r="H6" i="1" s="1"/>
  <c r="L5" i="1"/>
  <c r="F6" i="1"/>
  <c r="F7" i="1" l="1"/>
  <c r="L7" i="1" s="1"/>
  <c r="L6" i="1"/>
  <c r="H7" i="1"/>
  <c r="H8" i="1" s="1"/>
  <c r="F8" i="1" l="1"/>
  <c r="L8" i="1" s="1"/>
</calcChain>
</file>

<file path=xl/sharedStrings.xml><?xml version="1.0" encoding="utf-8"?>
<sst xmlns="http://schemas.openxmlformats.org/spreadsheetml/2006/main" count="675" uniqueCount="160">
  <si>
    <t>Week of:</t>
  </si>
  <si>
    <t>Cash Receipts</t>
  </si>
  <si>
    <t>Credit Sales</t>
  </si>
  <si>
    <t>Earnings Recap</t>
  </si>
  <si>
    <t>Totals</t>
  </si>
  <si>
    <t>Labor</t>
  </si>
  <si>
    <t xml:space="preserve">Monday </t>
  </si>
  <si>
    <t>Week's Receipts</t>
  </si>
  <si>
    <t xml:space="preserve"> </t>
  </si>
  <si>
    <t>Receipts</t>
  </si>
  <si>
    <t>COGS</t>
  </si>
  <si>
    <t>Tuesday</t>
  </si>
  <si>
    <t>Cost of Goods</t>
  </si>
  <si>
    <t>League</t>
  </si>
  <si>
    <t>Wednesday</t>
  </si>
  <si>
    <t>Net Profit</t>
  </si>
  <si>
    <t>Me</t>
  </si>
  <si>
    <t>Thursday</t>
  </si>
  <si>
    <t xml:space="preserve">Friday </t>
  </si>
  <si>
    <t>My Income</t>
  </si>
  <si>
    <t>Saturday</t>
  </si>
  <si>
    <t>Sunday</t>
  </si>
  <si>
    <t>Inventory</t>
  </si>
  <si>
    <t>Unit Cost</t>
  </si>
  <si>
    <t>Beginning</t>
  </si>
  <si>
    <t>Ins</t>
  </si>
  <si>
    <t>Outs</t>
  </si>
  <si>
    <t>Ending</t>
  </si>
  <si>
    <t>Total Sold</t>
  </si>
  <si>
    <t>Cost</t>
  </si>
  <si>
    <t>Price</t>
  </si>
  <si>
    <t>Sales</t>
  </si>
  <si>
    <t>Profit</t>
  </si>
  <si>
    <t>%</t>
  </si>
  <si>
    <t>Potential</t>
  </si>
  <si>
    <t>Monday</t>
  </si>
  <si>
    <t>Friday</t>
  </si>
  <si>
    <t>Baby Ruth</t>
  </si>
  <si>
    <t>Charge</t>
  </si>
  <si>
    <t>Chips</t>
  </si>
  <si>
    <t>Chips Takis</t>
  </si>
  <si>
    <t>Coins</t>
  </si>
  <si>
    <t>Cookies</t>
  </si>
  <si>
    <t>Crackers</t>
  </si>
  <si>
    <t>Gatorade</t>
  </si>
  <si>
    <t>Gold Fish</t>
  </si>
  <si>
    <t>Gum</t>
  </si>
  <si>
    <t>Hershey's</t>
  </si>
  <si>
    <t>KitKat</t>
  </si>
  <si>
    <t>KitKat Cones</t>
  </si>
  <si>
    <t>M&amp;M peanuts</t>
  </si>
  <si>
    <t>M&amp;M plain</t>
  </si>
  <si>
    <t>Nathan's</t>
  </si>
  <si>
    <t>Nerd Ropes</t>
  </si>
  <si>
    <t>Pickle</t>
  </si>
  <si>
    <t>Pixy Stix</t>
  </si>
  <si>
    <t>Popcorn bags</t>
  </si>
  <si>
    <t>Pretzels</t>
  </si>
  <si>
    <t>Reeses</t>
  </si>
  <si>
    <t>Ring Pops</t>
  </si>
  <si>
    <t>Sirloin Burgers</t>
  </si>
  <si>
    <t>Skittles - Regular</t>
  </si>
  <si>
    <t>Skittles - Sour</t>
  </si>
  <si>
    <t>Skittles - Sweet  &amp; Sour</t>
  </si>
  <si>
    <t>Snickers</t>
  </si>
  <si>
    <t>Soda - A&amp;W</t>
  </si>
  <si>
    <t>Soda - Coke - Bottle</t>
  </si>
  <si>
    <t>Soda - Coke</t>
  </si>
  <si>
    <t>Soda - Coke Zero cans</t>
  </si>
  <si>
    <t>Soda - Coke Zero Bottle</t>
  </si>
  <si>
    <t>Soda - Diet Coke</t>
  </si>
  <si>
    <t>Soda - Diet Coke - Bottle</t>
  </si>
  <si>
    <t>Soda - Diet Dr. Pepper Btl</t>
  </si>
  <si>
    <t>Soda - Diet Dr. Pepper</t>
  </si>
  <si>
    <t>Soda - Dr. Pepper - Bottle</t>
  </si>
  <si>
    <t>Soda - Dr. Pepper</t>
  </si>
  <si>
    <t>Soda - Sprite - Bottle</t>
  </si>
  <si>
    <t>Soda - Sprite</t>
  </si>
  <si>
    <t>Sour Patch Kids</t>
  </si>
  <si>
    <t>Sunflower Seeds Bucket</t>
  </si>
  <si>
    <t>Sunflower Seeds Jumbo</t>
  </si>
  <si>
    <t>SweetTart Ropes</t>
  </si>
  <si>
    <t>Trail Mix</t>
  </si>
  <si>
    <t>Trolli</t>
  </si>
  <si>
    <t>Twizzlers</t>
  </si>
  <si>
    <t>Water</t>
  </si>
  <si>
    <t>Xtreme Airheads</t>
  </si>
  <si>
    <t>Supplies</t>
  </si>
  <si>
    <t>boats</t>
  </si>
  <si>
    <t>Breakfast Stuff</t>
  </si>
  <si>
    <t>doughnuts</t>
  </si>
  <si>
    <t>Coffee</t>
  </si>
  <si>
    <t>1 large</t>
  </si>
  <si>
    <t>crinkle fries</t>
  </si>
  <si>
    <t>Foil Sheets</t>
  </si>
  <si>
    <t>Fritos</t>
  </si>
  <si>
    <t>gloves</t>
  </si>
  <si>
    <t>Hamburger buns</t>
  </si>
  <si>
    <t>Hot Dog Buns</t>
  </si>
  <si>
    <t>Ice</t>
  </si>
  <si>
    <t>Barbeque Sauce</t>
  </si>
  <si>
    <t>Jalapenos</t>
  </si>
  <si>
    <t>Ketchup</t>
  </si>
  <si>
    <t>Lids</t>
  </si>
  <si>
    <t>Mayonaise</t>
  </si>
  <si>
    <t>Misc</t>
  </si>
  <si>
    <t>Mustard</t>
  </si>
  <si>
    <t>Nacho bowls</t>
  </si>
  <si>
    <t>Nacho Cheese</t>
  </si>
  <si>
    <t>napkins</t>
  </si>
  <si>
    <t>paper towels</t>
  </si>
  <si>
    <t>Nathan's Buns</t>
  </si>
  <si>
    <t>Hamburger pickles</t>
  </si>
  <si>
    <t>Onions</t>
  </si>
  <si>
    <t>Pastries</t>
  </si>
  <si>
    <t>Pizza</t>
  </si>
  <si>
    <t>Pizza tools</t>
  </si>
  <si>
    <t>propane</t>
  </si>
  <si>
    <t>sliced cheese</t>
  </si>
  <si>
    <t>Square reader</t>
  </si>
  <si>
    <t>Swiss Miss Chocolate</t>
  </si>
  <si>
    <t>Tomatos</t>
  </si>
  <si>
    <t>Tortilla chips</t>
  </si>
  <si>
    <t>Hot Dog Boats</t>
  </si>
  <si>
    <t>Soup</t>
  </si>
  <si>
    <t>Brisket</t>
  </si>
  <si>
    <t>Plates</t>
  </si>
  <si>
    <t>Picnic Pack</t>
  </si>
  <si>
    <t>Muffins</t>
  </si>
  <si>
    <t>Crockpot bags</t>
  </si>
  <si>
    <t>disinfectant wipes</t>
  </si>
  <si>
    <t>A1</t>
  </si>
  <si>
    <t>relish</t>
  </si>
  <si>
    <t>scour pads</t>
  </si>
  <si>
    <t>french fries</t>
  </si>
  <si>
    <t>9/1 - 9/7</t>
  </si>
  <si>
    <t>Italian Ice</t>
  </si>
  <si>
    <t>Pam</t>
  </si>
  <si>
    <t>Garbage can</t>
  </si>
  <si>
    <t>Paper towel holder</t>
  </si>
  <si>
    <t>Snappel</t>
  </si>
  <si>
    <t>Strawberry Sugar Free</t>
  </si>
  <si>
    <t>Dee</t>
  </si>
  <si>
    <t>Paula</t>
  </si>
  <si>
    <t>Sparkling Water</t>
  </si>
  <si>
    <t>Natchos</t>
  </si>
  <si>
    <t>Crystal Light</t>
  </si>
  <si>
    <t>chili</t>
  </si>
  <si>
    <t>9/8 - 9/14</t>
  </si>
  <si>
    <t>Ryan</t>
  </si>
  <si>
    <t>Chicken Sandwich</t>
  </si>
  <si>
    <t>Bailey</t>
  </si>
  <si>
    <t>Grandma's Cookies</t>
  </si>
  <si>
    <t>Belinda</t>
  </si>
  <si>
    <t>Poptarts</t>
  </si>
  <si>
    <t>cups</t>
  </si>
  <si>
    <t>creamer</t>
  </si>
  <si>
    <t>Aaron</t>
  </si>
  <si>
    <t>muffins</t>
  </si>
  <si>
    <t>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</si>
</sst>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DC5C-4919-4594-9BCE-F53D3A51F65F}">
  <dimension ref="A1:AL125"/>
  <sheetViews>
    <sheetView workbookViewId="0">
      <selection activeCell="L86" sqref="L86"/>
    </sheetView>
  </sheetViews>
  <sheetFormatPr defaultRowHeight="15" x14ac:dyDescent="0.25"/>
  <cols>
    <col min="1" max="1" width="23.7109375" bestFit="1" customWidth="1"/>
    <col min="2" max="2" width="13.28515625" bestFit="1" customWidth="1"/>
    <col min="3" max="3" width="11.42578125" bestFit="1" customWidth="1"/>
    <col min="4" max="4" width="15.5703125" bestFit="1" customWidth="1"/>
    <col min="6" max="6" width="7.5703125" bestFit="1" customWidth="1"/>
    <col min="7" max="7" width="9.7109375" bestFit="1" customWidth="1"/>
  </cols>
  <sheetData>
    <row r="1" spans="1:38" x14ac:dyDescent="0.25">
      <c r="A1" s="1" t="s">
        <v>0</v>
      </c>
      <c r="B1" s="2" t="s">
        <v>135</v>
      </c>
    </row>
    <row r="3" spans="1:38" x14ac:dyDescent="0.25">
      <c r="B3" s="3" t="s">
        <v>1</v>
      </c>
      <c r="C3" s="3" t="s">
        <v>2</v>
      </c>
      <c r="D3" s="3" t="s">
        <v>3</v>
      </c>
      <c r="E3" s="3"/>
      <c r="F3" s="3" t="s">
        <v>4</v>
      </c>
      <c r="G3" s="3" t="s">
        <v>5</v>
      </c>
      <c r="H3" s="3" t="s">
        <v>4</v>
      </c>
      <c r="I3" s="3"/>
      <c r="P3" s="2"/>
      <c r="Q3" s="2"/>
      <c r="R3" s="2"/>
      <c r="U3" s="2"/>
      <c r="V3" s="2"/>
      <c r="W3" s="2"/>
      <c r="X3" s="2"/>
      <c r="AA3" s="2"/>
      <c r="AC3" s="2"/>
      <c r="AD3" s="2"/>
      <c r="AG3" s="2"/>
      <c r="AH3" s="2"/>
      <c r="AJ3" s="2"/>
      <c r="AK3" s="2"/>
      <c r="AL3" s="2"/>
    </row>
    <row r="4" spans="1:38" x14ac:dyDescent="0.25">
      <c r="A4" s="4" t="s">
        <v>6</v>
      </c>
      <c r="B4" s="4">
        <v>0</v>
      </c>
      <c r="C4" s="4">
        <v>0</v>
      </c>
      <c r="D4" s="4" t="s">
        <v>7</v>
      </c>
      <c r="E4" s="4"/>
      <c r="F4" s="4">
        <f>+B11+C11</f>
        <v>1074.45</v>
      </c>
      <c r="G4" s="4"/>
      <c r="H4" s="4">
        <f>SUM(B11:C11)</f>
        <v>1074.45</v>
      </c>
      <c r="I4" s="4"/>
      <c r="J4" s="4" t="s">
        <v>8</v>
      </c>
      <c r="K4" s="4" t="s">
        <v>9</v>
      </c>
      <c r="L4" s="4">
        <f>+F4+I4</f>
        <v>1074.45</v>
      </c>
      <c r="M4" s="4"/>
    </row>
    <row r="5" spans="1:38" x14ac:dyDescent="0.25">
      <c r="A5" s="4" t="s">
        <v>11</v>
      </c>
      <c r="B5" s="4">
        <v>264</v>
      </c>
      <c r="C5" s="4">
        <v>57</v>
      </c>
      <c r="D5" s="4" t="s">
        <v>12</v>
      </c>
      <c r="E5" s="4"/>
      <c r="F5" s="4">
        <f>SUM(H14:H142)</f>
        <v>413.7788728473999</v>
      </c>
      <c r="G5" s="4">
        <f>SUM(I70:I74)</f>
        <v>106</v>
      </c>
      <c r="H5" s="4">
        <f>SUM(F5:G5)</f>
        <v>519.77887284739995</v>
      </c>
      <c r="I5" s="4"/>
      <c r="J5" s="4" t="s">
        <v>8</v>
      </c>
      <c r="K5" s="4" t="s">
        <v>10</v>
      </c>
      <c r="L5" s="4">
        <f>+F5+I5</f>
        <v>413.7788728473999</v>
      </c>
      <c r="M5" s="4"/>
    </row>
    <row r="6" spans="1:38" x14ac:dyDescent="0.25">
      <c r="A6" s="4" t="s">
        <v>14</v>
      </c>
      <c r="B6" s="4">
        <v>106.75</v>
      </c>
      <c r="C6" s="4">
        <v>25</v>
      </c>
      <c r="D6" s="4" t="s">
        <v>15</v>
      </c>
      <c r="E6" s="4"/>
      <c r="F6" s="4">
        <f>+F4-F5</f>
        <v>660.67112715260009</v>
      </c>
      <c r="G6" s="4"/>
      <c r="H6" s="4">
        <f>+H4-H5</f>
        <v>554.67112715260009</v>
      </c>
      <c r="I6" s="4"/>
      <c r="J6" s="4" t="s">
        <v>8</v>
      </c>
      <c r="K6" s="4" t="s">
        <v>15</v>
      </c>
      <c r="L6" s="4">
        <f>+F6+I6</f>
        <v>660.67112715260009</v>
      </c>
      <c r="M6" s="4"/>
    </row>
    <row r="7" spans="1:38" x14ac:dyDescent="0.25">
      <c r="A7" s="4" t="s">
        <v>17</v>
      </c>
      <c r="B7" s="4">
        <f>188.2-57.5</f>
        <v>130.69999999999999</v>
      </c>
      <c r="C7" s="4">
        <v>57.5</v>
      </c>
      <c r="D7" s="4" t="s">
        <v>13</v>
      </c>
      <c r="E7" s="4"/>
      <c r="F7" s="4">
        <f>+F6*0.2</f>
        <v>132.13422543052002</v>
      </c>
      <c r="G7" s="4"/>
      <c r="H7" s="4">
        <f>+H6*0.2</f>
        <v>110.93422543052003</v>
      </c>
      <c r="I7" s="4"/>
      <c r="J7" s="4"/>
      <c r="K7" s="4" t="s">
        <v>13</v>
      </c>
      <c r="L7" s="4">
        <f>+F7+I7</f>
        <v>132.13422543052002</v>
      </c>
      <c r="M7" s="4"/>
    </row>
    <row r="8" spans="1:38" x14ac:dyDescent="0.25">
      <c r="A8" s="4" t="s">
        <v>18</v>
      </c>
      <c r="B8" s="4">
        <v>355</v>
      </c>
      <c r="C8" s="4">
        <v>78.5</v>
      </c>
      <c r="D8" s="4" t="s">
        <v>19</v>
      </c>
      <c r="E8" s="4"/>
      <c r="F8" s="4">
        <f>+F6-F7</f>
        <v>528.53690172208007</v>
      </c>
      <c r="G8" s="4"/>
      <c r="H8" s="4">
        <f>+H6-H7</f>
        <v>443.73690172208006</v>
      </c>
      <c r="I8" s="4"/>
      <c r="J8" s="4"/>
      <c r="K8" s="4" t="s">
        <v>16</v>
      </c>
      <c r="L8" s="4">
        <f>+F8+I8</f>
        <v>528.53690172208007</v>
      </c>
      <c r="M8" s="4"/>
      <c r="N8" s="4"/>
    </row>
    <row r="9" spans="1:38" x14ac:dyDescent="0.25">
      <c r="A9" s="4" t="s">
        <v>20</v>
      </c>
      <c r="B9" s="4">
        <v>0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38" x14ac:dyDescent="0.25">
      <c r="A10" s="4" t="s">
        <v>21</v>
      </c>
      <c r="B10" s="4">
        <v>0</v>
      </c>
      <c r="C10" s="4">
        <v>0</v>
      </c>
      <c r="D10" s="4"/>
      <c r="E10" s="4"/>
      <c r="F10" s="4"/>
      <c r="G10" s="4"/>
      <c r="H10" s="4"/>
      <c r="I10" s="4"/>
      <c r="J10" s="4"/>
      <c r="K10" s="4"/>
      <c r="L10" s="4"/>
    </row>
    <row r="11" spans="1:38" x14ac:dyDescent="0.25">
      <c r="A11" s="4" t="s">
        <v>8</v>
      </c>
      <c r="B11" s="4">
        <f>SUM(B4:B10)</f>
        <v>856.45</v>
      </c>
      <c r="C11" s="4">
        <f>SUM(C4:C10)</f>
        <v>218</v>
      </c>
      <c r="D11" s="4"/>
      <c r="E11" s="4"/>
      <c r="F11" s="4"/>
      <c r="G11" s="4"/>
      <c r="H11" s="4"/>
      <c r="I11" s="4"/>
      <c r="J11" s="4"/>
      <c r="K11" s="4"/>
      <c r="L11" s="4"/>
    </row>
    <row r="12" spans="1:38" x14ac:dyDescent="0.25">
      <c r="A12" s="4"/>
      <c r="B12" s="4"/>
      <c r="C12" s="4"/>
    </row>
    <row r="13" spans="1:38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3" t="s">
        <v>33</v>
      </c>
      <c r="M13" s="3" t="s">
        <v>34</v>
      </c>
      <c r="O13" s="3"/>
      <c r="P13" s="3" t="s">
        <v>35</v>
      </c>
      <c r="Q13" s="3" t="s">
        <v>11</v>
      </c>
      <c r="R13" s="3" t="s">
        <v>14</v>
      </c>
      <c r="S13" s="3" t="s">
        <v>17</v>
      </c>
      <c r="T13" s="3" t="s">
        <v>36</v>
      </c>
      <c r="U13" s="3" t="s">
        <v>20</v>
      </c>
      <c r="V13" s="3" t="s">
        <v>21</v>
      </c>
    </row>
    <row r="14" spans="1:38" x14ac:dyDescent="0.25">
      <c r="A14" t="s">
        <v>37</v>
      </c>
      <c r="B14" s="4">
        <f>14.94/24</f>
        <v>0.62249999999999994</v>
      </c>
      <c r="C14">
        <v>0</v>
      </c>
      <c r="D14">
        <v>0</v>
      </c>
      <c r="E14">
        <v>0</v>
      </c>
      <c r="F14">
        <v>0</v>
      </c>
      <c r="G14" s="5">
        <f t="shared" ref="G14:G66" si="0">+C14+D14-E14-F14</f>
        <v>0</v>
      </c>
      <c r="H14" s="4">
        <f t="shared" ref="H14:H66" si="1">+G14*B14</f>
        <v>0</v>
      </c>
      <c r="I14" s="4">
        <v>1.25</v>
      </c>
      <c r="J14" s="4">
        <f t="shared" ref="J14:J66" si="2">+G14*I14</f>
        <v>0</v>
      </c>
      <c r="K14" s="4">
        <f t="shared" ref="K14:K30" si="3">+J14-H14</f>
        <v>0</v>
      </c>
      <c r="L14" s="4" t="e">
        <f t="shared" ref="L14:L66" si="4">+K14/J14*100</f>
        <v>#DIV/0!</v>
      </c>
      <c r="M14">
        <f>+F14*I14</f>
        <v>0</v>
      </c>
      <c r="O14" t="s">
        <v>38</v>
      </c>
      <c r="P14">
        <v>0</v>
      </c>
      <c r="Q14">
        <v>0</v>
      </c>
      <c r="R14">
        <v>0</v>
      </c>
      <c r="S14">
        <v>0</v>
      </c>
      <c r="T14">
        <v>78.5</v>
      </c>
      <c r="U14">
        <v>0</v>
      </c>
      <c r="V14">
        <v>0</v>
      </c>
    </row>
    <row r="15" spans="1:38" x14ac:dyDescent="0.25">
      <c r="A15" t="s">
        <v>39</v>
      </c>
      <c r="B15" s="6">
        <f>12.98/50</f>
        <v>0.2596</v>
      </c>
      <c r="C15">
        <v>50</v>
      </c>
      <c r="D15">
        <v>50</v>
      </c>
      <c r="E15">
        <v>0</v>
      </c>
      <c r="F15">
        <v>68</v>
      </c>
      <c r="G15" s="5">
        <f t="shared" si="0"/>
        <v>32</v>
      </c>
      <c r="H15" s="4">
        <f t="shared" si="1"/>
        <v>8.3071999999999999</v>
      </c>
      <c r="I15" s="4">
        <v>1</v>
      </c>
      <c r="J15" s="4">
        <f t="shared" si="2"/>
        <v>32</v>
      </c>
      <c r="K15" s="4">
        <f t="shared" si="3"/>
        <v>23.692799999999998</v>
      </c>
      <c r="L15" s="4">
        <f t="shared" si="4"/>
        <v>74.039999999999992</v>
      </c>
      <c r="M15">
        <f>+F15*I15</f>
        <v>68</v>
      </c>
      <c r="O15" t="s">
        <v>5</v>
      </c>
      <c r="P15">
        <v>0</v>
      </c>
      <c r="Q15">
        <v>0</v>
      </c>
      <c r="R15">
        <v>0</v>
      </c>
      <c r="S15">
        <v>0</v>
      </c>
      <c r="T15">
        <v>80</v>
      </c>
      <c r="U15">
        <v>0</v>
      </c>
      <c r="V15">
        <v>0</v>
      </c>
    </row>
    <row r="16" spans="1:38" x14ac:dyDescent="0.25">
      <c r="A16" t="s">
        <v>40</v>
      </c>
      <c r="B16" s="6">
        <f>12.18/46</f>
        <v>0.26478260869565218</v>
      </c>
      <c r="C16">
        <v>0</v>
      </c>
      <c r="D16">
        <v>46</v>
      </c>
      <c r="E16">
        <v>0</v>
      </c>
      <c r="F16">
        <v>41</v>
      </c>
      <c r="G16" s="5">
        <f t="shared" si="0"/>
        <v>5</v>
      </c>
      <c r="H16" s="4">
        <f t="shared" si="1"/>
        <v>1.3239130434782609</v>
      </c>
      <c r="I16" s="4">
        <v>1</v>
      </c>
      <c r="J16" s="4">
        <f t="shared" si="2"/>
        <v>5</v>
      </c>
      <c r="K16" s="4">
        <f t="shared" si="3"/>
        <v>3.6760869565217389</v>
      </c>
      <c r="L16" s="4">
        <f t="shared" si="4"/>
        <v>73.521739130434781</v>
      </c>
      <c r="M16">
        <f>+F16*I16</f>
        <v>41</v>
      </c>
      <c r="O16" t="s">
        <v>41</v>
      </c>
      <c r="P16">
        <v>24.75</v>
      </c>
      <c r="Q16">
        <v>0</v>
      </c>
      <c r="R16">
        <v>0</v>
      </c>
      <c r="S16">
        <v>0</v>
      </c>
      <c r="T16">
        <v>11</v>
      </c>
      <c r="U16">
        <v>0</v>
      </c>
      <c r="V16">
        <v>0</v>
      </c>
    </row>
    <row r="17" spans="1:22" x14ac:dyDescent="0.25">
      <c r="A17" t="s">
        <v>42</v>
      </c>
      <c r="B17" s="6">
        <f>11.98/60</f>
        <v>0.19966666666666669</v>
      </c>
      <c r="C17">
        <v>0</v>
      </c>
      <c r="D17">
        <v>0</v>
      </c>
      <c r="E17">
        <v>0</v>
      </c>
      <c r="F17">
        <v>0</v>
      </c>
      <c r="G17" s="5">
        <f t="shared" si="0"/>
        <v>0</v>
      </c>
      <c r="H17" s="4">
        <f t="shared" si="1"/>
        <v>0</v>
      </c>
      <c r="I17" s="4">
        <v>0.5</v>
      </c>
      <c r="J17" s="4">
        <f t="shared" si="2"/>
        <v>0</v>
      </c>
      <c r="K17" s="4">
        <f t="shared" si="3"/>
        <v>0</v>
      </c>
      <c r="L17" s="4" t="e">
        <f t="shared" si="4"/>
        <v>#DIV/0!</v>
      </c>
      <c r="P17">
        <v>190</v>
      </c>
      <c r="Q17">
        <v>0</v>
      </c>
      <c r="R17">
        <v>0</v>
      </c>
      <c r="S17">
        <v>0</v>
      </c>
      <c r="T17">
        <v>84</v>
      </c>
      <c r="U17">
        <v>0</v>
      </c>
      <c r="V17">
        <v>0</v>
      </c>
    </row>
    <row r="18" spans="1:22" x14ac:dyDescent="0.25">
      <c r="A18" t="s">
        <v>43</v>
      </c>
      <c r="B18" s="6">
        <f>9.26/40</f>
        <v>0.23149999999999998</v>
      </c>
      <c r="C18">
        <v>0</v>
      </c>
      <c r="D18">
        <v>0</v>
      </c>
      <c r="E18">
        <v>0</v>
      </c>
      <c r="F18">
        <v>0</v>
      </c>
      <c r="G18" s="5">
        <f t="shared" si="0"/>
        <v>0</v>
      </c>
      <c r="H18" s="4">
        <f t="shared" si="1"/>
        <v>0</v>
      </c>
      <c r="I18" s="4">
        <v>1</v>
      </c>
      <c r="J18" s="4">
        <f t="shared" si="2"/>
        <v>0</v>
      </c>
      <c r="K18" s="4">
        <f t="shared" si="3"/>
        <v>0</v>
      </c>
      <c r="L18" s="4" t="e">
        <f t="shared" si="4"/>
        <v>#DIV/0!</v>
      </c>
      <c r="P18">
        <v>-200</v>
      </c>
      <c r="Q18">
        <v>-200</v>
      </c>
      <c r="R18">
        <v>-200</v>
      </c>
      <c r="S18">
        <v>-200</v>
      </c>
      <c r="T18">
        <v>-200</v>
      </c>
      <c r="U18">
        <v>-200</v>
      </c>
      <c r="V18">
        <v>0</v>
      </c>
    </row>
    <row r="19" spans="1:22" x14ac:dyDescent="0.25">
      <c r="A19" t="s">
        <v>44</v>
      </c>
      <c r="B19" s="6">
        <f>12.14/24</f>
        <v>0.50583333333333336</v>
      </c>
      <c r="C19">
        <v>67</v>
      </c>
      <c r="D19">
        <v>72</v>
      </c>
      <c r="E19">
        <v>0</v>
      </c>
      <c r="F19">
        <v>55</v>
      </c>
      <c r="G19" s="5">
        <f t="shared" si="0"/>
        <v>84</v>
      </c>
      <c r="H19" s="4">
        <f t="shared" si="1"/>
        <v>42.49</v>
      </c>
      <c r="I19" s="4">
        <v>2.5</v>
      </c>
      <c r="J19" s="4">
        <f t="shared" si="2"/>
        <v>210</v>
      </c>
      <c r="K19" s="4">
        <f t="shared" si="3"/>
        <v>167.51</v>
      </c>
      <c r="L19" s="4">
        <f t="shared" si="4"/>
        <v>79.766666666666666</v>
      </c>
      <c r="M19">
        <f>+F19*I19</f>
        <v>137.5</v>
      </c>
      <c r="P19">
        <v>92</v>
      </c>
      <c r="Q19">
        <v>0</v>
      </c>
      <c r="R19">
        <v>0</v>
      </c>
      <c r="S19">
        <v>0</v>
      </c>
      <c r="T19">
        <v>380</v>
      </c>
      <c r="U19">
        <v>0</v>
      </c>
      <c r="V19">
        <v>0</v>
      </c>
    </row>
    <row r="20" spans="1:22" x14ac:dyDescent="0.25">
      <c r="A20" t="s">
        <v>45</v>
      </c>
      <c r="B20" s="6">
        <f>9.84/30</f>
        <v>0.32800000000000001</v>
      </c>
      <c r="C20">
        <v>0</v>
      </c>
      <c r="D20">
        <v>0</v>
      </c>
      <c r="E20">
        <v>0</v>
      </c>
      <c r="F20">
        <v>0</v>
      </c>
      <c r="G20" s="5">
        <f t="shared" si="0"/>
        <v>0</v>
      </c>
      <c r="H20" s="4">
        <f t="shared" si="1"/>
        <v>0</v>
      </c>
      <c r="I20" s="4">
        <v>1</v>
      </c>
      <c r="J20" s="4">
        <f t="shared" si="2"/>
        <v>0</v>
      </c>
      <c r="K20" s="4">
        <f t="shared" si="3"/>
        <v>0</v>
      </c>
      <c r="L20" s="4" t="e">
        <f t="shared" si="4"/>
        <v>#DIV/0!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2" x14ac:dyDescent="0.25">
      <c r="A21" t="s">
        <v>46</v>
      </c>
      <c r="B21" s="6">
        <f>14.96/760</f>
        <v>1.968421052631579E-2</v>
      </c>
      <c r="C21">
        <v>380</v>
      </c>
      <c r="D21">
        <v>760</v>
      </c>
      <c r="E21">
        <v>0</v>
      </c>
      <c r="F21">
        <v>380</v>
      </c>
      <c r="G21" s="5">
        <f t="shared" si="0"/>
        <v>760</v>
      </c>
      <c r="H21" s="4">
        <f t="shared" si="1"/>
        <v>14.96</v>
      </c>
      <c r="I21" s="4">
        <v>0.05</v>
      </c>
      <c r="J21" s="4">
        <f t="shared" si="2"/>
        <v>38</v>
      </c>
      <c r="K21" s="4">
        <f t="shared" si="3"/>
        <v>23.04</v>
      </c>
      <c r="L21" s="4">
        <f t="shared" si="4"/>
        <v>60.631578947368411</v>
      </c>
      <c r="M21">
        <f>+F21*I21</f>
        <v>19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47</v>
      </c>
      <c r="B22" s="6">
        <f>28.49/48</f>
        <v>0.59354166666666663</v>
      </c>
      <c r="C22">
        <v>0</v>
      </c>
      <c r="D22">
        <v>0</v>
      </c>
      <c r="E22">
        <v>0</v>
      </c>
      <c r="F22">
        <v>0</v>
      </c>
      <c r="G22" s="5">
        <f t="shared" si="0"/>
        <v>0</v>
      </c>
      <c r="H22" s="4">
        <f t="shared" si="1"/>
        <v>0</v>
      </c>
      <c r="I22" s="4">
        <v>1.25</v>
      </c>
      <c r="J22" s="4">
        <f t="shared" si="2"/>
        <v>0</v>
      </c>
      <c r="K22" s="4">
        <f t="shared" si="3"/>
        <v>0</v>
      </c>
      <c r="L22" s="4" t="e">
        <f t="shared" si="4"/>
        <v>#DIV/0!</v>
      </c>
      <c r="M22">
        <f t="shared" ref="M22:M61" si="5">+F22*I22</f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136</v>
      </c>
      <c r="B23" s="6">
        <f>9.48/96</f>
        <v>9.8750000000000004E-2</v>
      </c>
      <c r="C23">
        <v>96</v>
      </c>
      <c r="D23">
        <v>0</v>
      </c>
      <c r="E23">
        <v>0</v>
      </c>
      <c r="F23">
        <v>90</v>
      </c>
      <c r="G23" s="5">
        <f t="shared" si="0"/>
        <v>6</v>
      </c>
      <c r="H23" s="4">
        <f t="shared" si="1"/>
        <v>0.59250000000000003</v>
      </c>
      <c r="I23" s="4">
        <v>1</v>
      </c>
      <c r="J23" s="4">
        <f t="shared" si="2"/>
        <v>6</v>
      </c>
      <c r="K23" s="4">
        <f t="shared" si="3"/>
        <v>5.4074999999999998</v>
      </c>
      <c r="L23" s="4">
        <f t="shared" si="4"/>
        <v>90.125</v>
      </c>
    </row>
    <row r="24" spans="1:22" x14ac:dyDescent="0.25">
      <c r="A24" t="s">
        <v>48</v>
      </c>
      <c r="B24">
        <f>21.42/36</f>
        <v>0.59500000000000008</v>
      </c>
      <c r="C24">
        <v>0</v>
      </c>
      <c r="D24">
        <v>0</v>
      </c>
      <c r="E24">
        <v>0</v>
      </c>
      <c r="F24">
        <v>0</v>
      </c>
      <c r="G24" s="5">
        <f t="shared" si="0"/>
        <v>0</v>
      </c>
      <c r="H24" s="4">
        <f t="shared" si="1"/>
        <v>0</v>
      </c>
      <c r="I24" s="4">
        <v>1.25</v>
      </c>
      <c r="J24" s="4">
        <f t="shared" si="2"/>
        <v>0</v>
      </c>
      <c r="K24" s="4">
        <f t="shared" si="3"/>
        <v>0</v>
      </c>
      <c r="L24" s="4" t="e">
        <f t="shared" si="4"/>
        <v>#DIV/0!</v>
      </c>
      <c r="M24">
        <f t="shared" si="5"/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49</v>
      </c>
      <c r="B25">
        <f>9.98/16</f>
        <v>0.62375000000000003</v>
      </c>
      <c r="C25">
        <v>0</v>
      </c>
      <c r="D25">
        <v>0</v>
      </c>
      <c r="E25">
        <v>0</v>
      </c>
      <c r="F25">
        <v>0</v>
      </c>
      <c r="G25" s="5">
        <f t="shared" si="0"/>
        <v>0</v>
      </c>
      <c r="H25" s="4">
        <f t="shared" si="1"/>
        <v>0</v>
      </c>
      <c r="I25" s="4">
        <v>2</v>
      </c>
      <c r="J25" s="4">
        <f t="shared" si="2"/>
        <v>0</v>
      </c>
      <c r="K25" s="4">
        <f t="shared" si="3"/>
        <v>0</v>
      </c>
      <c r="L25" s="4" t="e">
        <f t="shared" si="4"/>
        <v>#DIV/0!</v>
      </c>
      <c r="M25">
        <f t="shared" si="5"/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2" x14ac:dyDescent="0.25">
      <c r="A26" t="s">
        <v>50</v>
      </c>
      <c r="B26" s="6">
        <v>0.66</v>
      </c>
      <c r="C26">
        <v>48</v>
      </c>
      <c r="D26">
        <v>0</v>
      </c>
      <c r="E26">
        <v>0</v>
      </c>
      <c r="F26">
        <v>30</v>
      </c>
      <c r="G26" s="5">
        <f t="shared" si="0"/>
        <v>18</v>
      </c>
      <c r="H26" s="4">
        <f t="shared" si="1"/>
        <v>11.88</v>
      </c>
      <c r="I26" s="4">
        <v>1.25</v>
      </c>
      <c r="J26" s="4">
        <f t="shared" si="2"/>
        <v>22.5</v>
      </c>
      <c r="K26" s="4">
        <f t="shared" si="3"/>
        <v>10.62</v>
      </c>
      <c r="L26" s="4">
        <f t="shared" si="4"/>
        <v>47.199999999999996</v>
      </c>
      <c r="M26">
        <f t="shared" si="5"/>
        <v>37.5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t="s">
        <v>51</v>
      </c>
      <c r="B27" s="6">
        <v>0.66</v>
      </c>
      <c r="C27">
        <v>48</v>
      </c>
      <c r="D27">
        <v>0</v>
      </c>
      <c r="E27">
        <v>0</v>
      </c>
      <c r="F27">
        <v>32</v>
      </c>
      <c r="G27" s="5">
        <f t="shared" si="0"/>
        <v>16</v>
      </c>
      <c r="H27" s="4">
        <f t="shared" si="1"/>
        <v>10.56</v>
      </c>
      <c r="I27" s="4">
        <v>1.25</v>
      </c>
      <c r="J27" s="4">
        <f t="shared" si="2"/>
        <v>20</v>
      </c>
      <c r="K27" s="4">
        <f t="shared" si="3"/>
        <v>9.44</v>
      </c>
      <c r="L27" s="4">
        <f t="shared" si="4"/>
        <v>47.199999999999996</v>
      </c>
      <c r="M27">
        <f t="shared" si="5"/>
        <v>40</v>
      </c>
      <c r="P27">
        <f t="shared" ref="P27:V27" si="6">SUM(P14:P26)</f>
        <v>106.75</v>
      </c>
      <c r="Q27">
        <f t="shared" si="6"/>
        <v>-200</v>
      </c>
      <c r="R27">
        <f t="shared" si="6"/>
        <v>-200</v>
      </c>
      <c r="S27">
        <f t="shared" si="6"/>
        <v>-200</v>
      </c>
      <c r="T27">
        <f t="shared" si="6"/>
        <v>433.5</v>
      </c>
      <c r="U27">
        <f t="shared" si="6"/>
        <v>-200</v>
      </c>
      <c r="V27">
        <f t="shared" si="6"/>
        <v>0</v>
      </c>
    </row>
    <row r="28" spans="1:22" x14ac:dyDescent="0.25">
      <c r="A28" t="s">
        <v>145</v>
      </c>
      <c r="B28" s="6">
        <v>0.5</v>
      </c>
      <c r="C28">
        <v>30</v>
      </c>
      <c r="D28">
        <v>0</v>
      </c>
      <c r="E28">
        <v>0</v>
      </c>
      <c r="F28">
        <v>14</v>
      </c>
      <c r="G28" s="5">
        <f t="shared" ref="G28" si="7">+C28+D28-E28-F28</f>
        <v>16</v>
      </c>
      <c r="H28" s="4">
        <f t="shared" ref="H28" si="8">+G28*B28</f>
        <v>8</v>
      </c>
      <c r="I28" s="4">
        <v>3.5</v>
      </c>
      <c r="J28" s="4">
        <f t="shared" ref="J28" si="9">+G28*I28</f>
        <v>56</v>
      </c>
      <c r="K28" s="4">
        <f t="shared" ref="K28" si="10">+J28-H28</f>
        <v>48</v>
      </c>
      <c r="L28" s="4">
        <f t="shared" ref="L28" si="11">+K28/J28*100</f>
        <v>85.714285714285708</v>
      </c>
      <c r="M28">
        <f t="shared" ref="M28" si="12">+F28*I28</f>
        <v>49</v>
      </c>
    </row>
    <row r="29" spans="1:22" x14ac:dyDescent="0.25">
      <c r="A29" t="s">
        <v>52</v>
      </c>
      <c r="B29" s="6">
        <v>0.83</v>
      </c>
      <c r="C29">
        <v>48</v>
      </c>
      <c r="D29">
        <v>36</v>
      </c>
      <c r="E29">
        <v>0</v>
      </c>
      <c r="F29">
        <v>40</v>
      </c>
      <c r="G29" s="5">
        <f t="shared" si="0"/>
        <v>44</v>
      </c>
      <c r="H29" s="4">
        <f t="shared" si="1"/>
        <v>36.519999999999996</v>
      </c>
      <c r="I29" s="4">
        <v>4</v>
      </c>
      <c r="J29" s="4">
        <f t="shared" si="2"/>
        <v>176</v>
      </c>
      <c r="K29" s="4">
        <f t="shared" si="3"/>
        <v>139.48000000000002</v>
      </c>
      <c r="L29" s="4">
        <f t="shared" si="4"/>
        <v>79.250000000000014</v>
      </c>
      <c r="M29">
        <f t="shared" si="5"/>
        <v>160</v>
      </c>
    </row>
    <row r="30" spans="1:22" x14ac:dyDescent="0.25">
      <c r="A30" t="s">
        <v>53</v>
      </c>
      <c r="B30" s="6">
        <v>0.62</v>
      </c>
      <c r="C30">
        <v>24</v>
      </c>
      <c r="D30">
        <v>0</v>
      </c>
      <c r="E30">
        <v>0</v>
      </c>
      <c r="F30">
        <v>19</v>
      </c>
      <c r="G30" s="5">
        <f t="shared" si="0"/>
        <v>5</v>
      </c>
      <c r="H30" s="4">
        <f t="shared" si="1"/>
        <v>3.1</v>
      </c>
      <c r="I30" s="4">
        <v>1.25</v>
      </c>
      <c r="J30" s="4">
        <f t="shared" si="2"/>
        <v>6.25</v>
      </c>
      <c r="K30" s="4">
        <f t="shared" si="3"/>
        <v>3.15</v>
      </c>
      <c r="L30" s="4">
        <f t="shared" si="4"/>
        <v>50.4</v>
      </c>
      <c r="M30">
        <f t="shared" si="5"/>
        <v>23.75</v>
      </c>
      <c r="O30" t="s">
        <v>8</v>
      </c>
    </row>
    <row r="31" spans="1:22" x14ac:dyDescent="0.25">
      <c r="A31" t="s">
        <v>54</v>
      </c>
      <c r="B31" s="6">
        <v>4.88</v>
      </c>
      <c r="C31">
        <v>1</v>
      </c>
      <c r="D31">
        <v>0</v>
      </c>
      <c r="E31">
        <v>0</v>
      </c>
      <c r="F31">
        <v>0</v>
      </c>
      <c r="G31" s="5">
        <f t="shared" si="0"/>
        <v>1</v>
      </c>
      <c r="H31" s="4">
        <f t="shared" si="1"/>
        <v>4.88</v>
      </c>
      <c r="I31" s="4">
        <v>2</v>
      </c>
      <c r="J31" s="4">
        <f t="shared" si="2"/>
        <v>2</v>
      </c>
      <c r="K31" s="4">
        <v>0</v>
      </c>
      <c r="L31" s="4">
        <f t="shared" si="4"/>
        <v>0</v>
      </c>
      <c r="M31">
        <f t="shared" si="5"/>
        <v>0</v>
      </c>
      <c r="R31" t="s">
        <v>8</v>
      </c>
    </row>
    <row r="32" spans="1:22" x14ac:dyDescent="0.25">
      <c r="A32" t="s">
        <v>55</v>
      </c>
      <c r="B32" s="6">
        <f>13.88/85</f>
        <v>0.16329411764705884</v>
      </c>
      <c r="C32">
        <v>12</v>
      </c>
      <c r="D32">
        <v>0</v>
      </c>
      <c r="E32">
        <v>0</v>
      </c>
      <c r="F32">
        <v>8</v>
      </c>
      <c r="G32" s="5">
        <f t="shared" si="0"/>
        <v>4</v>
      </c>
      <c r="H32" s="4">
        <f t="shared" si="1"/>
        <v>0.65317647058823536</v>
      </c>
      <c r="I32" s="4">
        <v>1.25</v>
      </c>
      <c r="J32" s="4">
        <f t="shared" si="2"/>
        <v>5</v>
      </c>
      <c r="K32" s="4">
        <f t="shared" ref="K32:K66" si="13">+J32-H32</f>
        <v>4.3468235294117648</v>
      </c>
      <c r="L32" s="4">
        <f t="shared" si="4"/>
        <v>86.936470588235295</v>
      </c>
      <c r="M32">
        <f t="shared" si="5"/>
        <v>10</v>
      </c>
      <c r="O32">
        <f>19.98/60</f>
        <v>0.33300000000000002</v>
      </c>
    </row>
    <row r="33" spans="1:17" x14ac:dyDescent="0.25">
      <c r="A33" t="s">
        <v>56</v>
      </c>
      <c r="B33" s="6">
        <f>6.98/30</f>
        <v>0.23266666666666669</v>
      </c>
      <c r="C33">
        <v>0</v>
      </c>
      <c r="D33">
        <v>30</v>
      </c>
      <c r="E33">
        <v>0</v>
      </c>
      <c r="F33">
        <v>19</v>
      </c>
      <c r="G33" s="5">
        <f t="shared" si="0"/>
        <v>11</v>
      </c>
      <c r="H33" s="4">
        <f t="shared" si="1"/>
        <v>2.5593333333333335</v>
      </c>
      <c r="I33" s="4">
        <v>2</v>
      </c>
      <c r="J33" s="4">
        <f t="shared" si="2"/>
        <v>22</v>
      </c>
      <c r="K33" s="4">
        <f t="shared" si="13"/>
        <v>19.440666666666665</v>
      </c>
      <c r="L33" s="4">
        <f t="shared" si="4"/>
        <v>88.36666666666666</v>
      </c>
      <c r="M33">
        <f t="shared" si="5"/>
        <v>38</v>
      </c>
      <c r="P33">
        <v>5822</v>
      </c>
      <c r="Q33">
        <v>150</v>
      </c>
    </row>
    <row r="34" spans="1:17" x14ac:dyDescent="0.25">
      <c r="A34" t="s">
        <v>57</v>
      </c>
      <c r="B34" s="6">
        <f>36.81/60</f>
        <v>0.61350000000000005</v>
      </c>
      <c r="C34">
        <v>14</v>
      </c>
      <c r="D34">
        <v>0</v>
      </c>
      <c r="E34">
        <v>0</v>
      </c>
      <c r="F34">
        <v>14</v>
      </c>
      <c r="G34" s="5">
        <f t="shared" si="0"/>
        <v>0</v>
      </c>
      <c r="H34" s="4">
        <f t="shared" si="1"/>
        <v>0</v>
      </c>
      <c r="I34" s="4">
        <v>3</v>
      </c>
      <c r="J34" s="4">
        <f t="shared" si="2"/>
        <v>0</v>
      </c>
      <c r="K34" s="4">
        <f t="shared" si="13"/>
        <v>0</v>
      </c>
      <c r="L34" s="4" t="e">
        <f t="shared" si="4"/>
        <v>#DIV/0!</v>
      </c>
      <c r="M34">
        <f t="shared" si="5"/>
        <v>42</v>
      </c>
      <c r="P34">
        <v>-508</v>
      </c>
      <c r="Q34">
        <v>80</v>
      </c>
    </row>
    <row r="35" spans="1:17" x14ac:dyDescent="0.25">
      <c r="A35" t="s">
        <v>58</v>
      </c>
      <c r="B35" s="6">
        <f>21.42/36</f>
        <v>0.59500000000000008</v>
      </c>
      <c r="C35">
        <v>0</v>
      </c>
      <c r="D35">
        <v>0</v>
      </c>
      <c r="E35">
        <v>0</v>
      </c>
      <c r="F35">
        <v>0</v>
      </c>
      <c r="G35" s="5">
        <f t="shared" si="0"/>
        <v>0</v>
      </c>
      <c r="H35" s="4">
        <f t="shared" si="1"/>
        <v>0</v>
      </c>
      <c r="I35" s="4">
        <v>1.25</v>
      </c>
      <c r="J35" s="4">
        <f t="shared" si="2"/>
        <v>0</v>
      </c>
      <c r="K35" s="4">
        <f t="shared" si="13"/>
        <v>0</v>
      </c>
      <c r="L35" s="4" t="e">
        <f t="shared" si="4"/>
        <v>#DIV/0!</v>
      </c>
      <c r="M35">
        <f t="shared" si="5"/>
        <v>0</v>
      </c>
      <c r="P35">
        <f>SUM(P33:P34)</f>
        <v>5314</v>
      </c>
      <c r="Q35">
        <v>190</v>
      </c>
    </row>
    <row r="36" spans="1:17" x14ac:dyDescent="0.25">
      <c r="A36" t="s">
        <v>59</v>
      </c>
      <c r="B36" s="6">
        <f>26.96/88</f>
        <v>0.30636363636363639</v>
      </c>
      <c r="C36">
        <v>44</v>
      </c>
      <c r="D36">
        <v>44</v>
      </c>
      <c r="E36">
        <v>0</v>
      </c>
      <c r="F36">
        <v>44</v>
      </c>
      <c r="G36" s="5">
        <f t="shared" si="0"/>
        <v>44</v>
      </c>
      <c r="H36" s="4">
        <f t="shared" si="1"/>
        <v>13.48</v>
      </c>
      <c r="I36" s="4">
        <v>1</v>
      </c>
      <c r="J36" s="4">
        <f t="shared" si="2"/>
        <v>44</v>
      </c>
      <c r="K36" s="4">
        <f t="shared" si="13"/>
        <v>30.52</v>
      </c>
      <c r="L36" s="4">
        <f t="shared" si="4"/>
        <v>69.36363636363636</v>
      </c>
      <c r="M36">
        <f t="shared" si="5"/>
        <v>44</v>
      </c>
      <c r="Q36">
        <v>24</v>
      </c>
    </row>
    <row r="37" spans="1:17" x14ac:dyDescent="0.25">
      <c r="A37" t="s">
        <v>60</v>
      </c>
      <c r="B37" s="4">
        <f>15.98/18</f>
        <v>0.88777777777777778</v>
      </c>
      <c r="C37">
        <v>18</v>
      </c>
      <c r="D37">
        <v>0</v>
      </c>
      <c r="E37">
        <v>0</v>
      </c>
      <c r="F37">
        <v>18</v>
      </c>
      <c r="G37" s="5">
        <f t="shared" si="0"/>
        <v>0</v>
      </c>
      <c r="H37" s="4">
        <f t="shared" si="1"/>
        <v>0</v>
      </c>
      <c r="I37" s="4">
        <v>4</v>
      </c>
      <c r="J37" s="4">
        <f t="shared" si="2"/>
        <v>0</v>
      </c>
      <c r="K37" s="4">
        <f t="shared" si="13"/>
        <v>0</v>
      </c>
      <c r="L37" s="4" t="e">
        <f t="shared" si="4"/>
        <v>#DIV/0!</v>
      </c>
      <c r="M37">
        <f t="shared" si="5"/>
        <v>72</v>
      </c>
      <c r="Q37">
        <v>50</v>
      </c>
    </row>
    <row r="38" spans="1:17" x14ac:dyDescent="0.25">
      <c r="A38" t="s">
        <v>61</v>
      </c>
      <c r="B38" s="6">
        <v>0.65</v>
      </c>
      <c r="C38">
        <v>36</v>
      </c>
      <c r="D38">
        <v>0</v>
      </c>
      <c r="E38">
        <v>0</v>
      </c>
      <c r="F38">
        <v>6</v>
      </c>
      <c r="G38" s="5">
        <f t="shared" si="0"/>
        <v>30</v>
      </c>
      <c r="H38" s="4">
        <f t="shared" si="1"/>
        <v>19.5</v>
      </c>
      <c r="I38" s="4">
        <v>1.25</v>
      </c>
      <c r="J38" s="4">
        <f t="shared" si="2"/>
        <v>37.5</v>
      </c>
      <c r="K38" s="4">
        <f t="shared" si="13"/>
        <v>18</v>
      </c>
      <c r="L38" s="4">
        <f t="shared" si="4"/>
        <v>48</v>
      </c>
      <c r="M38">
        <f t="shared" si="5"/>
        <v>7.5</v>
      </c>
      <c r="Q38">
        <v>59</v>
      </c>
    </row>
    <row r="39" spans="1:17" x14ac:dyDescent="0.25">
      <c r="A39" t="s">
        <v>62</v>
      </c>
      <c r="B39" s="6">
        <f>16.34/24</f>
        <v>0.68083333333333329</v>
      </c>
      <c r="C39">
        <v>0</v>
      </c>
      <c r="D39">
        <v>24</v>
      </c>
      <c r="E39">
        <v>0</v>
      </c>
      <c r="F39">
        <v>16</v>
      </c>
      <c r="G39" s="5">
        <f t="shared" si="0"/>
        <v>8</v>
      </c>
      <c r="H39" s="4">
        <f t="shared" si="1"/>
        <v>5.4466666666666663</v>
      </c>
      <c r="I39" s="4">
        <v>1.25</v>
      </c>
      <c r="J39" s="4">
        <f t="shared" si="2"/>
        <v>10</v>
      </c>
      <c r="K39" s="4">
        <f t="shared" si="13"/>
        <v>4.5533333333333337</v>
      </c>
      <c r="L39" s="4">
        <f t="shared" si="4"/>
        <v>45.533333333333339</v>
      </c>
      <c r="M39">
        <f t="shared" si="5"/>
        <v>20</v>
      </c>
      <c r="Q39">
        <v>50</v>
      </c>
    </row>
    <row r="40" spans="1:17" x14ac:dyDescent="0.25">
      <c r="A40" t="s">
        <v>63</v>
      </c>
      <c r="B40" s="6">
        <v>0.61</v>
      </c>
      <c r="C40">
        <v>0</v>
      </c>
      <c r="D40">
        <v>0</v>
      </c>
      <c r="E40">
        <v>0</v>
      </c>
      <c r="F40">
        <v>0</v>
      </c>
      <c r="G40" s="5">
        <f t="shared" si="0"/>
        <v>0</v>
      </c>
      <c r="H40" s="4">
        <f t="shared" si="1"/>
        <v>0</v>
      </c>
      <c r="I40" s="4">
        <v>1.25</v>
      </c>
      <c r="J40" s="4">
        <f t="shared" si="2"/>
        <v>0</v>
      </c>
      <c r="K40" s="4">
        <f t="shared" si="13"/>
        <v>0</v>
      </c>
      <c r="L40" s="4" t="e">
        <f t="shared" si="4"/>
        <v>#DIV/0!</v>
      </c>
      <c r="M40">
        <f t="shared" si="5"/>
        <v>0</v>
      </c>
      <c r="Q40">
        <f>SUM(Q33:Q39)</f>
        <v>603</v>
      </c>
    </row>
    <row r="41" spans="1:17" x14ac:dyDescent="0.25">
      <c r="A41" t="s">
        <v>140</v>
      </c>
      <c r="B41" s="6">
        <f>14.88/24</f>
        <v>0.62</v>
      </c>
      <c r="C41">
        <v>0</v>
      </c>
      <c r="D41">
        <v>24</v>
      </c>
      <c r="E41">
        <v>0</v>
      </c>
      <c r="F41">
        <v>16</v>
      </c>
      <c r="G41" s="5">
        <f t="shared" si="0"/>
        <v>8</v>
      </c>
      <c r="H41" s="4">
        <f t="shared" ref="H41" si="14">+G41*B41</f>
        <v>4.96</v>
      </c>
      <c r="I41" s="4">
        <v>2.5</v>
      </c>
      <c r="J41" s="4">
        <f t="shared" ref="J41" si="15">+G41*I41</f>
        <v>20</v>
      </c>
      <c r="K41" s="4">
        <f t="shared" ref="K41" si="16">+J41-H41</f>
        <v>15.04</v>
      </c>
      <c r="L41" s="4">
        <f t="shared" ref="L41" si="17">+K41/J41*100</f>
        <v>75.2</v>
      </c>
      <c r="M41">
        <f t="shared" ref="M41" si="18">+F41*I41</f>
        <v>40</v>
      </c>
    </row>
    <row r="42" spans="1:17" x14ac:dyDescent="0.25">
      <c r="A42" t="s">
        <v>64</v>
      </c>
      <c r="B42" s="6">
        <v>0.66</v>
      </c>
      <c r="C42">
        <v>48</v>
      </c>
      <c r="D42">
        <v>0</v>
      </c>
      <c r="E42">
        <v>0</v>
      </c>
      <c r="F42">
        <v>36</v>
      </c>
      <c r="G42" s="5">
        <f t="shared" si="0"/>
        <v>12</v>
      </c>
      <c r="H42" s="4">
        <f t="shared" si="1"/>
        <v>7.92</v>
      </c>
      <c r="I42" s="4">
        <v>1.25</v>
      </c>
      <c r="J42" s="4">
        <f t="shared" si="2"/>
        <v>15</v>
      </c>
      <c r="K42" s="4">
        <f t="shared" si="13"/>
        <v>7.08</v>
      </c>
      <c r="L42" s="4">
        <f t="shared" si="4"/>
        <v>47.2</v>
      </c>
      <c r="M42">
        <f t="shared" si="5"/>
        <v>45</v>
      </c>
    </row>
    <row r="43" spans="1:17" x14ac:dyDescent="0.25">
      <c r="A43" t="s">
        <v>65</v>
      </c>
      <c r="B43" s="6">
        <f>5.98/24</f>
        <v>0.24916666666666668</v>
      </c>
      <c r="C43">
        <v>35</v>
      </c>
      <c r="D43">
        <v>0</v>
      </c>
      <c r="E43">
        <v>0</v>
      </c>
      <c r="F43">
        <v>29</v>
      </c>
      <c r="G43" s="5">
        <f t="shared" si="0"/>
        <v>6</v>
      </c>
      <c r="H43" s="4">
        <f t="shared" si="1"/>
        <v>1.4950000000000001</v>
      </c>
      <c r="I43" s="4">
        <v>1.25</v>
      </c>
      <c r="J43" s="4">
        <f t="shared" si="2"/>
        <v>7.5</v>
      </c>
      <c r="K43" s="4">
        <f t="shared" si="13"/>
        <v>6.0049999999999999</v>
      </c>
      <c r="L43" s="4">
        <f t="shared" si="4"/>
        <v>80.066666666666663</v>
      </c>
      <c r="M43">
        <f t="shared" si="5"/>
        <v>36.25</v>
      </c>
    </row>
    <row r="44" spans="1:17" x14ac:dyDescent="0.25">
      <c r="A44" t="s">
        <v>66</v>
      </c>
      <c r="B44" s="6">
        <v>0.48</v>
      </c>
      <c r="C44">
        <v>31</v>
      </c>
      <c r="D44">
        <v>0</v>
      </c>
      <c r="E44">
        <v>0</v>
      </c>
      <c r="F44">
        <v>4</v>
      </c>
      <c r="G44" s="5">
        <f t="shared" si="0"/>
        <v>27</v>
      </c>
      <c r="H44" s="4">
        <f t="shared" si="1"/>
        <v>12.959999999999999</v>
      </c>
      <c r="I44" s="4">
        <v>2</v>
      </c>
      <c r="J44" s="4">
        <f t="shared" si="2"/>
        <v>54</v>
      </c>
      <c r="K44" s="4">
        <f t="shared" si="13"/>
        <v>41.04</v>
      </c>
      <c r="L44" s="4">
        <f t="shared" si="4"/>
        <v>76</v>
      </c>
      <c r="M44">
        <f t="shared" si="5"/>
        <v>8</v>
      </c>
    </row>
    <row r="45" spans="1:17" x14ac:dyDescent="0.25">
      <c r="A45" t="s">
        <v>67</v>
      </c>
      <c r="B45" s="6">
        <v>0.31</v>
      </c>
      <c r="C45">
        <v>0</v>
      </c>
      <c r="D45">
        <v>0</v>
      </c>
      <c r="E45">
        <v>0</v>
      </c>
      <c r="F45">
        <v>0</v>
      </c>
      <c r="G45" s="5">
        <f t="shared" si="0"/>
        <v>0</v>
      </c>
      <c r="H45" s="4">
        <f t="shared" si="1"/>
        <v>0</v>
      </c>
      <c r="I45" s="4">
        <v>1.25</v>
      </c>
      <c r="J45" s="4">
        <f t="shared" si="2"/>
        <v>0</v>
      </c>
      <c r="K45" s="4">
        <f t="shared" si="13"/>
        <v>0</v>
      </c>
      <c r="L45" s="4" t="e">
        <f t="shared" si="4"/>
        <v>#DIV/0!</v>
      </c>
      <c r="M45">
        <f t="shared" si="5"/>
        <v>0</v>
      </c>
    </row>
    <row r="46" spans="1:17" x14ac:dyDescent="0.25">
      <c r="A46" t="s">
        <v>68</v>
      </c>
      <c r="B46" s="6">
        <v>0.28999999999999998</v>
      </c>
      <c r="C46">
        <v>7</v>
      </c>
      <c r="D46">
        <v>0</v>
      </c>
      <c r="E46">
        <v>0</v>
      </c>
      <c r="F46">
        <v>7</v>
      </c>
      <c r="G46" s="5">
        <f t="shared" si="0"/>
        <v>0</v>
      </c>
      <c r="H46" s="4">
        <f t="shared" si="1"/>
        <v>0</v>
      </c>
      <c r="I46" s="4">
        <v>1.25</v>
      </c>
      <c r="J46" s="4">
        <f t="shared" si="2"/>
        <v>0</v>
      </c>
      <c r="K46" s="4">
        <f t="shared" si="13"/>
        <v>0</v>
      </c>
      <c r="L46" s="4" t="e">
        <f t="shared" si="4"/>
        <v>#DIV/0!</v>
      </c>
      <c r="M46">
        <f t="shared" si="5"/>
        <v>8.75</v>
      </c>
    </row>
    <row r="47" spans="1:17" x14ac:dyDescent="0.25">
      <c r="A47" t="s">
        <v>69</v>
      </c>
      <c r="B47" s="6">
        <v>0.48</v>
      </c>
      <c r="C47">
        <v>0</v>
      </c>
      <c r="D47">
        <v>0</v>
      </c>
      <c r="E47">
        <v>0</v>
      </c>
      <c r="F47">
        <v>0</v>
      </c>
      <c r="G47" s="5">
        <f t="shared" si="0"/>
        <v>0</v>
      </c>
      <c r="H47" s="4">
        <f t="shared" si="1"/>
        <v>0</v>
      </c>
      <c r="I47" s="4">
        <v>2</v>
      </c>
      <c r="J47" s="4">
        <f t="shared" si="2"/>
        <v>0</v>
      </c>
      <c r="K47" s="4">
        <f t="shared" si="13"/>
        <v>0</v>
      </c>
      <c r="L47" s="4" t="e">
        <f t="shared" si="4"/>
        <v>#DIV/0!</v>
      </c>
      <c r="M47">
        <f t="shared" si="5"/>
        <v>0</v>
      </c>
    </row>
    <row r="48" spans="1:17" x14ac:dyDescent="0.25">
      <c r="A48" t="s">
        <v>70</v>
      </c>
      <c r="B48" s="6">
        <v>0.27</v>
      </c>
      <c r="C48">
        <v>0</v>
      </c>
      <c r="D48">
        <v>0</v>
      </c>
      <c r="E48">
        <v>0</v>
      </c>
      <c r="F48">
        <v>0</v>
      </c>
      <c r="G48" s="5">
        <f t="shared" si="0"/>
        <v>0</v>
      </c>
      <c r="H48" s="4">
        <f t="shared" si="1"/>
        <v>0</v>
      </c>
      <c r="I48" s="4">
        <v>1.25</v>
      </c>
      <c r="J48" s="4">
        <f t="shared" si="2"/>
        <v>0</v>
      </c>
      <c r="K48" s="4">
        <f t="shared" si="13"/>
        <v>0</v>
      </c>
      <c r="L48" s="4" t="e">
        <f t="shared" si="4"/>
        <v>#DIV/0!</v>
      </c>
      <c r="M48">
        <f t="shared" si="5"/>
        <v>0</v>
      </c>
    </row>
    <row r="49" spans="1:13" x14ac:dyDescent="0.25">
      <c r="A49" t="s">
        <v>71</v>
      </c>
      <c r="B49" s="6">
        <f>11.48/24</f>
        <v>0.47833333333333333</v>
      </c>
      <c r="C49">
        <v>33</v>
      </c>
      <c r="D49">
        <v>0</v>
      </c>
      <c r="E49">
        <v>0</v>
      </c>
      <c r="F49">
        <v>17</v>
      </c>
      <c r="G49" s="5">
        <f t="shared" si="0"/>
        <v>16</v>
      </c>
      <c r="H49" s="4">
        <f t="shared" si="1"/>
        <v>7.6533333333333333</v>
      </c>
      <c r="I49" s="4">
        <v>2</v>
      </c>
      <c r="J49" s="4">
        <f t="shared" si="2"/>
        <v>32</v>
      </c>
      <c r="K49" s="4">
        <f t="shared" si="13"/>
        <v>24.346666666666668</v>
      </c>
      <c r="L49" s="4">
        <f t="shared" si="4"/>
        <v>76.083333333333343</v>
      </c>
      <c r="M49">
        <f t="shared" si="5"/>
        <v>34</v>
      </c>
    </row>
    <row r="50" spans="1:13" x14ac:dyDescent="0.25">
      <c r="A50" t="s">
        <v>72</v>
      </c>
      <c r="B50" s="6">
        <v>0.48</v>
      </c>
      <c r="C50">
        <v>16</v>
      </c>
      <c r="D50">
        <v>0</v>
      </c>
      <c r="E50">
        <v>0</v>
      </c>
      <c r="F50">
        <v>8</v>
      </c>
      <c r="G50" s="5">
        <f t="shared" si="0"/>
        <v>8</v>
      </c>
      <c r="H50" s="4">
        <f t="shared" si="1"/>
        <v>3.84</v>
      </c>
      <c r="I50" s="4">
        <v>1.25</v>
      </c>
      <c r="J50" s="4">
        <f t="shared" si="2"/>
        <v>10</v>
      </c>
      <c r="K50" s="4">
        <f t="shared" si="13"/>
        <v>6.16</v>
      </c>
      <c r="L50" s="4">
        <f t="shared" si="4"/>
        <v>61.6</v>
      </c>
      <c r="M50">
        <f t="shared" si="5"/>
        <v>10</v>
      </c>
    </row>
    <row r="51" spans="1:13" x14ac:dyDescent="0.25">
      <c r="A51" t="s">
        <v>73</v>
      </c>
      <c r="B51" s="6">
        <v>0.27</v>
      </c>
      <c r="C51">
        <v>0</v>
      </c>
      <c r="D51">
        <v>0</v>
      </c>
      <c r="E51">
        <v>0</v>
      </c>
      <c r="F51">
        <v>0</v>
      </c>
      <c r="G51" s="5">
        <f t="shared" si="0"/>
        <v>0</v>
      </c>
      <c r="H51" s="4">
        <f t="shared" si="1"/>
        <v>0</v>
      </c>
      <c r="I51" s="4">
        <v>1.25</v>
      </c>
      <c r="J51" s="4">
        <f t="shared" si="2"/>
        <v>0</v>
      </c>
      <c r="K51" s="4">
        <f t="shared" si="13"/>
        <v>0</v>
      </c>
      <c r="L51" s="4" t="e">
        <f t="shared" si="4"/>
        <v>#DIV/0!</v>
      </c>
      <c r="M51">
        <f t="shared" si="5"/>
        <v>0</v>
      </c>
    </row>
    <row r="52" spans="1:13" x14ac:dyDescent="0.25">
      <c r="A52" t="s">
        <v>74</v>
      </c>
      <c r="B52" s="6">
        <f>10.67/24</f>
        <v>0.44458333333333333</v>
      </c>
      <c r="C52">
        <v>27</v>
      </c>
      <c r="D52">
        <v>0</v>
      </c>
      <c r="E52">
        <v>0</v>
      </c>
      <c r="F52">
        <v>4</v>
      </c>
      <c r="G52" s="5">
        <f t="shared" si="0"/>
        <v>23</v>
      </c>
      <c r="H52" s="4">
        <f t="shared" si="1"/>
        <v>10.225416666666666</v>
      </c>
      <c r="I52" s="4">
        <v>2</v>
      </c>
      <c r="J52" s="4">
        <f t="shared" si="2"/>
        <v>46</v>
      </c>
      <c r="K52" s="4">
        <f t="shared" si="13"/>
        <v>35.774583333333332</v>
      </c>
      <c r="L52" s="4">
        <f t="shared" si="4"/>
        <v>77.770833333333329</v>
      </c>
      <c r="M52">
        <f t="shared" si="5"/>
        <v>8</v>
      </c>
    </row>
    <row r="53" spans="1:13" x14ac:dyDescent="0.25">
      <c r="A53" t="s">
        <v>75</v>
      </c>
      <c r="B53" s="6">
        <v>0.27</v>
      </c>
      <c r="C53">
        <v>0</v>
      </c>
      <c r="D53">
        <v>0</v>
      </c>
      <c r="E53">
        <v>0</v>
      </c>
      <c r="F53">
        <v>0</v>
      </c>
      <c r="G53" s="5">
        <f t="shared" si="0"/>
        <v>0</v>
      </c>
      <c r="H53" s="4">
        <f t="shared" si="1"/>
        <v>0</v>
      </c>
      <c r="I53" s="4">
        <v>1.25</v>
      </c>
      <c r="J53" s="4">
        <f t="shared" si="2"/>
        <v>0</v>
      </c>
      <c r="K53" s="4">
        <f t="shared" si="13"/>
        <v>0</v>
      </c>
      <c r="L53" s="4" t="e">
        <f t="shared" si="4"/>
        <v>#DIV/0!</v>
      </c>
      <c r="M53">
        <f t="shared" si="5"/>
        <v>0</v>
      </c>
    </row>
    <row r="54" spans="1:13" x14ac:dyDescent="0.25">
      <c r="A54" t="s">
        <v>76</v>
      </c>
      <c r="B54" s="6">
        <f>11.48/24</f>
        <v>0.47833333333333333</v>
      </c>
      <c r="C54">
        <v>26</v>
      </c>
      <c r="D54">
        <v>0</v>
      </c>
      <c r="E54">
        <v>0</v>
      </c>
      <c r="F54">
        <v>9</v>
      </c>
      <c r="G54" s="5">
        <f t="shared" si="0"/>
        <v>17</v>
      </c>
      <c r="H54" s="4">
        <f t="shared" si="1"/>
        <v>8.1316666666666659</v>
      </c>
      <c r="I54" s="4">
        <v>2</v>
      </c>
      <c r="J54" s="4">
        <f t="shared" si="2"/>
        <v>34</v>
      </c>
      <c r="K54" s="4">
        <f t="shared" si="13"/>
        <v>25.868333333333332</v>
      </c>
      <c r="L54" s="4">
        <f t="shared" si="4"/>
        <v>76.083333333333329</v>
      </c>
      <c r="M54">
        <f t="shared" si="5"/>
        <v>18</v>
      </c>
    </row>
    <row r="55" spans="1:13" x14ac:dyDescent="0.25">
      <c r="A55" t="s">
        <v>77</v>
      </c>
      <c r="B55" s="6">
        <v>0.27</v>
      </c>
      <c r="C55">
        <v>0</v>
      </c>
      <c r="D55">
        <v>0</v>
      </c>
      <c r="E55">
        <v>0</v>
      </c>
      <c r="F55">
        <v>0</v>
      </c>
      <c r="G55" s="5">
        <f t="shared" si="0"/>
        <v>0</v>
      </c>
      <c r="H55" s="4">
        <f t="shared" si="1"/>
        <v>0</v>
      </c>
      <c r="I55" s="4">
        <v>1.25</v>
      </c>
      <c r="J55" s="4">
        <f t="shared" si="2"/>
        <v>0</v>
      </c>
      <c r="K55" s="4">
        <f t="shared" si="13"/>
        <v>0</v>
      </c>
      <c r="L55" s="4" t="e">
        <f t="shared" si="4"/>
        <v>#DIV/0!</v>
      </c>
      <c r="M55">
        <f t="shared" si="5"/>
        <v>0</v>
      </c>
    </row>
    <row r="56" spans="1:13" x14ac:dyDescent="0.25">
      <c r="A56" t="s">
        <v>78</v>
      </c>
      <c r="B56" s="6">
        <f>12.88/24</f>
        <v>0.53666666666666674</v>
      </c>
      <c r="C56">
        <v>24</v>
      </c>
      <c r="D56">
        <v>0</v>
      </c>
      <c r="E56">
        <v>0</v>
      </c>
      <c r="F56">
        <v>10</v>
      </c>
      <c r="G56" s="5">
        <f t="shared" si="0"/>
        <v>14</v>
      </c>
      <c r="H56" s="4">
        <f t="shared" si="1"/>
        <v>7.5133333333333345</v>
      </c>
      <c r="I56" s="4">
        <v>1.25</v>
      </c>
      <c r="J56" s="4">
        <f t="shared" si="2"/>
        <v>17.5</v>
      </c>
      <c r="K56" s="4">
        <f t="shared" si="13"/>
        <v>9.9866666666666646</v>
      </c>
      <c r="L56" s="4">
        <f t="shared" si="4"/>
        <v>57.066666666666656</v>
      </c>
      <c r="M56">
        <f t="shared" si="5"/>
        <v>12.5</v>
      </c>
    </row>
    <row r="57" spans="1:13" x14ac:dyDescent="0.25">
      <c r="A57" t="s">
        <v>144</v>
      </c>
      <c r="B57" s="6">
        <v>0.3</v>
      </c>
      <c r="C57">
        <v>0</v>
      </c>
      <c r="D57">
        <v>14</v>
      </c>
      <c r="E57">
        <v>0</v>
      </c>
      <c r="F57">
        <v>14</v>
      </c>
      <c r="G57" s="5">
        <f t="shared" si="0"/>
        <v>0</v>
      </c>
      <c r="H57" s="4">
        <f t="shared" ref="H57" si="19">+G57*B57</f>
        <v>0</v>
      </c>
      <c r="I57" s="4">
        <v>1.5</v>
      </c>
      <c r="J57" s="4">
        <f t="shared" ref="J57" si="20">+G57*I57</f>
        <v>0</v>
      </c>
      <c r="K57" s="4">
        <f t="shared" ref="K57" si="21">+J57-H57</f>
        <v>0</v>
      </c>
      <c r="L57" s="4" t="e">
        <f t="shared" ref="L57" si="22">+K57/J57*100</f>
        <v>#DIV/0!</v>
      </c>
      <c r="M57">
        <f t="shared" ref="M57" si="23">+F57*I57</f>
        <v>21</v>
      </c>
    </row>
    <row r="58" spans="1:13" x14ac:dyDescent="0.25">
      <c r="A58" t="s">
        <v>141</v>
      </c>
      <c r="B58" s="6">
        <f>6.98/24</f>
        <v>0.29083333333333333</v>
      </c>
      <c r="C58">
        <v>24</v>
      </c>
      <c r="D58">
        <v>0</v>
      </c>
      <c r="E58">
        <v>0</v>
      </c>
      <c r="F58">
        <v>17</v>
      </c>
      <c r="G58" s="5">
        <f t="shared" ref="G58" si="24">+C58+D58-E58-F58</f>
        <v>7</v>
      </c>
      <c r="H58" s="4">
        <f t="shared" ref="H58" si="25">+G58*B58</f>
        <v>2.0358333333333332</v>
      </c>
      <c r="I58" s="4">
        <v>1.5</v>
      </c>
      <c r="J58" s="4">
        <f t="shared" ref="J58" si="26">+G58*I58</f>
        <v>10.5</v>
      </c>
      <c r="K58" s="4">
        <f t="shared" ref="K58" si="27">+J58-H58</f>
        <v>8.4641666666666673</v>
      </c>
      <c r="L58" s="4">
        <f t="shared" ref="L58" si="28">+K58/J58*100</f>
        <v>80.611111111111128</v>
      </c>
      <c r="M58">
        <f t="shared" ref="M58" si="29">+F58*I58</f>
        <v>25.5</v>
      </c>
    </row>
    <row r="59" spans="1:13" x14ac:dyDescent="0.25">
      <c r="A59" t="s">
        <v>79</v>
      </c>
      <c r="B59" s="6">
        <v>0.33</v>
      </c>
      <c r="C59">
        <v>60</v>
      </c>
      <c r="D59">
        <v>0</v>
      </c>
      <c r="E59">
        <v>12</v>
      </c>
      <c r="F59">
        <v>33</v>
      </c>
      <c r="G59" s="5">
        <f t="shared" si="0"/>
        <v>15</v>
      </c>
      <c r="H59" s="4">
        <f t="shared" si="1"/>
        <v>4.95</v>
      </c>
      <c r="I59" s="4">
        <v>1.25</v>
      </c>
      <c r="J59" s="4">
        <f t="shared" si="2"/>
        <v>18.75</v>
      </c>
      <c r="K59" s="4">
        <f t="shared" si="13"/>
        <v>13.8</v>
      </c>
      <c r="L59" s="4">
        <f t="shared" si="4"/>
        <v>73.599999999999994</v>
      </c>
      <c r="M59">
        <f t="shared" si="5"/>
        <v>41.25</v>
      </c>
    </row>
    <row r="60" spans="1:13" x14ac:dyDescent="0.25">
      <c r="A60" t="s">
        <v>80</v>
      </c>
      <c r="B60" s="6">
        <f>20.96/24</f>
        <v>0.87333333333333341</v>
      </c>
      <c r="C60">
        <v>0</v>
      </c>
      <c r="D60">
        <v>0</v>
      </c>
      <c r="E60">
        <v>0</v>
      </c>
      <c r="F60">
        <v>0</v>
      </c>
      <c r="G60" s="5">
        <f t="shared" si="0"/>
        <v>0</v>
      </c>
      <c r="H60" s="4">
        <f t="shared" si="1"/>
        <v>0</v>
      </c>
      <c r="I60" s="4">
        <v>2.5</v>
      </c>
      <c r="J60" s="4">
        <f t="shared" si="2"/>
        <v>0</v>
      </c>
      <c r="K60" s="4">
        <f t="shared" si="13"/>
        <v>0</v>
      </c>
      <c r="L60" s="4" t="e">
        <f t="shared" si="4"/>
        <v>#DIV/0!</v>
      </c>
      <c r="M60">
        <f t="shared" si="5"/>
        <v>0</v>
      </c>
    </row>
    <row r="61" spans="1:13" x14ac:dyDescent="0.25">
      <c r="A61" t="s">
        <v>81</v>
      </c>
      <c r="B61" s="6">
        <f>14.64/24</f>
        <v>0.61</v>
      </c>
      <c r="C61">
        <v>0</v>
      </c>
      <c r="D61">
        <v>0</v>
      </c>
      <c r="E61">
        <v>0</v>
      </c>
      <c r="F61">
        <v>0</v>
      </c>
      <c r="G61" s="5">
        <f t="shared" si="0"/>
        <v>0</v>
      </c>
      <c r="H61" s="4">
        <f t="shared" si="1"/>
        <v>0</v>
      </c>
      <c r="I61" s="4">
        <v>1.25</v>
      </c>
      <c r="J61" s="4">
        <f t="shared" si="2"/>
        <v>0</v>
      </c>
      <c r="K61" s="4">
        <f t="shared" si="13"/>
        <v>0</v>
      </c>
      <c r="L61" s="4" t="e">
        <f t="shared" si="4"/>
        <v>#DIV/0!</v>
      </c>
      <c r="M61">
        <f t="shared" si="5"/>
        <v>0</v>
      </c>
    </row>
    <row r="62" spans="1:13" x14ac:dyDescent="0.25">
      <c r="A62" t="s">
        <v>82</v>
      </c>
      <c r="B62" s="6">
        <f>12.98/40</f>
        <v>0.32450000000000001</v>
      </c>
      <c r="C62">
        <v>0</v>
      </c>
      <c r="D62">
        <v>0</v>
      </c>
      <c r="E62">
        <v>0</v>
      </c>
      <c r="F62">
        <v>0</v>
      </c>
      <c r="G62" s="5">
        <f t="shared" si="0"/>
        <v>0</v>
      </c>
      <c r="H62" s="4">
        <f t="shared" si="1"/>
        <v>0</v>
      </c>
      <c r="I62" s="4">
        <v>1.25</v>
      </c>
      <c r="J62" s="4">
        <f t="shared" si="2"/>
        <v>0</v>
      </c>
      <c r="K62" s="4">
        <f t="shared" si="13"/>
        <v>0</v>
      </c>
      <c r="L62" s="4" t="e">
        <f t="shared" si="4"/>
        <v>#DIV/0!</v>
      </c>
    </row>
    <row r="63" spans="1:13" x14ac:dyDescent="0.25">
      <c r="A63" t="s">
        <v>83</v>
      </c>
      <c r="B63" s="6">
        <v>0.98</v>
      </c>
      <c r="C63">
        <v>0</v>
      </c>
      <c r="D63">
        <v>0</v>
      </c>
      <c r="E63">
        <v>0</v>
      </c>
      <c r="F63">
        <v>0</v>
      </c>
      <c r="G63" s="5">
        <f t="shared" si="0"/>
        <v>0</v>
      </c>
      <c r="H63" s="4">
        <f t="shared" si="1"/>
        <v>0</v>
      </c>
      <c r="I63" s="4">
        <v>2</v>
      </c>
      <c r="J63" s="4">
        <f t="shared" si="2"/>
        <v>0</v>
      </c>
      <c r="K63" s="4">
        <f t="shared" si="13"/>
        <v>0</v>
      </c>
      <c r="L63" s="4" t="e">
        <f t="shared" si="4"/>
        <v>#DIV/0!</v>
      </c>
    </row>
    <row r="64" spans="1:13" x14ac:dyDescent="0.25">
      <c r="A64" t="s">
        <v>84</v>
      </c>
      <c r="B64" s="6">
        <f>21.98/36</f>
        <v>0.61055555555555552</v>
      </c>
      <c r="C64">
        <v>0</v>
      </c>
      <c r="D64">
        <v>0</v>
      </c>
      <c r="E64">
        <v>0</v>
      </c>
      <c r="F64">
        <v>0</v>
      </c>
      <c r="G64" s="5">
        <f t="shared" si="0"/>
        <v>0</v>
      </c>
      <c r="H64" s="4">
        <f t="shared" si="1"/>
        <v>0</v>
      </c>
      <c r="I64" s="4">
        <v>1.25</v>
      </c>
      <c r="J64" s="4">
        <f t="shared" si="2"/>
        <v>0</v>
      </c>
      <c r="K64" s="4">
        <f t="shared" si="13"/>
        <v>0</v>
      </c>
      <c r="L64" s="4" t="e">
        <f t="shared" si="4"/>
        <v>#DIV/0!</v>
      </c>
    </row>
    <row r="65" spans="1:13" x14ac:dyDescent="0.25">
      <c r="A65" t="s">
        <v>85</v>
      </c>
      <c r="B65" s="6">
        <f>2.98/40</f>
        <v>7.4499999999999997E-2</v>
      </c>
      <c r="C65">
        <v>92</v>
      </c>
      <c r="D65">
        <v>80</v>
      </c>
      <c r="E65">
        <v>0</v>
      </c>
      <c r="F65">
        <v>25</v>
      </c>
      <c r="G65" s="5">
        <f t="shared" si="0"/>
        <v>147</v>
      </c>
      <c r="H65" s="4">
        <f t="shared" si="1"/>
        <v>10.951499999999999</v>
      </c>
      <c r="I65" s="4">
        <v>1</v>
      </c>
      <c r="J65" s="4">
        <f t="shared" si="2"/>
        <v>147</v>
      </c>
      <c r="K65" s="4">
        <f t="shared" si="13"/>
        <v>136.04849999999999</v>
      </c>
      <c r="L65" s="4">
        <f t="shared" si="4"/>
        <v>92.549999999999983</v>
      </c>
      <c r="M65">
        <f>+F65*I65</f>
        <v>25</v>
      </c>
    </row>
    <row r="66" spans="1:13" x14ac:dyDescent="0.25">
      <c r="A66" t="s">
        <v>86</v>
      </c>
      <c r="B66" s="6">
        <f>21.96/36</f>
        <v>0.61</v>
      </c>
      <c r="C66">
        <v>18</v>
      </c>
      <c r="D66">
        <v>0</v>
      </c>
      <c r="E66">
        <v>0</v>
      </c>
      <c r="F66">
        <v>2</v>
      </c>
      <c r="G66" s="5">
        <f t="shared" si="0"/>
        <v>16</v>
      </c>
      <c r="H66" s="4">
        <f t="shared" si="1"/>
        <v>9.76</v>
      </c>
      <c r="I66" s="4">
        <v>1.25</v>
      </c>
      <c r="J66" s="4">
        <f t="shared" si="2"/>
        <v>20</v>
      </c>
      <c r="K66" s="4">
        <f t="shared" si="13"/>
        <v>10.24</v>
      </c>
      <c r="L66" s="4">
        <f t="shared" si="4"/>
        <v>51.2</v>
      </c>
      <c r="M66">
        <f>+F66*I66</f>
        <v>2.5</v>
      </c>
    </row>
    <row r="67" spans="1:13" x14ac:dyDescent="0.25">
      <c r="B67" s="6"/>
      <c r="G67" s="5"/>
      <c r="H67" s="4"/>
      <c r="I67" s="4"/>
      <c r="J67" s="4">
        <f>SUM(J14:J66)</f>
        <v>1124.5</v>
      </c>
      <c r="K67" s="4">
        <f>SUM(K14:K66)</f>
        <v>850.73112715260015</v>
      </c>
      <c r="L67" s="4"/>
    </row>
    <row r="68" spans="1:13" x14ac:dyDescent="0.25">
      <c r="B68" s="6"/>
      <c r="G68" s="5"/>
      <c r="H68" s="4"/>
      <c r="I68" s="4"/>
      <c r="J68" s="4"/>
      <c r="K68" s="4"/>
      <c r="L68" s="4"/>
    </row>
    <row r="69" spans="1:13" x14ac:dyDescent="0.25">
      <c r="A69" s="7" t="s">
        <v>5</v>
      </c>
      <c r="B69" s="6"/>
      <c r="G69" s="5"/>
      <c r="H69" s="4"/>
      <c r="I69" s="4"/>
      <c r="J69" s="4"/>
      <c r="K69" s="4"/>
      <c r="L69" s="4"/>
    </row>
    <row r="70" spans="1:13" x14ac:dyDescent="0.25">
      <c r="A70" t="s">
        <v>142</v>
      </c>
      <c r="B70" s="6"/>
      <c r="G70" s="5"/>
      <c r="I70" s="4">
        <v>66</v>
      </c>
      <c r="J70" s="4"/>
      <c r="K70" s="4"/>
      <c r="L70" s="4"/>
    </row>
    <row r="71" spans="1:13" x14ac:dyDescent="0.25">
      <c r="A71" t="s">
        <v>143</v>
      </c>
      <c r="B71" s="6"/>
      <c r="G71" s="5"/>
      <c r="I71" s="4">
        <v>40</v>
      </c>
      <c r="J71" s="4"/>
      <c r="K71" s="4"/>
      <c r="L71" s="4"/>
    </row>
    <row r="72" spans="1:13" x14ac:dyDescent="0.25">
      <c r="B72" s="6"/>
      <c r="G72" s="5"/>
      <c r="I72" s="4">
        <v>0</v>
      </c>
      <c r="J72" s="4"/>
      <c r="K72" s="4"/>
      <c r="L72" s="4"/>
    </row>
    <row r="73" spans="1:13" x14ac:dyDescent="0.25">
      <c r="B73" s="6"/>
      <c r="G73" s="5"/>
      <c r="I73" s="4">
        <v>0</v>
      </c>
      <c r="J73" s="4"/>
      <c r="K73" s="4"/>
      <c r="L73" s="4"/>
    </row>
    <row r="74" spans="1:13" x14ac:dyDescent="0.25">
      <c r="B74" s="6"/>
      <c r="G74" s="5"/>
      <c r="H74" s="4"/>
      <c r="I74" s="4">
        <v>0</v>
      </c>
      <c r="J74" s="4"/>
      <c r="K74" s="4"/>
      <c r="L74" s="4"/>
    </row>
    <row r="75" spans="1:13" x14ac:dyDescent="0.25">
      <c r="A75" t="s">
        <v>8</v>
      </c>
      <c r="B75" s="6"/>
      <c r="G75" s="5"/>
      <c r="H75" s="4"/>
      <c r="I75" s="4"/>
      <c r="J75" s="4"/>
      <c r="K75" s="4"/>
      <c r="L75" s="4"/>
    </row>
    <row r="76" spans="1:13" x14ac:dyDescent="0.25">
      <c r="A76" s="7" t="s">
        <v>87</v>
      </c>
      <c r="B76" s="6"/>
      <c r="G76" s="5"/>
      <c r="H76" s="4"/>
      <c r="I76" s="4"/>
      <c r="J76" s="4"/>
      <c r="K76" s="4"/>
      <c r="L76" s="4"/>
    </row>
    <row r="77" spans="1:13" x14ac:dyDescent="0.25">
      <c r="A77" t="s">
        <v>88</v>
      </c>
      <c r="H77" s="4">
        <v>0</v>
      </c>
      <c r="I77" s="4"/>
      <c r="J77" s="4"/>
      <c r="K77" s="4"/>
      <c r="L77" s="4"/>
    </row>
    <row r="78" spans="1:13" x14ac:dyDescent="0.25">
      <c r="A78" t="s">
        <v>89</v>
      </c>
      <c r="H78" s="4">
        <v>0</v>
      </c>
      <c r="I78" s="4"/>
      <c r="J78" s="4"/>
      <c r="K78" s="4"/>
      <c r="L78" s="4"/>
    </row>
    <row r="79" spans="1:13" x14ac:dyDescent="0.25">
      <c r="A79" t="s">
        <v>90</v>
      </c>
      <c r="H79" s="4">
        <v>0</v>
      </c>
      <c r="I79" s="4"/>
      <c r="J79" s="4"/>
      <c r="K79" s="4">
        <f>18.71/96</f>
        <v>0.19489583333333335</v>
      </c>
      <c r="L79" s="4">
        <f>0.19*24</f>
        <v>4.5600000000000005</v>
      </c>
    </row>
    <row r="80" spans="1:13" x14ac:dyDescent="0.25">
      <c r="A80" t="s">
        <v>91</v>
      </c>
      <c r="B80" t="s">
        <v>92</v>
      </c>
      <c r="H80" s="4">
        <v>0</v>
      </c>
      <c r="K80">
        <f>0.48*24</f>
        <v>11.52</v>
      </c>
      <c r="L80" s="4">
        <v>11.52</v>
      </c>
    </row>
    <row r="81" spans="1:15" x14ac:dyDescent="0.25">
      <c r="A81" t="s">
        <v>93</v>
      </c>
      <c r="H81" s="4">
        <v>0</v>
      </c>
      <c r="K81">
        <f>0.83*24</f>
        <v>19.919999999999998</v>
      </c>
      <c r="L81" s="4">
        <v>19.920000000000002</v>
      </c>
    </row>
    <row r="82" spans="1:15" x14ac:dyDescent="0.25">
      <c r="H82" s="4">
        <v>0</v>
      </c>
      <c r="L82">
        <v>7.48</v>
      </c>
    </row>
    <row r="83" spans="1:15" x14ac:dyDescent="0.25">
      <c r="A83" t="s">
        <v>95</v>
      </c>
      <c r="H83" s="4">
        <v>0</v>
      </c>
      <c r="L83" s="4">
        <v>10.98</v>
      </c>
    </row>
    <row r="84" spans="1:15" x14ac:dyDescent="0.25">
      <c r="A84" t="s">
        <v>96</v>
      </c>
      <c r="H84" s="4">
        <v>10.8</v>
      </c>
      <c r="L84" s="4">
        <v>13.48</v>
      </c>
      <c r="O84">
        <v>1000</v>
      </c>
    </row>
    <row r="85" spans="1:15" x14ac:dyDescent="0.25">
      <c r="A85" t="s">
        <v>97</v>
      </c>
      <c r="H85" s="4">
        <v>0</v>
      </c>
      <c r="L85">
        <f>0.33*27</f>
        <v>8.91</v>
      </c>
      <c r="O85">
        <v>110</v>
      </c>
    </row>
    <row r="86" spans="1:15" x14ac:dyDescent="0.25">
      <c r="A86" t="s">
        <v>98</v>
      </c>
      <c r="H86" s="4">
        <v>18.71</v>
      </c>
      <c r="L86" s="4">
        <f>SUM(L79:L85)</f>
        <v>76.850000000000009</v>
      </c>
      <c r="O86">
        <v>50</v>
      </c>
    </row>
    <row r="87" spans="1:15" x14ac:dyDescent="0.25">
      <c r="A87" t="s">
        <v>99</v>
      </c>
      <c r="H87" s="4">
        <v>0</v>
      </c>
      <c r="O87">
        <v>160</v>
      </c>
    </row>
    <row r="88" spans="1:15" x14ac:dyDescent="0.25">
      <c r="A88" t="s">
        <v>100</v>
      </c>
      <c r="H88" s="4">
        <v>0</v>
      </c>
      <c r="O88">
        <f>SUM(O84:O87)</f>
        <v>1320</v>
      </c>
    </row>
    <row r="89" spans="1:15" x14ac:dyDescent="0.25">
      <c r="A89" t="s">
        <v>101</v>
      </c>
      <c r="B89">
        <v>3</v>
      </c>
      <c r="H89" s="6">
        <v>2.98</v>
      </c>
    </row>
    <row r="90" spans="1:15" x14ac:dyDescent="0.25">
      <c r="A90" t="s">
        <v>102</v>
      </c>
      <c r="H90" s="4">
        <v>0</v>
      </c>
    </row>
    <row r="91" spans="1:15" x14ac:dyDescent="0.25">
      <c r="A91" t="s">
        <v>103</v>
      </c>
      <c r="H91" s="4">
        <v>0</v>
      </c>
    </row>
    <row r="92" spans="1:15" x14ac:dyDescent="0.25">
      <c r="A92" t="s">
        <v>104</v>
      </c>
      <c r="H92" s="4">
        <v>0</v>
      </c>
    </row>
    <row r="93" spans="1:15" x14ac:dyDescent="0.25">
      <c r="A93" t="s">
        <v>105</v>
      </c>
      <c r="B93" s="4"/>
      <c r="C93" s="4"/>
      <c r="D93" s="4"/>
      <c r="E93" s="4"/>
      <c r="F93" s="4"/>
      <c r="G93" s="4"/>
      <c r="H93" s="4">
        <v>0</v>
      </c>
    </row>
    <row r="94" spans="1:15" x14ac:dyDescent="0.25">
      <c r="A94" t="s">
        <v>106</v>
      </c>
      <c r="H94" s="4">
        <v>0</v>
      </c>
    </row>
    <row r="95" spans="1:15" x14ac:dyDescent="0.25">
      <c r="A95" t="s">
        <v>107</v>
      </c>
      <c r="B95" s="4">
        <v>0</v>
      </c>
      <c r="C95" s="4">
        <v>0</v>
      </c>
      <c r="D95" s="4">
        <f>SUM(B95:C95)</f>
        <v>0</v>
      </c>
      <c r="E95" s="4">
        <f>+D95*3.5</f>
        <v>0</v>
      </c>
      <c r="F95" s="4"/>
      <c r="G95" s="4"/>
      <c r="H95" s="4">
        <v>0</v>
      </c>
    </row>
    <row r="96" spans="1:15" x14ac:dyDescent="0.25">
      <c r="A96" t="s">
        <v>108</v>
      </c>
      <c r="B96">
        <v>6</v>
      </c>
      <c r="C96">
        <v>6.48</v>
      </c>
      <c r="H96" s="4">
        <v>19.440000000000001</v>
      </c>
    </row>
    <row r="97" spans="1:10" x14ac:dyDescent="0.25">
      <c r="A97" t="s">
        <v>109</v>
      </c>
      <c r="H97" s="4">
        <v>0</v>
      </c>
    </row>
    <row r="98" spans="1:10" x14ac:dyDescent="0.25">
      <c r="A98" t="s">
        <v>110</v>
      </c>
      <c r="H98" s="4">
        <v>1.97</v>
      </c>
    </row>
    <row r="99" spans="1:10" x14ac:dyDescent="0.25">
      <c r="A99" t="s">
        <v>111</v>
      </c>
      <c r="H99" s="4">
        <v>18.11</v>
      </c>
    </row>
    <row r="100" spans="1:10" x14ac:dyDescent="0.25">
      <c r="A100" t="s">
        <v>112</v>
      </c>
      <c r="H100" s="4">
        <v>5</v>
      </c>
    </row>
    <row r="101" spans="1:10" x14ac:dyDescent="0.25">
      <c r="A101" t="s">
        <v>113</v>
      </c>
      <c r="H101" s="4">
        <v>0</v>
      </c>
    </row>
    <row r="102" spans="1:10" x14ac:dyDescent="0.25">
      <c r="A102" t="s">
        <v>114</v>
      </c>
      <c r="H102" s="4">
        <v>0</v>
      </c>
    </row>
    <row r="103" spans="1:10" x14ac:dyDescent="0.25">
      <c r="A103" t="s">
        <v>115</v>
      </c>
      <c r="B103">
        <v>0</v>
      </c>
      <c r="H103" s="4">
        <v>0</v>
      </c>
    </row>
    <row r="104" spans="1:10" x14ac:dyDescent="0.25">
      <c r="A104" t="s">
        <v>116</v>
      </c>
      <c r="H104" s="4">
        <v>0</v>
      </c>
    </row>
    <row r="105" spans="1:10" x14ac:dyDescent="0.25">
      <c r="A105" t="s">
        <v>117</v>
      </c>
      <c r="H105" s="4">
        <v>0</v>
      </c>
    </row>
    <row r="106" spans="1:10" x14ac:dyDescent="0.25">
      <c r="A106" t="s">
        <v>118</v>
      </c>
      <c r="H106" s="4">
        <v>0</v>
      </c>
    </row>
    <row r="107" spans="1:10" x14ac:dyDescent="0.25">
      <c r="A107" t="s">
        <v>119</v>
      </c>
      <c r="H107" s="4">
        <v>0</v>
      </c>
    </row>
    <row r="108" spans="1:10" x14ac:dyDescent="0.25">
      <c r="A108" t="s">
        <v>120</v>
      </c>
      <c r="B108" s="4"/>
      <c r="C108" s="4"/>
      <c r="D108" s="4"/>
      <c r="E108" s="4"/>
      <c r="F108" s="4"/>
      <c r="G108" s="4"/>
      <c r="H108" s="4">
        <v>0</v>
      </c>
    </row>
    <row r="109" spans="1:10" x14ac:dyDescent="0.25">
      <c r="A109" t="s">
        <v>121</v>
      </c>
      <c r="H109" s="4">
        <v>0</v>
      </c>
    </row>
    <row r="110" spans="1:10" x14ac:dyDescent="0.25">
      <c r="A110" t="s">
        <v>122</v>
      </c>
      <c r="H110" s="4">
        <v>15.96</v>
      </c>
      <c r="J110" t="s">
        <v>8</v>
      </c>
    </row>
    <row r="111" spans="1:10" x14ac:dyDescent="0.25">
      <c r="A111" t="s">
        <v>123</v>
      </c>
      <c r="H111" s="4">
        <v>0</v>
      </c>
    </row>
    <row r="112" spans="1:10" x14ac:dyDescent="0.25">
      <c r="A112" t="s">
        <v>124</v>
      </c>
      <c r="H112" s="4">
        <v>0</v>
      </c>
    </row>
    <row r="113" spans="1:8" x14ac:dyDescent="0.25">
      <c r="A113" t="s">
        <v>125</v>
      </c>
      <c r="G113" t="s">
        <v>8</v>
      </c>
      <c r="H113" s="4">
        <v>0</v>
      </c>
    </row>
    <row r="114" spans="1:8" x14ac:dyDescent="0.25">
      <c r="A114" t="s">
        <v>126</v>
      </c>
      <c r="H114" s="4">
        <v>15.66</v>
      </c>
    </row>
    <row r="115" spans="1:8" x14ac:dyDescent="0.25">
      <c r="A115" t="s">
        <v>127</v>
      </c>
      <c r="H115" s="4">
        <v>7.97</v>
      </c>
    </row>
    <row r="116" spans="1:8" x14ac:dyDescent="0.25">
      <c r="A116" t="s">
        <v>128</v>
      </c>
      <c r="H116" s="4">
        <v>0</v>
      </c>
    </row>
    <row r="117" spans="1:8" x14ac:dyDescent="0.25">
      <c r="A117" t="s">
        <v>129</v>
      </c>
      <c r="H117" s="4">
        <v>0</v>
      </c>
    </row>
    <row r="118" spans="1:8" x14ac:dyDescent="0.25">
      <c r="A118" t="s">
        <v>130</v>
      </c>
      <c r="H118" s="4">
        <v>0</v>
      </c>
    </row>
    <row r="119" spans="1:8" x14ac:dyDescent="0.25">
      <c r="A119" t="s">
        <v>131</v>
      </c>
      <c r="H119" s="4">
        <v>0</v>
      </c>
    </row>
    <row r="120" spans="1:8" x14ac:dyDescent="0.25">
      <c r="A120" t="s">
        <v>132</v>
      </c>
      <c r="H120" s="4">
        <v>0</v>
      </c>
    </row>
    <row r="121" spans="1:8" x14ac:dyDescent="0.25">
      <c r="A121" t="s">
        <v>133</v>
      </c>
      <c r="H121" s="4">
        <v>0</v>
      </c>
    </row>
    <row r="122" spans="1:8" x14ac:dyDescent="0.25">
      <c r="A122" t="s">
        <v>134</v>
      </c>
      <c r="H122" s="4">
        <v>0</v>
      </c>
    </row>
    <row r="123" spans="1:8" x14ac:dyDescent="0.25">
      <c r="A123" t="s">
        <v>137</v>
      </c>
      <c r="H123" s="4">
        <v>6.98</v>
      </c>
    </row>
    <row r="124" spans="1:8" x14ac:dyDescent="0.25">
      <c r="A124" t="s">
        <v>138</v>
      </c>
      <c r="H124" s="4">
        <v>9.8800000000000008</v>
      </c>
    </row>
    <row r="125" spans="1:8" x14ac:dyDescent="0.25">
      <c r="A125" t="s">
        <v>139</v>
      </c>
      <c r="H125" s="4">
        <v>3.67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D827-30EA-431B-9B43-D333B5120CC9}">
  <dimension ref="A1:V127"/>
  <sheetViews>
    <sheetView workbookViewId="0">
      <selection activeCell="G2" sqref="G2"/>
    </sheetView>
  </sheetViews>
  <sheetFormatPr defaultRowHeight="15" x14ac:dyDescent="0.25"/>
  <cols>
    <col min="1" max="1" width="23.7109375" bestFit="1" customWidth="1"/>
    <col min="2" max="2" width="13.28515625" bestFit="1" customWidth="1"/>
    <col min="3" max="3" width="11.42578125" bestFit="1" customWidth="1"/>
    <col min="4" max="4" width="15.5703125" bestFit="1" customWidth="1"/>
    <col min="6" max="6" width="7.5703125" bestFit="1" customWidth="1"/>
    <col min="8" max="8" width="7.5703125" bestFit="1" customWidth="1"/>
    <col min="12" max="12" width="7.7109375" bestFit="1" customWidth="1"/>
  </cols>
  <sheetData>
    <row r="1" spans="1:22" x14ac:dyDescent="0.25">
      <c r="A1" s="1" t="s">
        <v>0</v>
      </c>
      <c r="B1" s="2" t="s">
        <v>148</v>
      </c>
    </row>
    <row r="3" spans="1:22" x14ac:dyDescent="0.25">
      <c r="B3" s="3" t="s">
        <v>1</v>
      </c>
      <c r="C3" s="3" t="s">
        <v>2</v>
      </c>
      <c r="D3" s="3" t="s">
        <v>3</v>
      </c>
      <c r="E3" s="3"/>
      <c r="F3" s="3" t="s">
        <v>4</v>
      </c>
      <c r="G3" s="3" t="s">
        <v>5</v>
      </c>
      <c r="H3" s="3" t="s">
        <v>4</v>
      </c>
      <c r="I3" s="3"/>
      <c r="P3" s="2"/>
      <c r="Q3" s="2"/>
      <c r="R3" s="2"/>
      <c r="U3" s="2"/>
      <c r="V3" s="2"/>
    </row>
    <row r="4" spans="1:22" x14ac:dyDescent="0.25">
      <c r="A4" s="4" t="s">
        <v>6</v>
      </c>
      <c r="B4" s="4">
        <v>263</v>
      </c>
      <c r="C4" s="4">
        <v>73</v>
      </c>
      <c r="D4" s="4" t="s">
        <v>7</v>
      </c>
      <c r="E4" s="4"/>
      <c r="F4" s="4">
        <f>+B11+C11</f>
        <v>1234.57</v>
      </c>
      <c r="G4" s="4"/>
      <c r="H4" s="4">
        <f>SUM(B11:C11)</f>
        <v>1234.57</v>
      </c>
      <c r="I4" s="4"/>
      <c r="J4" s="4" t="s">
        <v>8</v>
      </c>
      <c r="K4" s="4" t="s">
        <v>9</v>
      </c>
      <c r="L4" s="4">
        <f>+F4+I4</f>
        <v>1234.57</v>
      </c>
      <c r="M4" s="4"/>
    </row>
    <row r="5" spans="1:22" x14ac:dyDescent="0.25">
      <c r="A5" s="4" t="s">
        <v>11</v>
      </c>
      <c r="B5" s="4">
        <f>246-44</f>
        <v>202</v>
      </c>
      <c r="C5" s="4">
        <v>44</v>
      </c>
      <c r="D5" s="4" t="s">
        <v>12</v>
      </c>
      <c r="E5" s="4"/>
      <c r="F5" s="4">
        <f>SUM(H14:H143)</f>
        <v>350.98991446950322</v>
      </c>
      <c r="G5" s="4">
        <f>SUM(I71:I75)</f>
        <v>231</v>
      </c>
      <c r="H5" s="4">
        <f>SUM(F5:G5)</f>
        <v>581.98991446950322</v>
      </c>
      <c r="I5" s="4"/>
      <c r="J5" s="4" t="s">
        <v>8</v>
      </c>
      <c r="K5" s="4" t="s">
        <v>10</v>
      </c>
      <c r="L5" s="4">
        <f>+F5+I5</f>
        <v>350.98991446950322</v>
      </c>
      <c r="M5" s="4"/>
    </row>
    <row r="6" spans="1:22" x14ac:dyDescent="0.25">
      <c r="A6" s="4" t="s">
        <v>14</v>
      </c>
      <c r="B6" s="4">
        <v>83</v>
      </c>
      <c r="C6" s="4">
        <v>53.5</v>
      </c>
      <c r="D6" s="4" t="s">
        <v>15</v>
      </c>
      <c r="E6" s="4"/>
      <c r="F6" s="4">
        <f>+F4-F5</f>
        <v>883.58008553049672</v>
      </c>
      <c r="G6" s="4"/>
      <c r="H6" s="4">
        <f>+H4-H5</f>
        <v>652.58008553049672</v>
      </c>
      <c r="I6" s="4"/>
      <c r="J6" s="4" t="s">
        <v>8</v>
      </c>
      <c r="K6" s="4" t="s">
        <v>15</v>
      </c>
      <c r="L6" s="4">
        <f>+F6+I6</f>
        <v>883.58008553049672</v>
      </c>
      <c r="M6" s="4"/>
    </row>
    <row r="7" spans="1:22" x14ac:dyDescent="0.25">
      <c r="A7" s="4" t="s">
        <v>17</v>
      </c>
      <c r="B7" s="4">
        <v>142.32</v>
      </c>
      <c r="C7" s="4">
        <v>99</v>
      </c>
      <c r="D7" s="4" t="s">
        <v>13</v>
      </c>
      <c r="E7" s="4"/>
      <c r="F7" s="4">
        <f>+F6*0.2</f>
        <v>176.71601710609934</v>
      </c>
      <c r="G7" s="4"/>
      <c r="H7" s="4">
        <f>+H6*0.2</f>
        <v>130.51601710609935</v>
      </c>
      <c r="I7" s="4"/>
      <c r="J7" s="4"/>
      <c r="K7" s="4" t="s">
        <v>13</v>
      </c>
      <c r="L7" s="4">
        <f>+F7+I7</f>
        <v>176.71601710609934</v>
      </c>
      <c r="M7" s="4"/>
    </row>
    <row r="8" spans="1:22" x14ac:dyDescent="0.25">
      <c r="A8" s="4" t="s">
        <v>18</v>
      </c>
      <c r="B8" s="4">
        <f>274.75-100.75</f>
        <v>174</v>
      </c>
      <c r="C8" s="4">
        <v>100.75</v>
      </c>
      <c r="D8" s="4" t="s">
        <v>19</v>
      </c>
      <c r="E8" s="4"/>
      <c r="F8" s="4">
        <f>+F6-F7</f>
        <v>706.86406842439737</v>
      </c>
      <c r="G8" s="4"/>
      <c r="H8" s="4">
        <f>+H6-H7</f>
        <v>522.06406842439742</v>
      </c>
      <c r="I8" s="4"/>
      <c r="J8" s="4"/>
      <c r="K8" s="4" t="s">
        <v>16</v>
      </c>
      <c r="L8" s="4">
        <f>+F8+I8</f>
        <v>706.86406842439737</v>
      </c>
      <c r="M8" s="4"/>
      <c r="N8" s="4"/>
    </row>
    <row r="9" spans="1:22" x14ac:dyDescent="0.25">
      <c r="A9" s="4" t="s">
        <v>20</v>
      </c>
      <c r="B9" s="4">
        <v>0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22" x14ac:dyDescent="0.25">
      <c r="A10" s="4" t="s">
        <v>21</v>
      </c>
      <c r="B10" s="4">
        <v>0</v>
      </c>
      <c r="C10" s="4">
        <v>0</v>
      </c>
      <c r="D10" s="4"/>
      <c r="E10" s="4"/>
      <c r="F10" s="4"/>
      <c r="G10" s="4"/>
      <c r="H10" s="4"/>
      <c r="I10" s="4"/>
      <c r="J10" s="4"/>
      <c r="K10" s="4"/>
      <c r="L10" s="4"/>
    </row>
    <row r="11" spans="1:22" x14ac:dyDescent="0.25">
      <c r="A11" s="4" t="s">
        <v>8</v>
      </c>
      <c r="B11" s="4">
        <f>SUM(B4:B10)</f>
        <v>864.31999999999994</v>
      </c>
      <c r="C11" s="4">
        <f>SUM(C4:C10)</f>
        <v>370.25</v>
      </c>
      <c r="D11" s="4"/>
      <c r="E11" s="4"/>
      <c r="F11" s="4"/>
      <c r="G11" s="4"/>
      <c r="H11" s="4"/>
      <c r="I11" s="4"/>
      <c r="J11" s="4"/>
      <c r="K11" s="4"/>
      <c r="L11" s="4"/>
    </row>
    <row r="12" spans="1:22" x14ac:dyDescent="0.25">
      <c r="A12" s="4"/>
      <c r="B12" s="4"/>
      <c r="C12" s="4"/>
    </row>
    <row r="13" spans="1:22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3" t="s">
        <v>33</v>
      </c>
      <c r="M13" s="3" t="s">
        <v>34</v>
      </c>
      <c r="O13" s="3"/>
      <c r="P13" s="3" t="s">
        <v>35</v>
      </c>
      <c r="Q13" s="3" t="s">
        <v>11</v>
      </c>
      <c r="R13" s="3" t="s">
        <v>14</v>
      </c>
      <c r="S13" s="3" t="s">
        <v>17</v>
      </c>
      <c r="T13" s="3" t="s">
        <v>36</v>
      </c>
      <c r="U13" s="3" t="s">
        <v>20</v>
      </c>
      <c r="V13" s="3" t="s">
        <v>21</v>
      </c>
    </row>
    <row r="14" spans="1:22" x14ac:dyDescent="0.25">
      <c r="A14" t="s">
        <v>37</v>
      </c>
      <c r="B14" s="4">
        <f>14.94/24</f>
        <v>0.62249999999999994</v>
      </c>
      <c r="C14">
        <v>0</v>
      </c>
      <c r="D14">
        <v>0</v>
      </c>
      <c r="E14">
        <v>0</v>
      </c>
      <c r="F14">
        <v>0</v>
      </c>
      <c r="G14" s="5">
        <f t="shared" ref="G14:G67" si="0">+C14+D14-E14-F14</f>
        <v>0</v>
      </c>
      <c r="H14" s="4">
        <f t="shared" ref="H14:H67" si="1">+G14*B14</f>
        <v>0</v>
      </c>
      <c r="I14" s="4">
        <v>1.5</v>
      </c>
      <c r="J14" s="4">
        <f t="shared" ref="J14:J67" si="2">+G14*I14</f>
        <v>0</v>
      </c>
      <c r="K14" s="4">
        <f t="shared" ref="K14:K31" si="3">+J14-H14</f>
        <v>0</v>
      </c>
      <c r="L14" s="4" t="e">
        <f t="shared" ref="L14:L67" si="4">+K14/J14*100</f>
        <v>#DIV/0!</v>
      </c>
      <c r="M14">
        <f>+F14*I14</f>
        <v>0</v>
      </c>
      <c r="O14" t="s">
        <v>38</v>
      </c>
      <c r="P14">
        <v>73</v>
      </c>
      <c r="Q14">
        <v>44</v>
      </c>
      <c r="R14">
        <v>53.5</v>
      </c>
      <c r="S14">
        <v>0</v>
      </c>
      <c r="T14">
        <v>78.5</v>
      </c>
      <c r="U14">
        <v>0</v>
      </c>
      <c r="V14">
        <v>0</v>
      </c>
    </row>
    <row r="15" spans="1:22" x14ac:dyDescent="0.25">
      <c r="A15" t="s">
        <v>39</v>
      </c>
      <c r="B15" s="6">
        <f>12.98/50</f>
        <v>0.2596</v>
      </c>
      <c r="C15">
        <v>68</v>
      </c>
      <c r="D15">
        <v>50</v>
      </c>
      <c r="E15">
        <v>0</v>
      </c>
      <c r="F15">
        <v>75</v>
      </c>
      <c r="G15" s="5">
        <f t="shared" si="0"/>
        <v>43</v>
      </c>
      <c r="H15" s="4">
        <f t="shared" si="1"/>
        <v>11.162800000000001</v>
      </c>
      <c r="I15" s="4">
        <v>1</v>
      </c>
      <c r="J15" s="4">
        <f t="shared" si="2"/>
        <v>43</v>
      </c>
      <c r="K15" s="4">
        <f t="shared" si="3"/>
        <v>31.837199999999999</v>
      </c>
      <c r="L15" s="4">
        <f t="shared" si="4"/>
        <v>74.039999999999992</v>
      </c>
      <c r="M15">
        <f>+F15*I15</f>
        <v>75</v>
      </c>
      <c r="O15" t="s">
        <v>5</v>
      </c>
      <c r="P15">
        <v>50</v>
      </c>
      <c r="Q15">
        <v>25</v>
      </c>
      <c r="R15">
        <v>30</v>
      </c>
      <c r="S15">
        <v>0</v>
      </c>
      <c r="T15">
        <v>80</v>
      </c>
      <c r="U15">
        <v>0</v>
      </c>
      <c r="V15">
        <v>0</v>
      </c>
    </row>
    <row r="16" spans="1:22" x14ac:dyDescent="0.25">
      <c r="A16" t="s">
        <v>40</v>
      </c>
      <c r="B16" s="6">
        <f>12.18/46</f>
        <v>0.26478260869565218</v>
      </c>
      <c r="C16">
        <v>41</v>
      </c>
      <c r="D16">
        <v>0</v>
      </c>
      <c r="E16">
        <v>0</v>
      </c>
      <c r="F16">
        <v>36</v>
      </c>
      <c r="G16" s="5">
        <f t="shared" si="0"/>
        <v>5</v>
      </c>
      <c r="H16" s="4">
        <f t="shared" si="1"/>
        <v>1.3239130434782609</v>
      </c>
      <c r="I16" s="4">
        <v>1</v>
      </c>
      <c r="J16" s="4">
        <f t="shared" si="2"/>
        <v>5</v>
      </c>
      <c r="K16" s="4">
        <f t="shared" si="3"/>
        <v>3.6760869565217389</v>
      </c>
      <c r="L16" s="4">
        <f t="shared" si="4"/>
        <v>73.521739130434781</v>
      </c>
      <c r="M16">
        <f>+F16*I16</f>
        <v>36</v>
      </c>
      <c r="O16" t="s">
        <v>41</v>
      </c>
      <c r="P16">
        <v>4</v>
      </c>
      <c r="Q16">
        <v>0</v>
      </c>
      <c r="R16">
        <v>10</v>
      </c>
      <c r="S16">
        <v>0</v>
      </c>
      <c r="T16">
        <v>11</v>
      </c>
      <c r="U16">
        <v>0</v>
      </c>
      <c r="V16">
        <v>0</v>
      </c>
    </row>
    <row r="17" spans="1:22" x14ac:dyDescent="0.25">
      <c r="A17" t="s">
        <v>42</v>
      </c>
      <c r="B17" s="6">
        <f>11.98/60</f>
        <v>0.19966666666666669</v>
      </c>
      <c r="C17">
        <v>0</v>
      </c>
      <c r="D17">
        <v>0</v>
      </c>
      <c r="E17">
        <v>0</v>
      </c>
      <c r="F17">
        <v>0</v>
      </c>
      <c r="G17" s="5">
        <f t="shared" si="0"/>
        <v>0</v>
      </c>
      <c r="H17" s="4">
        <f t="shared" si="1"/>
        <v>0</v>
      </c>
      <c r="I17" s="4">
        <v>0.5</v>
      </c>
      <c r="J17" s="4">
        <f t="shared" si="2"/>
        <v>0</v>
      </c>
      <c r="K17" s="4">
        <f t="shared" si="3"/>
        <v>0</v>
      </c>
      <c r="L17" s="4" t="e">
        <f t="shared" si="4"/>
        <v>#DIV/0!</v>
      </c>
      <c r="P17">
        <v>58</v>
      </c>
      <c r="Q17">
        <v>59</v>
      </c>
      <c r="R17">
        <v>0</v>
      </c>
      <c r="S17">
        <v>0</v>
      </c>
      <c r="T17">
        <v>84</v>
      </c>
      <c r="U17">
        <v>0</v>
      </c>
      <c r="V17">
        <v>0</v>
      </c>
    </row>
    <row r="18" spans="1:22" x14ac:dyDescent="0.25">
      <c r="A18" t="s">
        <v>43</v>
      </c>
      <c r="B18" s="6">
        <f>9.26/40</f>
        <v>0.23149999999999998</v>
      </c>
      <c r="C18">
        <v>0</v>
      </c>
      <c r="D18">
        <v>0</v>
      </c>
      <c r="E18">
        <v>0</v>
      </c>
      <c r="F18">
        <v>0</v>
      </c>
      <c r="G18" s="5">
        <f t="shared" si="0"/>
        <v>0</v>
      </c>
      <c r="H18" s="4">
        <f t="shared" si="1"/>
        <v>0</v>
      </c>
      <c r="I18" s="4">
        <v>1</v>
      </c>
      <c r="J18" s="4">
        <f t="shared" si="2"/>
        <v>0</v>
      </c>
      <c r="K18" s="4">
        <f t="shared" si="3"/>
        <v>0</v>
      </c>
      <c r="L18" s="4" t="e">
        <f t="shared" si="4"/>
        <v>#DIV/0!</v>
      </c>
      <c r="P18">
        <v>-170</v>
      </c>
      <c r="Q18">
        <v>-150</v>
      </c>
      <c r="R18">
        <v>-150</v>
      </c>
      <c r="S18">
        <v>-200</v>
      </c>
      <c r="T18">
        <v>-200</v>
      </c>
      <c r="U18">
        <v>-200</v>
      </c>
      <c r="V18">
        <v>0</v>
      </c>
    </row>
    <row r="19" spans="1:22" x14ac:dyDescent="0.25">
      <c r="A19" t="s">
        <v>146</v>
      </c>
      <c r="B19" s="6">
        <f>6.97/44</f>
        <v>0.15840909090909092</v>
      </c>
      <c r="C19">
        <v>0</v>
      </c>
      <c r="D19">
        <v>44</v>
      </c>
      <c r="E19">
        <v>0</v>
      </c>
      <c r="F19">
        <v>42</v>
      </c>
      <c r="G19" s="5">
        <f t="shared" ref="G19" si="5">+C19+D19-E19-F19</f>
        <v>2</v>
      </c>
      <c r="H19" s="4">
        <f t="shared" ref="H19" si="6">+G19*B19</f>
        <v>0.31681818181818183</v>
      </c>
      <c r="I19" s="4">
        <v>1</v>
      </c>
      <c r="J19" s="4">
        <f t="shared" ref="J19" si="7">+G19*I19</f>
        <v>2</v>
      </c>
      <c r="K19" s="4">
        <f t="shared" ref="K19" si="8">+J19-H19</f>
        <v>1.6831818181818181</v>
      </c>
      <c r="L19" s="4">
        <f t="shared" ref="L19" si="9">+K19/J19*100</f>
        <v>84.159090909090907</v>
      </c>
      <c r="M19">
        <f>+F19*I19</f>
        <v>42</v>
      </c>
      <c r="P19">
        <v>55</v>
      </c>
      <c r="Q19">
        <v>90</v>
      </c>
      <c r="R19">
        <v>63</v>
      </c>
      <c r="S19">
        <v>0</v>
      </c>
      <c r="T19">
        <v>380</v>
      </c>
      <c r="U19">
        <v>0</v>
      </c>
      <c r="V19">
        <v>0</v>
      </c>
    </row>
    <row r="20" spans="1:22" x14ac:dyDescent="0.25">
      <c r="A20" t="s">
        <v>44</v>
      </c>
      <c r="B20" s="6">
        <f>12.14/24</f>
        <v>0.50583333333333336</v>
      </c>
      <c r="C20">
        <v>55</v>
      </c>
      <c r="D20">
        <v>144</v>
      </c>
      <c r="E20">
        <v>0</v>
      </c>
      <c r="F20">
        <v>130</v>
      </c>
      <c r="G20" s="5">
        <f t="shared" si="0"/>
        <v>69</v>
      </c>
      <c r="H20" s="4">
        <f t="shared" si="1"/>
        <v>34.902500000000003</v>
      </c>
      <c r="I20" s="4">
        <v>2.5</v>
      </c>
      <c r="J20" s="4">
        <f t="shared" si="2"/>
        <v>172.5</v>
      </c>
      <c r="K20" s="4">
        <f t="shared" si="3"/>
        <v>137.5975</v>
      </c>
      <c r="L20" s="4">
        <f t="shared" si="4"/>
        <v>79.766666666666666</v>
      </c>
      <c r="M20">
        <f>+F20*I20</f>
        <v>325</v>
      </c>
      <c r="P20">
        <v>86</v>
      </c>
      <c r="Q20">
        <v>38</v>
      </c>
      <c r="R20">
        <v>50</v>
      </c>
      <c r="S20">
        <v>0</v>
      </c>
      <c r="T20">
        <v>380</v>
      </c>
      <c r="U20">
        <v>0</v>
      </c>
      <c r="V20">
        <v>0</v>
      </c>
    </row>
    <row r="21" spans="1:22" x14ac:dyDescent="0.25">
      <c r="A21" t="s">
        <v>45</v>
      </c>
      <c r="B21" s="6">
        <f>9.84/30</f>
        <v>0.32800000000000001</v>
      </c>
      <c r="C21">
        <v>0</v>
      </c>
      <c r="D21">
        <v>0</v>
      </c>
      <c r="E21">
        <v>0</v>
      </c>
      <c r="F21">
        <v>0</v>
      </c>
      <c r="G21" s="5">
        <f t="shared" si="0"/>
        <v>0</v>
      </c>
      <c r="H21" s="4">
        <f t="shared" si="1"/>
        <v>0</v>
      </c>
      <c r="I21" s="4">
        <v>1</v>
      </c>
      <c r="J21" s="4">
        <f t="shared" si="2"/>
        <v>0</v>
      </c>
      <c r="K21" s="4">
        <f t="shared" si="3"/>
        <v>0</v>
      </c>
      <c r="L21" s="4" t="e">
        <f t="shared" si="4"/>
        <v>#DIV/0!</v>
      </c>
      <c r="P21">
        <v>180</v>
      </c>
      <c r="Q21">
        <v>140</v>
      </c>
      <c r="R21">
        <v>80</v>
      </c>
      <c r="S21">
        <v>0</v>
      </c>
      <c r="T21">
        <v>0</v>
      </c>
      <c r="U21">
        <v>0</v>
      </c>
    </row>
    <row r="22" spans="1:22" x14ac:dyDescent="0.25">
      <c r="A22" t="s">
        <v>46</v>
      </c>
      <c r="B22" s="6">
        <f>14.96/760</f>
        <v>1.968421052631579E-2</v>
      </c>
      <c r="C22">
        <v>380</v>
      </c>
      <c r="D22">
        <v>380</v>
      </c>
      <c r="E22">
        <v>0</v>
      </c>
      <c r="F22">
        <v>380</v>
      </c>
      <c r="G22" s="5">
        <f t="shared" si="0"/>
        <v>380</v>
      </c>
      <c r="H22" s="4">
        <f t="shared" si="1"/>
        <v>7.48</v>
      </c>
      <c r="I22" s="4">
        <v>0.05</v>
      </c>
      <c r="J22" s="4">
        <f t="shared" si="2"/>
        <v>19</v>
      </c>
      <c r="K22" s="4">
        <f t="shared" si="3"/>
        <v>11.52</v>
      </c>
      <c r="L22" s="4">
        <f t="shared" si="4"/>
        <v>60.631578947368411</v>
      </c>
      <c r="M22">
        <f>+F22*I22</f>
        <v>19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47</v>
      </c>
      <c r="B23" s="6">
        <f>28.49/48</f>
        <v>0.59354166666666663</v>
      </c>
      <c r="C23">
        <v>0</v>
      </c>
      <c r="D23">
        <v>0</v>
      </c>
      <c r="E23">
        <v>0</v>
      </c>
      <c r="F23">
        <v>0</v>
      </c>
      <c r="G23" s="5">
        <f t="shared" si="0"/>
        <v>0</v>
      </c>
      <c r="H23" s="4">
        <f t="shared" si="1"/>
        <v>0</v>
      </c>
      <c r="I23" s="4">
        <v>1.5</v>
      </c>
      <c r="J23" s="4">
        <f t="shared" si="2"/>
        <v>0</v>
      </c>
      <c r="K23" s="4">
        <f t="shared" si="3"/>
        <v>0</v>
      </c>
      <c r="L23" s="4" t="e">
        <f t="shared" si="4"/>
        <v>#DIV/0!</v>
      </c>
      <c r="M23">
        <f t="shared" ref="M23:M62" si="10">+F23*I23</f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136</v>
      </c>
      <c r="B24" s="6">
        <f>9.48/96</f>
        <v>9.8750000000000004E-2</v>
      </c>
      <c r="C24">
        <v>90</v>
      </c>
      <c r="D24">
        <v>0</v>
      </c>
      <c r="E24">
        <v>0</v>
      </c>
      <c r="F24">
        <v>80</v>
      </c>
      <c r="G24" s="5">
        <f t="shared" si="0"/>
        <v>10</v>
      </c>
      <c r="H24" s="4">
        <f t="shared" si="1"/>
        <v>0.98750000000000004</v>
      </c>
      <c r="I24" s="4">
        <v>1.5</v>
      </c>
      <c r="J24" s="4">
        <f t="shared" si="2"/>
        <v>15</v>
      </c>
      <c r="K24" s="4">
        <f t="shared" si="3"/>
        <v>14.012499999999999</v>
      </c>
      <c r="L24" s="4">
        <f t="shared" si="4"/>
        <v>93.416666666666657</v>
      </c>
    </row>
    <row r="25" spans="1:22" x14ac:dyDescent="0.25">
      <c r="A25" t="s">
        <v>48</v>
      </c>
      <c r="B25">
        <f>21.42/36</f>
        <v>0.59500000000000008</v>
      </c>
      <c r="C25">
        <v>0</v>
      </c>
      <c r="D25">
        <v>0</v>
      </c>
      <c r="E25">
        <v>0</v>
      </c>
      <c r="F25">
        <v>0</v>
      </c>
      <c r="G25" s="5">
        <f t="shared" si="0"/>
        <v>0</v>
      </c>
      <c r="H25" s="4">
        <f t="shared" si="1"/>
        <v>0</v>
      </c>
      <c r="I25" s="4">
        <v>1.5</v>
      </c>
      <c r="J25" s="4">
        <f t="shared" si="2"/>
        <v>0</v>
      </c>
      <c r="K25" s="4">
        <f t="shared" si="3"/>
        <v>0</v>
      </c>
      <c r="L25" s="4" t="e">
        <f t="shared" si="4"/>
        <v>#DIV/0!</v>
      </c>
      <c r="M25">
        <f t="shared" si="10"/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49</v>
      </c>
      <c r="B26">
        <f>9.98/16</f>
        <v>0.62375000000000003</v>
      </c>
      <c r="C26">
        <v>0</v>
      </c>
      <c r="D26">
        <v>0</v>
      </c>
      <c r="E26">
        <v>0</v>
      </c>
      <c r="F26">
        <v>0</v>
      </c>
      <c r="G26" s="5">
        <f t="shared" si="0"/>
        <v>0</v>
      </c>
      <c r="H26" s="4">
        <f t="shared" si="1"/>
        <v>0</v>
      </c>
      <c r="I26" s="4">
        <v>2</v>
      </c>
      <c r="J26" s="4">
        <f t="shared" si="2"/>
        <v>0</v>
      </c>
      <c r="K26" s="4">
        <f t="shared" si="3"/>
        <v>0</v>
      </c>
      <c r="L26" s="4" t="e">
        <f t="shared" si="4"/>
        <v>#DIV/0!</v>
      </c>
      <c r="M26">
        <f t="shared" si="10"/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2" x14ac:dyDescent="0.25">
      <c r="A27" t="s">
        <v>50</v>
      </c>
      <c r="B27" s="6">
        <v>0.66</v>
      </c>
      <c r="C27">
        <v>30</v>
      </c>
      <c r="D27">
        <v>0</v>
      </c>
      <c r="E27">
        <v>0</v>
      </c>
      <c r="F27">
        <v>12</v>
      </c>
      <c r="G27" s="5">
        <f t="shared" si="0"/>
        <v>18</v>
      </c>
      <c r="H27" s="4">
        <f t="shared" si="1"/>
        <v>11.88</v>
      </c>
      <c r="I27" s="4">
        <v>1.5</v>
      </c>
      <c r="J27" s="4">
        <f t="shared" si="2"/>
        <v>27</v>
      </c>
      <c r="K27" s="4">
        <f t="shared" si="3"/>
        <v>15.12</v>
      </c>
      <c r="L27" s="4">
        <f t="shared" si="4"/>
        <v>55.999999999999993</v>
      </c>
      <c r="M27">
        <f t="shared" si="10"/>
        <v>18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51</v>
      </c>
      <c r="B28" s="6">
        <v>0.66</v>
      </c>
      <c r="C28">
        <v>32</v>
      </c>
      <c r="D28">
        <v>0</v>
      </c>
      <c r="E28">
        <v>0</v>
      </c>
      <c r="F28">
        <v>12</v>
      </c>
      <c r="G28" s="5">
        <f t="shared" si="0"/>
        <v>20</v>
      </c>
      <c r="H28" s="4">
        <f t="shared" si="1"/>
        <v>13.200000000000001</v>
      </c>
      <c r="I28" s="4">
        <v>1.2</v>
      </c>
      <c r="J28" s="4">
        <f t="shared" si="2"/>
        <v>24</v>
      </c>
      <c r="K28" s="4">
        <f t="shared" si="3"/>
        <v>10.799999999999999</v>
      </c>
      <c r="L28" s="4">
        <f t="shared" si="4"/>
        <v>44.999999999999993</v>
      </c>
      <c r="M28">
        <f t="shared" si="10"/>
        <v>14.399999999999999</v>
      </c>
      <c r="P28">
        <f t="shared" ref="P28:V28" si="11">SUM(P14:P27)</f>
        <v>336</v>
      </c>
      <c r="Q28">
        <f t="shared" si="11"/>
        <v>246</v>
      </c>
      <c r="R28">
        <f t="shared" si="11"/>
        <v>136.5</v>
      </c>
      <c r="S28">
        <f t="shared" si="11"/>
        <v>-200</v>
      </c>
      <c r="T28">
        <f t="shared" si="11"/>
        <v>813.5</v>
      </c>
      <c r="U28">
        <f t="shared" si="11"/>
        <v>-200</v>
      </c>
      <c r="V28">
        <f t="shared" si="11"/>
        <v>0</v>
      </c>
    </row>
    <row r="29" spans="1:22" x14ac:dyDescent="0.25">
      <c r="A29" t="s">
        <v>145</v>
      </c>
      <c r="B29" s="6">
        <v>0.5</v>
      </c>
      <c r="C29">
        <v>14</v>
      </c>
      <c r="D29">
        <v>36</v>
      </c>
      <c r="E29">
        <v>5</v>
      </c>
      <c r="F29">
        <v>11</v>
      </c>
      <c r="G29" s="5">
        <f t="shared" si="0"/>
        <v>34</v>
      </c>
      <c r="H29" s="4">
        <f t="shared" si="1"/>
        <v>17</v>
      </c>
      <c r="I29" s="4">
        <v>3.5</v>
      </c>
      <c r="J29" s="4">
        <f t="shared" si="2"/>
        <v>119</v>
      </c>
      <c r="K29" s="4">
        <f t="shared" si="3"/>
        <v>102</v>
      </c>
      <c r="L29" s="4">
        <f t="shared" si="4"/>
        <v>85.714285714285708</v>
      </c>
      <c r="M29">
        <f t="shared" si="10"/>
        <v>38.5</v>
      </c>
    </row>
    <row r="30" spans="1:22" x14ac:dyDescent="0.25">
      <c r="A30" t="s">
        <v>52</v>
      </c>
      <c r="B30" s="6">
        <f>19.96/24</f>
        <v>0.83166666666666667</v>
      </c>
      <c r="C30">
        <v>40</v>
      </c>
      <c r="D30">
        <v>60</v>
      </c>
      <c r="E30">
        <v>0</v>
      </c>
      <c r="F30">
        <v>64</v>
      </c>
      <c r="G30" s="5">
        <f t="shared" si="0"/>
        <v>36</v>
      </c>
      <c r="H30" s="4">
        <f t="shared" si="1"/>
        <v>29.94</v>
      </c>
      <c r="I30" s="4">
        <v>4</v>
      </c>
      <c r="J30" s="4">
        <f t="shared" si="2"/>
        <v>144</v>
      </c>
      <c r="K30" s="4">
        <f t="shared" si="3"/>
        <v>114.06</v>
      </c>
      <c r="L30" s="4">
        <f t="shared" si="4"/>
        <v>79.208333333333343</v>
      </c>
      <c r="M30">
        <f t="shared" si="10"/>
        <v>256</v>
      </c>
    </row>
    <row r="31" spans="1:22" x14ac:dyDescent="0.25">
      <c r="A31" t="s">
        <v>53</v>
      </c>
      <c r="B31" s="6">
        <v>0.62</v>
      </c>
      <c r="C31">
        <v>19</v>
      </c>
      <c r="D31">
        <v>0</v>
      </c>
      <c r="E31">
        <v>0</v>
      </c>
      <c r="F31">
        <v>8</v>
      </c>
      <c r="G31" s="5">
        <f t="shared" si="0"/>
        <v>11</v>
      </c>
      <c r="H31" s="4">
        <f t="shared" si="1"/>
        <v>6.82</v>
      </c>
      <c r="I31" s="4">
        <v>1.5</v>
      </c>
      <c r="J31" s="4">
        <f t="shared" si="2"/>
        <v>16.5</v>
      </c>
      <c r="K31" s="4">
        <f t="shared" si="3"/>
        <v>9.68</v>
      </c>
      <c r="L31" s="4">
        <f t="shared" si="4"/>
        <v>58.666666666666664</v>
      </c>
      <c r="M31">
        <f t="shared" si="10"/>
        <v>12</v>
      </c>
      <c r="O31" t="s">
        <v>8</v>
      </c>
    </row>
    <row r="32" spans="1:22" x14ac:dyDescent="0.25">
      <c r="A32" t="s">
        <v>54</v>
      </c>
      <c r="B32" s="6">
        <v>4.88</v>
      </c>
      <c r="C32">
        <v>0</v>
      </c>
      <c r="D32">
        <v>2</v>
      </c>
      <c r="E32">
        <v>0</v>
      </c>
      <c r="F32">
        <v>0</v>
      </c>
      <c r="G32" s="5">
        <f t="shared" si="0"/>
        <v>2</v>
      </c>
      <c r="H32" s="4">
        <f t="shared" si="1"/>
        <v>9.76</v>
      </c>
      <c r="I32" s="4">
        <v>2</v>
      </c>
      <c r="J32" s="4">
        <f t="shared" si="2"/>
        <v>4</v>
      </c>
      <c r="K32" s="4">
        <v>0</v>
      </c>
      <c r="L32" s="4">
        <f t="shared" si="4"/>
        <v>0</v>
      </c>
      <c r="M32">
        <f t="shared" si="10"/>
        <v>0</v>
      </c>
      <c r="R32" t="s">
        <v>8</v>
      </c>
    </row>
    <row r="33" spans="1:17" x14ac:dyDescent="0.25">
      <c r="A33" t="s">
        <v>55</v>
      </c>
      <c r="B33" s="6">
        <f>13.88/85</f>
        <v>0.16329411764705884</v>
      </c>
      <c r="C33">
        <v>8</v>
      </c>
      <c r="D33">
        <v>0</v>
      </c>
      <c r="E33">
        <v>0</v>
      </c>
      <c r="F33">
        <v>0</v>
      </c>
      <c r="G33" s="5">
        <f t="shared" si="0"/>
        <v>8</v>
      </c>
      <c r="H33" s="4">
        <f t="shared" si="1"/>
        <v>1.3063529411764707</v>
      </c>
      <c r="I33" s="4">
        <v>1</v>
      </c>
      <c r="J33" s="4">
        <f t="shared" si="2"/>
        <v>8</v>
      </c>
      <c r="K33" s="4">
        <f t="shared" ref="K33:K67" si="12">+J33-H33</f>
        <v>6.6936470588235295</v>
      </c>
      <c r="L33" s="4">
        <f t="shared" si="4"/>
        <v>83.670588235294119</v>
      </c>
      <c r="M33">
        <f t="shared" si="10"/>
        <v>0</v>
      </c>
      <c r="O33">
        <f>19.98/60</f>
        <v>0.33300000000000002</v>
      </c>
    </row>
    <row r="34" spans="1:17" x14ac:dyDescent="0.25">
      <c r="A34" t="s">
        <v>56</v>
      </c>
      <c r="B34" s="6">
        <f>6.98/30</f>
        <v>0.23266666666666669</v>
      </c>
      <c r="C34">
        <v>19</v>
      </c>
      <c r="D34">
        <v>0</v>
      </c>
      <c r="E34">
        <v>0</v>
      </c>
      <c r="F34">
        <v>0</v>
      </c>
      <c r="G34" s="5">
        <f t="shared" si="0"/>
        <v>19</v>
      </c>
      <c r="H34" s="4">
        <f t="shared" si="1"/>
        <v>4.4206666666666674</v>
      </c>
      <c r="I34" s="4">
        <v>2</v>
      </c>
      <c r="J34" s="4">
        <f t="shared" si="2"/>
        <v>38</v>
      </c>
      <c r="K34" s="4">
        <f t="shared" si="12"/>
        <v>33.579333333333331</v>
      </c>
      <c r="L34" s="4">
        <f t="shared" si="4"/>
        <v>88.36666666666666</v>
      </c>
      <c r="M34">
        <f t="shared" si="10"/>
        <v>0</v>
      </c>
      <c r="P34">
        <v>5822</v>
      </c>
      <c r="Q34">
        <v>150</v>
      </c>
    </row>
    <row r="35" spans="1:17" x14ac:dyDescent="0.25">
      <c r="A35" t="s">
        <v>57</v>
      </c>
      <c r="B35" s="6">
        <f>36.81/60</f>
        <v>0.61350000000000005</v>
      </c>
      <c r="C35">
        <v>14</v>
      </c>
      <c r="D35">
        <v>0</v>
      </c>
      <c r="E35">
        <v>0</v>
      </c>
      <c r="F35">
        <v>14</v>
      </c>
      <c r="G35" s="5">
        <f t="shared" si="0"/>
        <v>0</v>
      </c>
      <c r="H35" s="4">
        <f t="shared" si="1"/>
        <v>0</v>
      </c>
      <c r="I35" s="4">
        <v>3</v>
      </c>
      <c r="J35" s="4">
        <f t="shared" si="2"/>
        <v>0</v>
      </c>
      <c r="K35" s="4">
        <f t="shared" si="12"/>
        <v>0</v>
      </c>
      <c r="L35" s="4" t="e">
        <f t="shared" si="4"/>
        <v>#DIV/0!</v>
      </c>
      <c r="M35">
        <f t="shared" si="10"/>
        <v>42</v>
      </c>
      <c r="P35">
        <v>-508</v>
      </c>
      <c r="Q35">
        <v>80</v>
      </c>
    </row>
    <row r="36" spans="1:17" x14ac:dyDescent="0.25">
      <c r="A36" t="s">
        <v>58</v>
      </c>
      <c r="B36" s="6">
        <f>21.42/36</f>
        <v>0.59500000000000008</v>
      </c>
      <c r="C36">
        <v>0</v>
      </c>
      <c r="D36">
        <v>0</v>
      </c>
      <c r="E36">
        <v>0</v>
      </c>
      <c r="F36">
        <v>0</v>
      </c>
      <c r="G36" s="5">
        <f t="shared" si="0"/>
        <v>0</v>
      </c>
      <c r="H36" s="4">
        <f t="shared" si="1"/>
        <v>0</v>
      </c>
      <c r="I36" s="4">
        <v>1.5</v>
      </c>
      <c r="J36" s="4">
        <f t="shared" si="2"/>
        <v>0</v>
      </c>
      <c r="K36" s="4">
        <f t="shared" si="12"/>
        <v>0</v>
      </c>
      <c r="L36" s="4" t="e">
        <f t="shared" si="4"/>
        <v>#DIV/0!</v>
      </c>
      <c r="M36">
        <f t="shared" si="10"/>
        <v>0</v>
      </c>
      <c r="P36">
        <f>SUM(P34:P35)</f>
        <v>5314</v>
      </c>
      <c r="Q36">
        <v>190</v>
      </c>
    </row>
    <row r="37" spans="1:17" x14ac:dyDescent="0.25">
      <c r="A37" t="s">
        <v>59</v>
      </c>
      <c r="B37" s="6">
        <f>26.96/88</f>
        <v>0.30636363636363639</v>
      </c>
      <c r="C37">
        <v>44</v>
      </c>
      <c r="D37">
        <v>44</v>
      </c>
      <c r="E37">
        <v>0</v>
      </c>
      <c r="F37">
        <v>65</v>
      </c>
      <c r="G37" s="5">
        <f t="shared" si="0"/>
        <v>23</v>
      </c>
      <c r="H37" s="4">
        <f t="shared" si="1"/>
        <v>7.0463636363636368</v>
      </c>
      <c r="I37" s="4">
        <v>1</v>
      </c>
      <c r="J37" s="4">
        <f t="shared" si="2"/>
        <v>23</v>
      </c>
      <c r="K37" s="4">
        <f t="shared" si="12"/>
        <v>15.953636363636363</v>
      </c>
      <c r="L37" s="4">
        <f t="shared" si="4"/>
        <v>69.36363636363636</v>
      </c>
      <c r="M37">
        <f t="shared" si="10"/>
        <v>65</v>
      </c>
      <c r="Q37">
        <v>24</v>
      </c>
    </row>
    <row r="38" spans="1:17" x14ac:dyDescent="0.25">
      <c r="A38" t="s">
        <v>60</v>
      </c>
      <c r="B38" s="4">
        <f>15.98/18</f>
        <v>0.88777777777777778</v>
      </c>
      <c r="C38">
        <v>18</v>
      </c>
      <c r="D38">
        <v>0</v>
      </c>
      <c r="E38">
        <v>0</v>
      </c>
      <c r="F38">
        <v>18</v>
      </c>
      <c r="G38" s="5">
        <f t="shared" si="0"/>
        <v>0</v>
      </c>
      <c r="H38" s="4">
        <f t="shared" si="1"/>
        <v>0</v>
      </c>
      <c r="I38" s="4">
        <v>4</v>
      </c>
      <c r="J38" s="4">
        <f t="shared" si="2"/>
        <v>0</v>
      </c>
      <c r="K38" s="4">
        <f t="shared" si="12"/>
        <v>0</v>
      </c>
      <c r="L38" s="4" t="e">
        <f t="shared" si="4"/>
        <v>#DIV/0!</v>
      </c>
      <c r="M38">
        <f t="shared" si="10"/>
        <v>72</v>
      </c>
      <c r="Q38">
        <v>50</v>
      </c>
    </row>
    <row r="39" spans="1:17" x14ac:dyDescent="0.25">
      <c r="A39" t="s">
        <v>61</v>
      </c>
      <c r="B39" s="6">
        <v>0.65</v>
      </c>
      <c r="C39">
        <v>6</v>
      </c>
      <c r="D39">
        <v>36</v>
      </c>
      <c r="E39">
        <v>0</v>
      </c>
      <c r="F39">
        <v>11</v>
      </c>
      <c r="G39" s="5">
        <f t="shared" si="0"/>
        <v>31</v>
      </c>
      <c r="H39" s="4">
        <f t="shared" si="1"/>
        <v>20.150000000000002</v>
      </c>
      <c r="I39" s="4">
        <v>1.5</v>
      </c>
      <c r="J39" s="4">
        <f t="shared" si="2"/>
        <v>46.5</v>
      </c>
      <c r="K39" s="4">
        <f t="shared" si="12"/>
        <v>26.349999999999998</v>
      </c>
      <c r="L39" s="4">
        <f t="shared" si="4"/>
        <v>56.666666666666664</v>
      </c>
      <c r="M39">
        <f t="shared" si="10"/>
        <v>16.5</v>
      </c>
      <c r="Q39">
        <v>59</v>
      </c>
    </row>
    <row r="40" spans="1:17" x14ac:dyDescent="0.25">
      <c r="A40" t="s">
        <v>62</v>
      </c>
      <c r="B40" s="6">
        <f>16.34/24</f>
        <v>0.68083333333333329</v>
      </c>
      <c r="C40">
        <v>16</v>
      </c>
      <c r="D40">
        <v>0</v>
      </c>
      <c r="E40">
        <v>0</v>
      </c>
      <c r="F40">
        <v>0</v>
      </c>
      <c r="G40" s="5">
        <f t="shared" si="0"/>
        <v>16</v>
      </c>
      <c r="H40" s="4">
        <f t="shared" si="1"/>
        <v>10.893333333333333</v>
      </c>
      <c r="I40" s="4">
        <v>1.5</v>
      </c>
      <c r="J40" s="4">
        <f t="shared" si="2"/>
        <v>24</v>
      </c>
      <c r="K40" s="4">
        <f t="shared" si="12"/>
        <v>13.106666666666667</v>
      </c>
      <c r="L40" s="4">
        <f t="shared" si="4"/>
        <v>54.611111111111107</v>
      </c>
      <c r="M40">
        <f t="shared" si="10"/>
        <v>0</v>
      </c>
      <c r="Q40">
        <v>50</v>
      </c>
    </row>
    <row r="41" spans="1:17" x14ac:dyDescent="0.25">
      <c r="A41" t="s">
        <v>63</v>
      </c>
      <c r="B41" s="6">
        <v>0.61</v>
      </c>
      <c r="C41">
        <v>0</v>
      </c>
      <c r="D41">
        <v>0</v>
      </c>
      <c r="E41">
        <v>0</v>
      </c>
      <c r="F41">
        <v>0</v>
      </c>
      <c r="G41" s="5">
        <f t="shared" si="0"/>
        <v>0</v>
      </c>
      <c r="H41" s="4">
        <f t="shared" si="1"/>
        <v>0</v>
      </c>
      <c r="I41" s="4">
        <v>1.5</v>
      </c>
      <c r="J41" s="4">
        <f t="shared" si="2"/>
        <v>0</v>
      </c>
      <c r="K41" s="4">
        <f t="shared" si="12"/>
        <v>0</v>
      </c>
      <c r="L41" s="4" t="e">
        <f t="shared" si="4"/>
        <v>#DIV/0!</v>
      </c>
      <c r="M41">
        <f t="shared" si="10"/>
        <v>0</v>
      </c>
      <c r="Q41">
        <f>SUM(Q34:Q40)</f>
        <v>603</v>
      </c>
    </row>
    <row r="42" spans="1:17" x14ac:dyDescent="0.25">
      <c r="A42" t="s">
        <v>140</v>
      </c>
      <c r="B42" s="6">
        <f>14.88/24</f>
        <v>0.62</v>
      </c>
      <c r="C42">
        <v>16</v>
      </c>
      <c r="D42">
        <v>0</v>
      </c>
      <c r="E42">
        <v>0</v>
      </c>
      <c r="F42">
        <v>6</v>
      </c>
      <c r="G42" s="5">
        <f t="shared" si="0"/>
        <v>10</v>
      </c>
      <c r="H42" s="4">
        <f t="shared" si="1"/>
        <v>6.2</v>
      </c>
      <c r="I42" s="4">
        <v>2.5</v>
      </c>
      <c r="J42" s="4">
        <f t="shared" si="2"/>
        <v>25</v>
      </c>
      <c r="K42" s="4">
        <f t="shared" si="12"/>
        <v>18.8</v>
      </c>
      <c r="L42" s="4">
        <f t="shared" si="4"/>
        <v>75.2</v>
      </c>
      <c r="M42">
        <f t="shared" si="10"/>
        <v>15</v>
      </c>
    </row>
    <row r="43" spans="1:17" x14ac:dyDescent="0.25">
      <c r="A43" t="s">
        <v>64</v>
      </c>
      <c r="B43" s="6">
        <v>0.66</v>
      </c>
      <c r="C43">
        <v>36</v>
      </c>
      <c r="D43">
        <v>0</v>
      </c>
      <c r="E43">
        <v>0</v>
      </c>
      <c r="F43">
        <v>20</v>
      </c>
      <c r="G43" s="5">
        <f t="shared" si="0"/>
        <v>16</v>
      </c>
      <c r="H43" s="4">
        <f t="shared" si="1"/>
        <v>10.56</v>
      </c>
      <c r="I43" s="4">
        <v>1.5</v>
      </c>
      <c r="J43" s="4">
        <f t="shared" si="2"/>
        <v>24</v>
      </c>
      <c r="K43" s="4">
        <f t="shared" si="12"/>
        <v>13.44</v>
      </c>
      <c r="L43" s="4">
        <f t="shared" si="4"/>
        <v>55.999999999999993</v>
      </c>
      <c r="M43">
        <f t="shared" si="10"/>
        <v>30</v>
      </c>
    </row>
    <row r="44" spans="1:17" x14ac:dyDescent="0.25">
      <c r="A44" t="s">
        <v>65</v>
      </c>
      <c r="B44" s="6">
        <f>5.98/24</f>
        <v>0.24916666666666668</v>
      </c>
      <c r="C44">
        <v>29</v>
      </c>
      <c r="D44">
        <v>0</v>
      </c>
      <c r="E44">
        <v>0</v>
      </c>
      <c r="F44">
        <v>24</v>
      </c>
      <c r="G44" s="5">
        <f t="shared" si="0"/>
        <v>5</v>
      </c>
      <c r="H44" s="4">
        <f t="shared" si="1"/>
        <v>1.2458333333333333</v>
      </c>
      <c r="I44" s="4">
        <v>1.25</v>
      </c>
      <c r="J44" s="4">
        <f t="shared" si="2"/>
        <v>6.25</v>
      </c>
      <c r="K44" s="4">
        <f t="shared" si="12"/>
        <v>5.0041666666666664</v>
      </c>
      <c r="L44" s="4">
        <f t="shared" si="4"/>
        <v>80.066666666666663</v>
      </c>
      <c r="M44">
        <f t="shared" si="10"/>
        <v>30</v>
      </c>
    </row>
    <row r="45" spans="1:17" x14ac:dyDescent="0.25">
      <c r="A45" t="s">
        <v>66</v>
      </c>
      <c r="B45" s="6">
        <f>11.78/24</f>
        <v>0.49083333333333329</v>
      </c>
      <c r="C45">
        <v>4</v>
      </c>
      <c r="D45">
        <v>48</v>
      </c>
      <c r="E45">
        <v>0</v>
      </c>
      <c r="F45">
        <v>39</v>
      </c>
      <c r="G45" s="5">
        <f t="shared" si="0"/>
        <v>13</v>
      </c>
      <c r="H45" s="4">
        <f t="shared" si="1"/>
        <v>6.3808333333333325</v>
      </c>
      <c r="I45" s="4">
        <v>2</v>
      </c>
      <c r="J45" s="4">
        <f t="shared" si="2"/>
        <v>26</v>
      </c>
      <c r="K45" s="4">
        <f t="shared" si="12"/>
        <v>19.619166666666668</v>
      </c>
      <c r="L45" s="4">
        <f t="shared" si="4"/>
        <v>75.458333333333343</v>
      </c>
      <c r="M45">
        <f t="shared" si="10"/>
        <v>78</v>
      </c>
    </row>
    <row r="46" spans="1:17" x14ac:dyDescent="0.25">
      <c r="A46" t="s">
        <v>67</v>
      </c>
      <c r="B46" s="6">
        <v>0.31</v>
      </c>
      <c r="C46">
        <v>0</v>
      </c>
      <c r="D46">
        <v>0</v>
      </c>
      <c r="E46">
        <v>0</v>
      </c>
      <c r="F46">
        <v>0</v>
      </c>
      <c r="G46" s="5">
        <f t="shared" si="0"/>
        <v>0</v>
      </c>
      <c r="H46" s="4">
        <f t="shared" si="1"/>
        <v>0</v>
      </c>
      <c r="I46" s="4">
        <v>1.25</v>
      </c>
      <c r="J46" s="4">
        <f t="shared" si="2"/>
        <v>0</v>
      </c>
      <c r="K46" s="4">
        <f t="shared" si="12"/>
        <v>0</v>
      </c>
      <c r="L46" s="4" t="e">
        <f t="shared" si="4"/>
        <v>#DIV/0!</v>
      </c>
      <c r="M46">
        <f t="shared" si="10"/>
        <v>0</v>
      </c>
    </row>
    <row r="47" spans="1:17" x14ac:dyDescent="0.25">
      <c r="A47" t="s">
        <v>68</v>
      </c>
      <c r="B47" s="6">
        <v>0.28999999999999998</v>
      </c>
      <c r="C47">
        <v>7</v>
      </c>
      <c r="D47">
        <v>0</v>
      </c>
      <c r="E47">
        <v>0</v>
      </c>
      <c r="F47">
        <v>6</v>
      </c>
      <c r="G47" s="5">
        <f t="shared" si="0"/>
        <v>1</v>
      </c>
      <c r="H47" s="4">
        <f t="shared" si="1"/>
        <v>0.28999999999999998</v>
      </c>
      <c r="I47" s="4">
        <v>1.25</v>
      </c>
      <c r="J47" s="4">
        <f t="shared" si="2"/>
        <v>1.25</v>
      </c>
      <c r="K47" s="4">
        <f t="shared" si="12"/>
        <v>0.96</v>
      </c>
      <c r="L47" s="4">
        <f t="shared" si="4"/>
        <v>76.8</v>
      </c>
      <c r="M47">
        <f t="shared" si="10"/>
        <v>7.5</v>
      </c>
    </row>
    <row r="48" spans="1:17" x14ac:dyDescent="0.25">
      <c r="A48" t="s">
        <v>69</v>
      </c>
      <c r="B48" s="6">
        <v>0.48</v>
      </c>
      <c r="C48">
        <v>0</v>
      </c>
      <c r="D48">
        <v>0</v>
      </c>
      <c r="E48">
        <v>0</v>
      </c>
      <c r="F48">
        <v>0</v>
      </c>
      <c r="G48" s="5">
        <f t="shared" si="0"/>
        <v>0</v>
      </c>
      <c r="H48" s="4">
        <f t="shared" si="1"/>
        <v>0</v>
      </c>
      <c r="I48" s="4">
        <v>2</v>
      </c>
      <c r="J48" s="4">
        <f t="shared" si="2"/>
        <v>0</v>
      </c>
      <c r="K48" s="4">
        <f t="shared" si="12"/>
        <v>0</v>
      </c>
      <c r="L48" s="4" t="e">
        <f t="shared" si="4"/>
        <v>#DIV/0!</v>
      </c>
      <c r="M48">
        <f t="shared" si="10"/>
        <v>0</v>
      </c>
    </row>
    <row r="49" spans="1:13" x14ac:dyDescent="0.25">
      <c r="A49" t="s">
        <v>70</v>
      </c>
      <c r="B49" s="6">
        <v>0.27</v>
      </c>
      <c r="C49">
        <v>0</v>
      </c>
      <c r="D49">
        <v>0</v>
      </c>
      <c r="E49">
        <v>0</v>
      </c>
      <c r="F49">
        <v>0</v>
      </c>
      <c r="G49" s="5">
        <f t="shared" si="0"/>
        <v>0</v>
      </c>
      <c r="H49" s="4">
        <f t="shared" si="1"/>
        <v>0</v>
      </c>
      <c r="I49" s="4">
        <v>1.25</v>
      </c>
      <c r="J49" s="4">
        <f t="shared" si="2"/>
        <v>0</v>
      </c>
      <c r="K49" s="4">
        <f t="shared" si="12"/>
        <v>0</v>
      </c>
      <c r="L49" s="4" t="e">
        <f t="shared" si="4"/>
        <v>#DIV/0!</v>
      </c>
      <c r="M49">
        <f t="shared" si="10"/>
        <v>0</v>
      </c>
    </row>
    <row r="50" spans="1:13" x14ac:dyDescent="0.25">
      <c r="A50" t="s">
        <v>71</v>
      </c>
      <c r="B50" s="6">
        <f>11.48/24</f>
        <v>0.47833333333333333</v>
      </c>
      <c r="C50">
        <v>17</v>
      </c>
      <c r="D50">
        <v>0</v>
      </c>
      <c r="E50">
        <v>0</v>
      </c>
      <c r="F50">
        <v>0</v>
      </c>
      <c r="G50" s="5">
        <f t="shared" si="0"/>
        <v>17</v>
      </c>
      <c r="H50" s="4">
        <f t="shared" si="1"/>
        <v>8.1316666666666659</v>
      </c>
      <c r="I50" s="4">
        <v>2</v>
      </c>
      <c r="J50" s="4">
        <f t="shared" si="2"/>
        <v>34</v>
      </c>
      <c r="K50" s="4">
        <f t="shared" si="12"/>
        <v>25.868333333333332</v>
      </c>
      <c r="L50" s="4">
        <f t="shared" si="4"/>
        <v>76.083333333333329</v>
      </c>
      <c r="M50">
        <f t="shared" si="10"/>
        <v>0</v>
      </c>
    </row>
    <row r="51" spans="1:13" x14ac:dyDescent="0.25">
      <c r="A51" t="s">
        <v>72</v>
      </c>
      <c r="B51" s="6">
        <f>10.67/24</f>
        <v>0.44458333333333333</v>
      </c>
      <c r="C51">
        <v>8</v>
      </c>
      <c r="D51">
        <v>24</v>
      </c>
      <c r="E51">
        <v>0</v>
      </c>
      <c r="F51">
        <v>19</v>
      </c>
      <c r="G51" s="5">
        <f t="shared" si="0"/>
        <v>13</v>
      </c>
      <c r="H51" s="4">
        <f t="shared" si="1"/>
        <v>5.7795833333333331</v>
      </c>
      <c r="I51" s="4">
        <v>1.25</v>
      </c>
      <c r="J51" s="4">
        <f t="shared" si="2"/>
        <v>16.25</v>
      </c>
      <c r="K51" s="4">
        <f t="shared" si="12"/>
        <v>10.470416666666667</v>
      </c>
      <c r="L51" s="4">
        <f t="shared" si="4"/>
        <v>64.433333333333337</v>
      </c>
      <c r="M51">
        <f t="shared" si="10"/>
        <v>23.75</v>
      </c>
    </row>
    <row r="52" spans="1:13" x14ac:dyDescent="0.25">
      <c r="A52" t="s">
        <v>73</v>
      </c>
      <c r="B52" s="6">
        <v>0.27</v>
      </c>
      <c r="C52">
        <v>0</v>
      </c>
      <c r="D52">
        <v>0</v>
      </c>
      <c r="E52">
        <v>0</v>
      </c>
      <c r="F52">
        <v>0</v>
      </c>
      <c r="G52" s="5">
        <f t="shared" si="0"/>
        <v>0</v>
      </c>
      <c r="H52" s="4">
        <f t="shared" si="1"/>
        <v>0</v>
      </c>
      <c r="I52" s="4">
        <v>1.25</v>
      </c>
      <c r="J52" s="4">
        <f t="shared" si="2"/>
        <v>0</v>
      </c>
      <c r="K52" s="4">
        <f t="shared" si="12"/>
        <v>0</v>
      </c>
      <c r="L52" s="4" t="e">
        <f t="shared" si="4"/>
        <v>#DIV/0!</v>
      </c>
      <c r="M52">
        <f t="shared" si="10"/>
        <v>0</v>
      </c>
    </row>
    <row r="53" spans="1:13" x14ac:dyDescent="0.25">
      <c r="A53" t="s">
        <v>74</v>
      </c>
      <c r="B53" s="6">
        <f>10.67/24</f>
        <v>0.44458333333333333</v>
      </c>
      <c r="C53">
        <v>4</v>
      </c>
      <c r="D53">
        <v>24</v>
      </c>
      <c r="E53">
        <v>0</v>
      </c>
      <c r="F53">
        <v>3</v>
      </c>
      <c r="G53" s="5">
        <f t="shared" si="0"/>
        <v>25</v>
      </c>
      <c r="H53" s="4">
        <f t="shared" si="1"/>
        <v>11.114583333333334</v>
      </c>
      <c r="I53" s="4">
        <v>2</v>
      </c>
      <c r="J53" s="4">
        <f t="shared" si="2"/>
        <v>50</v>
      </c>
      <c r="K53" s="4">
        <f t="shared" si="12"/>
        <v>38.885416666666664</v>
      </c>
      <c r="L53" s="4">
        <f t="shared" si="4"/>
        <v>77.770833333333329</v>
      </c>
      <c r="M53">
        <f t="shared" si="10"/>
        <v>6</v>
      </c>
    </row>
    <row r="54" spans="1:13" x14ac:dyDescent="0.25">
      <c r="A54" t="s">
        <v>75</v>
      </c>
      <c r="B54" s="6">
        <v>0.27</v>
      </c>
      <c r="C54">
        <v>0</v>
      </c>
      <c r="D54">
        <v>0</v>
      </c>
      <c r="E54">
        <v>0</v>
      </c>
      <c r="F54">
        <v>0</v>
      </c>
      <c r="G54" s="5">
        <f t="shared" si="0"/>
        <v>0</v>
      </c>
      <c r="H54" s="4">
        <f t="shared" si="1"/>
        <v>0</v>
      </c>
      <c r="I54" s="4">
        <v>1.25</v>
      </c>
      <c r="J54" s="4">
        <f t="shared" si="2"/>
        <v>0</v>
      </c>
      <c r="K54" s="4">
        <f t="shared" si="12"/>
        <v>0</v>
      </c>
      <c r="L54" s="4" t="e">
        <f t="shared" si="4"/>
        <v>#DIV/0!</v>
      </c>
      <c r="M54">
        <f t="shared" si="10"/>
        <v>0</v>
      </c>
    </row>
    <row r="55" spans="1:13" x14ac:dyDescent="0.25">
      <c r="A55" t="s">
        <v>76</v>
      </c>
      <c r="B55" s="6">
        <f>11.48/24</f>
        <v>0.47833333333333333</v>
      </c>
      <c r="C55">
        <v>9</v>
      </c>
      <c r="D55">
        <v>0</v>
      </c>
      <c r="E55">
        <v>0</v>
      </c>
      <c r="F55">
        <v>0</v>
      </c>
      <c r="G55" s="5">
        <f t="shared" si="0"/>
        <v>9</v>
      </c>
      <c r="H55" s="4">
        <f t="shared" si="1"/>
        <v>4.3049999999999997</v>
      </c>
      <c r="I55" s="4">
        <v>2</v>
      </c>
      <c r="J55" s="4">
        <f t="shared" si="2"/>
        <v>18</v>
      </c>
      <c r="K55" s="4">
        <f t="shared" si="12"/>
        <v>13.695</v>
      </c>
      <c r="L55" s="4">
        <f t="shared" si="4"/>
        <v>76.083333333333343</v>
      </c>
      <c r="M55">
        <f t="shared" si="10"/>
        <v>0</v>
      </c>
    </row>
    <row r="56" spans="1:13" x14ac:dyDescent="0.25">
      <c r="A56" t="s">
        <v>77</v>
      </c>
      <c r="B56" s="6">
        <v>0.27</v>
      </c>
      <c r="C56">
        <v>0</v>
      </c>
      <c r="D56">
        <v>0</v>
      </c>
      <c r="E56">
        <v>0</v>
      </c>
      <c r="F56">
        <v>0</v>
      </c>
      <c r="G56" s="5">
        <f t="shared" si="0"/>
        <v>0</v>
      </c>
      <c r="H56" s="4">
        <f t="shared" si="1"/>
        <v>0</v>
      </c>
      <c r="I56" s="4">
        <v>1.25</v>
      </c>
      <c r="J56" s="4">
        <f t="shared" si="2"/>
        <v>0</v>
      </c>
      <c r="K56" s="4">
        <f t="shared" si="12"/>
        <v>0</v>
      </c>
      <c r="L56" s="4" t="e">
        <f t="shared" si="4"/>
        <v>#DIV/0!</v>
      </c>
      <c r="M56">
        <f t="shared" si="10"/>
        <v>0</v>
      </c>
    </row>
    <row r="57" spans="1:13" x14ac:dyDescent="0.25">
      <c r="A57" t="s">
        <v>78</v>
      </c>
      <c r="B57" s="6">
        <f>12.88/24</f>
        <v>0.53666666666666674</v>
      </c>
      <c r="C57">
        <v>10</v>
      </c>
      <c r="D57">
        <v>24</v>
      </c>
      <c r="E57">
        <v>0</v>
      </c>
      <c r="F57">
        <v>25</v>
      </c>
      <c r="G57" s="5">
        <f t="shared" si="0"/>
        <v>9</v>
      </c>
      <c r="H57" s="4">
        <f t="shared" si="1"/>
        <v>4.830000000000001</v>
      </c>
      <c r="I57" s="4">
        <v>1.5</v>
      </c>
      <c r="J57" s="4">
        <f t="shared" si="2"/>
        <v>13.5</v>
      </c>
      <c r="K57" s="4">
        <f t="shared" si="12"/>
        <v>8.6699999999999982</v>
      </c>
      <c r="L57" s="4">
        <f t="shared" si="4"/>
        <v>64.222222222222214</v>
      </c>
      <c r="M57">
        <f t="shared" si="10"/>
        <v>37.5</v>
      </c>
    </row>
    <row r="58" spans="1:13" x14ac:dyDescent="0.25">
      <c r="A58" t="s">
        <v>144</v>
      </c>
      <c r="B58" s="6">
        <v>0.3</v>
      </c>
      <c r="C58">
        <v>14</v>
      </c>
      <c r="D58">
        <v>0</v>
      </c>
      <c r="E58">
        <v>0</v>
      </c>
      <c r="F58">
        <v>8</v>
      </c>
      <c r="G58" s="5">
        <f t="shared" si="0"/>
        <v>6</v>
      </c>
      <c r="H58" s="4">
        <f t="shared" si="1"/>
        <v>1.7999999999999998</v>
      </c>
      <c r="I58" s="4">
        <v>1.5</v>
      </c>
      <c r="J58" s="4">
        <f t="shared" si="2"/>
        <v>9</v>
      </c>
      <c r="K58" s="4">
        <f t="shared" si="12"/>
        <v>7.2</v>
      </c>
      <c r="L58" s="4">
        <f t="shared" si="4"/>
        <v>80</v>
      </c>
      <c r="M58">
        <f t="shared" si="10"/>
        <v>12</v>
      </c>
    </row>
    <row r="59" spans="1:13" x14ac:dyDescent="0.25">
      <c r="A59" t="s">
        <v>141</v>
      </c>
      <c r="B59" s="6">
        <f>6.98/24</f>
        <v>0.29083333333333333</v>
      </c>
      <c r="C59">
        <v>17</v>
      </c>
      <c r="D59">
        <v>0</v>
      </c>
      <c r="E59">
        <v>0</v>
      </c>
      <c r="F59">
        <v>9</v>
      </c>
      <c r="G59" s="5">
        <f t="shared" si="0"/>
        <v>8</v>
      </c>
      <c r="H59" s="4">
        <f t="shared" si="1"/>
        <v>2.3266666666666667</v>
      </c>
      <c r="I59" s="4">
        <v>1.5</v>
      </c>
      <c r="J59" s="4">
        <f t="shared" si="2"/>
        <v>12</v>
      </c>
      <c r="K59" s="4">
        <f t="shared" si="12"/>
        <v>9.6733333333333338</v>
      </c>
      <c r="L59" s="4">
        <f t="shared" si="4"/>
        <v>80.611111111111114</v>
      </c>
      <c r="M59">
        <f t="shared" si="10"/>
        <v>13.5</v>
      </c>
    </row>
    <row r="60" spans="1:13" x14ac:dyDescent="0.25">
      <c r="A60" t="s">
        <v>79</v>
      </c>
      <c r="B60" s="6">
        <v>0.33</v>
      </c>
      <c r="C60">
        <v>33</v>
      </c>
      <c r="D60">
        <v>12</v>
      </c>
      <c r="E60">
        <v>0</v>
      </c>
      <c r="F60">
        <v>28</v>
      </c>
      <c r="G60" s="5">
        <f t="shared" si="0"/>
        <v>17</v>
      </c>
      <c r="H60" s="4">
        <f t="shared" si="1"/>
        <v>5.61</v>
      </c>
      <c r="I60" s="4">
        <v>1.5</v>
      </c>
      <c r="J60" s="4">
        <f t="shared" si="2"/>
        <v>25.5</v>
      </c>
      <c r="K60" s="4">
        <f t="shared" si="12"/>
        <v>19.89</v>
      </c>
      <c r="L60" s="4">
        <f t="shared" si="4"/>
        <v>78</v>
      </c>
      <c r="M60">
        <f t="shared" si="10"/>
        <v>42</v>
      </c>
    </row>
    <row r="61" spans="1:13" x14ac:dyDescent="0.25">
      <c r="A61" t="s">
        <v>80</v>
      </c>
      <c r="B61" s="6">
        <f>20.96/24</f>
        <v>0.87333333333333341</v>
      </c>
      <c r="C61">
        <v>0</v>
      </c>
      <c r="D61">
        <v>0</v>
      </c>
      <c r="E61">
        <v>0</v>
      </c>
      <c r="F61">
        <v>0</v>
      </c>
      <c r="G61" s="5">
        <f t="shared" si="0"/>
        <v>0</v>
      </c>
      <c r="H61" s="4">
        <f t="shared" si="1"/>
        <v>0</v>
      </c>
      <c r="I61" s="4">
        <v>2.5</v>
      </c>
      <c r="J61" s="4">
        <f t="shared" si="2"/>
        <v>0</v>
      </c>
      <c r="K61" s="4">
        <f t="shared" si="12"/>
        <v>0</v>
      </c>
      <c r="L61" s="4" t="e">
        <f t="shared" si="4"/>
        <v>#DIV/0!</v>
      </c>
      <c r="M61">
        <f t="shared" si="10"/>
        <v>0</v>
      </c>
    </row>
    <row r="62" spans="1:13" x14ac:dyDescent="0.25">
      <c r="A62" t="s">
        <v>81</v>
      </c>
      <c r="B62" s="6">
        <f>14.64/24</f>
        <v>0.61</v>
      </c>
      <c r="C62">
        <v>0</v>
      </c>
      <c r="D62">
        <v>0</v>
      </c>
      <c r="E62">
        <v>0</v>
      </c>
      <c r="F62">
        <v>0</v>
      </c>
      <c r="G62" s="5">
        <f t="shared" si="0"/>
        <v>0</v>
      </c>
      <c r="H62" s="4">
        <f t="shared" si="1"/>
        <v>0</v>
      </c>
      <c r="I62" s="4">
        <v>1.5</v>
      </c>
      <c r="J62" s="4">
        <f t="shared" si="2"/>
        <v>0</v>
      </c>
      <c r="K62" s="4">
        <f t="shared" si="12"/>
        <v>0</v>
      </c>
      <c r="L62" s="4" t="e">
        <f t="shared" si="4"/>
        <v>#DIV/0!</v>
      </c>
      <c r="M62">
        <f t="shared" si="10"/>
        <v>0</v>
      </c>
    </row>
    <row r="63" spans="1:13" x14ac:dyDescent="0.25">
      <c r="A63" t="s">
        <v>82</v>
      </c>
      <c r="B63" s="6">
        <f>12.98/40</f>
        <v>0.32450000000000001</v>
      </c>
      <c r="C63">
        <v>0</v>
      </c>
      <c r="D63">
        <v>0</v>
      </c>
      <c r="E63">
        <v>0</v>
      </c>
      <c r="F63">
        <v>0</v>
      </c>
      <c r="G63" s="5">
        <f t="shared" si="0"/>
        <v>0</v>
      </c>
      <c r="H63" s="4">
        <f t="shared" si="1"/>
        <v>0</v>
      </c>
      <c r="I63" s="4">
        <v>1.5</v>
      </c>
      <c r="J63" s="4">
        <f t="shared" si="2"/>
        <v>0</v>
      </c>
      <c r="K63" s="4">
        <f t="shared" si="12"/>
        <v>0</v>
      </c>
      <c r="L63" s="4" t="e">
        <f t="shared" si="4"/>
        <v>#DIV/0!</v>
      </c>
    </row>
    <row r="64" spans="1:13" x14ac:dyDescent="0.25">
      <c r="A64" t="s">
        <v>83</v>
      </c>
      <c r="B64" s="6">
        <v>0.98</v>
      </c>
      <c r="C64">
        <v>0</v>
      </c>
      <c r="D64">
        <v>0</v>
      </c>
      <c r="E64">
        <v>0</v>
      </c>
      <c r="F64">
        <v>0</v>
      </c>
      <c r="G64" s="5">
        <f t="shared" si="0"/>
        <v>0</v>
      </c>
      <c r="H64" s="4">
        <f t="shared" si="1"/>
        <v>0</v>
      </c>
      <c r="I64" s="4">
        <v>2</v>
      </c>
      <c r="J64" s="4">
        <f t="shared" si="2"/>
        <v>0</v>
      </c>
      <c r="K64" s="4">
        <f t="shared" si="12"/>
        <v>0</v>
      </c>
      <c r="L64" s="4" t="e">
        <f t="shared" si="4"/>
        <v>#DIV/0!</v>
      </c>
    </row>
    <row r="65" spans="1:13" x14ac:dyDescent="0.25">
      <c r="A65" t="s">
        <v>84</v>
      </c>
      <c r="B65" s="6">
        <f>21.98/36</f>
        <v>0.61055555555555552</v>
      </c>
      <c r="C65">
        <v>0</v>
      </c>
      <c r="D65">
        <v>0</v>
      </c>
      <c r="E65">
        <v>0</v>
      </c>
      <c r="F65">
        <v>0</v>
      </c>
      <c r="G65" s="5">
        <f t="shared" si="0"/>
        <v>0</v>
      </c>
      <c r="H65" s="4">
        <f t="shared" si="1"/>
        <v>0</v>
      </c>
      <c r="I65" s="4">
        <v>1.5</v>
      </c>
      <c r="J65" s="4">
        <f t="shared" si="2"/>
        <v>0</v>
      </c>
      <c r="K65" s="4">
        <f t="shared" si="12"/>
        <v>0</v>
      </c>
      <c r="L65" s="4" t="e">
        <f t="shared" si="4"/>
        <v>#DIV/0!</v>
      </c>
    </row>
    <row r="66" spans="1:13" x14ac:dyDescent="0.25">
      <c r="A66" t="s">
        <v>85</v>
      </c>
      <c r="B66" s="6">
        <f>2.98/40</f>
        <v>7.4499999999999997E-2</v>
      </c>
      <c r="C66">
        <v>25</v>
      </c>
      <c r="D66">
        <v>244</v>
      </c>
      <c r="E66">
        <v>0</v>
      </c>
      <c r="F66">
        <v>130</v>
      </c>
      <c r="G66" s="5">
        <f t="shared" si="0"/>
        <v>139</v>
      </c>
      <c r="H66" s="4">
        <f t="shared" si="1"/>
        <v>10.355499999999999</v>
      </c>
      <c r="I66" s="4">
        <v>1</v>
      </c>
      <c r="J66" s="4">
        <f t="shared" si="2"/>
        <v>139</v>
      </c>
      <c r="K66" s="4">
        <f t="shared" si="12"/>
        <v>128.64449999999999</v>
      </c>
      <c r="L66" s="4">
        <f t="shared" si="4"/>
        <v>92.55</v>
      </c>
      <c r="M66">
        <f>+F66*I66</f>
        <v>130</v>
      </c>
    </row>
    <row r="67" spans="1:13" x14ac:dyDescent="0.25">
      <c r="A67" t="s">
        <v>86</v>
      </c>
      <c r="B67" s="6">
        <f>21.96/36</f>
        <v>0.61</v>
      </c>
      <c r="C67">
        <v>2</v>
      </c>
      <c r="D67">
        <v>18</v>
      </c>
      <c r="E67">
        <v>0</v>
      </c>
      <c r="F67">
        <v>17</v>
      </c>
      <c r="G67" s="5">
        <f t="shared" si="0"/>
        <v>3</v>
      </c>
      <c r="H67" s="4">
        <f t="shared" si="1"/>
        <v>1.83</v>
      </c>
      <c r="I67" s="4">
        <v>1.5</v>
      </c>
      <c r="J67" s="4">
        <f t="shared" si="2"/>
        <v>4.5</v>
      </c>
      <c r="K67" s="4">
        <f t="shared" si="12"/>
        <v>2.67</v>
      </c>
      <c r="L67" s="4">
        <f t="shared" si="4"/>
        <v>59.333333333333329</v>
      </c>
      <c r="M67">
        <f>+F67*I67</f>
        <v>25.5</v>
      </c>
    </row>
    <row r="68" spans="1:13" x14ac:dyDescent="0.25">
      <c r="B68" s="6"/>
      <c r="G68" s="5"/>
      <c r="H68" s="4"/>
      <c r="I68" s="4"/>
      <c r="J68" s="4">
        <f>SUM(J14:J67)</f>
        <v>1134.75</v>
      </c>
      <c r="K68" s="4">
        <f>SUM(K14:K67)</f>
        <v>871.16008553049676</v>
      </c>
      <c r="L68" s="4"/>
    </row>
    <row r="69" spans="1:13" x14ac:dyDescent="0.25">
      <c r="B69" s="6"/>
      <c r="G69" s="5"/>
      <c r="H69" s="4"/>
      <c r="I69" s="4"/>
      <c r="J69" s="4"/>
      <c r="K69" s="4"/>
      <c r="L69" s="4"/>
    </row>
    <row r="70" spans="1:13" x14ac:dyDescent="0.25">
      <c r="A70" s="7" t="s">
        <v>5</v>
      </c>
      <c r="B70" s="6"/>
      <c r="G70" s="5"/>
      <c r="H70" s="4"/>
      <c r="I70" s="4"/>
      <c r="J70" s="4"/>
      <c r="K70" s="4"/>
      <c r="L70" s="4"/>
    </row>
    <row r="71" spans="1:13" x14ac:dyDescent="0.25">
      <c r="A71" t="s">
        <v>142</v>
      </c>
      <c r="B71" s="6"/>
      <c r="G71" s="5"/>
      <c r="I71" s="4">
        <v>105</v>
      </c>
      <c r="J71" s="4"/>
      <c r="K71" s="4"/>
      <c r="L71" s="4"/>
    </row>
    <row r="72" spans="1:13" x14ac:dyDescent="0.25">
      <c r="A72" t="s">
        <v>143</v>
      </c>
      <c r="B72" s="6"/>
      <c r="G72" s="5"/>
      <c r="I72" s="4">
        <v>86</v>
      </c>
      <c r="J72" s="4"/>
      <c r="K72" s="4"/>
      <c r="L72" s="4"/>
    </row>
    <row r="73" spans="1:13" x14ac:dyDescent="0.25">
      <c r="A73" t="s">
        <v>149</v>
      </c>
      <c r="B73" s="6"/>
      <c r="G73" s="5"/>
      <c r="I73" s="4">
        <v>40</v>
      </c>
      <c r="J73" s="4"/>
      <c r="K73" s="4"/>
      <c r="L73" s="4"/>
    </row>
    <row r="74" spans="1:13" x14ac:dyDescent="0.25">
      <c r="B74" s="6"/>
      <c r="G74" s="5"/>
      <c r="I74" s="4">
        <v>0</v>
      </c>
      <c r="J74" s="4"/>
      <c r="K74" s="4"/>
      <c r="L74" s="4"/>
    </row>
    <row r="75" spans="1:13" x14ac:dyDescent="0.25">
      <c r="B75" s="6"/>
      <c r="G75" s="5"/>
      <c r="H75" s="4"/>
      <c r="I75" s="4">
        <v>0</v>
      </c>
      <c r="J75" s="4"/>
      <c r="K75" s="4"/>
      <c r="L75" s="4"/>
    </row>
    <row r="76" spans="1:13" x14ac:dyDescent="0.25">
      <c r="A76" t="s">
        <v>8</v>
      </c>
      <c r="B76" s="6"/>
      <c r="G76" s="5"/>
      <c r="H76" s="4"/>
      <c r="I76" s="4"/>
      <c r="J76" s="4"/>
      <c r="K76" s="4"/>
      <c r="L76" s="4"/>
    </row>
    <row r="77" spans="1:13" x14ac:dyDescent="0.25">
      <c r="A77" s="7" t="s">
        <v>87</v>
      </c>
      <c r="B77" s="6"/>
      <c r="G77" s="5"/>
      <c r="H77" s="4"/>
      <c r="I77" s="4"/>
      <c r="J77" s="4"/>
      <c r="K77" s="4"/>
      <c r="L77" s="4"/>
    </row>
    <row r="78" spans="1:13" x14ac:dyDescent="0.25">
      <c r="A78" t="s">
        <v>88</v>
      </c>
      <c r="H78" s="4">
        <v>0</v>
      </c>
      <c r="I78" s="4"/>
      <c r="J78" s="4"/>
      <c r="K78" s="4"/>
      <c r="L78" s="4"/>
    </row>
    <row r="79" spans="1:13" x14ac:dyDescent="0.25">
      <c r="A79" t="s">
        <v>89</v>
      </c>
      <c r="H79" s="4">
        <v>0</v>
      </c>
      <c r="I79" s="4"/>
      <c r="J79" s="4"/>
      <c r="K79" s="4"/>
      <c r="L79" s="4"/>
    </row>
    <row r="80" spans="1:13" x14ac:dyDescent="0.25">
      <c r="A80" t="s">
        <v>90</v>
      </c>
      <c r="H80" s="4">
        <v>0</v>
      </c>
      <c r="I80" s="4"/>
      <c r="J80" s="4"/>
      <c r="K80" s="4"/>
      <c r="L80" s="4"/>
    </row>
    <row r="81" spans="1:15" x14ac:dyDescent="0.25">
      <c r="A81" t="s">
        <v>91</v>
      </c>
      <c r="B81" t="s">
        <v>92</v>
      </c>
      <c r="H81" s="4">
        <v>0</v>
      </c>
      <c r="L81" s="4"/>
    </row>
    <row r="82" spans="1:15" x14ac:dyDescent="0.25">
      <c r="A82" t="s">
        <v>93</v>
      </c>
      <c r="H82" s="4">
        <v>0</v>
      </c>
      <c r="L82" s="4"/>
    </row>
    <row r="83" spans="1:15" x14ac:dyDescent="0.25">
      <c r="A83" t="s">
        <v>94</v>
      </c>
      <c r="H83" s="4">
        <v>0</v>
      </c>
    </row>
    <row r="84" spans="1:15" x14ac:dyDescent="0.25">
      <c r="A84" t="s">
        <v>95</v>
      </c>
      <c r="H84" s="4">
        <v>0</v>
      </c>
    </row>
    <row r="85" spans="1:15" x14ac:dyDescent="0.25">
      <c r="A85" t="s">
        <v>96</v>
      </c>
      <c r="H85" s="4">
        <v>0</v>
      </c>
      <c r="O85">
        <v>1000</v>
      </c>
    </row>
    <row r="86" spans="1:15" x14ac:dyDescent="0.25">
      <c r="A86" t="s">
        <v>97</v>
      </c>
      <c r="H86" s="4">
        <v>0</v>
      </c>
      <c r="O86">
        <v>110</v>
      </c>
    </row>
    <row r="87" spans="1:15" x14ac:dyDescent="0.25">
      <c r="A87" t="s">
        <v>98</v>
      </c>
      <c r="H87" s="4">
        <v>0</v>
      </c>
      <c r="O87">
        <v>50</v>
      </c>
    </row>
    <row r="88" spans="1:15" x14ac:dyDescent="0.25">
      <c r="A88" t="s">
        <v>99</v>
      </c>
      <c r="H88" s="4">
        <v>0</v>
      </c>
      <c r="O88">
        <v>160</v>
      </c>
    </row>
    <row r="89" spans="1:15" x14ac:dyDescent="0.25">
      <c r="A89" t="s">
        <v>100</v>
      </c>
      <c r="H89" s="4">
        <v>0</v>
      </c>
      <c r="O89">
        <f>SUM(O85:O88)</f>
        <v>1320</v>
      </c>
    </row>
    <row r="90" spans="1:15" x14ac:dyDescent="0.25">
      <c r="A90" t="s">
        <v>101</v>
      </c>
      <c r="B90">
        <v>3</v>
      </c>
      <c r="H90" s="6">
        <v>0</v>
      </c>
    </row>
    <row r="91" spans="1:15" x14ac:dyDescent="0.25">
      <c r="A91" t="s">
        <v>102</v>
      </c>
      <c r="H91" s="4">
        <v>0</v>
      </c>
    </row>
    <row r="92" spans="1:15" x14ac:dyDescent="0.25">
      <c r="A92" t="s">
        <v>103</v>
      </c>
      <c r="H92" s="4">
        <v>0</v>
      </c>
    </row>
    <row r="93" spans="1:15" x14ac:dyDescent="0.25">
      <c r="A93" t="s">
        <v>104</v>
      </c>
      <c r="H93" s="4">
        <v>0</v>
      </c>
    </row>
    <row r="94" spans="1:15" x14ac:dyDescent="0.25">
      <c r="A94" t="s">
        <v>105</v>
      </c>
      <c r="B94" s="4"/>
      <c r="C94" s="4"/>
      <c r="D94" s="4"/>
      <c r="E94" s="4"/>
      <c r="F94" s="4"/>
      <c r="G94" s="4"/>
      <c r="H94" s="4">
        <v>0</v>
      </c>
    </row>
    <row r="95" spans="1:15" x14ac:dyDescent="0.25">
      <c r="A95" t="s">
        <v>106</v>
      </c>
      <c r="H95" s="4">
        <v>0</v>
      </c>
    </row>
    <row r="96" spans="1:15" x14ac:dyDescent="0.25">
      <c r="A96" t="s">
        <v>107</v>
      </c>
      <c r="B96" s="4">
        <v>0</v>
      </c>
      <c r="C96" s="4">
        <v>0</v>
      </c>
      <c r="D96" s="4">
        <f>SUM(B96:C96)</f>
        <v>0</v>
      </c>
      <c r="E96" s="4">
        <f>+D96*3.5</f>
        <v>0</v>
      </c>
      <c r="F96" s="4"/>
      <c r="G96" s="4"/>
      <c r="H96" s="4">
        <v>0</v>
      </c>
    </row>
    <row r="97" spans="1:10" x14ac:dyDescent="0.25">
      <c r="A97" t="s">
        <v>108</v>
      </c>
      <c r="B97">
        <v>6</v>
      </c>
      <c r="C97">
        <v>6.48</v>
      </c>
      <c r="H97" s="4">
        <v>25.92</v>
      </c>
    </row>
    <row r="98" spans="1:10" x14ac:dyDescent="0.25">
      <c r="A98" t="s">
        <v>109</v>
      </c>
      <c r="H98" s="4">
        <v>0</v>
      </c>
    </row>
    <row r="99" spans="1:10" x14ac:dyDescent="0.25">
      <c r="A99" t="s">
        <v>110</v>
      </c>
      <c r="H99" s="4">
        <v>0</v>
      </c>
    </row>
    <row r="100" spans="1:10" x14ac:dyDescent="0.25">
      <c r="A100" t="s">
        <v>111</v>
      </c>
      <c r="H100" s="4">
        <v>0</v>
      </c>
    </row>
    <row r="101" spans="1:10" x14ac:dyDescent="0.25">
      <c r="A101" t="s">
        <v>112</v>
      </c>
      <c r="H101" s="4">
        <v>0</v>
      </c>
    </row>
    <row r="102" spans="1:10" x14ac:dyDescent="0.25">
      <c r="A102" t="s">
        <v>113</v>
      </c>
      <c r="H102" s="4">
        <v>0</v>
      </c>
    </row>
    <row r="103" spans="1:10" x14ac:dyDescent="0.25">
      <c r="A103" t="s">
        <v>114</v>
      </c>
      <c r="H103" s="4">
        <v>0</v>
      </c>
    </row>
    <row r="104" spans="1:10" x14ac:dyDescent="0.25">
      <c r="A104" t="s">
        <v>115</v>
      </c>
      <c r="H104" s="4">
        <v>23.96</v>
      </c>
    </row>
    <row r="105" spans="1:10" x14ac:dyDescent="0.25">
      <c r="A105" t="s">
        <v>116</v>
      </c>
      <c r="H105" s="4">
        <v>0</v>
      </c>
    </row>
    <row r="106" spans="1:10" x14ac:dyDescent="0.25">
      <c r="A106" t="s">
        <v>117</v>
      </c>
      <c r="H106" s="4">
        <v>0</v>
      </c>
    </row>
    <row r="107" spans="1:10" x14ac:dyDescent="0.25">
      <c r="A107" t="s">
        <v>118</v>
      </c>
      <c r="H107" s="4">
        <v>0</v>
      </c>
    </row>
    <row r="108" spans="1:10" x14ac:dyDescent="0.25">
      <c r="A108" t="s">
        <v>119</v>
      </c>
      <c r="H108" s="4">
        <v>0</v>
      </c>
    </row>
    <row r="109" spans="1:10" x14ac:dyDescent="0.25">
      <c r="A109" t="s">
        <v>120</v>
      </c>
      <c r="B109" s="4"/>
      <c r="C109" s="4"/>
      <c r="D109" s="4"/>
      <c r="E109" s="4"/>
      <c r="F109" s="4"/>
      <c r="G109" s="4"/>
      <c r="H109" s="4">
        <v>0</v>
      </c>
    </row>
    <row r="110" spans="1:10" x14ac:dyDescent="0.25">
      <c r="A110" t="s">
        <v>121</v>
      </c>
      <c r="H110" s="4">
        <v>0</v>
      </c>
    </row>
    <row r="111" spans="1:10" x14ac:dyDescent="0.25">
      <c r="A111" t="s">
        <v>122</v>
      </c>
      <c r="H111" s="4">
        <v>15.96</v>
      </c>
      <c r="J111" t="s">
        <v>8</v>
      </c>
    </row>
    <row r="112" spans="1:10" x14ac:dyDescent="0.25">
      <c r="A112" t="s">
        <v>123</v>
      </c>
      <c r="H112" s="4">
        <v>0</v>
      </c>
    </row>
    <row r="113" spans="1:8" x14ac:dyDescent="0.25">
      <c r="A113" t="s">
        <v>124</v>
      </c>
      <c r="H113" s="4">
        <v>0</v>
      </c>
    </row>
    <row r="114" spans="1:8" x14ac:dyDescent="0.25">
      <c r="A114" t="s">
        <v>125</v>
      </c>
      <c r="G114" t="s">
        <v>8</v>
      </c>
      <c r="H114" s="4">
        <v>0</v>
      </c>
    </row>
    <row r="115" spans="1:8" x14ac:dyDescent="0.25">
      <c r="A115" t="s">
        <v>126</v>
      </c>
      <c r="H115" s="4">
        <v>0</v>
      </c>
    </row>
    <row r="116" spans="1:8" x14ac:dyDescent="0.25">
      <c r="A116" t="s">
        <v>127</v>
      </c>
      <c r="H116" s="4">
        <v>7.97</v>
      </c>
    </row>
    <row r="117" spans="1:8" x14ac:dyDescent="0.25">
      <c r="A117" t="s">
        <v>128</v>
      </c>
      <c r="H117" s="4">
        <v>0</v>
      </c>
    </row>
    <row r="118" spans="1:8" x14ac:dyDescent="0.25">
      <c r="A118" t="s">
        <v>129</v>
      </c>
      <c r="H118" s="4">
        <v>0</v>
      </c>
    </row>
    <row r="119" spans="1:8" x14ac:dyDescent="0.25">
      <c r="A119" t="s">
        <v>130</v>
      </c>
      <c r="H119" s="4">
        <v>0</v>
      </c>
    </row>
    <row r="120" spans="1:8" x14ac:dyDescent="0.25">
      <c r="A120" t="s">
        <v>131</v>
      </c>
      <c r="H120" s="4">
        <v>0</v>
      </c>
    </row>
    <row r="121" spans="1:8" x14ac:dyDescent="0.25">
      <c r="A121" t="s">
        <v>132</v>
      </c>
      <c r="H121" s="4">
        <v>0</v>
      </c>
    </row>
    <row r="122" spans="1:8" x14ac:dyDescent="0.25">
      <c r="A122" t="s">
        <v>133</v>
      </c>
      <c r="H122" s="4">
        <v>0</v>
      </c>
    </row>
    <row r="123" spans="1:8" x14ac:dyDescent="0.25">
      <c r="A123" t="s">
        <v>134</v>
      </c>
      <c r="H123" s="4">
        <v>0</v>
      </c>
    </row>
    <row r="124" spans="1:8" x14ac:dyDescent="0.25">
      <c r="A124" t="s">
        <v>137</v>
      </c>
      <c r="H124" s="4">
        <v>0</v>
      </c>
    </row>
    <row r="125" spans="1:8" x14ac:dyDescent="0.25">
      <c r="A125" t="s">
        <v>138</v>
      </c>
      <c r="H125" s="4">
        <v>0</v>
      </c>
    </row>
    <row r="126" spans="1:8" x14ac:dyDescent="0.25">
      <c r="A126" t="s">
        <v>139</v>
      </c>
      <c r="H126" s="4">
        <v>0</v>
      </c>
    </row>
    <row r="127" spans="1:8" x14ac:dyDescent="0.25">
      <c r="A127" t="s">
        <v>147</v>
      </c>
      <c r="H127" s="4">
        <v>7.83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B3FE-D93D-4048-8D0B-1C7F24CF10FC}">
  <dimension ref="A1:V132"/>
  <sheetViews>
    <sheetView topLeftCell="D124" workbookViewId="0">
      <selection sqref="A1:V145"/>
    </sheetView>
  </sheetViews>
  <sheetFormatPr defaultRowHeight="15" x14ac:dyDescent="0.25"/>
  <cols>
    <col min="1" max="1" width="23.7109375" bestFit="1" customWidth="1"/>
    <col min="2" max="2" width="13.28515625" bestFit="1" customWidth="1"/>
    <col min="3" max="3" width="11.42578125" bestFit="1" customWidth="1"/>
    <col min="4" max="4" width="15.5703125" bestFit="1" customWidth="1"/>
    <col min="18" max="18" width="11.5703125" bestFit="1" customWidth="1"/>
  </cols>
  <sheetData>
    <row r="1" spans="1:22" x14ac:dyDescent="0.25">
      <c r="A1" s="1" t="s">
        <v>0</v>
      </c>
      <c r="B1" s="2">
        <v>43729</v>
      </c>
    </row>
    <row r="3" spans="1:22" x14ac:dyDescent="0.25">
      <c r="B3" s="3" t="s">
        <v>1</v>
      </c>
      <c r="C3" s="3" t="s">
        <v>2</v>
      </c>
      <c r="D3" s="3" t="s">
        <v>3</v>
      </c>
      <c r="E3" s="3"/>
      <c r="F3" s="3" t="s">
        <v>4</v>
      </c>
      <c r="G3" s="3" t="s">
        <v>5</v>
      </c>
      <c r="H3" s="3" t="s">
        <v>4</v>
      </c>
      <c r="I3" s="3"/>
      <c r="O3">
        <f>472.5-154.5</f>
        <v>318</v>
      </c>
      <c r="P3" s="2">
        <v>30</v>
      </c>
      <c r="Q3" s="2"/>
      <c r="R3" s="2"/>
      <c r="U3" s="2"/>
      <c r="V3" s="2"/>
    </row>
    <row r="4" spans="1:22" x14ac:dyDescent="0.25">
      <c r="A4" s="4" t="s">
        <v>6</v>
      </c>
      <c r="B4" s="4">
        <f>208+756.47+177+221</f>
        <v>1362.47</v>
      </c>
      <c r="C4" s="4">
        <f>411.1+49.5+63</f>
        <v>523.6</v>
      </c>
      <c r="D4" s="4" t="s">
        <v>7</v>
      </c>
      <c r="E4" s="4"/>
      <c r="F4" s="4">
        <f>+B11+C11</f>
        <v>6877.3700000000008</v>
      </c>
      <c r="G4" s="4"/>
      <c r="H4" s="4">
        <f>SUM(B11:C11)</f>
        <v>6877.3700000000008</v>
      </c>
      <c r="I4" s="4"/>
      <c r="J4" s="4" t="s">
        <v>8</v>
      </c>
      <c r="K4" s="4" t="s">
        <v>9</v>
      </c>
      <c r="L4" s="4">
        <f>+F4+I4</f>
        <v>6877.3700000000008</v>
      </c>
      <c r="M4" s="4"/>
      <c r="O4">
        <v>227.47</v>
      </c>
      <c r="P4">
        <v>180</v>
      </c>
    </row>
    <row r="5" spans="1:22" x14ac:dyDescent="0.25">
      <c r="A5" s="4" t="s">
        <v>11</v>
      </c>
      <c r="B5" s="4">
        <f>488+162.5+116</f>
        <v>766.5</v>
      </c>
      <c r="C5" s="4">
        <f>183.05+32.5</f>
        <v>215.55</v>
      </c>
      <c r="D5" s="4" t="s">
        <v>12</v>
      </c>
      <c r="E5" s="4"/>
      <c r="F5" s="4">
        <f>SUM(H14:H146)</f>
        <v>2268.379861552597</v>
      </c>
      <c r="G5" s="4">
        <f>SUM(I74:I78)</f>
        <v>848</v>
      </c>
      <c r="H5" s="4">
        <f>SUM(F5:G5)</f>
        <v>3116.379861552597</v>
      </c>
      <c r="I5" s="4"/>
      <c r="J5" s="4" t="s">
        <v>8</v>
      </c>
      <c r="K5" s="4" t="s">
        <v>10</v>
      </c>
      <c r="L5" s="4">
        <f>+F5+I5</f>
        <v>2268.379861552597</v>
      </c>
      <c r="M5" s="4"/>
      <c r="O5">
        <f>SUM(O3:O4)</f>
        <v>545.47</v>
      </c>
      <c r="P5">
        <v>10</v>
      </c>
    </row>
    <row r="6" spans="1:22" x14ac:dyDescent="0.25">
      <c r="A6" s="4" t="s">
        <v>14</v>
      </c>
      <c r="B6" s="4">
        <v>511</v>
      </c>
      <c r="C6" s="4">
        <v>268.75</v>
      </c>
      <c r="D6" s="4" t="s">
        <v>15</v>
      </c>
      <c r="E6" s="4"/>
      <c r="F6" s="4">
        <f>+F4-F5</f>
        <v>4608.9901384474033</v>
      </c>
      <c r="G6" s="4"/>
      <c r="H6" s="4">
        <f>+H4-H5</f>
        <v>3760.9901384474038</v>
      </c>
      <c r="I6" s="4"/>
      <c r="J6" s="4" t="s">
        <v>8</v>
      </c>
      <c r="K6" s="4" t="s">
        <v>15</v>
      </c>
      <c r="L6" s="4">
        <f>+F6+I6</f>
        <v>4608.9901384474033</v>
      </c>
      <c r="M6" s="4"/>
      <c r="P6">
        <v>115</v>
      </c>
    </row>
    <row r="7" spans="1:22" x14ac:dyDescent="0.25">
      <c r="A7" s="4" t="s">
        <v>17</v>
      </c>
      <c r="B7" s="4">
        <v>752</v>
      </c>
      <c r="C7" s="4">
        <v>289.5</v>
      </c>
      <c r="D7" s="4" t="s">
        <v>13</v>
      </c>
      <c r="E7" s="4"/>
      <c r="F7" s="4">
        <f>+F6*0.2</f>
        <v>921.7980276894807</v>
      </c>
      <c r="G7" s="4"/>
      <c r="H7" s="4">
        <f>+H6*0.2</f>
        <v>752.1980276894808</v>
      </c>
      <c r="I7" s="4"/>
      <c r="J7" s="4"/>
      <c r="K7" s="4" t="s">
        <v>13</v>
      </c>
      <c r="L7" s="4">
        <f>+F7+I7</f>
        <v>921.7980276894807</v>
      </c>
      <c r="M7" s="4"/>
      <c r="P7">
        <v>-150</v>
      </c>
    </row>
    <row r="8" spans="1:22" x14ac:dyDescent="0.25">
      <c r="A8" s="4" t="s">
        <v>18</v>
      </c>
      <c r="B8" s="4">
        <v>895</v>
      </c>
      <c r="C8" s="4">
        <f>138.75+173.5</f>
        <v>312.25</v>
      </c>
      <c r="D8" s="4" t="s">
        <v>19</v>
      </c>
      <c r="E8" s="4"/>
      <c r="F8" s="4">
        <f>+F6-F7</f>
        <v>3687.1921107579228</v>
      </c>
      <c r="G8" s="4"/>
      <c r="H8" s="4">
        <f>+H6-H7</f>
        <v>3008.7921107579232</v>
      </c>
      <c r="I8" s="4"/>
      <c r="J8" s="4"/>
      <c r="K8" s="4" t="s">
        <v>16</v>
      </c>
      <c r="L8" s="4">
        <f>+F8+I8</f>
        <v>3687.1921107579228</v>
      </c>
      <c r="M8" s="4"/>
      <c r="N8" s="4"/>
      <c r="P8">
        <v>15</v>
      </c>
    </row>
    <row r="9" spans="1:22" x14ac:dyDescent="0.25">
      <c r="A9" s="4" t="s">
        <v>20</v>
      </c>
      <c r="B9" s="4">
        <v>0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P9">
        <v>46</v>
      </c>
    </row>
    <row r="10" spans="1:22" x14ac:dyDescent="0.25">
      <c r="A10" s="4" t="s">
        <v>21</v>
      </c>
      <c r="B10" s="4">
        <v>735</v>
      </c>
      <c r="C10" s="4">
        <v>245.75</v>
      </c>
      <c r="D10" s="4"/>
      <c r="E10" s="4"/>
      <c r="F10" s="4"/>
      <c r="G10" s="4"/>
      <c r="H10" s="4"/>
      <c r="I10" s="4"/>
      <c r="J10" s="4"/>
      <c r="K10" s="4"/>
      <c r="L10" s="4"/>
      <c r="P10">
        <f>SUM(P4:P9)</f>
        <v>216</v>
      </c>
    </row>
    <row r="11" spans="1:22" x14ac:dyDescent="0.25">
      <c r="A11" s="4" t="s">
        <v>8</v>
      </c>
      <c r="B11" s="4">
        <f>SUM(B4:B10)</f>
        <v>5021.97</v>
      </c>
      <c r="C11" s="4">
        <f>SUM(C4:C10)</f>
        <v>1855.4</v>
      </c>
      <c r="D11" s="4"/>
      <c r="E11" s="4"/>
      <c r="F11" s="4"/>
      <c r="G11" s="4"/>
      <c r="H11" s="4"/>
      <c r="I11" s="4"/>
      <c r="J11" s="4"/>
      <c r="K11" s="4"/>
      <c r="L11" s="4"/>
    </row>
    <row r="12" spans="1:22" x14ac:dyDescent="0.25">
      <c r="A12" s="4"/>
      <c r="B12" s="4"/>
      <c r="C12" s="4"/>
    </row>
    <row r="13" spans="1:22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3" t="s">
        <v>33</v>
      </c>
      <c r="M13" s="3" t="s">
        <v>34</v>
      </c>
      <c r="O13" s="3"/>
      <c r="P13" s="3" t="s">
        <v>35</v>
      </c>
      <c r="Q13" s="3" t="s">
        <v>11</v>
      </c>
      <c r="R13" s="3" t="s">
        <v>14</v>
      </c>
      <c r="S13" s="3" t="s">
        <v>17</v>
      </c>
      <c r="T13" s="3" t="s">
        <v>36</v>
      </c>
      <c r="U13" s="3" t="s">
        <v>20</v>
      </c>
      <c r="V13" s="3" t="s">
        <v>21</v>
      </c>
    </row>
    <row r="14" spans="1:22" x14ac:dyDescent="0.25">
      <c r="A14" t="s">
        <v>37</v>
      </c>
      <c r="B14" s="4">
        <f>14.94/24</f>
        <v>0.62249999999999994</v>
      </c>
      <c r="C14">
        <v>0</v>
      </c>
      <c r="D14">
        <v>0</v>
      </c>
      <c r="E14">
        <v>0</v>
      </c>
      <c r="F14">
        <v>0</v>
      </c>
      <c r="G14" s="5">
        <f t="shared" ref="G14:G70" si="0">+C14+D14-E14-F14</f>
        <v>0</v>
      </c>
      <c r="H14" s="4">
        <f t="shared" ref="H14:H70" si="1">+G14*B14</f>
        <v>0</v>
      </c>
      <c r="I14" s="4">
        <v>1.5</v>
      </c>
      <c r="J14" s="4">
        <f t="shared" ref="J14:J70" si="2">+G14*I14</f>
        <v>0</v>
      </c>
      <c r="K14" s="4">
        <f t="shared" ref="K14:K33" si="3">+J14-H14</f>
        <v>0</v>
      </c>
      <c r="L14" s="4" t="e">
        <f t="shared" ref="L14:L70" si="4">+K14/J14*100</f>
        <v>#DIV/0!</v>
      </c>
      <c r="M14">
        <f>+F14*I14</f>
        <v>0</v>
      </c>
      <c r="O14" t="s">
        <v>38</v>
      </c>
      <c r="P14">
        <v>245.75</v>
      </c>
      <c r="Q14">
        <v>63.05</v>
      </c>
      <c r="R14">
        <v>114.25</v>
      </c>
      <c r="S14">
        <v>50</v>
      </c>
      <c r="T14">
        <v>80.75</v>
      </c>
      <c r="U14">
        <v>0</v>
      </c>
      <c r="V14">
        <v>0</v>
      </c>
    </row>
    <row r="15" spans="1:22" x14ac:dyDescent="0.25">
      <c r="A15" t="s">
        <v>150</v>
      </c>
      <c r="B15" s="6">
        <v>1.6</v>
      </c>
      <c r="C15">
        <v>0</v>
      </c>
      <c r="D15">
        <v>40</v>
      </c>
      <c r="E15">
        <v>0</v>
      </c>
      <c r="F15">
        <v>0</v>
      </c>
      <c r="G15" s="5">
        <f t="shared" ref="G15" si="5">+C15+D15-E15-F15</f>
        <v>40</v>
      </c>
      <c r="H15" s="4">
        <f t="shared" ref="H15" si="6">+G15*B15</f>
        <v>64</v>
      </c>
      <c r="I15" s="4">
        <v>4</v>
      </c>
      <c r="J15" s="4">
        <f t="shared" ref="J15" si="7">+G15*I15</f>
        <v>160</v>
      </c>
      <c r="K15" s="4">
        <f t="shared" ref="K15" si="8">+J15-H15</f>
        <v>96</v>
      </c>
      <c r="L15" s="4">
        <f t="shared" ref="L15" si="9">+K15/J15*100</f>
        <v>60</v>
      </c>
      <c r="M15">
        <f>+F15*I15</f>
        <v>0</v>
      </c>
      <c r="O15" t="s">
        <v>5</v>
      </c>
      <c r="P15">
        <v>100</v>
      </c>
      <c r="Q15">
        <v>30</v>
      </c>
      <c r="R15">
        <v>30</v>
      </c>
      <c r="S15">
        <v>30</v>
      </c>
      <c r="T15">
        <v>55</v>
      </c>
      <c r="U15">
        <v>0</v>
      </c>
      <c r="V15">
        <v>0</v>
      </c>
    </row>
    <row r="16" spans="1:22" x14ac:dyDescent="0.25">
      <c r="A16" t="s">
        <v>39</v>
      </c>
      <c r="B16" s="6">
        <f>12.98/50</f>
        <v>0.2596</v>
      </c>
      <c r="C16">
        <v>75</v>
      </c>
      <c r="D16">
        <v>200</v>
      </c>
      <c r="E16">
        <v>0</v>
      </c>
      <c r="F16">
        <v>58</v>
      </c>
      <c r="G16" s="5">
        <f t="shared" si="0"/>
        <v>217</v>
      </c>
      <c r="H16" s="4">
        <f t="shared" si="1"/>
        <v>56.333199999999998</v>
      </c>
      <c r="I16" s="4">
        <v>1</v>
      </c>
      <c r="J16" s="4">
        <f t="shared" si="2"/>
        <v>217</v>
      </c>
      <c r="K16" s="4">
        <f t="shared" si="3"/>
        <v>160.66679999999999</v>
      </c>
      <c r="L16" s="4">
        <f t="shared" si="4"/>
        <v>74.039999999999992</v>
      </c>
      <c r="M16">
        <f>+F16*I16</f>
        <v>58</v>
      </c>
      <c r="P16">
        <v>640</v>
      </c>
      <c r="Q16">
        <v>0</v>
      </c>
      <c r="R16">
        <v>62</v>
      </c>
      <c r="S16">
        <v>0</v>
      </c>
      <c r="T16">
        <v>48</v>
      </c>
      <c r="U16">
        <v>0</v>
      </c>
      <c r="V16">
        <v>0</v>
      </c>
    </row>
    <row r="17" spans="1:22" x14ac:dyDescent="0.25">
      <c r="A17" t="s">
        <v>40</v>
      </c>
      <c r="B17" s="6">
        <f>12.18/46</f>
        <v>0.26478260869565218</v>
      </c>
      <c r="C17">
        <v>36</v>
      </c>
      <c r="D17">
        <v>0</v>
      </c>
      <c r="E17">
        <v>0</v>
      </c>
      <c r="F17">
        <v>0</v>
      </c>
      <c r="G17" s="5">
        <f t="shared" si="0"/>
        <v>36</v>
      </c>
      <c r="H17" s="4">
        <f t="shared" si="1"/>
        <v>9.5321739130434793</v>
      </c>
      <c r="I17" s="4">
        <v>1</v>
      </c>
      <c r="J17" s="4">
        <f t="shared" si="2"/>
        <v>36</v>
      </c>
      <c r="K17" s="4">
        <f t="shared" si="3"/>
        <v>26.467826086956521</v>
      </c>
      <c r="L17" s="4">
        <f t="shared" si="4"/>
        <v>73.521739130434781</v>
      </c>
      <c r="M17">
        <f>+F17*I17</f>
        <v>0</v>
      </c>
      <c r="P17">
        <v>145</v>
      </c>
      <c r="Q17">
        <v>0</v>
      </c>
      <c r="R17">
        <v>100</v>
      </c>
      <c r="S17">
        <v>10</v>
      </c>
      <c r="T17">
        <v>8</v>
      </c>
      <c r="U17">
        <v>0</v>
      </c>
      <c r="V17">
        <v>0</v>
      </c>
    </row>
    <row r="18" spans="1:22" x14ac:dyDescent="0.25">
      <c r="A18" t="s">
        <v>42</v>
      </c>
      <c r="B18" s="6">
        <f>11.98/60</f>
        <v>0.19966666666666669</v>
      </c>
      <c r="C18">
        <v>0</v>
      </c>
      <c r="D18">
        <v>0</v>
      </c>
      <c r="E18">
        <v>0</v>
      </c>
      <c r="F18">
        <v>0</v>
      </c>
      <c r="G18" s="5">
        <f t="shared" si="0"/>
        <v>0</v>
      </c>
      <c r="H18" s="4">
        <f t="shared" si="1"/>
        <v>0</v>
      </c>
      <c r="I18" s="4">
        <v>0.5</v>
      </c>
      <c r="J18" s="4">
        <f t="shared" si="2"/>
        <v>0</v>
      </c>
      <c r="K18" s="4">
        <f t="shared" si="3"/>
        <v>0</v>
      </c>
      <c r="L18" s="4" t="e">
        <f t="shared" si="4"/>
        <v>#DIV/0!</v>
      </c>
      <c r="P18">
        <v>0</v>
      </c>
      <c r="Q18">
        <v>140</v>
      </c>
      <c r="R18">
        <v>150</v>
      </c>
      <c r="S18">
        <v>52</v>
      </c>
      <c r="T18">
        <v>30</v>
      </c>
      <c r="U18">
        <v>0</v>
      </c>
      <c r="V18">
        <v>0</v>
      </c>
    </row>
    <row r="19" spans="1:22" x14ac:dyDescent="0.25">
      <c r="A19" t="s">
        <v>43</v>
      </c>
      <c r="B19" s="6">
        <f>9.26/40</f>
        <v>0.23149999999999998</v>
      </c>
      <c r="C19">
        <v>0</v>
      </c>
      <c r="D19">
        <v>0</v>
      </c>
      <c r="E19">
        <v>0</v>
      </c>
      <c r="F19">
        <v>0</v>
      </c>
      <c r="G19" s="5">
        <f t="shared" si="0"/>
        <v>0</v>
      </c>
      <c r="H19" s="4">
        <f t="shared" si="1"/>
        <v>0</v>
      </c>
      <c r="I19" s="4">
        <v>1</v>
      </c>
      <c r="J19" s="4">
        <f t="shared" si="2"/>
        <v>0</v>
      </c>
      <c r="K19" s="4">
        <f t="shared" si="3"/>
        <v>0</v>
      </c>
      <c r="L19" s="4" t="e">
        <f t="shared" si="4"/>
        <v>#DIV/0!</v>
      </c>
      <c r="P19">
        <v>-150</v>
      </c>
      <c r="Q19">
        <v>-150</v>
      </c>
      <c r="R19">
        <v>-150</v>
      </c>
      <c r="S19">
        <v>-150</v>
      </c>
      <c r="T19">
        <v>-150</v>
      </c>
      <c r="U19">
        <v>-150</v>
      </c>
      <c r="V19">
        <v>0</v>
      </c>
    </row>
    <row r="20" spans="1:22" x14ac:dyDescent="0.25">
      <c r="A20" t="s">
        <v>146</v>
      </c>
      <c r="B20" s="6">
        <f>6.97/44</f>
        <v>0.15840909090909092</v>
      </c>
      <c r="C20">
        <v>42</v>
      </c>
      <c r="D20">
        <v>0</v>
      </c>
      <c r="E20">
        <v>0</v>
      </c>
      <c r="F20">
        <v>19</v>
      </c>
      <c r="G20" s="5">
        <f t="shared" si="0"/>
        <v>23</v>
      </c>
      <c r="H20" s="4">
        <f t="shared" si="1"/>
        <v>3.643409090909091</v>
      </c>
      <c r="I20" s="4">
        <v>1</v>
      </c>
      <c r="J20" s="4">
        <f t="shared" si="2"/>
        <v>23</v>
      </c>
      <c r="K20" s="4">
        <f t="shared" si="3"/>
        <v>19.356590909090908</v>
      </c>
      <c r="L20" s="4">
        <f t="shared" si="4"/>
        <v>84.159090909090907</v>
      </c>
      <c r="M20">
        <f>+F20*I20</f>
        <v>19</v>
      </c>
      <c r="P20">
        <v>0</v>
      </c>
      <c r="Q20">
        <v>49</v>
      </c>
      <c r="R20">
        <v>0</v>
      </c>
      <c r="S20">
        <v>60</v>
      </c>
      <c r="T20">
        <v>300</v>
      </c>
      <c r="U20">
        <v>0</v>
      </c>
      <c r="V20">
        <v>0</v>
      </c>
    </row>
    <row r="21" spans="1:22" x14ac:dyDescent="0.25">
      <c r="A21" t="s">
        <v>44</v>
      </c>
      <c r="B21" s="6">
        <f>12.14/24</f>
        <v>0.50583333333333336</v>
      </c>
      <c r="C21">
        <v>130</v>
      </c>
      <c r="D21">
        <v>334</v>
      </c>
      <c r="E21">
        <v>0</v>
      </c>
      <c r="F21">
        <v>42</v>
      </c>
      <c r="G21" s="5">
        <f t="shared" si="0"/>
        <v>422</v>
      </c>
      <c r="H21" s="4">
        <f t="shared" si="1"/>
        <v>213.46166666666667</v>
      </c>
      <c r="I21" s="4">
        <v>2.5</v>
      </c>
      <c r="J21" s="4">
        <f t="shared" si="2"/>
        <v>1055</v>
      </c>
      <c r="K21" s="4">
        <f t="shared" si="3"/>
        <v>841.5383333333333</v>
      </c>
      <c r="L21" s="4">
        <f t="shared" si="4"/>
        <v>79.766666666666666</v>
      </c>
      <c r="M21">
        <f>+F21*I21</f>
        <v>105</v>
      </c>
      <c r="P21">
        <v>0</v>
      </c>
      <c r="Q21">
        <v>60</v>
      </c>
      <c r="R21">
        <v>0</v>
      </c>
      <c r="S21">
        <v>150</v>
      </c>
      <c r="T21">
        <v>0</v>
      </c>
      <c r="U21">
        <v>0</v>
      </c>
      <c r="V21">
        <v>0</v>
      </c>
    </row>
    <row r="22" spans="1:22" x14ac:dyDescent="0.25">
      <c r="A22" t="s">
        <v>45</v>
      </c>
      <c r="B22" s="6">
        <f>9.84/30</f>
        <v>0.32800000000000001</v>
      </c>
      <c r="C22">
        <v>0</v>
      </c>
      <c r="D22">
        <v>0</v>
      </c>
      <c r="E22">
        <v>0</v>
      </c>
      <c r="F22">
        <v>0</v>
      </c>
      <c r="G22" s="5">
        <f t="shared" si="0"/>
        <v>0</v>
      </c>
      <c r="H22" s="4">
        <f t="shared" si="1"/>
        <v>0</v>
      </c>
      <c r="I22" s="4">
        <v>1</v>
      </c>
      <c r="J22" s="4">
        <f t="shared" si="2"/>
        <v>0</v>
      </c>
      <c r="K22" s="4">
        <f t="shared" si="3"/>
        <v>0</v>
      </c>
      <c r="L22" s="4" t="e">
        <f t="shared" si="4"/>
        <v>#DIV/0!</v>
      </c>
      <c r="P22">
        <v>0</v>
      </c>
      <c r="Q22">
        <v>30</v>
      </c>
      <c r="R22">
        <v>0</v>
      </c>
      <c r="S22">
        <v>0</v>
      </c>
      <c r="T22">
        <v>0</v>
      </c>
      <c r="U22">
        <v>0</v>
      </c>
    </row>
    <row r="23" spans="1:22" x14ac:dyDescent="0.25">
      <c r="A23" t="s">
        <v>152</v>
      </c>
      <c r="B23" s="6">
        <v>0.33</v>
      </c>
      <c r="C23">
        <v>0</v>
      </c>
      <c r="D23">
        <v>36</v>
      </c>
      <c r="E23">
        <v>0</v>
      </c>
      <c r="F23">
        <v>0</v>
      </c>
      <c r="G23" s="5">
        <f t="shared" ref="G23" si="10">+C23+D23-E23-F23</f>
        <v>36</v>
      </c>
      <c r="H23" s="4">
        <f t="shared" ref="H23" si="11">+G23*B23</f>
        <v>11.88</v>
      </c>
      <c r="I23" s="4">
        <v>1.5</v>
      </c>
      <c r="J23" s="4">
        <f t="shared" ref="J23" si="12">+G23*I23</f>
        <v>54</v>
      </c>
      <c r="K23" s="4">
        <f t="shared" ref="K23" si="13">+J23-H23</f>
        <v>42.12</v>
      </c>
      <c r="L23" s="4">
        <f t="shared" ref="L23" si="14">+K23/J23*100</f>
        <v>77.999999999999986</v>
      </c>
      <c r="M23">
        <f>+F23*I23</f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46</v>
      </c>
      <c r="B24" s="6">
        <f>14.96/760</f>
        <v>1.968421052631579E-2</v>
      </c>
      <c r="C24">
        <v>380</v>
      </c>
      <c r="D24">
        <v>4520</v>
      </c>
      <c r="E24">
        <v>0</v>
      </c>
      <c r="F24">
        <v>0</v>
      </c>
      <c r="G24" s="5">
        <f t="shared" si="0"/>
        <v>4900</v>
      </c>
      <c r="H24" s="4">
        <f t="shared" si="1"/>
        <v>96.452631578947376</v>
      </c>
      <c r="I24" s="4">
        <v>0.05</v>
      </c>
      <c r="J24" s="4">
        <f t="shared" si="2"/>
        <v>245</v>
      </c>
      <c r="K24" s="4">
        <f t="shared" si="3"/>
        <v>148.54736842105262</v>
      </c>
      <c r="L24" s="4">
        <f t="shared" si="4"/>
        <v>60.631578947368411</v>
      </c>
      <c r="M24">
        <f>+F24*I24</f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47</v>
      </c>
      <c r="B25" s="6">
        <f>28.49/48</f>
        <v>0.59354166666666663</v>
      </c>
      <c r="C25">
        <v>0</v>
      </c>
      <c r="D25">
        <v>0</v>
      </c>
      <c r="E25">
        <v>0</v>
      </c>
      <c r="F25">
        <v>0</v>
      </c>
      <c r="G25" s="5">
        <f t="shared" si="0"/>
        <v>0</v>
      </c>
      <c r="H25" s="4">
        <f t="shared" si="1"/>
        <v>0</v>
      </c>
      <c r="I25" s="4">
        <v>1.5</v>
      </c>
      <c r="J25" s="4">
        <f t="shared" si="2"/>
        <v>0</v>
      </c>
      <c r="K25" s="4">
        <f t="shared" si="3"/>
        <v>0</v>
      </c>
      <c r="L25" s="4" t="e">
        <f t="shared" si="4"/>
        <v>#DIV/0!</v>
      </c>
      <c r="M25">
        <f t="shared" ref="M25:M65" si="15">+F25*I25</f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136</v>
      </c>
      <c r="B26" s="6">
        <f>9.48/96</f>
        <v>9.8750000000000004E-2</v>
      </c>
      <c r="C26">
        <v>80</v>
      </c>
      <c r="D26">
        <v>0</v>
      </c>
      <c r="E26">
        <v>0</v>
      </c>
      <c r="F26">
        <v>30</v>
      </c>
      <c r="G26" s="5">
        <f t="shared" si="0"/>
        <v>50</v>
      </c>
      <c r="H26" s="4">
        <f t="shared" si="1"/>
        <v>4.9375</v>
      </c>
      <c r="I26" s="4">
        <v>1.5</v>
      </c>
      <c r="J26" s="4">
        <f t="shared" si="2"/>
        <v>75</v>
      </c>
      <c r="K26" s="4">
        <f t="shared" si="3"/>
        <v>70.0625</v>
      </c>
      <c r="L26" s="4">
        <f t="shared" si="4"/>
        <v>93.416666666666671</v>
      </c>
    </row>
    <row r="27" spans="1:22" x14ac:dyDescent="0.25">
      <c r="A27" t="s">
        <v>48</v>
      </c>
      <c r="B27">
        <f>21.42/36</f>
        <v>0.59500000000000008</v>
      </c>
      <c r="C27">
        <v>0</v>
      </c>
      <c r="D27">
        <v>0</v>
      </c>
      <c r="E27">
        <v>0</v>
      </c>
      <c r="F27">
        <v>0</v>
      </c>
      <c r="G27" s="5">
        <f t="shared" si="0"/>
        <v>0</v>
      </c>
      <c r="H27" s="4">
        <f t="shared" si="1"/>
        <v>0</v>
      </c>
      <c r="I27" s="4">
        <v>1.5</v>
      </c>
      <c r="J27" s="4">
        <f t="shared" si="2"/>
        <v>0</v>
      </c>
      <c r="K27" s="4">
        <f t="shared" si="3"/>
        <v>0</v>
      </c>
      <c r="L27" s="4" t="e">
        <f t="shared" si="4"/>
        <v>#DIV/0!</v>
      </c>
      <c r="M27">
        <f t="shared" si="15"/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50</v>
      </c>
      <c r="B28" s="6">
        <v>0.66</v>
      </c>
      <c r="C28">
        <v>12</v>
      </c>
      <c r="D28">
        <v>144</v>
      </c>
      <c r="E28">
        <v>0</v>
      </c>
      <c r="F28">
        <v>32</v>
      </c>
      <c r="G28" s="5">
        <f t="shared" si="0"/>
        <v>124</v>
      </c>
      <c r="H28" s="4">
        <f t="shared" si="1"/>
        <v>81.84</v>
      </c>
      <c r="I28" s="4">
        <v>1.5</v>
      </c>
      <c r="J28" s="4">
        <f t="shared" si="2"/>
        <v>186</v>
      </c>
      <c r="K28" s="4">
        <f t="shared" si="3"/>
        <v>104.16</v>
      </c>
      <c r="L28" s="4">
        <f t="shared" si="4"/>
        <v>55.999999999999993</v>
      </c>
      <c r="M28">
        <f t="shared" si="15"/>
        <v>48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51</v>
      </c>
      <c r="B29" s="6">
        <v>0.66</v>
      </c>
      <c r="C29">
        <v>12</v>
      </c>
      <c r="D29">
        <v>144</v>
      </c>
      <c r="E29">
        <v>0</v>
      </c>
      <c r="F29">
        <v>44</v>
      </c>
      <c r="G29" s="5">
        <f t="shared" si="0"/>
        <v>112</v>
      </c>
      <c r="H29" s="4">
        <f t="shared" si="1"/>
        <v>73.92</v>
      </c>
      <c r="I29" s="4">
        <v>1.2</v>
      </c>
      <c r="J29" s="4">
        <f t="shared" si="2"/>
        <v>134.4</v>
      </c>
      <c r="K29" s="4">
        <f t="shared" si="3"/>
        <v>60.480000000000004</v>
      </c>
      <c r="L29" s="4">
        <f t="shared" si="4"/>
        <v>45</v>
      </c>
      <c r="M29">
        <f t="shared" si="15"/>
        <v>52.8</v>
      </c>
      <c r="P29">
        <f t="shared" ref="P29:V29" si="16">SUM(P14:P28)</f>
        <v>980.75</v>
      </c>
      <c r="Q29">
        <f t="shared" si="16"/>
        <v>222.05</v>
      </c>
      <c r="R29">
        <f t="shared" si="16"/>
        <v>306.25</v>
      </c>
      <c r="S29">
        <f t="shared" si="16"/>
        <v>202</v>
      </c>
      <c r="T29">
        <f t="shared" si="16"/>
        <v>371.75</v>
      </c>
      <c r="U29">
        <f t="shared" si="16"/>
        <v>-150</v>
      </c>
      <c r="V29">
        <f t="shared" si="16"/>
        <v>0</v>
      </c>
    </row>
    <row r="30" spans="1:22" x14ac:dyDescent="0.25">
      <c r="A30" t="s">
        <v>128</v>
      </c>
      <c r="B30" s="6">
        <f>10.48/20</f>
        <v>0.52400000000000002</v>
      </c>
      <c r="C30">
        <v>0</v>
      </c>
      <c r="D30">
        <v>20</v>
      </c>
      <c r="E30">
        <v>0</v>
      </c>
      <c r="F30">
        <v>0</v>
      </c>
      <c r="G30" s="5">
        <f t="shared" ref="G30" si="17">+C30+D30-E30-F30</f>
        <v>20</v>
      </c>
      <c r="H30" s="4">
        <f t="shared" ref="H30" si="18">+G30*B30</f>
        <v>10.48</v>
      </c>
      <c r="I30" s="4">
        <v>1.5</v>
      </c>
      <c r="J30" s="4">
        <f t="shared" ref="J30" si="19">+G30*I30</f>
        <v>30</v>
      </c>
      <c r="K30" s="4">
        <f t="shared" ref="K30" si="20">+J30-H30</f>
        <v>19.52</v>
      </c>
      <c r="L30" s="4">
        <f t="shared" ref="L30" si="21">+K30/J30*100</f>
        <v>65.066666666666663</v>
      </c>
      <c r="M30">
        <f t="shared" ref="M30" si="22">+F30*I30</f>
        <v>0</v>
      </c>
    </row>
    <row r="31" spans="1:22" x14ac:dyDescent="0.25">
      <c r="A31" t="s">
        <v>145</v>
      </c>
      <c r="B31" s="6">
        <v>0.5</v>
      </c>
      <c r="C31">
        <v>11</v>
      </c>
      <c r="D31">
        <v>234</v>
      </c>
      <c r="E31">
        <v>0</v>
      </c>
      <c r="F31">
        <v>35</v>
      </c>
      <c r="G31" s="5">
        <f t="shared" si="0"/>
        <v>210</v>
      </c>
      <c r="H31" s="4">
        <f t="shared" si="1"/>
        <v>105</v>
      </c>
      <c r="I31" s="4">
        <v>3.5</v>
      </c>
      <c r="J31" s="4">
        <f t="shared" si="2"/>
        <v>735</v>
      </c>
      <c r="K31" s="4">
        <f t="shared" si="3"/>
        <v>630</v>
      </c>
      <c r="L31" s="4">
        <f t="shared" si="4"/>
        <v>85.714285714285708</v>
      </c>
      <c r="M31">
        <f t="shared" si="15"/>
        <v>122.5</v>
      </c>
    </row>
    <row r="32" spans="1:22" x14ac:dyDescent="0.25">
      <c r="A32" t="s">
        <v>52</v>
      </c>
      <c r="B32" s="6">
        <f>19.96/24</f>
        <v>0.83166666666666667</v>
      </c>
      <c r="C32">
        <v>64</v>
      </c>
      <c r="D32">
        <v>264</v>
      </c>
      <c r="E32">
        <v>0</v>
      </c>
      <c r="F32">
        <v>48</v>
      </c>
      <c r="G32" s="5">
        <f t="shared" si="0"/>
        <v>280</v>
      </c>
      <c r="H32" s="4">
        <f t="shared" si="1"/>
        <v>232.86666666666667</v>
      </c>
      <c r="I32" s="4">
        <v>4</v>
      </c>
      <c r="J32" s="4">
        <f t="shared" si="2"/>
        <v>1120</v>
      </c>
      <c r="K32" s="4">
        <f t="shared" si="3"/>
        <v>887.13333333333333</v>
      </c>
      <c r="L32" s="4">
        <f t="shared" si="4"/>
        <v>79.208333333333343</v>
      </c>
      <c r="M32">
        <f t="shared" si="15"/>
        <v>192</v>
      </c>
    </row>
    <row r="33" spans="1:18" x14ac:dyDescent="0.25">
      <c r="A33" t="s">
        <v>53</v>
      </c>
      <c r="B33" s="6">
        <v>0.62</v>
      </c>
      <c r="C33">
        <v>8</v>
      </c>
      <c r="D33">
        <v>24</v>
      </c>
      <c r="E33">
        <v>0</v>
      </c>
      <c r="F33">
        <v>0</v>
      </c>
      <c r="G33" s="5">
        <f t="shared" si="0"/>
        <v>32</v>
      </c>
      <c r="H33" s="4">
        <f t="shared" si="1"/>
        <v>19.84</v>
      </c>
      <c r="I33" s="4">
        <v>1.5</v>
      </c>
      <c r="J33" s="4">
        <f t="shared" si="2"/>
        <v>48</v>
      </c>
      <c r="K33" s="4">
        <f t="shared" si="3"/>
        <v>28.16</v>
      </c>
      <c r="L33" s="4">
        <f t="shared" si="4"/>
        <v>58.666666666666664</v>
      </c>
      <c r="M33">
        <f t="shared" si="15"/>
        <v>0</v>
      </c>
      <c r="O33" t="s">
        <v>8</v>
      </c>
    </row>
    <row r="34" spans="1:18" x14ac:dyDescent="0.25">
      <c r="A34" t="s">
        <v>54</v>
      </c>
      <c r="B34" s="6">
        <v>4.88</v>
      </c>
      <c r="C34">
        <v>0</v>
      </c>
      <c r="D34">
        <v>5</v>
      </c>
      <c r="E34">
        <v>0</v>
      </c>
      <c r="F34">
        <v>0</v>
      </c>
      <c r="G34" s="5">
        <f t="shared" si="0"/>
        <v>5</v>
      </c>
      <c r="H34" s="4">
        <f t="shared" si="1"/>
        <v>24.4</v>
      </c>
      <c r="I34" s="4">
        <v>2</v>
      </c>
      <c r="J34" s="4">
        <f t="shared" si="2"/>
        <v>10</v>
      </c>
      <c r="K34" s="4">
        <v>0</v>
      </c>
      <c r="L34" s="4">
        <f t="shared" si="4"/>
        <v>0</v>
      </c>
      <c r="M34">
        <f t="shared" si="15"/>
        <v>0</v>
      </c>
      <c r="R34" t="s">
        <v>8</v>
      </c>
    </row>
    <row r="35" spans="1:18" x14ac:dyDescent="0.25">
      <c r="A35" t="s">
        <v>55</v>
      </c>
      <c r="B35" s="6">
        <f>13.88/85</f>
        <v>0.16329411764705884</v>
      </c>
      <c r="C35">
        <v>0</v>
      </c>
      <c r="D35">
        <v>0</v>
      </c>
      <c r="E35">
        <v>0</v>
      </c>
      <c r="F35">
        <v>0</v>
      </c>
      <c r="G35" s="5">
        <f t="shared" si="0"/>
        <v>0</v>
      </c>
      <c r="H35" s="4">
        <f t="shared" si="1"/>
        <v>0</v>
      </c>
      <c r="I35" s="4">
        <v>1</v>
      </c>
      <c r="J35" s="4">
        <f t="shared" si="2"/>
        <v>0</v>
      </c>
      <c r="K35" s="4">
        <f t="shared" ref="K35:K70" si="23">+J35-H35</f>
        <v>0</v>
      </c>
      <c r="L35" s="4" t="e">
        <f t="shared" si="4"/>
        <v>#DIV/0!</v>
      </c>
      <c r="M35">
        <f t="shared" si="15"/>
        <v>0</v>
      </c>
      <c r="O35">
        <f>19.98/60</f>
        <v>0.33300000000000002</v>
      </c>
    </row>
    <row r="36" spans="1:18" x14ac:dyDescent="0.25">
      <c r="A36" t="s">
        <v>56</v>
      </c>
      <c r="B36" s="6">
        <f>6.98/30</f>
        <v>0.23266666666666669</v>
      </c>
      <c r="C36">
        <v>0</v>
      </c>
      <c r="D36">
        <v>150</v>
      </c>
      <c r="E36">
        <v>0</v>
      </c>
      <c r="F36">
        <v>17</v>
      </c>
      <c r="G36" s="5">
        <f t="shared" si="0"/>
        <v>133</v>
      </c>
      <c r="H36" s="4">
        <f t="shared" si="1"/>
        <v>30.94466666666667</v>
      </c>
      <c r="I36" s="4">
        <v>2</v>
      </c>
      <c r="J36" s="4">
        <f t="shared" si="2"/>
        <v>266</v>
      </c>
      <c r="K36" s="4">
        <f t="shared" si="23"/>
        <v>235.05533333333332</v>
      </c>
      <c r="L36" s="4">
        <f t="shared" si="4"/>
        <v>88.36666666666666</v>
      </c>
      <c r="M36">
        <f t="shared" si="15"/>
        <v>34</v>
      </c>
      <c r="P36">
        <v>5822</v>
      </c>
      <c r="Q36">
        <v>150</v>
      </c>
    </row>
    <row r="37" spans="1:18" x14ac:dyDescent="0.25">
      <c r="A37" t="s">
        <v>154</v>
      </c>
      <c r="B37" s="6">
        <v>0.4</v>
      </c>
      <c r="C37">
        <v>0</v>
      </c>
      <c r="D37">
        <v>20</v>
      </c>
      <c r="E37">
        <v>0</v>
      </c>
      <c r="F37">
        <v>0</v>
      </c>
      <c r="G37" s="5">
        <f t="shared" ref="G37" si="24">+C37+D37-E37-F37</f>
        <v>20</v>
      </c>
      <c r="H37" s="4">
        <f t="shared" ref="H37" si="25">+G37*B37</f>
        <v>8</v>
      </c>
      <c r="I37" s="4">
        <v>1</v>
      </c>
      <c r="J37" s="4">
        <f t="shared" ref="J37" si="26">+G37*I37</f>
        <v>20</v>
      </c>
      <c r="K37" s="4">
        <f t="shared" ref="K37" si="27">+J37-H37</f>
        <v>12</v>
      </c>
      <c r="L37" s="4">
        <f t="shared" ref="L37" si="28">+K37/J37*100</f>
        <v>60</v>
      </c>
      <c r="M37">
        <f t="shared" ref="M37" si="29">+F37*I37</f>
        <v>0</v>
      </c>
      <c r="P37">
        <v>-508</v>
      </c>
      <c r="Q37">
        <v>80</v>
      </c>
    </row>
    <row r="38" spans="1:18" x14ac:dyDescent="0.25">
      <c r="A38" t="s">
        <v>57</v>
      </c>
      <c r="B38" s="6">
        <f>36.81/60</f>
        <v>0.61350000000000005</v>
      </c>
      <c r="C38">
        <v>14</v>
      </c>
      <c r="D38">
        <v>0</v>
      </c>
      <c r="E38">
        <v>0</v>
      </c>
      <c r="F38">
        <v>14</v>
      </c>
      <c r="G38" s="5">
        <f t="shared" si="0"/>
        <v>0</v>
      </c>
      <c r="H38" s="4">
        <f t="shared" si="1"/>
        <v>0</v>
      </c>
      <c r="I38" s="4">
        <v>3</v>
      </c>
      <c r="J38" s="4">
        <f t="shared" si="2"/>
        <v>0</v>
      </c>
      <c r="K38" s="4">
        <f t="shared" si="23"/>
        <v>0</v>
      </c>
      <c r="L38" s="4" t="e">
        <f t="shared" si="4"/>
        <v>#DIV/0!</v>
      </c>
      <c r="M38">
        <f t="shared" si="15"/>
        <v>42</v>
      </c>
      <c r="P38">
        <v>-508</v>
      </c>
      <c r="Q38">
        <v>80</v>
      </c>
    </row>
    <row r="39" spans="1:18" x14ac:dyDescent="0.25">
      <c r="A39" t="s">
        <v>58</v>
      </c>
      <c r="B39" s="6">
        <f>21.42/36</f>
        <v>0.59500000000000008</v>
      </c>
      <c r="C39">
        <v>0</v>
      </c>
      <c r="D39">
        <v>0</v>
      </c>
      <c r="E39">
        <v>0</v>
      </c>
      <c r="F39">
        <v>0</v>
      </c>
      <c r="G39" s="5">
        <f t="shared" si="0"/>
        <v>0</v>
      </c>
      <c r="H39" s="4">
        <f t="shared" si="1"/>
        <v>0</v>
      </c>
      <c r="I39" s="4">
        <v>1.5</v>
      </c>
      <c r="J39" s="4">
        <f t="shared" si="2"/>
        <v>0</v>
      </c>
      <c r="K39" s="4">
        <f t="shared" si="23"/>
        <v>0</v>
      </c>
      <c r="L39" s="4" t="e">
        <f t="shared" si="4"/>
        <v>#DIV/0!</v>
      </c>
      <c r="M39">
        <f t="shared" si="15"/>
        <v>0</v>
      </c>
      <c r="P39">
        <f>SUM(P36:P38)</f>
        <v>4806</v>
      </c>
      <c r="Q39">
        <v>190</v>
      </c>
    </row>
    <row r="40" spans="1:18" x14ac:dyDescent="0.25">
      <c r="A40" t="s">
        <v>59</v>
      </c>
      <c r="B40" s="6">
        <f>26.96/88</f>
        <v>0.30636363636363639</v>
      </c>
      <c r="C40">
        <v>65</v>
      </c>
      <c r="D40">
        <v>440</v>
      </c>
      <c r="E40">
        <v>0</v>
      </c>
      <c r="F40">
        <v>20</v>
      </c>
      <c r="G40" s="5">
        <f t="shared" si="0"/>
        <v>485</v>
      </c>
      <c r="H40" s="4">
        <f t="shared" si="1"/>
        <v>148.58636363636364</v>
      </c>
      <c r="I40" s="4">
        <v>1</v>
      </c>
      <c r="J40" s="4">
        <f t="shared" si="2"/>
        <v>485</v>
      </c>
      <c r="K40" s="4">
        <f t="shared" si="23"/>
        <v>336.41363636363633</v>
      </c>
      <c r="L40" s="4">
        <f t="shared" si="4"/>
        <v>69.36363636363636</v>
      </c>
      <c r="M40">
        <f t="shared" si="15"/>
        <v>20</v>
      </c>
      <c r="Q40">
        <v>24</v>
      </c>
    </row>
    <row r="41" spans="1:18" x14ac:dyDescent="0.25">
      <c r="A41" t="s">
        <v>60</v>
      </c>
      <c r="B41" s="4">
        <f>15.98/18</f>
        <v>0.88777777777777778</v>
      </c>
      <c r="C41">
        <v>18</v>
      </c>
      <c r="D41">
        <v>0</v>
      </c>
      <c r="E41">
        <v>0</v>
      </c>
      <c r="F41">
        <v>18</v>
      </c>
      <c r="G41" s="5">
        <f t="shared" si="0"/>
        <v>0</v>
      </c>
      <c r="H41" s="4">
        <f t="shared" si="1"/>
        <v>0</v>
      </c>
      <c r="I41" s="4">
        <v>4</v>
      </c>
      <c r="J41" s="4">
        <f t="shared" si="2"/>
        <v>0</v>
      </c>
      <c r="K41" s="4">
        <f t="shared" si="23"/>
        <v>0</v>
      </c>
      <c r="L41" s="4" t="e">
        <f t="shared" si="4"/>
        <v>#DIV/0!</v>
      </c>
      <c r="M41">
        <f t="shared" si="15"/>
        <v>72</v>
      </c>
      <c r="Q41">
        <v>50</v>
      </c>
    </row>
    <row r="42" spans="1:18" x14ac:dyDescent="0.25">
      <c r="A42" t="s">
        <v>61</v>
      </c>
      <c r="B42" s="6">
        <v>0.65</v>
      </c>
      <c r="C42">
        <v>11</v>
      </c>
      <c r="D42">
        <v>180</v>
      </c>
      <c r="E42">
        <v>0</v>
      </c>
      <c r="F42">
        <v>21</v>
      </c>
      <c r="G42" s="5">
        <f t="shared" si="0"/>
        <v>170</v>
      </c>
      <c r="H42" s="4">
        <f t="shared" si="1"/>
        <v>110.5</v>
      </c>
      <c r="I42" s="4">
        <v>1.5</v>
      </c>
      <c r="J42" s="4">
        <f t="shared" si="2"/>
        <v>255</v>
      </c>
      <c r="K42" s="4">
        <f t="shared" si="23"/>
        <v>144.5</v>
      </c>
      <c r="L42" s="4">
        <f t="shared" si="4"/>
        <v>56.666666666666664</v>
      </c>
      <c r="M42">
        <f t="shared" si="15"/>
        <v>31.5</v>
      </c>
      <c r="Q42">
        <v>59</v>
      </c>
    </row>
    <row r="43" spans="1:18" x14ac:dyDescent="0.25">
      <c r="A43" t="s">
        <v>62</v>
      </c>
      <c r="B43" s="6">
        <f>16.34/24</f>
        <v>0.68083333333333329</v>
      </c>
      <c r="C43">
        <v>0</v>
      </c>
      <c r="D43">
        <v>120</v>
      </c>
      <c r="E43">
        <v>0</v>
      </c>
      <c r="F43">
        <v>8</v>
      </c>
      <c r="G43" s="5">
        <f t="shared" si="0"/>
        <v>112</v>
      </c>
      <c r="H43" s="4">
        <f t="shared" si="1"/>
        <v>76.25333333333333</v>
      </c>
      <c r="I43" s="4">
        <v>1.5</v>
      </c>
      <c r="J43" s="4">
        <f t="shared" si="2"/>
        <v>168</v>
      </c>
      <c r="K43" s="4">
        <f t="shared" si="23"/>
        <v>91.74666666666667</v>
      </c>
      <c r="L43" s="4">
        <f t="shared" si="4"/>
        <v>54.611111111111107</v>
      </c>
      <c r="M43">
        <f t="shared" si="15"/>
        <v>12</v>
      </c>
      <c r="Q43">
        <v>50</v>
      </c>
    </row>
    <row r="44" spans="1:18" x14ac:dyDescent="0.25">
      <c r="A44" t="s">
        <v>63</v>
      </c>
      <c r="B44" s="6">
        <v>0.61</v>
      </c>
      <c r="C44">
        <v>0</v>
      </c>
      <c r="D44">
        <v>0</v>
      </c>
      <c r="E44">
        <v>0</v>
      </c>
      <c r="F44">
        <v>0</v>
      </c>
      <c r="G44" s="5">
        <f t="shared" si="0"/>
        <v>0</v>
      </c>
      <c r="H44" s="4">
        <f t="shared" si="1"/>
        <v>0</v>
      </c>
      <c r="I44" s="4">
        <v>1.5</v>
      </c>
      <c r="J44" s="4">
        <f t="shared" si="2"/>
        <v>0</v>
      </c>
      <c r="K44" s="4">
        <f t="shared" si="23"/>
        <v>0</v>
      </c>
      <c r="L44" s="4" t="e">
        <f t="shared" si="4"/>
        <v>#DIV/0!</v>
      </c>
      <c r="M44">
        <f t="shared" si="15"/>
        <v>0</v>
      </c>
      <c r="Q44">
        <f>SUM(Q36:Q43)</f>
        <v>683</v>
      </c>
    </row>
    <row r="45" spans="1:18" x14ac:dyDescent="0.25">
      <c r="A45" t="s">
        <v>140</v>
      </c>
      <c r="B45" s="6">
        <f>14.88/24</f>
        <v>0.62</v>
      </c>
      <c r="C45">
        <v>6</v>
      </c>
      <c r="D45">
        <v>24</v>
      </c>
      <c r="E45">
        <v>0</v>
      </c>
      <c r="F45">
        <v>2</v>
      </c>
      <c r="G45" s="5">
        <f t="shared" si="0"/>
        <v>28</v>
      </c>
      <c r="H45" s="4">
        <f t="shared" si="1"/>
        <v>17.36</v>
      </c>
      <c r="I45" s="4">
        <v>2.5</v>
      </c>
      <c r="J45" s="4">
        <f t="shared" si="2"/>
        <v>70</v>
      </c>
      <c r="K45" s="4">
        <f t="shared" si="23"/>
        <v>52.64</v>
      </c>
      <c r="L45" s="4">
        <f t="shared" si="4"/>
        <v>75.2</v>
      </c>
      <c r="M45">
        <f t="shared" si="15"/>
        <v>5</v>
      </c>
    </row>
    <row r="46" spans="1:18" x14ac:dyDescent="0.25">
      <c r="A46" t="s">
        <v>64</v>
      </c>
      <c r="B46" s="6">
        <v>0.66</v>
      </c>
      <c r="C46">
        <v>20</v>
      </c>
      <c r="D46">
        <v>96</v>
      </c>
      <c r="E46">
        <v>0</v>
      </c>
      <c r="F46">
        <v>24</v>
      </c>
      <c r="G46" s="5">
        <f t="shared" si="0"/>
        <v>92</v>
      </c>
      <c r="H46" s="4">
        <f t="shared" si="1"/>
        <v>60.720000000000006</v>
      </c>
      <c r="I46" s="4">
        <v>1.5</v>
      </c>
      <c r="J46" s="4">
        <f t="shared" si="2"/>
        <v>138</v>
      </c>
      <c r="K46" s="4">
        <f t="shared" si="23"/>
        <v>77.28</v>
      </c>
      <c r="L46" s="4">
        <f t="shared" si="4"/>
        <v>56.000000000000007</v>
      </c>
      <c r="M46">
        <f t="shared" si="15"/>
        <v>36</v>
      </c>
    </row>
    <row r="47" spans="1:18" x14ac:dyDescent="0.25">
      <c r="A47" t="s">
        <v>65</v>
      </c>
      <c r="B47" s="6">
        <f>5.98/24</f>
        <v>0.24916666666666668</v>
      </c>
      <c r="C47">
        <v>24</v>
      </c>
      <c r="D47">
        <v>0</v>
      </c>
      <c r="E47">
        <v>0</v>
      </c>
      <c r="F47">
        <v>2</v>
      </c>
      <c r="G47" s="5">
        <f t="shared" si="0"/>
        <v>22</v>
      </c>
      <c r="H47" s="4">
        <f t="shared" si="1"/>
        <v>5.4816666666666665</v>
      </c>
      <c r="I47" s="4">
        <v>1.25</v>
      </c>
      <c r="J47" s="4">
        <f t="shared" si="2"/>
        <v>27.5</v>
      </c>
      <c r="K47" s="4">
        <f t="shared" si="23"/>
        <v>22.018333333333334</v>
      </c>
      <c r="L47" s="4">
        <f t="shared" si="4"/>
        <v>80.066666666666677</v>
      </c>
      <c r="M47">
        <f t="shared" si="15"/>
        <v>2.5</v>
      </c>
    </row>
    <row r="48" spans="1:18" x14ac:dyDescent="0.25">
      <c r="A48" t="s">
        <v>66</v>
      </c>
      <c r="B48" s="6">
        <f>11.78/24</f>
        <v>0.49083333333333329</v>
      </c>
      <c r="C48">
        <v>39</v>
      </c>
      <c r="D48">
        <v>96</v>
      </c>
      <c r="E48">
        <v>0</v>
      </c>
      <c r="F48">
        <v>11</v>
      </c>
      <c r="G48" s="5">
        <f t="shared" si="0"/>
        <v>124</v>
      </c>
      <c r="H48" s="4">
        <f t="shared" si="1"/>
        <v>60.86333333333333</v>
      </c>
      <c r="I48" s="4">
        <v>2</v>
      </c>
      <c r="J48" s="4">
        <f t="shared" si="2"/>
        <v>248</v>
      </c>
      <c r="K48" s="4">
        <f t="shared" si="23"/>
        <v>187.13666666666666</v>
      </c>
      <c r="L48" s="4">
        <f t="shared" si="4"/>
        <v>75.458333333333329</v>
      </c>
      <c r="M48">
        <f t="shared" si="15"/>
        <v>22</v>
      </c>
    </row>
    <row r="49" spans="1:13" x14ac:dyDescent="0.25">
      <c r="A49" t="s">
        <v>67</v>
      </c>
      <c r="B49" s="6">
        <v>0.31</v>
      </c>
      <c r="C49">
        <v>0</v>
      </c>
      <c r="D49">
        <v>0</v>
      </c>
      <c r="E49">
        <v>0</v>
      </c>
      <c r="F49">
        <v>0</v>
      </c>
      <c r="G49" s="5">
        <f t="shared" si="0"/>
        <v>0</v>
      </c>
      <c r="H49" s="4">
        <f t="shared" si="1"/>
        <v>0</v>
      </c>
      <c r="I49" s="4">
        <v>1.25</v>
      </c>
      <c r="J49" s="4">
        <f t="shared" si="2"/>
        <v>0</v>
      </c>
      <c r="K49" s="4">
        <f t="shared" si="23"/>
        <v>0</v>
      </c>
      <c r="L49" s="4" t="e">
        <f t="shared" si="4"/>
        <v>#DIV/0!</v>
      </c>
      <c r="M49">
        <f t="shared" si="15"/>
        <v>0</v>
      </c>
    </row>
    <row r="50" spans="1:13" x14ac:dyDescent="0.25">
      <c r="A50" t="s">
        <v>68</v>
      </c>
      <c r="B50" s="6">
        <v>0.28999999999999998</v>
      </c>
      <c r="C50">
        <v>6</v>
      </c>
      <c r="D50">
        <v>0</v>
      </c>
      <c r="E50">
        <v>0</v>
      </c>
      <c r="F50">
        <v>0</v>
      </c>
      <c r="G50" s="5">
        <f t="shared" si="0"/>
        <v>6</v>
      </c>
      <c r="H50" s="4">
        <f t="shared" si="1"/>
        <v>1.7399999999999998</v>
      </c>
      <c r="I50" s="4">
        <v>1.25</v>
      </c>
      <c r="J50" s="4">
        <f t="shared" si="2"/>
        <v>7.5</v>
      </c>
      <c r="K50" s="4">
        <f t="shared" si="23"/>
        <v>5.76</v>
      </c>
      <c r="L50" s="4">
        <f t="shared" si="4"/>
        <v>76.8</v>
      </c>
      <c r="M50">
        <f t="shared" si="15"/>
        <v>0</v>
      </c>
    </row>
    <row r="51" spans="1:13" x14ac:dyDescent="0.25">
      <c r="A51" t="s">
        <v>69</v>
      </c>
      <c r="B51" s="6">
        <v>0.48</v>
      </c>
      <c r="C51">
        <v>0</v>
      </c>
      <c r="D51">
        <v>0</v>
      </c>
      <c r="E51">
        <v>0</v>
      </c>
      <c r="F51">
        <v>0</v>
      </c>
      <c r="G51" s="5">
        <f t="shared" si="0"/>
        <v>0</v>
      </c>
      <c r="H51" s="4">
        <f t="shared" si="1"/>
        <v>0</v>
      </c>
      <c r="I51" s="4">
        <v>2</v>
      </c>
      <c r="J51" s="4">
        <f t="shared" si="2"/>
        <v>0</v>
      </c>
      <c r="K51" s="4">
        <f t="shared" si="23"/>
        <v>0</v>
      </c>
      <c r="L51" s="4" t="e">
        <f t="shared" si="4"/>
        <v>#DIV/0!</v>
      </c>
      <c r="M51">
        <f t="shared" si="15"/>
        <v>0</v>
      </c>
    </row>
    <row r="52" spans="1:13" x14ac:dyDescent="0.25">
      <c r="A52" t="s">
        <v>70</v>
      </c>
      <c r="B52" s="6">
        <v>0.27</v>
      </c>
      <c r="C52">
        <v>0</v>
      </c>
      <c r="D52">
        <v>0</v>
      </c>
      <c r="E52">
        <v>0</v>
      </c>
      <c r="F52">
        <v>0</v>
      </c>
      <c r="G52" s="5">
        <f t="shared" si="0"/>
        <v>0</v>
      </c>
      <c r="H52" s="4">
        <f t="shared" si="1"/>
        <v>0</v>
      </c>
      <c r="I52" s="4">
        <v>1.25</v>
      </c>
      <c r="J52" s="4">
        <f t="shared" si="2"/>
        <v>0</v>
      </c>
      <c r="K52" s="4">
        <f t="shared" si="23"/>
        <v>0</v>
      </c>
      <c r="L52" s="4" t="e">
        <f t="shared" si="4"/>
        <v>#DIV/0!</v>
      </c>
      <c r="M52">
        <f t="shared" si="15"/>
        <v>0</v>
      </c>
    </row>
    <row r="53" spans="1:13" x14ac:dyDescent="0.25">
      <c r="A53" t="s">
        <v>71</v>
      </c>
      <c r="B53" s="6">
        <f>11.48/24</f>
        <v>0.47833333333333333</v>
      </c>
      <c r="C53">
        <v>0</v>
      </c>
      <c r="D53">
        <v>108</v>
      </c>
      <c r="E53">
        <v>0</v>
      </c>
      <c r="F53">
        <v>29</v>
      </c>
      <c r="G53" s="5">
        <f t="shared" si="0"/>
        <v>79</v>
      </c>
      <c r="H53" s="4">
        <f t="shared" si="1"/>
        <v>37.788333333333334</v>
      </c>
      <c r="I53" s="4">
        <v>2</v>
      </c>
      <c r="J53" s="4">
        <f t="shared" si="2"/>
        <v>158</v>
      </c>
      <c r="K53" s="4">
        <f t="shared" si="23"/>
        <v>120.21166666666667</v>
      </c>
      <c r="L53" s="4">
        <f t="shared" si="4"/>
        <v>76.083333333333343</v>
      </c>
      <c r="M53">
        <f t="shared" si="15"/>
        <v>58</v>
      </c>
    </row>
    <row r="54" spans="1:13" x14ac:dyDescent="0.25">
      <c r="A54" t="s">
        <v>72</v>
      </c>
      <c r="B54" s="6">
        <f>10.67/24</f>
        <v>0.44458333333333333</v>
      </c>
      <c r="C54">
        <v>19</v>
      </c>
      <c r="D54">
        <v>48</v>
      </c>
      <c r="E54">
        <v>0</v>
      </c>
      <c r="F54">
        <v>12</v>
      </c>
      <c r="G54" s="5">
        <f t="shared" si="0"/>
        <v>55</v>
      </c>
      <c r="H54" s="4">
        <f t="shared" si="1"/>
        <v>24.452083333333334</v>
      </c>
      <c r="I54" s="4">
        <v>1.25</v>
      </c>
      <c r="J54" s="4">
        <f t="shared" si="2"/>
        <v>68.75</v>
      </c>
      <c r="K54" s="4">
        <f t="shared" si="23"/>
        <v>44.297916666666666</v>
      </c>
      <c r="L54" s="4">
        <f t="shared" si="4"/>
        <v>64.433333333333337</v>
      </c>
      <c r="M54">
        <f t="shared" si="15"/>
        <v>15</v>
      </c>
    </row>
    <row r="55" spans="1:13" x14ac:dyDescent="0.25">
      <c r="A55" t="s">
        <v>73</v>
      </c>
      <c r="B55" s="6">
        <v>0.27</v>
      </c>
      <c r="C55">
        <v>0</v>
      </c>
      <c r="D55">
        <v>0</v>
      </c>
      <c r="E55">
        <v>0</v>
      </c>
      <c r="F55">
        <v>0</v>
      </c>
      <c r="G55" s="5">
        <f t="shared" si="0"/>
        <v>0</v>
      </c>
      <c r="H55" s="4">
        <f t="shared" si="1"/>
        <v>0</v>
      </c>
      <c r="I55" s="4">
        <v>1.25</v>
      </c>
      <c r="J55" s="4">
        <f t="shared" si="2"/>
        <v>0</v>
      </c>
      <c r="K55" s="4">
        <f t="shared" si="23"/>
        <v>0</v>
      </c>
      <c r="L55" s="4" t="e">
        <f t="shared" si="4"/>
        <v>#DIV/0!</v>
      </c>
      <c r="M55">
        <f t="shared" si="15"/>
        <v>0</v>
      </c>
    </row>
    <row r="56" spans="1:13" x14ac:dyDescent="0.25">
      <c r="A56" t="s">
        <v>74</v>
      </c>
      <c r="B56" s="6">
        <f>10.67/24</f>
        <v>0.44458333333333333</v>
      </c>
      <c r="C56">
        <v>3</v>
      </c>
      <c r="D56">
        <v>180</v>
      </c>
      <c r="E56">
        <v>0</v>
      </c>
      <c r="F56">
        <v>35</v>
      </c>
      <c r="G56" s="5">
        <f t="shared" si="0"/>
        <v>148</v>
      </c>
      <c r="H56" s="4">
        <f t="shared" si="1"/>
        <v>65.798333333333332</v>
      </c>
      <c r="I56" s="4">
        <v>2</v>
      </c>
      <c r="J56" s="4">
        <f t="shared" si="2"/>
        <v>296</v>
      </c>
      <c r="K56" s="4">
        <f t="shared" si="23"/>
        <v>230.20166666666665</v>
      </c>
      <c r="L56" s="4">
        <f t="shared" si="4"/>
        <v>77.770833333333329</v>
      </c>
      <c r="M56">
        <f t="shared" si="15"/>
        <v>70</v>
      </c>
    </row>
    <row r="57" spans="1:13" x14ac:dyDescent="0.25">
      <c r="A57" t="s">
        <v>75</v>
      </c>
      <c r="B57" s="6">
        <v>0.27</v>
      </c>
      <c r="C57">
        <v>0</v>
      </c>
      <c r="D57">
        <v>0</v>
      </c>
      <c r="E57">
        <v>0</v>
      </c>
      <c r="F57">
        <v>0</v>
      </c>
      <c r="G57" s="5">
        <f t="shared" si="0"/>
        <v>0</v>
      </c>
      <c r="H57" s="4">
        <f t="shared" si="1"/>
        <v>0</v>
      </c>
      <c r="I57" s="4">
        <v>1.25</v>
      </c>
      <c r="J57" s="4">
        <f t="shared" si="2"/>
        <v>0</v>
      </c>
      <c r="K57" s="4">
        <f t="shared" si="23"/>
        <v>0</v>
      </c>
      <c r="L57" s="4" t="e">
        <f t="shared" si="4"/>
        <v>#DIV/0!</v>
      </c>
      <c r="M57">
        <f t="shared" si="15"/>
        <v>0</v>
      </c>
    </row>
    <row r="58" spans="1:13" x14ac:dyDescent="0.25">
      <c r="A58" t="s">
        <v>76</v>
      </c>
      <c r="B58" s="6">
        <f>11.48/24</f>
        <v>0.47833333333333333</v>
      </c>
      <c r="C58">
        <v>0</v>
      </c>
      <c r="D58">
        <v>72</v>
      </c>
      <c r="E58">
        <v>0</v>
      </c>
      <c r="F58">
        <v>6</v>
      </c>
      <c r="G58" s="5">
        <f t="shared" si="0"/>
        <v>66</v>
      </c>
      <c r="H58" s="4">
        <f t="shared" si="1"/>
        <v>31.57</v>
      </c>
      <c r="I58" s="4">
        <v>2</v>
      </c>
      <c r="J58" s="4">
        <f t="shared" si="2"/>
        <v>132</v>
      </c>
      <c r="K58" s="4">
        <f t="shared" si="23"/>
        <v>100.43</v>
      </c>
      <c r="L58" s="4">
        <f t="shared" si="4"/>
        <v>76.083333333333343</v>
      </c>
      <c r="M58">
        <f t="shared" si="15"/>
        <v>12</v>
      </c>
    </row>
    <row r="59" spans="1:13" x14ac:dyDescent="0.25">
      <c r="A59" t="s">
        <v>77</v>
      </c>
      <c r="B59" s="6">
        <v>0.27</v>
      </c>
      <c r="C59">
        <v>0</v>
      </c>
      <c r="D59">
        <v>0</v>
      </c>
      <c r="E59">
        <v>0</v>
      </c>
      <c r="F59">
        <v>0</v>
      </c>
      <c r="G59" s="5">
        <f t="shared" si="0"/>
        <v>0</v>
      </c>
      <c r="H59" s="4">
        <f t="shared" si="1"/>
        <v>0</v>
      </c>
      <c r="I59" s="4">
        <v>1.25</v>
      </c>
      <c r="J59" s="4">
        <f t="shared" si="2"/>
        <v>0</v>
      </c>
      <c r="K59" s="4">
        <f t="shared" si="23"/>
        <v>0</v>
      </c>
      <c r="L59" s="4" t="e">
        <f t="shared" si="4"/>
        <v>#DIV/0!</v>
      </c>
      <c r="M59">
        <f t="shared" si="15"/>
        <v>0</v>
      </c>
    </row>
    <row r="60" spans="1:13" x14ac:dyDescent="0.25">
      <c r="A60" t="s">
        <v>78</v>
      </c>
      <c r="B60" s="6">
        <f>12.88/24</f>
        <v>0.53666666666666674</v>
      </c>
      <c r="C60">
        <v>25</v>
      </c>
      <c r="D60">
        <v>96</v>
      </c>
      <c r="E60">
        <v>0</v>
      </c>
      <c r="F60">
        <v>19</v>
      </c>
      <c r="G60" s="5">
        <f t="shared" si="0"/>
        <v>102</v>
      </c>
      <c r="H60" s="4">
        <f t="shared" si="1"/>
        <v>54.740000000000009</v>
      </c>
      <c r="I60" s="4">
        <v>1.5</v>
      </c>
      <c r="J60" s="4">
        <f t="shared" si="2"/>
        <v>153</v>
      </c>
      <c r="K60" s="4">
        <f t="shared" si="23"/>
        <v>98.259999999999991</v>
      </c>
      <c r="L60" s="4">
        <f t="shared" si="4"/>
        <v>64.222222222222214</v>
      </c>
      <c r="M60">
        <f t="shared" si="15"/>
        <v>28.5</v>
      </c>
    </row>
    <row r="61" spans="1:13" x14ac:dyDescent="0.25">
      <c r="A61" t="s">
        <v>144</v>
      </c>
      <c r="B61" s="6">
        <v>0.3</v>
      </c>
      <c r="C61">
        <v>8</v>
      </c>
      <c r="D61">
        <v>24</v>
      </c>
      <c r="E61">
        <v>0</v>
      </c>
      <c r="F61">
        <v>0</v>
      </c>
      <c r="G61" s="5">
        <f t="shared" si="0"/>
        <v>32</v>
      </c>
      <c r="H61" s="4">
        <f t="shared" si="1"/>
        <v>9.6</v>
      </c>
      <c r="I61" s="4">
        <v>1.5</v>
      </c>
      <c r="J61" s="4">
        <f t="shared" si="2"/>
        <v>48</v>
      </c>
      <c r="K61" s="4">
        <f t="shared" si="23"/>
        <v>38.4</v>
      </c>
      <c r="L61" s="4">
        <f t="shared" si="4"/>
        <v>80</v>
      </c>
      <c r="M61">
        <f t="shared" si="15"/>
        <v>0</v>
      </c>
    </row>
    <row r="62" spans="1:13" x14ac:dyDescent="0.25">
      <c r="A62" t="s">
        <v>141</v>
      </c>
      <c r="B62" s="6">
        <f>6.98/24</f>
        <v>0.29083333333333333</v>
      </c>
      <c r="C62">
        <v>9</v>
      </c>
      <c r="D62">
        <v>0</v>
      </c>
      <c r="E62">
        <v>0</v>
      </c>
      <c r="F62">
        <v>0</v>
      </c>
      <c r="G62" s="5">
        <f t="shared" si="0"/>
        <v>9</v>
      </c>
      <c r="H62" s="4">
        <f t="shared" si="1"/>
        <v>2.6175000000000002</v>
      </c>
      <c r="I62" s="4">
        <v>1.5</v>
      </c>
      <c r="J62" s="4">
        <f t="shared" si="2"/>
        <v>13.5</v>
      </c>
      <c r="K62" s="4">
        <f t="shared" si="23"/>
        <v>10.8825</v>
      </c>
      <c r="L62" s="4">
        <f t="shared" si="4"/>
        <v>80.611111111111114</v>
      </c>
      <c r="M62">
        <f t="shared" si="15"/>
        <v>0</v>
      </c>
    </row>
    <row r="63" spans="1:13" x14ac:dyDescent="0.25">
      <c r="A63" t="s">
        <v>79</v>
      </c>
      <c r="B63" s="6">
        <v>0.33</v>
      </c>
      <c r="C63">
        <v>28</v>
      </c>
      <c r="D63">
        <v>240</v>
      </c>
      <c r="E63">
        <v>0</v>
      </c>
      <c r="F63">
        <v>71</v>
      </c>
      <c r="G63" s="5">
        <f t="shared" si="0"/>
        <v>197</v>
      </c>
      <c r="H63" s="4">
        <f t="shared" si="1"/>
        <v>65.010000000000005</v>
      </c>
      <c r="I63" s="4">
        <v>1.5</v>
      </c>
      <c r="J63" s="4">
        <f t="shared" si="2"/>
        <v>295.5</v>
      </c>
      <c r="K63" s="4">
        <f t="shared" si="23"/>
        <v>230.49</v>
      </c>
      <c r="L63" s="4">
        <f t="shared" si="4"/>
        <v>78</v>
      </c>
      <c r="M63">
        <f t="shared" si="15"/>
        <v>106.5</v>
      </c>
    </row>
    <row r="64" spans="1:13" x14ac:dyDescent="0.25">
      <c r="A64" t="s">
        <v>80</v>
      </c>
      <c r="B64" s="6">
        <f>20.96/24</f>
        <v>0.87333333333333341</v>
      </c>
      <c r="C64">
        <v>0</v>
      </c>
      <c r="D64">
        <v>0</v>
      </c>
      <c r="E64">
        <v>0</v>
      </c>
      <c r="F64">
        <v>0</v>
      </c>
      <c r="G64" s="5">
        <f t="shared" si="0"/>
        <v>0</v>
      </c>
      <c r="H64" s="4">
        <f t="shared" si="1"/>
        <v>0</v>
      </c>
      <c r="I64" s="4">
        <v>2.5</v>
      </c>
      <c r="J64" s="4">
        <f t="shared" si="2"/>
        <v>0</v>
      </c>
      <c r="K64" s="4">
        <f t="shared" si="23"/>
        <v>0</v>
      </c>
      <c r="L64" s="4" t="e">
        <f t="shared" si="4"/>
        <v>#DIV/0!</v>
      </c>
      <c r="M64">
        <f t="shared" si="15"/>
        <v>0</v>
      </c>
    </row>
    <row r="65" spans="1:13" x14ac:dyDescent="0.25">
      <c r="A65" t="s">
        <v>81</v>
      </c>
      <c r="B65" s="6">
        <f>14.64/24</f>
        <v>0.61</v>
      </c>
      <c r="C65">
        <v>0</v>
      </c>
      <c r="D65">
        <v>0</v>
      </c>
      <c r="E65">
        <v>0</v>
      </c>
      <c r="F65">
        <v>0</v>
      </c>
      <c r="G65" s="5">
        <f t="shared" si="0"/>
        <v>0</v>
      </c>
      <c r="H65" s="4">
        <f t="shared" si="1"/>
        <v>0</v>
      </c>
      <c r="I65" s="4">
        <v>1.5</v>
      </c>
      <c r="J65" s="4">
        <f t="shared" si="2"/>
        <v>0</v>
      </c>
      <c r="K65" s="4">
        <f t="shared" si="23"/>
        <v>0</v>
      </c>
      <c r="L65" s="4" t="e">
        <f t="shared" si="4"/>
        <v>#DIV/0!</v>
      </c>
      <c r="M65">
        <f t="shared" si="15"/>
        <v>0</v>
      </c>
    </row>
    <row r="66" spans="1:13" x14ac:dyDescent="0.25">
      <c r="A66" t="s">
        <v>82</v>
      </c>
      <c r="B66" s="6">
        <f>12.98/40</f>
        <v>0.32450000000000001</v>
      </c>
      <c r="C66">
        <v>0</v>
      </c>
      <c r="D66">
        <v>0</v>
      </c>
      <c r="E66">
        <v>0</v>
      </c>
      <c r="F66">
        <v>0</v>
      </c>
      <c r="G66" s="5">
        <f t="shared" si="0"/>
        <v>0</v>
      </c>
      <c r="H66" s="4">
        <f t="shared" si="1"/>
        <v>0</v>
      </c>
      <c r="I66" s="4">
        <v>1.5</v>
      </c>
      <c r="J66" s="4">
        <f t="shared" si="2"/>
        <v>0</v>
      </c>
      <c r="K66" s="4">
        <f t="shared" si="23"/>
        <v>0</v>
      </c>
      <c r="L66" s="4" t="e">
        <f t="shared" si="4"/>
        <v>#DIV/0!</v>
      </c>
    </row>
    <row r="67" spans="1:13" x14ac:dyDescent="0.25">
      <c r="A67" t="s">
        <v>83</v>
      </c>
      <c r="B67" s="6">
        <v>0.98</v>
      </c>
      <c r="C67">
        <v>0</v>
      </c>
      <c r="D67">
        <v>0</v>
      </c>
      <c r="E67">
        <v>0</v>
      </c>
      <c r="F67">
        <v>0</v>
      </c>
      <c r="G67" s="5">
        <f t="shared" si="0"/>
        <v>0</v>
      </c>
      <c r="H67" s="4">
        <f t="shared" si="1"/>
        <v>0</v>
      </c>
      <c r="I67" s="4">
        <v>2</v>
      </c>
      <c r="J67" s="4">
        <f t="shared" si="2"/>
        <v>0</v>
      </c>
      <c r="K67" s="4">
        <f t="shared" si="23"/>
        <v>0</v>
      </c>
      <c r="L67" s="4" t="e">
        <f t="shared" si="4"/>
        <v>#DIV/0!</v>
      </c>
    </row>
    <row r="68" spans="1:13" x14ac:dyDescent="0.25">
      <c r="A68" t="s">
        <v>84</v>
      </c>
      <c r="B68" s="6">
        <f>21.98/36</f>
        <v>0.61055555555555552</v>
      </c>
      <c r="C68">
        <v>0</v>
      </c>
      <c r="D68">
        <v>0</v>
      </c>
      <c r="E68">
        <v>0</v>
      </c>
      <c r="F68">
        <v>0</v>
      </c>
      <c r="G68" s="5">
        <f t="shared" si="0"/>
        <v>0</v>
      </c>
      <c r="H68" s="4">
        <f t="shared" si="1"/>
        <v>0</v>
      </c>
      <c r="I68" s="4">
        <v>1.5</v>
      </c>
      <c r="J68" s="4">
        <f t="shared" si="2"/>
        <v>0</v>
      </c>
      <c r="K68" s="4">
        <f t="shared" si="23"/>
        <v>0</v>
      </c>
      <c r="L68" s="4" t="e">
        <f t="shared" si="4"/>
        <v>#DIV/0!</v>
      </c>
    </row>
    <row r="69" spans="1:13" x14ac:dyDescent="0.25">
      <c r="A69" t="s">
        <v>85</v>
      </c>
      <c r="B69" s="6">
        <f>2.98/40</f>
        <v>7.4499999999999997E-2</v>
      </c>
      <c r="C69">
        <v>130</v>
      </c>
      <c r="D69">
        <v>600</v>
      </c>
      <c r="E69">
        <v>0</v>
      </c>
      <c r="F69">
        <v>84</v>
      </c>
      <c r="G69" s="5">
        <f t="shared" si="0"/>
        <v>646</v>
      </c>
      <c r="H69" s="4">
        <f t="shared" si="1"/>
        <v>48.126999999999995</v>
      </c>
      <c r="I69" s="4">
        <v>1</v>
      </c>
      <c r="J69" s="4">
        <f t="shared" si="2"/>
        <v>646</v>
      </c>
      <c r="K69" s="4">
        <f t="shared" si="23"/>
        <v>597.87300000000005</v>
      </c>
      <c r="L69" s="4">
        <f t="shared" si="4"/>
        <v>92.550000000000011</v>
      </c>
      <c r="M69">
        <f>+F69*I69</f>
        <v>84</v>
      </c>
    </row>
    <row r="70" spans="1:13" x14ac:dyDescent="0.25">
      <c r="A70" t="s">
        <v>86</v>
      </c>
      <c r="B70" s="6">
        <f>21.96/36</f>
        <v>0.61</v>
      </c>
      <c r="C70">
        <v>17</v>
      </c>
      <c r="D70">
        <v>126</v>
      </c>
      <c r="E70">
        <v>0</v>
      </c>
      <c r="F70">
        <v>13</v>
      </c>
      <c r="G70" s="5">
        <f t="shared" si="0"/>
        <v>130</v>
      </c>
      <c r="H70" s="4">
        <f t="shared" si="1"/>
        <v>79.3</v>
      </c>
      <c r="I70" s="4">
        <v>1.5</v>
      </c>
      <c r="J70" s="4">
        <f t="shared" si="2"/>
        <v>195</v>
      </c>
      <c r="K70" s="4">
        <f t="shared" si="23"/>
        <v>115.7</v>
      </c>
      <c r="L70" s="4">
        <f t="shared" si="4"/>
        <v>59.333333333333336</v>
      </c>
      <c r="M70">
        <f>+F70*I70</f>
        <v>19.5</v>
      </c>
    </row>
    <row r="71" spans="1:13" x14ac:dyDescent="0.25">
      <c r="B71" s="6"/>
      <c r="G71" s="5"/>
      <c r="H71" s="4"/>
      <c r="I71" s="4"/>
      <c r="J71" s="4">
        <f>SUM(J14:J70)</f>
        <v>7819.15</v>
      </c>
      <c r="K71" s="4">
        <f>SUM(K14:K70)</f>
        <v>5885.5101384474028</v>
      </c>
      <c r="L71" s="4"/>
    </row>
    <row r="72" spans="1:13" x14ac:dyDescent="0.25">
      <c r="B72" s="6"/>
      <c r="G72" s="5"/>
      <c r="H72" s="4"/>
      <c r="I72" s="4"/>
      <c r="J72" s="4"/>
      <c r="K72" s="4"/>
      <c r="L72" s="4"/>
    </row>
    <row r="73" spans="1:13" x14ac:dyDescent="0.25">
      <c r="A73" s="7" t="s">
        <v>5</v>
      </c>
      <c r="B73" s="6"/>
      <c r="G73" s="5"/>
      <c r="H73" s="4"/>
      <c r="I73" s="4"/>
      <c r="J73" s="4"/>
      <c r="K73" s="4"/>
      <c r="L73" s="4"/>
    </row>
    <row r="74" spans="1:13" x14ac:dyDescent="0.25">
      <c r="A74" t="s">
        <v>142</v>
      </c>
      <c r="B74" s="6"/>
      <c r="G74" s="5"/>
      <c r="I74" s="4">
        <v>422</v>
      </c>
      <c r="J74" s="4"/>
      <c r="K74" s="4"/>
      <c r="L74" s="4"/>
    </row>
    <row r="75" spans="1:13" x14ac:dyDescent="0.25">
      <c r="A75" t="s">
        <v>143</v>
      </c>
      <c r="B75" s="6"/>
      <c r="G75" s="5"/>
      <c r="I75" s="4">
        <v>230</v>
      </c>
      <c r="J75" s="4"/>
      <c r="K75" s="4"/>
      <c r="L75" s="4"/>
    </row>
    <row r="76" spans="1:13" x14ac:dyDescent="0.25">
      <c r="A76" t="s">
        <v>153</v>
      </c>
      <c r="B76" s="6"/>
      <c r="G76" s="5"/>
      <c r="I76" s="4">
        <v>30</v>
      </c>
      <c r="J76" s="4"/>
      <c r="K76" s="4"/>
      <c r="L76" s="4"/>
    </row>
    <row r="77" spans="1:13" x14ac:dyDescent="0.25">
      <c r="A77" t="s">
        <v>151</v>
      </c>
      <c r="B77" s="6"/>
      <c r="G77" s="5"/>
      <c r="I77" s="4">
        <v>66</v>
      </c>
      <c r="J77" s="4"/>
      <c r="K77" s="4"/>
      <c r="L77" s="4"/>
    </row>
    <row r="78" spans="1:13" x14ac:dyDescent="0.25">
      <c r="A78" t="s">
        <v>157</v>
      </c>
      <c r="B78" s="6"/>
      <c r="G78" s="5"/>
      <c r="H78" s="4"/>
      <c r="I78" s="4">
        <v>100</v>
      </c>
      <c r="J78" s="4"/>
      <c r="K78" s="4"/>
      <c r="L78" s="4"/>
    </row>
    <row r="79" spans="1:13" x14ac:dyDescent="0.25">
      <c r="A79" t="s">
        <v>8</v>
      </c>
      <c r="B79" s="6"/>
      <c r="G79" s="5"/>
      <c r="H79" s="4"/>
      <c r="I79" s="4"/>
      <c r="J79" s="4"/>
      <c r="K79" s="4"/>
      <c r="L79" s="4"/>
    </row>
    <row r="80" spans="1:13" x14ac:dyDescent="0.25">
      <c r="A80" s="7" t="s">
        <v>87</v>
      </c>
      <c r="B80" s="6"/>
      <c r="G80" s="5"/>
      <c r="H80" s="4"/>
      <c r="I80" s="4"/>
      <c r="J80" s="4"/>
      <c r="K80" s="4"/>
      <c r="L80" s="4"/>
    </row>
    <row r="81" spans="1:15" x14ac:dyDescent="0.25">
      <c r="A81" t="s">
        <v>88</v>
      </c>
      <c r="H81" s="4">
        <v>0</v>
      </c>
      <c r="I81" s="4"/>
      <c r="J81" s="4"/>
      <c r="K81" s="4"/>
      <c r="L81" s="4"/>
    </row>
    <row r="82" spans="1:15" x14ac:dyDescent="0.25">
      <c r="A82" t="s">
        <v>89</v>
      </c>
      <c r="H82" s="4">
        <v>0</v>
      </c>
      <c r="I82" s="4"/>
      <c r="J82" s="4"/>
      <c r="K82" s="4"/>
      <c r="L82" s="4"/>
    </row>
    <row r="83" spans="1:15" x14ac:dyDescent="0.25">
      <c r="A83" t="s">
        <v>90</v>
      </c>
      <c r="H83" s="4">
        <v>8</v>
      </c>
      <c r="I83" s="4"/>
      <c r="J83" s="4"/>
      <c r="K83" s="4"/>
      <c r="L83" s="4"/>
    </row>
    <row r="84" spans="1:15" x14ac:dyDescent="0.25">
      <c r="A84" t="s">
        <v>91</v>
      </c>
      <c r="B84" t="s">
        <v>92</v>
      </c>
      <c r="H84" s="4">
        <v>8.98</v>
      </c>
      <c r="L84" s="4"/>
    </row>
    <row r="85" spans="1:15" x14ac:dyDescent="0.25">
      <c r="A85" t="s">
        <v>93</v>
      </c>
      <c r="H85" s="4">
        <v>0</v>
      </c>
      <c r="L85" s="4"/>
    </row>
    <row r="86" spans="1:15" x14ac:dyDescent="0.25">
      <c r="A86" t="s">
        <v>94</v>
      </c>
      <c r="H86" s="4">
        <v>0</v>
      </c>
    </row>
    <row r="87" spans="1:15" x14ac:dyDescent="0.25">
      <c r="A87" t="s">
        <v>95</v>
      </c>
      <c r="H87" s="4">
        <v>6.98</v>
      </c>
    </row>
    <row r="88" spans="1:15" x14ac:dyDescent="0.25">
      <c r="A88" t="s">
        <v>96</v>
      </c>
      <c r="H88" s="4">
        <v>0</v>
      </c>
      <c r="O88">
        <v>1000</v>
      </c>
    </row>
    <row r="89" spans="1:15" x14ac:dyDescent="0.25">
      <c r="A89" t="s">
        <v>97</v>
      </c>
      <c r="H89" s="4">
        <v>0</v>
      </c>
      <c r="O89">
        <v>110</v>
      </c>
    </row>
    <row r="90" spans="1:15" x14ac:dyDescent="0.25">
      <c r="A90" t="s">
        <v>98</v>
      </c>
      <c r="H90" s="4">
        <v>54.33</v>
      </c>
      <c r="O90">
        <v>50</v>
      </c>
    </row>
    <row r="91" spans="1:15" x14ac:dyDescent="0.25">
      <c r="A91" t="s">
        <v>99</v>
      </c>
      <c r="H91" s="4">
        <v>0</v>
      </c>
      <c r="O91">
        <v>160</v>
      </c>
    </row>
    <row r="92" spans="1:15" x14ac:dyDescent="0.25">
      <c r="A92" t="s">
        <v>100</v>
      </c>
      <c r="H92" s="4">
        <v>0</v>
      </c>
      <c r="O92">
        <f>SUM(O88:O91)</f>
        <v>1320</v>
      </c>
    </row>
    <row r="93" spans="1:15" x14ac:dyDescent="0.25">
      <c r="A93" t="s">
        <v>101</v>
      </c>
      <c r="B93">
        <v>3</v>
      </c>
      <c r="H93" s="6">
        <v>12</v>
      </c>
    </row>
    <row r="94" spans="1:15" x14ac:dyDescent="0.25">
      <c r="A94" t="s">
        <v>102</v>
      </c>
      <c r="H94" s="4">
        <v>0</v>
      </c>
    </row>
    <row r="95" spans="1:15" x14ac:dyDescent="0.25">
      <c r="A95" t="s">
        <v>103</v>
      </c>
      <c r="H95" s="4">
        <v>0</v>
      </c>
    </row>
    <row r="96" spans="1:15" x14ac:dyDescent="0.25">
      <c r="A96" t="s">
        <v>104</v>
      </c>
      <c r="H96" s="4">
        <v>0</v>
      </c>
    </row>
    <row r="97" spans="1:8" x14ac:dyDescent="0.25">
      <c r="A97" t="s">
        <v>105</v>
      </c>
      <c r="B97" s="4"/>
      <c r="C97" s="4"/>
      <c r="D97" s="4"/>
      <c r="E97" s="4"/>
      <c r="F97" s="4"/>
      <c r="G97" s="4"/>
      <c r="H97" s="4">
        <v>0</v>
      </c>
    </row>
    <row r="98" spans="1:8" x14ac:dyDescent="0.25">
      <c r="A98" t="s">
        <v>106</v>
      </c>
      <c r="H98" s="4">
        <v>4.88</v>
      </c>
    </row>
    <row r="99" spans="1:8" x14ac:dyDescent="0.25">
      <c r="A99" t="s">
        <v>107</v>
      </c>
      <c r="B99" s="4">
        <v>0</v>
      </c>
      <c r="C99" s="4">
        <v>0</v>
      </c>
      <c r="D99" s="4">
        <f>SUM(B99:C99)</f>
        <v>0</v>
      </c>
      <c r="E99" s="4">
        <f>+D99*3.5</f>
        <v>0</v>
      </c>
      <c r="F99" s="4"/>
      <c r="G99" s="4"/>
      <c r="H99" s="4">
        <v>0</v>
      </c>
    </row>
    <row r="100" spans="1:8" x14ac:dyDescent="0.25">
      <c r="A100" t="s">
        <v>108</v>
      </c>
      <c r="B100">
        <v>6</v>
      </c>
      <c r="C100">
        <v>6.48</v>
      </c>
      <c r="H100" s="4">
        <v>90.72</v>
      </c>
    </row>
    <row r="101" spans="1:8" x14ac:dyDescent="0.25">
      <c r="A101" t="s">
        <v>109</v>
      </c>
      <c r="H101" s="4">
        <v>2.98</v>
      </c>
    </row>
    <row r="102" spans="1:8" x14ac:dyDescent="0.25">
      <c r="A102" t="s">
        <v>110</v>
      </c>
      <c r="H102" s="4">
        <v>0</v>
      </c>
    </row>
    <row r="103" spans="1:8" x14ac:dyDescent="0.25">
      <c r="A103" t="s">
        <v>111</v>
      </c>
      <c r="H103" s="4">
        <v>0</v>
      </c>
    </row>
    <row r="104" spans="1:8" x14ac:dyDescent="0.25">
      <c r="A104" t="s">
        <v>112</v>
      </c>
      <c r="H104" s="4">
        <v>0</v>
      </c>
    </row>
    <row r="105" spans="1:8" x14ac:dyDescent="0.25">
      <c r="A105" t="s">
        <v>113</v>
      </c>
      <c r="H105" s="4">
        <v>0</v>
      </c>
    </row>
    <row r="106" spans="1:8" x14ac:dyDescent="0.25">
      <c r="A106" t="s">
        <v>114</v>
      </c>
      <c r="H106" s="4">
        <v>0</v>
      </c>
    </row>
    <row r="107" spans="1:8" x14ac:dyDescent="0.25">
      <c r="A107" t="s">
        <v>115</v>
      </c>
      <c r="H107" s="4">
        <v>60</v>
      </c>
    </row>
    <row r="108" spans="1:8" x14ac:dyDescent="0.25">
      <c r="A108" t="s">
        <v>116</v>
      </c>
      <c r="H108" s="4">
        <v>0</v>
      </c>
    </row>
    <row r="109" spans="1:8" x14ac:dyDescent="0.25">
      <c r="A109" t="s">
        <v>117</v>
      </c>
      <c r="H109" s="4">
        <v>0</v>
      </c>
    </row>
    <row r="110" spans="1:8" x14ac:dyDescent="0.25">
      <c r="A110" t="s">
        <v>118</v>
      </c>
      <c r="H110" s="4">
        <v>0</v>
      </c>
    </row>
    <row r="111" spans="1:8" x14ac:dyDescent="0.25">
      <c r="A111" t="s">
        <v>119</v>
      </c>
      <c r="H111" s="4">
        <v>0</v>
      </c>
    </row>
    <row r="112" spans="1:8" x14ac:dyDescent="0.25">
      <c r="A112" t="s">
        <v>120</v>
      </c>
      <c r="B112" s="4"/>
      <c r="C112" s="4"/>
      <c r="D112" s="4"/>
      <c r="E112" s="4"/>
      <c r="F112" s="4"/>
      <c r="G112" s="4"/>
      <c r="H112" s="4">
        <v>0</v>
      </c>
    </row>
    <row r="113" spans="1:10" x14ac:dyDescent="0.25">
      <c r="A113" t="s">
        <v>121</v>
      </c>
      <c r="H113" s="4">
        <v>0</v>
      </c>
    </row>
    <row r="114" spans="1:10" x14ac:dyDescent="0.25">
      <c r="A114" t="s">
        <v>122</v>
      </c>
      <c r="H114" s="4">
        <v>38</v>
      </c>
      <c r="J114" t="s">
        <v>8</v>
      </c>
    </row>
    <row r="115" spans="1:10" x14ac:dyDescent="0.25">
      <c r="A115" t="s">
        <v>123</v>
      </c>
      <c r="H115" s="4">
        <v>0</v>
      </c>
    </row>
    <row r="116" spans="1:10" x14ac:dyDescent="0.25">
      <c r="A116" t="s">
        <v>124</v>
      </c>
      <c r="H116" s="4">
        <v>0</v>
      </c>
    </row>
    <row r="117" spans="1:10" x14ac:dyDescent="0.25">
      <c r="A117" t="s">
        <v>125</v>
      </c>
      <c r="G117" t="s">
        <v>8</v>
      </c>
      <c r="H117" s="4">
        <v>0</v>
      </c>
    </row>
    <row r="118" spans="1:10" x14ac:dyDescent="0.25">
      <c r="A118" t="s">
        <v>126</v>
      </c>
      <c r="H118" s="4">
        <v>0</v>
      </c>
    </row>
    <row r="119" spans="1:10" x14ac:dyDescent="0.25">
      <c r="A119" t="s">
        <v>127</v>
      </c>
      <c r="H119" s="4">
        <v>0</v>
      </c>
    </row>
    <row r="120" spans="1:10" x14ac:dyDescent="0.25">
      <c r="A120" t="s">
        <v>128</v>
      </c>
      <c r="H120" s="4">
        <v>0</v>
      </c>
    </row>
    <row r="121" spans="1:10" x14ac:dyDescent="0.25">
      <c r="A121" t="s">
        <v>129</v>
      </c>
      <c r="H121" s="4">
        <v>0</v>
      </c>
    </row>
    <row r="122" spans="1:10" x14ac:dyDescent="0.25">
      <c r="A122" t="s">
        <v>130</v>
      </c>
      <c r="H122" s="4">
        <v>0</v>
      </c>
    </row>
    <row r="123" spans="1:10" x14ac:dyDescent="0.25">
      <c r="A123" t="s">
        <v>131</v>
      </c>
      <c r="H123" s="4">
        <v>0</v>
      </c>
    </row>
    <row r="124" spans="1:10" x14ac:dyDescent="0.25">
      <c r="A124" t="s">
        <v>132</v>
      </c>
      <c r="H124" s="4">
        <v>0</v>
      </c>
    </row>
    <row r="125" spans="1:10" x14ac:dyDescent="0.25">
      <c r="A125" t="s">
        <v>133</v>
      </c>
      <c r="H125" s="4">
        <v>0</v>
      </c>
    </row>
    <row r="126" spans="1:10" x14ac:dyDescent="0.25">
      <c r="A126" t="s">
        <v>134</v>
      </c>
      <c r="H126" s="4">
        <v>0</v>
      </c>
    </row>
    <row r="127" spans="1:10" x14ac:dyDescent="0.25">
      <c r="A127" t="s">
        <v>137</v>
      </c>
      <c r="H127" s="4">
        <v>0</v>
      </c>
    </row>
    <row r="128" spans="1:10" x14ac:dyDescent="0.25">
      <c r="A128" t="s">
        <v>138</v>
      </c>
      <c r="H128" s="4">
        <v>0</v>
      </c>
    </row>
    <row r="129" spans="1:8" x14ac:dyDescent="0.25">
      <c r="A129" t="s">
        <v>139</v>
      </c>
      <c r="H129" s="4">
        <v>0</v>
      </c>
    </row>
    <row r="130" spans="1:8" x14ac:dyDescent="0.25">
      <c r="A130" t="s">
        <v>147</v>
      </c>
      <c r="H130" s="4">
        <v>19.809999999999999</v>
      </c>
    </row>
    <row r="131" spans="1:8" x14ac:dyDescent="0.25">
      <c r="A131" t="s">
        <v>155</v>
      </c>
      <c r="H131" s="4">
        <v>11.82</v>
      </c>
    </row>
    <row r="132" spans="1:8" x14ac:dyDescent="0.25">
      <c r="A132" t="s">
        <v>156</v>
      </c>
      <c r="H132" s="4">
        <v>1.84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7C3D-6D75-4D23-AF22-9973F6138841}">
  <dimension ref="A1:V133"/>
  <sheetViews>
    <sheetView tabSelected="1" topLeftCell="A51" workbookViewId="0">
      <selection activeCell="D69" sqref="D69"/>
    </sheetView>
  </sheetViews>
  <sheetFormatPr defaultRowHeight="15" x14ac:dyDescent="0.25"/>
  <cols>
    <col min="1" max="1" width="23.7109375" bestFit="1" customWidth="1"/>
    <col min="2" max="2" width="13.28515625" bestFit="1" customWidth="1"/>
    <col min="3" max="3" width="11.42578125" bestFit="1" customWidth="1"/>
    <col min="4" max="4" width="15.5703125" bestFit="1" customWidth="1"/>
    <col min="6" max="6" width="7.5703125" bestFit="1" customWidth="1"/>
  </cols>
  <sheetData>
    <row r="1" spans="1:22" x14ac:dyDescent="0.25">
      <c r="A1" s="1" t="s">
        <v>0</v>
      </c>
      <c r="B1" s="2">
        <v>43778</v>
      </c>
    </row>
    <row r="3" spans="1:22" x14ac:dyDescent="0.25">
      <c r="B3" s="3" t="s">
        <v>1</v>
      </c>
      <c r="C3" s="3" t="s">
        <v>2</v>
      </c>
      <c r="D3" s="3" t="s">
        <v>3</v>
      </c>
      <c r="E3" s="3"/>
      <c r="F3" s="3" t="s">
        <v>4</v>
      </c>
      <c r="G3" s="3" t="s">
        <v>5</v>
      </c>
      <c r="H3" s="3" t="s">
        <v>4</v>
      </c>
      <c r="I3" s="3"/>
      <c r="O3">
        <f>472.5-154.5</f>
        <v>318</v>
      </c>
      <c r="P3" s="2">
        <v>30</v>
      </c>
      <c r="Q3" s="2"/>
      <c r="R3" s="2"/>
      <c r="U3" s="2"/>
      <c r="V3" s="2"/>
    </row>
    <row r="4" spans="1:22" x14ac:dyDescent="0.25">
      <c r="A4" s="4" t="s">
        <v>6</v>
      </c>
      <c r="B4" s="4">
        <v>0</v>
      </c>
      <c r="C4" s="4">
        <v>0</v>
      </c>
      <c r="D4" s="4" t="s">
        <v>7</v>
      </c>
      <c r="E4" s="4"/>
      <c r="F4" s="4">
        <f>+B11+C11</f>
        <v>0</v>
      </c>
      <c r="G4" s="4"/>
      <c r="H4" s="4">
        <f>SUM(B11:C11)</f>
        <v>0</v>
      </c>
      <c r="I4" s="4"/>
      <c r="J4" s="4" t="s">
        <v>8</v>
      </c>
      <c r="K4" s="4" t="s">
        <v>9</v>
      </c>
      <c r="L4" s="4">
        <f>+F4+I4</f>
        <v>0</v>
      </c>
      <c r="M4" s="4"/>
      <c r="O4">
        <v>227.47</v>
      </c>
      <c r="P4">
        <v>180</v>
      </c>
    </row>
    <row r="5" spans="1:22" x14ac:dyDescent="0.25">
      <c r="A5" s="4" t="s">
        <v>11</v>
      </c>
      <c r="B5" s="4">
        <v>0</v>
      </c>
      <c r="C5" s="4">
        <v>0</v>
      </c>
      <c r="D5" s="4" t="s">
        <v>12</v>
      </c>
      <c r="E5" s="4"/>
      <c r="F5" s="4">
        <f>SUM(H14:H146)</f>
        <v>449.24159545454552</v>
      </c>
      <c r="G5" s="4">
        <f>SUM(I74:I78)</f>
        <v>0</v>
      </c>
      <c r="H5" s="4">
        <f>SUM(F5:G5)</f>
        <v>449.24159545454552</v>
      </c>
      <c r="I5" s="4"/>
      <c r="J5" s="4" t="s">
        <v>8</v>
      </c>
      <c r="K5" s="4" t="s">
        <v>10</v>
      </c>
      <c r="L5" s="4">
        <f>+F5+I5</f>
        <v>449.24159545454552</v>
      </c>
      <c r="M5" s="4"/>
      <c r="O5">
        <f>SUM(O3:O4)</f>
        <v>545.47</v>
      </c>
      <c r="P5">
        <v>10</v>
      </c>
    </row>
    <row r="6" spans="1:22" x14ac:dyDescent="0.25">
      <c r="A6" s="4" t="s">
        <v>14</v>
      </c>
      <c r="B6" s="4">
        <v>0</v>
      </c>
      <c r="C6" s="4">
        <v>0</v>
      </c>
      <c r="D6" s="4" t="s">
        <v>15</v>
      </c>
      <c r="E6" s="4"/>
      <c r="F6" s="4">
        <f>+F4-F5</f>
        <v>-449.24159545454552</v>
      </c>
      <c r="G6" s="4"/>
      <c r="H6" s="4">
        <f>+H4-H5</f>
        <v>-449.24159545454552</v>
      </c>
      <c r="I6" s="4"/>
      <c r="J6" s="4" t="s">
        <v>8</v>
      </c>
      <c r="K6" s="4" t="s">
        <v>15</v>
      </c>
      <c r="L6" s="4">
        <f>+F6+I6</f>
        <v>-449.24159545454552</v>
      </c>
      <c r="M6" s="4"/>
      <c r="P6">
        <v>115</v>
      </c>
    </row>
    <row r="7" spans="1:22" x14ac:dyDescent="0.25">
      <c r="A7" s="4" t="s">
        <v>17</v>
      </c>
      <c r="B7" s="4">
        <v>0</v>
      </c>
      <c r="C7" s="4">
        <v>0</v>
      </c>
      <c r="D7" s="4" t="s">
        <v>13</v>
      </c>
      <c r="E7" s="4"/>
      <c r="F7" s="4">
        <f>+F6*0.2</f>
        <v>-89.848319090909115</v>
      </c>
      <c r="G7" s="4"/>
      <c r="H7" s="4">
        <f>+H6*0.2</f>
        <v>-89.848319090909115</v>
      </c>
      <c r="I7" s="4"/>
      <c r="J7" s="4"/>
      <c r="K7" s="4" t="s">
        <v>13</v>
      </c>
      <c r="L7" s="4">
        <f>+F7+I7</f>
        <v>-89.848319090909115</v>
      </c>
      <c r="M7" s="4"/>
      <c r="P7">
        <v>-150</v>
      </c>
    </row>
    <row r="8" spans="1:22" x14ac:dyDescent="0.25">
      <c r="A8" s="4" t="s">
        <v>18</v>
      </c>
      <c r="B8" s="4">
        <v>0</v>
      </c>
      <c r="C8" s="4">
        <v>0</v>
      </c>
      <c r="D8" s="4" t="s">
        <v>19</v>
      </c>
      <c r="E8" s="4"/>
      <c r="F8" s="4">
        <f>+F6-F7</f>
        <v>-359.3932763636364</v>
      </c>
      <c r="G8" s="4"/>
      <c r="H8" s="4">
        <f>+H6-H7</f>
        <v>-359.3932763636364</v>
      </c>
      <c r="I8" s="4"/>
      <c r="J8" s="4"/>
      <c r="K8" s="4" t="s">
        <v>16</v>
      </c>
      <c r="L8" s="4">
        <f>+F8+I8</f>
        <v>-359.3932763636364</v>
      </c>
      <c r="M8" s="4"/>
      <c r="N8" s="4"/>
      <c r="P8">
        <v>15</v>
      </c>
    </row>
    <row r="9" spans="1:22" x14ac:dyDescent="0.25">
      <c r="A9" s="4" t="s">
        <v>20</v>
      </c>
      <c r="B9" s="4">
        <v>0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P9">
        <v>46</v>
      </c>
    </row>
    <row r="10" spans="1:22" x14ac:dyDescent="0.25">
      <c r="A10" s="4" t="s">
        <v>21</v>
      </c>
      <c r="B10" s="4">
        <v>0</v>
      </c>
      <c r="C10" s="4">
        <v>0</v>
      </c>
      <c r="D10" s="4"/>
      <c r="E10" s="4"/>
      <c r="F10" s="4"/>
      <c r="G10" s="4"/>
      <c r="H10" s="4"/>
      <c r="I10" s="4"/>
      <c r="J10" s="4"/>
      <c r="K10" s="4"/>
      <c r="L10" s="4"/>
      <c r="P10">
        <f>SUM(P4:P9)</f>
        <v>216</v>
      </c>
    </row>
    <row r="11" spans="1:22" x14ac:dyDescent="0.25">
      <c r="A11" s="4" t="s">
        <v>8</v>
      </c>
      <c r="B11" s="4">
        <f>SUM(B4:B10)</f>
        <v>0</v>
      </c>
      <c r="C11" s="4">
        <f>SUM(C4:C10)</f>
        <v>0</v>
      </c>
      <c r="D11" s="4"/>
      <c r="E11" s="4"/>
      <c r="F11" s="4"/>
      <c r="G11" s="4"/>
      <c r="H11" s="4"/>
      <c r="I11" s="4"/>
      <c r="J11" s="4"/>
      <c r="K11" s="4"/>
      <c r="L11" s="4"/>
    </row>
    <row r="12" spans="1:22" x14ac:dyDescent="0.25">
      <c r="A12" s="4"/>
      <c r="B12" s="4"/>
      <c r="C12" s="4"/>
    </row>
    <row r="13" spans="1:22" x14ac:dyDescent="0.25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3" t="s">
        <v>33</v>
      </c>
      <c r="M13" s="3" t="s">
        <v>34</v>
      </c>
      <c r="O13" s="3"/>
      <c r="P13" s="3" t="s">
        <v>35</v>
      </c>
      <c r="Q13" s="3" t="s">
        <v>11</v>
      </c>
      <c r="R13" s="3" t="s">
        <v>14</v>
      </c>
      <c r="S13" s="3" t="s">
        <v>17</v>
      </c>
      <c r="T13" s="3" t="s">
        <v>36</v>
      </c>
      <c r="U13" s="3" t="s">
        <v>20</v>
      </c>
      <c r="V13" s="3" t="s">
        <v>21</v>
      </c>
    </row>
    <row r="14" spans="1:22" x14ac:dyDescent="0.25">
      <c r="A14" t="s">
        <v>37</v>
      </c>
      <c r="B14" s="4">
        <f>14.94/24</f>
        <v>0.62249999999999994</v>
      </c>
      <c r="C14">
        <v>0</v>
      </c>
      <c r="D14">
        <v>0</v>
      </c>
      <c r="E14">
        <v>0</v>
      </c>
      <c r="F14">
        <v>0</v>
      </c>
      <c r="G14" s="5">
        <f t="shared" ref="G14:G70" si="0">+C14+D14-E14-F14</f>
        <v>0</v>
      </c>
      <c r="H14" s="4">
        <f t="shared" ref="H14:H70" si="1">+G14*B14</f>
        <v>0</v>
      </c>
      <c r="I14" s="4">
        <v>1.5</v>
      </c>
      <c r="J14" s="4">
        <f t="shared" ref="J14:J70" si="2">+G14*I14</f>
        <v>0</v>
      </c>
      <c r="K14" s="4">
        <f t="shared" ref="K14:K33" si="3">+J14-H14</f>
        <v>0</v>
      </c>
      <c r="L14" s="4" t="e">
        <f t="shared" ref="L14:L70" si="4">+K14/J14*100</f>
        <v>#DIV/0!</v>
      </c>
      <c r="M14">
        <f>+F14*I14</f>
        <v>0</v>
      </c>
      <c r="O14" t="s">
        <v>38</v>
      </c>
      <c r="P14">
        <v>245.75</v>
      </c>
      <c r="Q14">
        <v>63.05</v>
      </c>
      <c r="R14">
        <v>114.25</v>
      </c>
      <c r="S14">
        <v>50</v>
      </c>
      <c r="T14">
        <v>80.75</v>
      </c>
      <c r="U14">
        <v>0</v>
      </c>
      <c r="V14">
        <v>0</v>
      </c>
    </row>
    <row r="15" spans="1:22" x14ac:dyDescent="0.25">
      <c r="A15" t="s">
        <v>150</v>
      </c>
      <c r="B15" s="6">
        <v>1.6</v>
      </c>
      <c r="C15">
        <v>0</v>
      </c>
      <c r="D15">
        <v>0</v>
      </c>
      <c r="E15">
        <v>0</v>
      </c>
      <c r="F15">
        <v>0</v>
      </c>
      <c r="G15" s="5">
        <f t="shared" si="0"/>
        <v>0</v>
      </c>
      <c r="H15" s="4">
        <f t="shared" si="1"/>
        <v>0</v>
      </c>
      <c r="I15" s="4">
        <v>4</v>
      </c>
      <c r="J15" s="4">
        <f t="shared" si="2"/>
        <v>0</v>
      </c>
      <c r="K15" s="4">
        <f t="shared" si="3"/>
        <v>0</v>
      </c>
      <c r="L15" s="4" t="e">
        <f t="shared" si="4"/>
        <v>#DIV/0!</v>
      </c>
      <c r="M15">
        <f>+F15*I15</f>
        <v>0</v>
      </c>
      <c r="O15" t="s">
        <v>5</v>
      </c>
      <c r="P15">
        <v>100</v>
      </c>
      <c r="Q15">
        <v>30</v>
      </c>
      <c r="R15">
        <v>30</v>
      </c>
      <c r="S15">
        <v>30</v>
      </c>
      <c r="T15">
        <v>55</v>
      </c>
      <c r="U15">
        <v>0</v>
      </c>
      <c r="V15">
        <v>0</v>
      </c>
    </row>
    <row r="16" spans="1:22" x14ac:dyDescent="0.25">
      <c r="A16" t="s">
        <v>39</v>
      </c>
      <c r="B16" s="6">
        <f>12.98/50</f>
        <v>0.2596</v>
      </c>
      <c r="C16">
        <v>58</v>
      </c>
      <c r="D16">
        <v>0</v>
      </c>
      <c r="E16">
        <v>0</v>
      </c>
      <c r="F16">
        <v>0</v>
      </c>
      <c r="G16" s="5">
        <f t="shared" si="0"/>
        <v>58</v>
      </c>
      <c r="H16" s="4">
        <f t="shared" si="1"/>
        <v>15.056799999999999</v>
      </c>
      <c r="I16" s="4">
        <v>1</v>
      </c>
      <c r="J16" s="4">
        <f t="shared" si="2"/>
        <v>58</v>
      </c>
      <c r="K16" s="4">
        <f t="shared" si="3"/>
        <v>42.943200000000004</v>
      </c>
      <c r="L16" s="4">
        <f t="shared" si="4"/>
        <v>74.040000000000006</v>
      </c>
      <c r="M16">
        <f>+F16*I16</f>
        <v>0</v>
      </c>
      <c r="P16">
        <v>640</v>
      </c>
      <c r="Q16">
        <v>0</v>
      </c>
      <c r="R16">
        <v>62</v>
      </c>
      <c r="S16">
        <v>0</v>
      </c>
      <c r="T16">
        <v>48</v>
      </c>
      <c r="U16">
        <v>0</v>
      </c>
      <c r="V16">
        <v>0</v>
      </c>
    </row>
    <row r="17" spans="1:22" x14ac:dyDescent="0.25">
      <c r="A17" t="s">
        <v>40</v>
      </c>
      <c r="B17" s="6">
        <f>12.18/46</f>
        <v>0.26478260869565218</v>
      </c>
      <c r="C17">
        <v>0</v>
      </c>
      <c r="D17">
        <v>0</v>
      </c>
      <c r="E17">
        <v>0</v>
      </c>
      <c r="F17">
        <v>0</v>
      </c>
      <c r="G17" s="5">
        <f t="shared" si="0"/>
        <v>0</v>
      </c>
      <c r="H17" s="4">
        <f t="shared" si="1"/>
        <v>0</v>
      </c>
      <c r="I17" s="4">
        <v>1</v>
      </c>
      <c r="J17" s="4">
        <f t="shared" si="2"/>
        <v>0</v>
      </c>
      <c r="K17" s="4">
        <f t="shared" si="3"/>
        <v>0</v>
      </c>
      <c r="L17" s="4" t="e">
        <f t="shared" si="4"/>
        <v>#DIV/0!</v>
      </c>
      <c r="M17">
        <f>+F17*I17</f>
        <v>0</v>
      </c>
      <c r="P17">
        <v>145</v>
      </c>
      <c r="Q17">
        <v>0</v>
      </c>
      <c r="R17">
        <v>100</v>
      </c>
      <c r="S17">
        <v>10</v>
      </c>
      <c r="T17">
        <v>8</v>
      </c>
      <c r="U17">
        <v>0</v>
      </c>
      <c r="V17">
        <v>0</v>
      </c>
    </row>
    <row r="18" spans="1:22" x14ac:dyDescent="0.25">
      <c r="A18" t="s">
        <v>42</v>
      </c>
      <c r="B18" s="6">
        <f>11.98/60</f>
        <v>0.19966666666666669</v>
      </c>
      <c r="C18">
        <v>0</v>
      </c>
      <c r="D18">
        <v>0</v>
      </c>
      <c r="E18">
        <v>0</v>
      </c>
      <c r="F18">
        <v>0</v>
      </c>
      <c r="G18" s="5">
        <f t="shared" si="0"/>
        <v>0</v>
      </c>
      <c r="H18" s="4">
        <f t="shared" si="1"/>
        <v>0</v>
      </c>
      <c r="I18" s="4">
        <v>0.5</v>
      </c>
      <c r="J18" s="4">
        <f t="shared" si="2"/>
        <v>0</v>
      </c>
      <c r="K18" s="4">
        <f t="shared" si="3"/>
        <v>0</v>
      </c>
      <c r="L18" s="4" t="e">
        <f t="shared" si="4"/>
        <v>#DIV/0!</v>
      </c>
      <c r="P18">
        <v>0</v>
      </c>
      <c r="Q18">
        <v>140</v>
      </c>
      <c r="R18">
        <v>150</v>
      </c>
      <c r="S18">
        <v>52</v>
      </c>
      <c r="T18">
        <v>30</v>
      </c>
      <c r="U18">
        <v>0</v>
      </c>
      <c r="V18">
        <v>0</v>
      </c>
    </row>
    <row r="19" spans="1:22" x14ac:dyDescent="0.25">
      <c r="A19" t="s">
        <v>43</v>
      </c>
      <c r="B19" s="6">
        <f>9.26/40</f>
        <v>0.23149999999999998</v>
      </c>
      <c r="C19">
        <v>0</v>
      </c>
      <c r="D19">
        <v>0</v>
      </c>
      <c r="E19">
        <v>0</v>
      </c>
      <c r="F19">
        <v>0</v>
      </c>
      <c r="G19" s="5">
        <f t="shared" si="0"/>
        <v>0</v>
      </c>
      <c r="H19" s="4">
        <f t="shared" si="1"/>
        <v>0</v>
      </c>
      <c r="I19" s="4">
        <v>1</v>
      </c>
      <c r="J19" s="4">
        <f t="shared" si="2"/>
        <v>0</v>
      </c>
      <c r="K19" s="4">
        <f t="shared" si="3"/>
        <v>0</v>
      </c>
      <c r="L19" s="4" t="e">
        <f t="shared" si="4"/>
        <v>#DIV/0!</v>
      </c>
      <c r="P19">
        <v>-150</v>
      </c>
      <c r="Q19">
        <v>-150</v>
      </c>
      <c r="R19">
        <v>-150</v>
      </c>
      <c r="S19">
        <v>-150</v>
      </c>
      <c r="T19">
        <v>-150</v>
      </c>
      <c r="U19">
        <v>-150</v>
      </c>
      <c r="V19">
        <v>0</v>
      </c>
    </row>
    <row r="20" spans="1:22" x14ac:dyDescent="0.25">
      <c r="A20" t="s">
        <v>146</v>
      </c>
      <c r="B20" s="6">
        <f>6.97/44</f>
        <v>0.15840909090909092</v>
      </c>
      <c r="C20">
        <v>19</v>
      </c>
      <c r="D20">
        <v>0</v>
      </c>
      <c r="E20">
        <v>0</v>
      </c>
      <c r="F20">
        <v>0</v>
      </c>
      <c r="G20" s="5">
        <f t="shared" si="0"/>
        <v>19</v>
      </c>
      <c r="H20" s="4">
        <f t="shared" si="1"/>
        <v>3.0097727272727273</v>
      </c>
      <c r="I20" s="4">
        <v>1</v>
      </c>
      <c r="J20" s="4">
        <f t="shared" si="2"/>
        <v>19</v>
      </c>
      <c r="K20" s="4">
        <f t="shared" si="3"/>
        <v>15.990227272727273</v>
      </c>
      <c r="L20" s="4">
        <f t="shared" si="4"/>
        <v>84.159090909090907</v>
      </c>
      <c r="M20">
        <f>+F20*I20</f>
        <v>0</v>
      </c>
      <c r="P20">
        <v>0</v>
      </c>
      <c r="Q20">
        <v>49</v>
      </c>
      <c r="R20">
        <v>0</v>
      </c>
      <c r="S20">
        <v>60</v>
      </c>
      <c r="T20">
        <v>300</v>
      </c>
      <c r="U20">
        <v>0</v>
      </c>
      <c r="V20">
        <v>0</v>
      </c>
    </row>
    <row r="21" spans="1:22" x14ac:dyDescent="0.25">
      <c r="A21" t="s">
        <v>44</v>
      </c>
      <c r="B21" s="6">
        <f>12.14/24</f>
        <v>0.50583333333333336</v>
      </c>
      <c r="C21">
        <v>42</v>
      </c>
      <c r="D21">
        <v>24</v>
      </c>
      <c r="E21">
        <v>0</v>
      </c>
      <c r="F21">
        <v>0</v>
      </c>
      <c r="G21" s="5">
        <f t="shared" si="0"/>
        <v>66</v>
      </c>
      <c r="H21" s="4">
        <f t="shared" si="1"/>
        <v>33.385000000000005</v>
      </c>
      <c r="I21" s="4">
        <v>2.5</v>
      </c>
      <c r="J21" s="4">
        <f t="shared" si="2"/>
        <v>165</v>
      </c>
      <c r="K21" s="4">
        <f t="shared" si="3"/>
        <v>131.61500000000001</v>
      </c>
      <c r="L21" s="4">
        <f t="shared" si="4"/>
        <v>79.76666666666668</v>
      </c>
      <c r="M21">
        <f>+F21*I21</f>
        <v>0</v>
      </c>
      <c r="P21">
        <v>0</v>
      </c>
      <c r="Q21">
        <v>60</v>
      </c>
      <c r="R21">
        <v>0</v>
      </c>
      <c r="S21">
        <v>150</v>
      </c>
      <c r="T21">
        <v>0</v>
      </c>
      <c r="U21">
        <v>0</v>
      </c>
      <c r="V21">
        <v>0</v>
      </c>
    </row>
    <row r="22" spans="1:22" x14ac:dyDescent="0.25">
      <c r="A22" t="s">
        <v>45</v>
      </c>
      <c r="B22" s="6">
        <f>9.84/30</f>
        <v>0.32800000000000001</v>
      </c>
      <c r="C22">
        <v>0</v>
      </c>
      <c r="D22">
        <v>0</v>
      </c>
      <c r="E22">
        <v>0</v>
      </c>
      <c r="F22">
        <v>0</v>
      </c>
      <c r="G22" s="5">
        <f t="shared" si="0"/>
        <v>0</v>
      </c>
      <c r="H22" s="4">
        <f t="shared" si="1"/>
        <v>0</v>
      </c>
      <c r="I22" s="4">
        <v>1</v>
      </c>
      <c r="J22" s="4">
        <f t="shared" si="2"/>
        <v>0</v>
      </c>
      <c r="K22" s="4">
        <f t="shared" si="3"/>
        <v>0</v>
      </c>
      <c r="L22" s="4" t="e">
        <f t="shared" si="4"/>
        <v>#DIV/0!</v>
      </c>
      <c r="P22">
        <v>0</v>
      </c>
      <c r="Q22">
        <v>30</v>
      </c>
      <c r="R22">
        <v>0</v>
      </c>
      <c r="S22">
        <v>0</v>
      </c>
      <c r="T22">
        <v>0</v>
      </c>
      <c r="U22">
        <v>0</v>
      </c>
    </row>
    <row r="23" spans="1:22" x14ac:dyDescent="0.25">
      <c r="A23" t="s">
        <v>152</v>
      </c>
      <c r="B23" s="6">
        <v>0.33</v>
      </c>
      <c r="C23">
        <v>0</v>
      </c>
      <c r="D23">
        <v>0</v>
      </c>
      <c r="E23">
        <v>0</v>
      </c>
      <c r="F23">
        <v>0</v>
      </c>
      <c r="G23" s="5">
        <f t="shared" si="0"/>
        <v>0</v>
      </c>
      <c r="H23" s="4">
        <f t="shared" si="1"/>
        <v>0</v>
      </c>
      <c r="I23" s="4">
        <v>1.5</v>
      </c>
      <c r="J23" s="4">
        <f t="shared" si="2"/>
        <v>0</v>
      </c>
      <c r="K23" s="4">
        <f t="shared" si="3"/>
        <v>0</v>
      </c>
      <c r="L23" s="4" t="e">
        <f t="shared" si="4"/>
        <v>#DIV/0!</v>
      </c>
      <c r="M23">
        <f>+F23*I23</f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46</v>
      </c>
      <c r="B24" s="6">
        <f>14.96/760</f>
        <v>1.968421052631579E-2</v>
      </c>
      <c r="C24">
        <v>0</v>
      </c>
      <c r="D24">
        <v>760</v>
      </c>
      <c r="E24">
        <v>0</v>
      </c>
      <c r="F24">
        <v>0</v>
      </c>
      <c r="G24" s="5">
        <f t="shared" si="0"/>
        <v>760</v>
      </c>
      <c r="H24" s="4">
        <f t="shared" si="1"/>
        <v>14.96</v>
      </c>
      <c r="I24" s="4">
        <v>0.05</v>
      </c>
      <c r="J24" s="4">
        <f t="shared" si="2"/>
        <v>38</v>
      </c>
      <c r="K24" s="4">
        <f t="shared" si="3"/>
        <v>23.04</v>
      </c>
      <c r="L24" s="4">
        <f t="shared" si="4"/>
        <v>60.631578947368411</v>
      </c>
      <c r="M24">
        <f>+F24*I24</f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47</v>
      </c>
      <c r="B25" s="6">
        <f>28.49/48</f>
        <v>0.59354166666666663</v>
      </c>
      <c r="C25">
        <v>0</v>
      </c>
      <c r="D25">
        <v>0</v>
      </c>
      <c r="E25">
        <v>0</v>
      </c>
      <c r="F25">
        <v>0</v>
      </c>
      <c r="G25" s="5">
        <f t="shared" si="0"/>
        <v>0</v>
      </c>
      <c r="H25" s="4">
        <f t="shared" si="1"/>
        <v>0</v>
      </c>
      <c r="I25" s="4">
        <v>1.5</v>
      </c>
      <c r="J25" s="4">
        <f t="shared" si="2"/>
        <v>0</v>
      </c>
      <c r="K25" s="4">
        <f t="shared" si="3"/>
        <v>0</v>
      </c>
      <c r="L25" s="4" t="e">
        <f t="shared" si="4"/>
        <v>#DIV/0!</v>
      </c>
      <c r="M25">
        <f t="shared" ref="M25:M65" si="5">+F25*I25</f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136</v>
      </c>
      <c r="B26" s="6">
        <f>9.48/96</f>
        <v>9.8750000000000004E-2</v>
      </c>
      <c r="C26">
        <v>30</v>
      </c>
      <c r="D26">
        <v>0</v>
      </c>
      <c r="E26">
        <v>0</v>
      </c>
      <c r="F26">
        <v>0</v>
      </c>
      <c r="G26" s="5">
        <f t="shared" si="0"/>
        <v>30</v>
      </c>
      <c r="H26" s="4">
        <f t="shared" si="1"/>
        <v>2.9625000000000004</v>
      </c>
      <c r="I26" s="4">
        <v>1.5</v>
      </c>
      <c r="J26" s="4">
        <f t="shared" si="2"/>
        <v>45</v>
      </c>
      <c r="K26" s="4">
        <f t="shared" si="3"/>
        <v>42.037500000000001</v>
      </c>
      <c r="L26" s="4">
        <f t="shared" si="4"/>
        <v>93.416666666666671</v>
      </c>
    </row>
    <row r="27" spans="1:22" x14ac:dyDescent="0.25">
      <c r="A27" t="s">
        <v>48</v>
      </c>
      <c r="B27">
        <f>21.42/36</f>
        <v>0.59500000000000008</v>
      </c>
      <c r="C27">
        <v>0</v>
      </c>
      <c r="D27">
        <v>0</v>
      </c>
      <c r="E27">
        <v>0</v>
      </c>
      <c r="F27">
        <v>0</v>
      </c>
      <c r="G27" s="5">
        <f t="shared" si="0"/>
        <v>0</v>
      </c>
      <c r="H27" s="4">
        <f t="shared" si="1"/>
        <v>0</v>
      </c>
      <c r="I27" s="4">
        <v>1.5</v>
      </c>
      <c r="J27" s="4">
        <f t="shared" si="2"/>
        <v>0</v>
      </c>
      <c r="K27" s="4">
        <f t="shared" si="3"/>
        <v>0</v>
      </c>
      <c r="L27" s="4" t="e">
        <f t="shared" si="4"/>
        <v>#DIV/0!</v>
      </c>
      <c r="M27">
        <f t="shared" si="5"/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50</v>
      </c>
      <c r="B28" s="6">
        <v>0.66</v>
      </c>
      <c r="C28">
        <v>32</v>
      </c>
      <c r="D28">
        <v>0</v>
      </c>
      <c r="E28">
        <v>0</v>
      </c>
      <c r="F28">
        <v>0</v>
      </c>
      <c r="G28" s="5">
        <f t="shared" si="0"/>
        <v>32</v>
      </c>
      <c r="H28" s="4">
        <f t="shared" si="1"/>
        <v>21.12</v>
      </c>
      <c r="I28" s="4">
        <v>1.5</v>
      </c>
      <c r="J28" s="4">
        <f t="shared" si="2"/>
        <v>48</v>
      </c>
      <c r="K28" s="4">
        <f t="shared" si="3"/>
        <v>26.88</v>
      </c>
      <c r="L28" s="4">
        <f t="shared" si="4"/>
        <v>55.999999999999993</v>
      </c>
      <c r="M28">
        <f t="shared" si="5"/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51</v>
      </c>
      <c r="B29" s="6">
        <v>0.66</v>
      </c>
      <c r="C29">
        <v>44</v>
      </c>
      <c r="D29">
        <v>0</v>
      </c>
      <c r="E29">
        <v>0</v>
      </c>
      <c r="F29">
        <v>0</v>
      </c>
      <c r="G29" s="5">
        <f t="shared" si="0"/>
        <v>44</v>
      </c>
      <c r="H29" s="4">
        <f t="shared" si="1"/>
        <v>29.040000000000003</v>
      </c>
      <c r="I29" s="4">
        <v>1.2</v>
      </c>
      <c r="J29" s="4">
        <f t="shared" si="2"/>
        <v>52.8</v>
      </c>
      <c r="K29" s="4">
        <f t="shared" si="3"/>
        <v>23.759999999999994</v>
      </c>
      <c r="L29" s="4">
        <f t="shared" si="4"/>
        <v>44.999999999999993</v>
      </c>
      <c r="M29">
        <f t="shared" si="5"/>
        <v>0</v>
      </c>
      <c r="P29">
        <f t="shared" ref="P29:V29" si="6">SUM(P14:P28)</f>
        <v>980.75</v>
      </c>
      <c r="Q29">
        <f t="shared" si="6"/>
        <v>222.05</v>
      </c>
      <c r="R29">
        <f t="shared" si="6"/>
        <v>306.25</v>
      </c>
      <c r="S29">
        <f t="shared" si="6"/>
        <v>202</v>
      </c>
      <c r="T29">
        <f t="shared" si="6"/>
        <v>371.75</v>
      </c>
      <c r="U29">
        <f t="shared" si="6"/>
        <v>-150</v>
      </c>
      <c r="V29">
        <f t="shared" si="6"/>
        <v>0</v>
      </c>
    </row>
    <row r="30" spans="1:22" x14ac:dyDescent="0.25">
      <c r="A30" t="s">
        <v>128</v>
      </c>
      <c r="B30" s="6">
        <f>10.48/20</f>
        <v>0.52400000000000002</v>
      </c>
      <c r="C30">
        <v>0</v>
      </c>
      <c r="D30">
        <v>0</v>
      </c>
      <c r="E30">
        <v>0</v>
      </c>
      <c r="F30">
        <v>0</v>
      </c>
      <c r="G30" s="5">
        <f t="shared" si="0"/>
        <v>0</v>
      </c>
      <c r="H30" s="4">
        <f t="shared" si="1"/>
        <v>0</v>
      </c>
      <c r="I30" s="4">
        <v>1.5</v>
      </c>
      <c r="J30" s="4">
        <f t="shared" si="2"/>
        <v>0</v>
      </c>
      <c r="K30" s="4">
        <f t="shared" si="3"/>
        <v>0</v>
      </c>
      <c r="L30" s="4" t="e">
        <f t="shared" si="4"/>
        <v>#DIV/0!</v>
      </c>
      <c r="M30">
        <f t="shared" si="5"/>
        <v>0</v>
      </c>
    </row>
    <row r="31" spans="1:22" x14ac:dyDescent="0.25">
      <c r="A31" t="s">
        <v>145</v>
      </c>
      <c r="B31" s="6">
        <v>0.5</v>
      </c>
      <c r="C31">
        <v>35</v>
      </c>
      <c r="D31">
        <v>0</v>
      </c>
      <c r="E31">
        <v>0</v>
      </c>
      <c r="F31">
        <v>0</v>
      </c>
      <c r="G31" s="5">
        <f t="shared" si="0"/>
        <v>35</v>
      </c>
      <c r="H31" s="4">
        <f t="shared" si="1"/>
        <v>17.5</v>
      </c>
      <c r="I31" s="4">
        <v>3.5</v>
      </c>
      <c r="J31" s="4">
        <f t="shared" si="2"/>
        <v>122.5</v>
      </c>
      <c r="K31" s="4">
        <f t="shared" si="3"/>
        <v>105</v>
      </c>
      <c r="L31" s="4">
        <f t="shared" si="4"/>
        <v>85.714285714285708</v>
      </c>
      <c r="M31">
        <f t="shared" si="5"/>
        <v>0</v>
      </c>
    </row>
    <row r="32" spans="1:22" x14ac:dyDescent="0.25">
      <c r="A32" t="s">
        <v>52</v>
      </c>
      <c r="B32" s="6">
        <f>19.96/24</f>
        <v>0.83166666666666667</v>
      </c>
      <c r="C32">
        <v>48</v>
      </c>
      <c r="D32">
        <v>0</v>
      </c>
      <c r="E32">
        <v>0</v>
      </c>
      <c r="F32">
        <v>0</v>
      </c>
      <c r="G32" s="5">
        <f t="shared" si="0"/>
        <v>48</v>
      </c>
      <c r="H32" s="4">
        <f t="shared" si="1"/>
        <v>39.92</v>
      </c>
      <c r="I32" s="4">
        <v>4</v>
      </c>
      <c r="J32" s="4">
        <f t="shared" si="2"/>
        <v>192</v>
      </c>
      <c r="K32" s="4">
        <f t="shared" si="3"/>
        <v>152.07999999999998</v>
      </c>
      <c r="L32" s="4">
        <f t="shared" si="4"/>
        <v>79.208333333333329</v>
      </c>
      <c r="M32">
        <f t="shared" si="5"/>
        <v>0</v>
      </c>
    </row>
    <row r="33" spans="1:18" x14ac:dyDescent="0.25">
      <c r="A33" t="s">
        <v>53</v>
      </c>
      <c r="B33" s="6">
        <v>0.62</v>
      </c>
      <c r="C33">
        <v>0</v>
      </c>
      <c r="D33">
        <v>0</v>
      </c>
      <c r="E33">
        <v>0</v>
      </c>
      <c r="F33">
        <v>0</v>
      </c>
      <c r="G33" s="5">
        <f t="shared" si="0"/>
        <v>0</v>
      </c>
      <c r="H33" s="4">
        <f t="shared" si="1"/>
        <v>0</v>
      </c>
      <c r="I33" s="4">
        <v>1.5</v>
      </c>
      <c r="J33" s="4">
        <f t="shared" si="2"/>
        <v>0</v>
      </c>
      <c r="K33" s="4">
        <f t="shared" si="3"/>
        <v>0</v>
      </c>
      <c r="L33" s="4" t="e">
        <f t="shared" si="4"/>
        <v>#DIV/0!</v>
      </c>
      <c r="M33">
        <f t="shared" si="5"/>
        <v>0</v>
      </c>
      <c r="O33" t="s">
        <v>8</v>
      </c>
    </row>
    <row r="34" spans="1:18" x14ac:dyDescent="0.25">
      <c r="A34" t="s">
        <v>54</v>
      </c>
      <c r="B34" s="6">
        <v>4.88</v>
      </c>
      <c r="C34">
        <v>0</v>
      </c>
      <c r="D34">
        <v>0</v>
      </c>
      <c r="E34">
        <v>0</v>
      </c>
      <c r="F34">
        <v>0</v>
      </c>
      <c r="G34" s="5">
        <f t="shared" si="0"/>
        <v>0</v>
      </c>
      <c r="H34" s="4">
        <f t="shared" si="1"/>
        <v>0</v>
      </c>
      <c r="I34" s="4">
        <v>2</v>
      </c>
      <c r="J34" s="4">
        <f t="shared" si="2"/>
        <v>0</v>
      </c>
      <c r="K34" s="4">
        <v>0</v>
      </c>
      <c r="L34" s="4" t="e">
        <f t="shared" si="4"/>
        <v>#DIV/0!</v>
      </c>
      <c r="M34">
        <f t="shared" si="5"/>
        <v>0</v>
      </c>
      <c r="R34" t="s">
        <v>8</v>
      </c>
    </row>
    <row r="35" spans="1:18" x14ac:dyDescent="0.25">
      <c r="A35" t="s">
        <v>55</v>
      </c>
      <c r="B35" s="6">
        <f>13.88/85</f>
        <v>0.16329411764705884</v>
      </c>
      <c r="C35">
        <v>0</v>
      </c>
      <c r="D35">
        <v>0</v>
      </c>
      <c r="E35">
        <v>0</v>
      </c>
      <c r="F35">
        <v>0</v>
      </c>
      <c r="G35" s="5">
        <f t="shared" si="0"/>
        <v>0</v>
      </c>
      <c r="H35" s="4">
        <f t="shared" si="1"/>
        <v>0</v>
      </c>
      <c r="I35" s="4">
        <v>1</v>
      </c>
      <c r="J35" s="4">
        <f t="shared" si="2"/>
        <v>0</v>
      </c>
      <c r="K35" s="4">
        <f t="shared" ref="K35:K70" si="7">+J35-H35</f>
        <v>0</v>
      </c>
      <c r="L35" s="4" t="e">
        <f t="shared" si="4"/>
        <v>#DIV/0!</v>
      </c>
      <c r="M35">
        <f t="shared" si="5"/>
        <v>0</v>
      </c>
      <c r="O35">
        <f>19.98/60</f>
        <v>0.33300000000000002</v>
      </c>
    </row>
    <row r="36" spans="1:18" x14ac:dyDescent="0.25">
      <c r="A36" t="s">
        <v>56</v>
      </c>
      <c r="B36" s="6">
        <f>6.98/30</f>
        <v>0.23266666666666669</v>
      </c>
      <c r="C36">
        <v>17</v>
      </c>
      <c r="D36">
        <v>0</v>
      </c>
      <c r="E36">
        <v>0</v>
      </c>
      <c r="F36">
        <v>0</v>
      </c>
      <c r="G36" s="5">
        <f t="shared" si="0"/>
        <v>17</v>
      </c>
      <c r="H36" s="4">
        <f t="shared" si="1"/>
        <v>3.9553333333333338</v>
      </c>
      <c r="I36" s="4">
        <v>2</v>
      </c>
      <c r="J36" s="4">
        <f t="shared" si="2"/>
        <v>34</v>
      </c>
      <c r="K36" s="4">
        <f t="shared" si="7"/>
        <v>30.044666666666664</v>
      </c>
      <c r="L36" s="4">
        <f t="shared" si="4"/>
        <v>88.36666666666666</v>
      </c>
      <c r="M36">
        <f t="shared" si="5"/>
        <v>0</v>
      </c>
      <c r="P36">
        <v>5822</v>
      </c>
      <c r="Q36">
        <v>150</v>
      </c>
    </row>
    <row r="37" spans="1:18" x14ac:dyDescent="0.25">
      <c r="A37" t="s">
        <v>154</v>
      </c>
      <c r="B37" s="6">
        <v>0.4</v>
      </c>
      <c r="C37">
        <v>0</v>
      </c>
      <c r="D37">
        <v>0</v>
      </c>
      <c r="E37">
        <v>0</v>
      </c>
      <c r="F37">
        <v>0</v>
      </c>
      <c r="G37" s="5">
        <f t="shared" si="0"/>
        <v>0</v>
      </c>
      <c r="H37" s="4">
        <f t="shared" si="1"/>
        <v>0</v>
      </c>
      <c r="I37" s="4">
        <v>1</v>
      </c>
      <c r="J37" s="4">
        <f t="shared" si="2"/>
        <v>0</v>
      </c>
      <c r="K37" s="4">
        <f t="shared" si="7"/>
        <v>0</v>
      </c>
      <c r="L37" s="4" t="e">
        <f t="shared" si="4"/>
        <v>#DIV/0!</v>
      </c>
      <c r="M37">
        <f t="shared" si="5"/>
        <v>0</v>
      </c>
      <c r="P37">
        <v>-508</v>
      </c>
      <c r="Q37">
        <v>80</v>
      </c>
    </row>
    <row r="38" spans="1:18" x14ac:dyDescent="0.25">
      <c r="A38" t="s">
        <v>57</v>
      </c>
      <c r="B38" s="6">
        <f>36.81/60</f>
        <v>0.61350000000000005</v>
      </c>
      <c r="C38">
        <v>14</v>
      </c>
      <c r="D38">
        <v>0</v>
      </c>
      <c r="E38">
        <v>0</v>
      </c>
      <c r="F38">
        <v>0</v>
      </c>
      <c r="G38" s="5">
        <f t="shared" si="0"/>
        <v>14</v>
      </c>
      <c r="H38" s="4">
        <f t="shared" si="1"/>
        <v>8.5890000000000004</v>
      </c>
      <c r="I38" s="4">
        <v>3</v>
      </c>
      <c r="J38" s="4">
        <f t="shared" si="2"/>
        <v>42</v>
      </c>
      <c r="K38" s="4">
        <f t="shared" si="7"/>
        <v>33.411000000000001</v>
      </c>
      <c r="L38" s="4">
        <f t="shared" si="4"/>
        <v>79.55</v>
      </c>
      <c r="M38">
        <f t="shared" si="5"/>
        <v>0</v>
      </c>
      <c r="P38">
        <v>-508</v>
      </c>
      <c r="Q38">
        <v>80</v>
      </c>
    </row>
    <row r="39" spans="1:18" x14ac:dyDescent="0.25">
      <c r="A39" t="s">
        <v>58</v>
      </c>
      <c r="B39" s="6">
        <f>21.42/36</f>
        <v>0.59500000000000008</v>
      </c>
      <c r="C39">
        <v>0</v>
      </c>
      <c r="D39">
        <v>0</v>
      </c>
      <c r="E39">
        <v>0</v>
      </c>
      <c r="F39">
        <v>0</v>
      </c>
      <c r="G39" s="5">
        <f t="shared" si="0"/>
        <v>0</v>
      </c>
      <c r="H39" s="4">
        <f t="shared" si="1"/>
        <v>0</v>
      </c>
      <c r="I39" s="4">
        <v>1.5</v>
      </c>
      <c r="J39" s="4">
        <f t="shared" si="2"/>
        <v>0</v>
      </c>
      <c r="K39" s="4">
        <f t="shared" si="7"/>
        <v>0</v>
      </c>
      <c r="L39" s="4" t="e">
        <f t="shared" si="4"/>
        <v>#DIV/0!</v>
      </c>
      <c r="M39">
        <f t="shared" si="5"/>
        <v>0</v>
      </c>
      <c r="P39">
        <f>SUM(P36:P38)</f>
        <v>4806</v>
      </c>
      <c r="Q39">
        <v>190</v>
      </c>
    </row>
    <row r="40" spans="1:18" x14ac:dyDescent="0.25">
      <c r="A40" t="s">
        <v>59</v>
      </c>
      <c r="B40" s="6">
        <f>26.96/88</f>
        <v>0.30636363636363639</v>
      </c>
      <c r="C40">
        <v>20</v>
      </c>
      <c r="D40">
        <v>44</v>
      </c>
      <c r="E40">
        <v>0</v>
      </c>
      <c r="F40">
        <v>0</v>
      </c>
      <c r="G40" s="5">
        <f t="shared" si="0"/>
        <v>64</v>
      </c>
      <c r="H40" s="4">
        <f t="shared" si="1"/>
        <v>19.607272727272729</v>
      </c>
      <c r="I40" s="4">
        <v>1</v>
      </c>
      <c r="J40" s="4">
        <f t="shared" si="2"/>
        <v>64</v>
      </c>
      <c r="K40" s="4">
        <f t="shared" si="7"/>
        <v>44.392727272727271</v>
      </c>
      <c r="L40" s="4">
        <f t="shared" si="4"/>
        <v>69.36363636363636</v>
      </c>
      <c r="M40">
        <f t="shared" si="5"/>
        <v>0</v>
      </c>
      <c r="Q40">
        <v>24</v>
      </c>
    </row>
    <row r="41" spans="1:18" x14ac:dyDescent="0.25">
      <c r="A41" t="s">
        <v>60</v>
      </c>
      <c r="B41" s="4">
        <f>15.98/18</f>
        <v>0.88777777777777778</v>
      </c>
      <c r="C41">
        <v>18</v>
      </c>
      <c r="D41">
        <v>0</v>
      </c>
      <c r="E41">
        <v>0</v>
      </c>
      <c r="F41">
        <v>0</v>
      </c>
      <c r="G41" s="5">
        <f t="shared" si="0"/>
        <v>18</v>
      </c>
      <c r="H41" s="4">
        <f t="shared" si="1"/>
        <v>15.98</v>
      </c>
      <c r="I41" s="4">
        <v>4</v>
      </c>
      <c r="J41" s="4">
        <f t="shared" si="2"/>
        <v>72</v>
      </c>
      <c r="K41" s="4">
        <f t="shared" si="7"/>
        <v>56.019999999999996</v>
      </c>
      <c r="L41" s="4">
        <f t="shared" si="4"/>
        <v>77.805555555555543</v>
      </c>
      <c r="M41">
        <f t="shared" si="5"/>
        <v>0</v>
      </c>
      <c r="Q41">
        <v>50</v>
      </c>
    </row>
    <row r="42" spans="1:18" x14ac:dyDescent="0.25">
      <c r="A42" t="s">
        <v>61</v>
      </c>
      <c r="B42" s="6">
        <v>0.65</v>
      </c>
      <c r="C42">
        <v>21</v>
      </c>
      <c r="D42">
        <v>0</v>
      </c>
      <c r="E42">
        <v>0</v>
      </c>
      <c r="F42">
        <v>0</v>
      </c>
      <c r="G42" s="5">
        <f t="shared" si="0"/>
        <v>21</v>
      </c>
      <c r="H42" s="4">
        <f t="shared" si="1"/>
        <v>13.65</v>
      </c>
      <c r="I42" s="4">
        <v>1.5</v>
      </c>
      <c r="J42" s="4">
        <f t="shared" si="2"/>
        <v>31.5</v>
      </c>
      <c r="K42" s="4">
        <f t="shared" si="7"/>
        <v>17.850000000000001</v>
      </c>
      <c r="L42" s="4">
        <f t="shared" si="4"/>
        <v>56.666666666666679</v>
      </c>
      <c r="M42">
        <f t="shared" si="5"/>
        <v>0</v>
      </c>
      <c r="Q42">
        <v>59</v>
      </c>
    </row>
    <row r="43" spans="1:18" x14ac:dyDescent="0.25">
      <c r="A43" t="s">
        <v>62</v>
      </c>
      <c r="B43" s="6">
        <f>16.34/24</f>
        <v>0.68083333333333329</v>
      </c>
      <c r="C43">
        <v>8</v>
      </c>
      <c r="D43">
        <v>0</v>
      </c>
      <c r="E43">
        <v>0</v>
      </c>
      <c r="F43">
        <v>0</v>
      </c>
      <c r="G43" s="5">
        <f t="shared" si="0"/>
        <v>8</v>
      </c>
      <c r="H43" s="4">
        <f t="shared" si="1"/>
        <v>5.4466666666666663</v>
      </c>
      <c r="I43" s="4">
        <v>1.5</v>
      </c>
      <c r="J43" s="4">
        <f t="shared" si="2"/>
        <v>12</v>
      </c>
      <c r="K43" s="4">
        <f t="shared" si="7"/>
        <v>6.5533333333333337</v>
      </c>
      <c r="L43" s="4">
        <f t="shared" si="4"/>
        <v>54.611111111111107</v>
      </c>
      <c r="M43">
        <f t="shared" si="5"/>
        <v>0</v>
      </c>
      <c r="Q43">
        <v>50</v>
      </c>
    </row>
    <row r="44" spans="1:18" x14ac:dyDescent="0.25">
      <c r="A44" t="s">
        <v>63</v>
      </c>
      <c r="B44" s="6">
        <v>0.61</v>
      </c>
      <c r="C44">
        <v>0</v>
      </c>
      <c r="D44">
        <v>0</v>
      </c>
      <c r="E44">
        <v>0</v>
      </c>
      <c r="F44">
        <v>0</v>
      </c>
      <c r="G44" s="5">
        <f t="shared" si="0"/>
        <v>0</v>
      </c>
      <c r="H44" s="4">
        <f t="shared" si="1"/>
        <v>0</v>
      </c>
      <c r="I44" s="4">
        <v>1.5</v>
      </c>
      <c r="J44" s="4">
        <f t="shared" si="2"/>
        <v>0</v>
      </c>
      <c r="K44" s="4">
        <f t="shared" si="7"/>
        <v>0</v>
      </c>
      <c r="L44" s="4" t="e">
        <f t="shared" si="4"/>
        <v>#DIV/0!</v>
      </c>
      <c r="M44">
        <f t="shared" si="5"/>
        <v>0</v>
      </c>
      <c r="Q44">
        <f>SUM(Q36:Q43)</f>
        <v>683</v>
      </c>
    </row>
    <row r="45" spans="1:18" x14ac:dyDescent="0.25">
      <c r="A45" t="s">
        <v>140</v>
      </c>
      <c r="B45" s="6">
        <f>14.88/24</f>
        <v>0.62</v>
      </c>
      <c r="C45">
        <v>2</v>
      </c>
      <c r="D45">
        <v>0</v>
      </c>
      <c r="E45">
        <v>0</v>
      </c>
      <c r="F45">
        <v>0</v>
      </c>
      <c r="G45" s="5">
        <f t="shared" si="0"/>
        <v>2</v>
      </c>
      <c r="H45" s="4">
        <f t="shared" si="1"/>
        <v>1.24</v>
      </c>
      <c r="I45" s="4">
        <v>2.5</v>
      </c>
      <c r="J45" s="4">
        <f t="shared" si="2"/>
        <v>5</v>
      </c>
      <c r="K45" s="4">
        <f t="shared" si="7"/>
        <v>3.76</v>
      </c>
      <c r="L45" s="4">
        <f t="shared" si="4"/>
        <v>75.2</v>
      </c>
      <c r="M45">
        <f t="shared" si="5"/>
        <v>0</v>
      </c>
    </row>
    <row r="46" spans="1:18" x14ac:dyDescent="0.25">
      <c r="A46" t="s">
        <v>64</v>
      </c>
      <c r="B46" s="6">
        <v>0.66</v>
      </c>
      <c r="C46">
        <v>24</v>
      </c>
      <c r="D46">
        <v>0</v>
      </c>
      <c r="E46">
        <v>0</v>
      </c>
      <c r="F46">
        <v>0</v>
      </c>
      <c r="G46" s="5">
        <f t="shared" si="0"/>
        <v>24</v>
      </c>
      <c r="H46" s="4">
        <f t="shared" si="1"/>
        <v>15.84</v>
      </c>
      <c r="I46" s="4">
        <v>1.5</v>
      </c>
      <c r="J46" s="4">
        <f t="shared" si="2"/>
        <v>36</v>
      </c>
      <c r="K46" s="4">
        <f t="shared" si="7"/>
        <v>20.16</v>
      </c>
      <c r="L46" s="4">
        <f t="shared" si="4"/>
        <v>56.000000000000007</v>
      </c>
      <c r="M46">
        <f t="shared" si="5"/>
        <v>0</v>
      </c>
    </row>
    <row r="47" spans="1:18" x14ac:dyDescent="0.25">
      <c r="A47" t="s">
        <v>65</v>
      </c>
      <c r="B47" s="6">
        <f>5.98/24</f>
        <v>0.24916666666666668</v>
      </c>
      <c r="C47">
        <v>2</v>
      </c>
      <c r="D47">
        <v>0</v>
      </c>
      <c r="E47">
        <v>0</v>
      </c>
      <c r="F47">
        <v>0</v>
      </c>
      <c r="G47" s="5">
        <f t="shared" si="0"/>
        <v>2</v>
      </c>
      <c r="H47" s="4">
        <f t="shared" si="1"/>
        <v>0.49833333333333335</v>
      </c>
      <c r="I47" s="4">
        <v>1.25</v>
      </c>
      <c r="J47" s="4">
        <f t="shared" si="2"/>
        <v>2.5</v>
      </c>
      <c r="K47" s="4">
        <f t="shared" si="7"/>
        <v>2.0016666666666665</v>
      </c>
      <c r="L47" s="4">
        <f t="shared" si="4"/>
        <v>80.066666666666663</v>
      </c>
      <c r="M47">
        <f t="shared" si="5"/>
        <v>0</v>
      </c>
    </row>
    <row r="48" spans="1:18" x14ac:dyDescent="0.25">
      <c r="A48" t="s">
        <v>66</v>
      </c>
      <c r="B48" s="6">
        <f>11.78/24</f>
        <v>0.49083333333333329</v>
      </c>
      <c r="C48">
        <v>11</v>
      </c>
      <c r="D48">
        <v>24</v>
      </c>
      <c r="E48">
        <v>0</v>
      </c>
      <c r="F48">
        <v>0</v>
      </c>
      <c r="G48" s="5">
        <f t="shared" si="0"/>
        <v>35</v>
      </c>
      <c r="H48" s="4">
        <f t="shared" si="1"/>
        <v>17.179166666666664</v>
      </c>
      <c r="I48" s="4">
        <v>2</v>
      </c>
      <c r="J48" s="4">
        <f t="shared" si="2"/>
        <v>70</v>
      </c>
      <c r="K48" s="4">
        <f t="shared" si="7"/>
        <v>52.82083333333334</v>
      </c>
      <c r="L48" s="4">
        <f t="shared" si="4"/>
        <v>75.458333333333343</v>
      </c>
      <c r="M48">
        <f t="shared" si="5"/>
        <v>0</v>
      </c>
    </row>
    <row r="49" spans="1:13" x14ac:dyDescent="0.25">
      <c r="A49" t="s">
        <v>67</v>
      </c>
      <c r="B49" s="6">
        <v>0.31</v>
      </c>
      <c r="C49">
        <v>0</v>
      </c>
      <c r="D49">
        <v>0</v>
      </c>
      <c r="E49">
        <v>0</v>
      </c>
      <c r="F49">
        <v>0</v>
      </c>
      <c r="G49" s="5">
        <f t="shared" si="0"/>
        <v>0</v>
      </c>
      <c r="H49" s="4">
        <f t="shared" si="1"/>
        <v>0</v>
      </c>
      <c r="I49" s="4">
        <v>1.25</v>
      </c>
      <c r="J49" s="4">
        <f t="shared" si="2"/>
        <v>0</v>
      </c>
      <c r="K49" s="4">
        <f t="shared" si="7"/>
        <v>0</v>
      </c>
      <c r="L49" s="4" t="e">
        <f t="shared" si="4"/>
        <v>#DIV/0!</v>
      </c>
      <c r="M49">
        <f t="shared" si="5"/>
        <v>0</v>
      </c>
    </row>
    <row r="50" spans="1:13" x14ac:dyDescent="0.25">
      <c r="A50" t="s">
        <v>68</v>
      </c>
      <c r="B50" s="6">
        <v>0.28999999999999998</v>
      </c>
      <c r="C50">
        <v>0</v>
      </c>
      <c r="D50">
        <v>0</v>
      </c>
      <c r="E50">
        <v>0</v>
      </c>
      <c r="F50">
        <v>0</v>
      </c>
      <c r="G50" s="5">
        <f t="shared" si="0"/>
        <v>0</v>
      </c>
      <c r="H50" s="4">
        <f t="shared" si="1"/>
        <v>0</v>
      </c>
      <c r="I50" s="4">
        <v>1.25</v>
      </c>
      <c r="J50" s="4">
        <f t="shared" si="2"/>
        <v>0</v>
      </c>
      <c r="K50" s="4">
        <f t="shared" si="7"/>
        <v>0</v>
      </c>
      <c r="L50" s="4" t="e">
        <f t="shared" si="4"/>
        <v>#DIV/0!</v>
      </c>
      <c r="M50">
        <f t="shared" si="5"/>
        <v>0</v>
      </c>
    </row>
    <row r="51" spans="1:13" x14ac:dyDescent="0.25">
      <c r="A51" t="s">
        <v>69</v>
      </c>
      <c r="B51" s="6">
        <v>0.48</v>
      </c>
      <c r="C51">
        <v>0</v>
      </c>
      <c r="D51">
        <v>0</v>
      </c>
      <c r="E51">
        <v>0</v>
      </c>
      <c r="F51">
        <v>0</v>
      </c>
      <c r="G51" s="5">
        <f t="shared" si="0"/>
        <v>0</v>
      </c>
      <c r="H51" s="4">
        <f t="shared" si="1"/>
        <v>0</v>
      </c>
      <c r="I51" s="4">
        <v>2</v>
      </c>
      <c r="J51" s="4">
        <f t="shared" si="2"/>
        <v>0</v>
      </c>
      <c r="K51" s="4">
        <f t="shared" si="7"/>
        <v>0</v>
      </c>
      <c r="L51" s="4" t="e">
        <f t="shared" si="4"/>
        <v>#DIV/0!</v>
      </c>
      <c r="M51">
        <f t="shared" si="5"/>
        <v>0</v>
      </c>
    </row>
    <row r="52" spans="1:13" x14ac:dyDescent="0.25">
      <c r="A52" t="s">
        <v>70</v>
      </c>
      <c r="B52" s="6">
        <v>0.27</v>
      </c>
      <c r="C52">
        <v>0</v>
      </c>
      <c r="D52">
        <v>0</v>
      </c>
      <c r="E52">
        <v>0</v>
      </c>
      <c r="F52">
        <v>0</v>
      </c>
      <c r="G52" s="5">
        <f t="shared" si="0"/>
        <v>0</v>
      </c>
      <c r="H52" s="4">
        <f t="shared" si="1"/>
        <v>0</v>
      </c>
      <c r="I52" s="4">
        <v>1.25</v>
      </c>
      <c r="J52" s="4">
        <f t="shared" si="2"/>
        <v>0</v>
      </c>
      <c r="K52" s="4">
        <f t="shared" si="7"/>
        <v>0</v>
      </c>
      <c r="L52" s="4" t="e">
        <f t="shared" si="4"/>
        <v>#DIV/0!</v>
      </c>
      <c r="M52">
        <f t="shared" si="5"/>
        <v>0</v>
      </c>
    </row>
    <row r="53" spans="1:13" x14ac:dyDescent="0.25">
      <c r="A53" t="s">
        <v>71</v>
      </c>
      <c r="B53" s="6">
        <f>11.48/24</f>
        <v>0.47833333333333333</v>
      </c>
      <c r="C53">
        <v>29</v>
      </c>
      <c r="D53">
        <v>0</v>
      </c>
      <c r="E53">
        <v>0</v>
      </c>
      <c r="F53">
        <v>0</v>
      </c>
      <c r="G53" s="5">
        <f t="shared" si="0"/>
        <v>29</v>
      </c>
      <c r="H53" s="4">
        <f t="shared" si="1"/>
        <v>13.871666666666666</v>
      </c>
      <c r="I53" s="4">
        <v>2</v>
      </c>
      <c r="J53" s="4">
        <f t="shared" si="2"/>
        <v>58</v>
      </c>
      <c r="K53" s="4">
        <f t="shared" si="7"/>
        <v>44.12833333333333</v>
      </c>
      <c r="L53" s="4">
        <f t="shared" si="4"/>
        <v>76.083333333333329</v>
      </c>
      <c r="M53">
        <f t="shared" si="5"/>
        <v>0</v>
      </c>
    </row>
    <row r="54" spans="1:13" x14ac:dyDescent="0.25">
      <c r="A54" t="s">
        <v>72</v>
      </c>
      <c r="B54" s="6">
        <f>10.67/24</f>
        <v>0.44458333333333333</v>
      </c>
      <c r="C54">
        <v>12</v>
      </c>
      <c r="D54">
        <v>24</v>
      </c>
      <c r="E54">
        <v>0</v>
      </c>
      <c r="F54">
        <v>0</v>
      </c>
      <c r="G54" s="5">
        <f t="shared" si="0"/>
        <v>36</v>
      </c>
      <c r="H54" s="4">
        <f t="shared" si="1"/>
        <v>16.004999999999999</v>
      </c>
      <c r="I54" s="4">
        <v>1.25</v>
      </c>
      <c r="J54" s="4">
        <f t="shared" si="2"/>
        <v>45</v>
      </c>
      <c r="K54" s="4">
        <f t="shared" si="7"/>
        <v>28.995000000000001</v>
      </c>
      <c r="L54" s="4">
        <f t="shared" si="4"/>
        <v>64.433333333333337</v>
      </c>
      <c r="M54">
        <f t="shared" si="5"/>
        <v>0</v>
      </c>
    </row>
    <row r="55" spans="1:13" x14ac:dyDescent="0.25">
      <c r="A55" t="s">
        <v>73</v>
      </c>
      <c r="B55" s="6">
        <v>0.27</v>
      </c>
      <c r="C55">
        <v>0</v>
      </c>
      <c r="D55">
        <v>0</v>
      </c>
      <c r="E55">
        <v>0</v>
      </c>
      <c r="F55">
        <v>0</v>
      </c>
      <c r="G55" s="5">
        <f t="shared" si="0"/>
        <v>0</v>
      </c>
      <c r="H55" s="4">
        <f t="shared" si="1"/>
        <v>0</v>
      </c>
      <c r="I55" s="4">
        <v>1.25</v>
      </c>
      <c r="J55" s="4">
        <f t="shared" si="2"/>
        <v>0</v>
      </c>
      <c r="K55" s="4">
        <f t="shared" si="7"/>
        <v>0</v>
      </c>
      <c r="L55" s="4" t="e">
        <f t="shared" si="4"/>
        <v>#DIV/0!</v>
      </c>
      <c r="M55">
        <f t="shared" si="5"/>
        <v>0</v>
      </c>
    </row>
    <row r="56" spans="1:13" x14ac:dyDescent="0.25">
      <c r="A56" t="s">
        <v>74</v>
      </c>
      <c r="B56" s="6">
        <f>10.67/24</f>
        <v>0.44458333333333333</v>
      </c>
      <c r="C56">
        <v>35</v>
      </c>
      <c r="D56">
        <v>0</v>
      </c>
      <c r="E56">
        <v>0</v>
      </c>
      <c r="F56">
        <v>0</v>
      </c>
      <c r="G56" s="5">
        <f t="shared" si="0"/>
        <v>35</v>
      </c>
      <c r="H56" s="4">
        <f t="shared" si="1"/>
        <v>15.560416666666667</v>
      </c>
      <c r="I56" s="4">
        <v>2</v>
      </c>
      <c r="J56" s="4">
        <f t="shared" si="2"/>
        <v>70</v>
      </c>
      <c r="K56" s="4">
        <f t="shared" si="7"/>
        <v>54.439583333333331</v>
      </c>
      <c r="L56" s="4">
        <f t="shared" si="4"/>
        <v>77.770833333333329</v>
      </c>
      <c r="M56">
        <f t="shared" si="5"/>
        <v>0</v>
      </c>
    </row>
    <row r="57" spans="1:13" x14ac:dyDescent="0.25">
      <c r="A57" t="s">
        <v>75</v>
      </c>
      <c r="B57" s="6">
        <v>0.27</v>
      </c>
      <c r="C57">
        <v>0</v>
      </c>
      <c r="D57">
        <v>0</v>
      </c>
      <c r="E57">
        <v>0</v>
      </c>
      <c r="F57">
        <v>0</v>
      </c>
      <c r="G57" s="5">
        <f t="shared" si="0"/>
        <v>0</v>
      </c>
      <c r="H57" s="4">
        <f t="shared" si="1"/>
        <v>0</v>
      </c>
      <c r="I57" s="4">
        <v>1.25</v>
      </c>
      <c r="J57" s="4">
        <f t="shared" si="2"/>
        <v>0</v>
      </c>
      <c r="K57" s="4">
        <f t="shared" si="7"/>
        <v>0</v>
      </c>
      <c r="L57" s="4" t="e">
        <f t="shared" si="4"/>
        <v>#DIV/0!</v>
      </c>
      <c r="M57">
        <f t="shared" si="5"/>
        <v>0</v>
      </c>
    </row>
    <row r="58" spans="1:13" x14ac:dyDescent="0.25">
      <c r="A58" t="s">
        <v>76</v>
      </c>
      <c r="B58" s="6">
        <f>11.48/24</f>
        <v>0.47833333333333333</v>
      </c>
      <c r="C58">
        <v>6</v>
      </c>
      <c r="D58">
        <v>24</v>
      </c>
      <c r="E58">
        <v>0</v>
      </c>
      <c r="F58">
        <v>0</v>
      </c>
      <c r="G58" s="5">
        <f t="shared" si="0"/>
        <v>30</v>
      </c>
      <c r="H58" s="4">
        <f t="shared" si="1"/>
        <v>14.35</v>
      </c>
      <c r="I58" s="4">
        <v>2</v>
      </c>
      <c r="J58" s="4">
        <f t="shared" si="2"/>
        <v>60</v>
      </c>
      <c r="K58" s="4">
        <f t="shared" si="7"/>
        <v>45.65</v>
      </c>
      <c r="L58" s="4">
        <f t="shared" si="4"/>
        <v>76.083333333333343</v>
      </c>
      <c r="M58">
        <f t="shared" si="5"/>
        <v>0</v>
      </c>
    </row>
    <row r="59" spans="1:13" x14ac:dyDescent="0.25">
      <c r="A59" t="s">
        <v>77</v>
      </c>
      <c r="B59" s="6">
        <v>0.27</v>
      </c>
      <c r="C59">
        <v>0</v>
      </c>
      <c r="D59">
        <v>0</v>
      </c>
      <c r="E59">
        <v>0</v>
      </c>
      <c r="F59">
        <v>0</v>
      </c>
      <c r="G59" s="5">
        <f t="shared" si="0"/>
        <v>0</v>
      </c>
      <c r="H59" s="4">
        <f t="shared" si="1"/>
        <v>0</v>
      </c>
      <c r="I59" s="4">
        <v>1.25</v>
      </c>
      <c r="J59" s="4">
        <f t="shared" si="2"/>
        <v>0</v>
      </c>
      <c r="K59" s="4">
        <f t="shared" si="7"/>
        <v>0</v>
      </c>
      <c r="L59" s="4" t="e">
        <f t="shared" si="4"/>
        <v>#DIV/0!</v>
      </c>
      <c r="M59">
        <f t="shared" si="5"/>
        <v>0</v>
      </c>
    </row>
    <row r="60" spans="1:13" x14ac:dyDescent="0.25">
      <c r="A60" t="s">
        <v>78</v>
      </c>
      <c r="B60" s="6">
        <f>12.88/24</f>
        <v>0.53666666666666674</v>
      </c>
      <c r="C60">
        <v>19</v>
      </c>
      <c r="D60">
        <v>0</v>
      </c>
      <c r="E60">
        <v>0</v>
      </c>
      <c r="F60">
        <v>0</v>
      </c>
      <c r="G60" s="5">
        <f t="shared" si="0"/>
        <v>19</v>
      </c>
      <c r="H60" s="4">
        <f t="shared" si="1"/>
        <v>10.196666666666667</v>
      </c>
      <c r="I60" s="4">
        <v>1.5</v>
      </c>
      <c r="J60" s="4">
        <f t="shared" si="2"/>
        <v>28.5</v>
      </c>
      <c r="K60" s="4">
        <f t="shared" si="7"/>
        <v>18.303333333333335</v>
      </c>
      <c r="L60" s="4">
        <f t="shared" si="4"/>
        <v>64.222222222222229</v>
      </c>
      <c r="M60">
        <f t="shared" si="5"/>
        <v>0</v>
      </c>
    </row>
    <row r="61" spans="1:13" x14ac:dyDescent="0.25">
      <c r="A61" t="s">
        <v>144</v>
      </c>
      <c r="B61" s="6">
        <v>0.3</v>
      </c>
      <c r="C61">
        <v>0</v>
      </c>
      <c r="D61">
        <v>0</v>
      </c>
      <c r="E61">
        <v>0</v>
      </c>
      <c r="F61">
        <v>0</v>
      </c>
      <c r="G61" s="5">
        <f t="shared" si="0"/>
        <v>0</v>
      </c>
      <c r="H61" s="4">
        <f t="shared" si="1"/>
        <v>0</v>
      </c>
      <c r="I61" s="4">
        <v>1.5</v>
      </c>
      <c r="J61" s="4">
        <f t="shared" si="2"/>
        <v>0</v>
      </c>
      <c r="K61" s="4">
        <f t="shared" si="7"/>
        <v>0</v>
      </c>
      <c r="L61" s="4" t="e">
        <f t="shared" si="4"/>
        <v>#DIV/0!</v>
      </c>
      <c r="M61">
        <f t="shared" si="5"/>
        <v>0</v>
      </c>
    </row>
    <row r="62" spans="1:13" x14ac:dyDescent="0.25">
      <c r="A62" t="s">
        <v>141</v>
      </c>
      <c r="B62" s="6">
        <f>6.98/24</f>
        <v>0.29083333333333333</v>
      </c>
      <c r="C62">
        <v>0</v>
      </c>
      <c r="D62">
        <v>0</v>
      </c>
      <c r="E62">
        <v>0</v>
      </c>
      <c r="F62">
        <v>0</v>
      </c>
      <c r="G62" s="5">
        <f t="shared" si="0"/>
        <v>0</v>
      </c>
      <c r="H62" s="4">
        <f t="shared" si="1"/>
        <v>0</v>
      </c>
      <c r="I62" s="4">
        <v>1.5</v>
      </c>
      <c r="J62" s="4">
        <f t="shared" si="2"/>
        <v>0</v>
      </c>
      <c r="K62" s="4">
        <f t="shared" si="7"/>
        <v>0</v>
      </c>
      <c r="L62" s="4" t="e">
        <f t="shared" si="4"/>
        <v>#DIV/0!</v>
      </c>
      <c r="M62">
        <f t="shared" si="5"/>
        <v>0</v>
      </c>
    </row>
    <row r="63" spans="1:13" x14ac:dyDescent="0.25">
      <c r="A63" t="s">
        <v>79</v>
      </c>
      <c r="B63" s="6">
        <v>0.33</v>
      </c>
      <c r="C63">
        <v>71</v>
      </c>
      <c r="D63">
        <v>0</v>
      </c>
      <c r="E63">
        <v>0</v>
      </c>
      <c r="F63">
        <v>0</v>
      </c>
      <c r="G63" s="5">
        <f t="shared" si="0"/>
        <v>71</v>
      </c>
      <c r="H63" s="4">
        <f t="shared" si="1"/>
        <v>23.43</v>
      </c>
      <c r="I63" s="4">
        <v>1.5</v>
      </c>
      <c r="J63" s="4">
        <f t="shared" si="2"/>
        <v>106.5</v>
      </c>
      <c r="K63" s="4">
        <f t="shared" si="7"/>
        <v>83.07</v>
      </c>
      <c r="L63" s="4">
        <f t="shared" si="4"/>
        <v>77.999999999999986</v>
      </c>
      <c r="M63">
        <f t="shared" si="5"/>
        <v>0</v>
      </c>
    </row>
    <row r="64" spans="1:13" x14ac:dyDescent="0.25">
      <c r="A64" t="s">
        <v>80</v>
      </c>
      <c r="B64" s="6">
        <f>20.96/24</f>
        <v>0.87333333333333341</v>
      </c>
      <c r="C64">
        <v>0</v>
      </c>
      <c r="D64">
        <v>0</v>
      </c>
      <c r="E64">
        <v>0</v>
      </c>
      <c r="F64">
        <v>0</v>
      </c>
      <c r="G64" s="5">
        <f t="shared" si="0"/>
        <v>0</v>
      </c>
      <c r="H64" s="4">
        <f t="shared" si="1"/>
        <v>0</v>
      </c>
      <c r="I64" s="4">
        <v>2.5</v>
      </c>
      <c r="J64" s="4">
        <f t="shared" si="2"/>
        <v>0</v>
      </c>
      <c r="K64" s="4">
        <f t="shared" si="7"/>
        <v>0</v>
      </c>
      <c r="L64" s="4" t="e">
        <f t="shared" si="4"/>
        <v>#DIV/0!</v>
      </c>
      <c r="M64">
        <f t="shared" si="5"/>
        <v>0</v>
      </c>
    </row>
    <row r="65" spans="1:13" x14ac:dyDescent="0.25">
      <c r="A65" t="s">
        <v>81</v>
      </c>
      <c r="B65" s="6">
        <f>14.64/24</f>
        <v>0.61</v>
      </c>
      <c r="C65">
        <v>0</v>
      </c>
      <c r="D65">
        <v>0</v>
      </c>
      <c r="E65">
        <v>0</v>
      </c>
      <c r="F65">
        <v>0</v>
      </c>
      <c r="G65" s="5">
        <f t="shared" si="0"/>
        <v>0</v>
      </c>
      <c r="H65" s="4">
        <f t="shared" si="1"/>
        <v>0</v>
      </c>
      <c r="I65" s="4">
        <v>1.5</v>
      </c>
      <c r="J65" s="4">
        <f t="shared" si="2"/>
        <v>0</v>
      </c>
      <c r="K65" s="4">
        <f t="shared" si="7"/>
        <v>0</v>
      </c>
      <c r="L65" s="4" t="e">
        <f t="shared" si="4"/>
        <v>#DIV/0!</v>
      </c>
      <c r="M65">
        <f t="shared" si="5"/>
        <v>0</v>
      </c>
    </row>
    <row r="66" spans="1:13" x14ac:dyDescent="0.25">
      <c r="A66" t="s">
        <v>82</v>
      </c>
      <c r="B66" s="6">
        <f>12.98/40</f>
        <v>0.32450000000000001</v>
      </c>
      <c r="C66">
        <v>0</v>
      </c>
      <c r="D66">
        <v>0</v>
      </c>
      <c r="E66">
        <v>0</v>
      </c>
      <c r="F66">
        <v>0</v>
      </c>
      <c r="G66" s="5">
        <f t="shared" si="0"/>
        <v>0</v>
      </c>
      <c r="H66" s="4">
        <f t="shared" si="1"/>
        <v>0</v>
      </c>
      <c r="I66" s="4">
        <v>1.5</v>
      </c>
      <c r="J66" s="4">
        <f t="shared" si="2"/>
        <v>0</v>
      </c>
      <c r="K66" s="4">
        <f t="shared" si="7"/>
        <v>0</v>
      </c>
      <c r="L66" s="4" t="e">
        <f t="shared" si="4"/>
        <v>#DIV/0!</v>
      </c>
    </row>
    <row r="67" spans="1:13" x14ac:dyDescent="0.25">
      <c r="A67" t="s">
        <v>83</v>
      </c>
      <c r="B67" s="6">
        <v>0.98</v>
      </c>
      <c r="C67">
        <v>0</v>
      </c>
      <c r="D67">
        <v>0</v>
      </c>
      <c r="E67">
        <v>0</v>
      </c>
      <c r="F67">
        <v>0</v>
      </c>
      <c r="G67" s="5">
        <f t="shared" si="0"/>
        <v>0</v>
      </c>
      <c r="H67" s="4">
        <f t="shared" si="1"/>
        <v>0</v>
      </c>
      <c r="I67" s="4">
        <v>2</v>
      </c>
      <c r="J67" s="4">
        <f t="shared" si="2"/>
        <v>0</v>
      </c>
      <c r="K67" s="4">
        <f t="shared" si="7"/>
        <v>0</v>
      </c>
      <c r="L67" s="4" t="e">
        <f t="shared" si="4"/>
        <v>#DIV/0!</v>
      </c>
    </row>
    <row r="68" spans="1:13" x14ac:dyDescent="0.25">
      <c r="A68" t="s">
        <v>84</v>
      </c>
      <c r="B68" s="6">
        <f>21.98/36</f>
        <v>0.61055555555555552</v>
      </c>
      <c r="C68">
        <v>0</v>
      </c>
      <c r="D68">
        <v>0</v>
      </c>
      <c r="E68">
        <v>0</v>
      </c>
      <c r="F68">
        <v>0</v>
      </c>
      <c r="G68" s="5">
        <f t="shared" si="0"/>
        <v>0</v>
      </c>
      <c r="H68" s="4">
        <f t="shared" si="1"/>
        <v>0</v>
      </c>
      <c r="I68" s="4">
        <v>1.5</v>
      </c>
      <c r="J68" s="4">
        <f t="shared" si="2"/>
        <v>0</v>
      </c>
      <c r="K68" s="4">
        <f t="shared" si="7"/>
        <v>0</v>
      </c>
      <c r="L68" s="4" t="e">
        <f t="shared" si="4"/>
        <v>#DIV/0!</v>
      </c>
    </row>
    <row r="69" spans="1:13" x14ac:dyDescent="0.25">
      <c r="A69" t="s">
        <v>85</v>
      </c>
      <c r="B69" s="6">
        <f>2.98/40</f>
        <v>7.4499999999999997E-2</v>
      </c>
      <c r="C69">
        <v>84</v>
      </c>
      <c r="D69">
        <v>0</v>
      </c>
      <c r="E69">
        <v>0</v>
      </c>
      <c r="F69">
        <v>0</v>
      </c>
      <c r="G69" s="5">
        <f t="shared" si="0"/>
        <v>84</v>
      </c>
      <c r="H69" s="4">
        <f t="shared" si="1"/>
        <v>6.258</v>
      </c>
      <c r="I69" s="4">
        <v>1</v>
      </c>
      <c r="J69" s="4">
        <f t="shared" si="2"/>
        <v>84</v>
      </c>
      <c r="K69" s="4">
        <f t="shared" si="7"/>
        <v>77.742000000000004</v>
      </c>
      <c r="L69" s="4">
        <f t="shared" si="4"/>
        <v>92.550000000000011</v>
      </c>
      <c r="M69">
        <f>+F69*I69</f>
        <v>0</v>
      </c>
    </row>
    <row r="70" spans="1:13" x14ac:dyDescent="0.25">
      <c r="A70" t="s">
        <v>86</v>
      </c>
      <c r="B70" s="6">
        <f>21.96/36</f>
        <v>0.61</v>
      </c>
      <c r="C70">
        <v>13</v>
      </c>
      <c r="D70">
        <v>18</v>
      </c>
      <c r="E70">
        <v>0</v>
      </c>
      <c r="F70">
        <v>0</v>
      </c>
      <c r="G70" s="5">
        <f t="shared" si="0"/>
        <v>31</v>
      </c>
      <c r="H70" s="4">
        <f t="shared" si="1"/>
        <v>18.91</v>
      </c>
      <c r="I70" s="4">
        <v>1.5</v>
      </c>
      <c r="J70" s="4">
        <f t="shared" si="2"/>
        <v>46.5</v>
      </c>
      <c r="K70" s="4">
        <f t="shared" si="7"/>
        <v>27.59</v>
      </c>
      <c r="L70" s="4">
        <f t="shared" si="4"/>
        <v>59.333333333333336</v>
      </c>
      <c r="M70">
        <f>+F70*I70</f>
        <v>0</v>
      </c>
    </row>
    <row r="71" spans="1:13" x14ac:dyDescent="0.25">
      <c r="B71" s="6"/>
      <c r="G71" s="5"/>
      <c r="H71" s="4"/>
      <c r="I71" s="4"/>
      <c r="J71" s="4">
        <f>SUM(J14:J70)</f>
        <v>1607.8</v>
      </c>
      <c r="K71" s="4">
        <f>SUM(K14:K70)</f>
        <v>1210.2784045454544</v>
      </c>
      <c r="L71" s="4"/>
    </row>
    <row r="72" spans="1:13" x14ac:dyDescent="0.25">
      <c r="B72" s="6"/>
      <c r="G72" s="5"/>
      <c r="H72" s="4"/>
      <c r="I72" s="4"/>
      <c r="J72" s="4"/>
      <c r="K72" s="4"/>
      <c r="L72" s="4"/>
    </row>
    <row r="73" spans="1:13" x14ac:dyDescent="0.25">
      <c r="A73" s="7" t="s">
        <v>5</v>
      </c>
      <c r="B73" s="6"/>
      <c r="G73" s="5"/>
      <c r="H73" s="4"/>
      <c r="I73" s="4"/>
      <c r="J73" s="4"/>
      <c r="K73" s="4"/>
      <c r="L73" s="4"/>
    </row>
    <row r="74" spans="1:13" x14ac:dyDescent="0.25">
      <c r="A74" t="s">
        <v>142</v>
      </c>
      <c r="B74" s="6"/>
      <c r="G74" s="5"/>
      <c r="I74" s="4">
        <v>0</v>
      </c>
      <c r="J74" s="4"/>
      <c r="K74" s="4"/>
      <c r="L74" s="4"/>
    </row>
    <row r="75" spans="1:13" x14ac:dyDescent="0.25">
      <c r="A75" t="s">
        <v>143</v>
      </c>
      <c r="B75" s="6"/>
      <c r="G75" s="5"/>
      <c r="I75" s="4">
        <v>0</v>
      </c>
      <c r="J75" s="4"/>
      <c r="K75" s="4"/>
      <c r="L75" s="4"/>
    </row>
    <row r="76" spans="1:13" x14ac:dyDescent="0.25">
      <c r="A76" t="s">
        <v>153</v>
      </c>
      <c r="B76" s="6"/>
      <c r="G76" s="5"/>
      <c r="I76" s="4">
        <v>0</v>
      </c>
      <c r="J76" s="4"/>
      <c r="K76" s="4"/>
      <c r="L76" s="4"/>
    </row>
    <row r="77" spans="1:13" x14ac:dyDescent="0.25">
      <c r="A77" t="s">
        <v>151</v>
      </c>
      <c r="B77" s="6"/>
      <c r="G77" s="5"/>
      <c r="I77" s="4">
        <v>0</v>
      </c>
      <c r="J77" s="4"/>
      <c r="K77" s="4"/>
      <c r="L77" s="4"/>
    </row>
    <row r="78" spans="1:13" x14ac:dyDescent="0.25">
      <c r="A78" t="s">
        <v>157</v>
      </c>
      <c r="B78" s="6"/>
      <c r="G78" s="5"/>
      <c r="H78" s="4"/>
      <c r="I78" s="4">
        <v>0</v>
      </c>
      <c r="J78" s="4"/>
      <c r="K78" s="4"/>
      <c r="L78" s="4"/>
    </row>
    <row r="79" spans="1:13" x14ac:dyDescent="0.25">
      <c r="A79" t="s">
        <v>8</v>
      </c>
      <c r="B79" s="6"/>
      <c r="G79" s="5"/>
      <c r="H79" s="4"/>
      <c r="I79" s="4"/>
      <c r="J79" s="4"/>
      <c r="K79" s="4"/>
      <c r="L79" s="4"/>
    </row>
    <row r="80" spans="1:13" x14ac:dyDescent="0.25">
      <c r="A80" s="7" t="s">
        <v>87</v>
      </c>
      <c r="B80" s="6"/>
      <c r="G80" s="5"/>
      <c r="H80" s="4"/>
      <c r="I80" s="4"/>
      <c r="J80" s="4"/>
      <c r="K80" s="4"/>
      <c r="L80" s="4"/>
    </row>
    <row r="81" spans="1:15" x14ac:dyDescent="0.25">
      <c r="A81" t="s">
        <v>88</v>
      </c>
      <c r="H81" s="4">
        <v>9.18</v>
      </c>
      <c r="I81" s="4"/>
      <c r="J81" s="4"/>
      <c r="K81" s="4"/>
      <c r="L81" s="4"/>
    </row>
    <row r="82" spans="1:15" x14ac:dyDescent="0.25">
      <c r="A82" t="s">
        <v>89</v>
      </c>
      <c r="H82" s="4">
        <v>0</v>
      </c>
      <c r="I82" s="4"/>
      <c r="J82" s="4"/>
      <c r="K82" s="4"/>
      <c r="L82" s="4"/>
    </row>
    <row r="83" spans="1:15" x14ac:dyDescent="0.25">
      <c r="A83" t="s">
        <v>158</v>
      </c>
      <c r="H83" s="4">
        <v>16</v>
      </c>
      <c r="I83" s="4"/>
      <c r="J83" s="4"/>
      <c r="K83" s="4"/>
      <c r="L83" s="4"/>
    </row>
    <row r="84" spans="1:15" x14ac:dyDescent="0.25">
      <c r="A84" t="s">
        <v>91</v>
      </c>
      <c r="B84" t="s">
        <v>92</v>
      </c>
      <c r="H84" s="4">
        <v>0</v>
      </c>
      <c r="L84" s="4"/>
    </row>
    <row r="85" spans="1:15" x14ac:dyDescent="0.25">
      <c r="A85" t="s">
        <v>93</v>
      </c>
      <c r="H85" s="4">
        <v>0</v>
      </c>
      <c r="L85" s="4"/>
    </row>
    <row r="86" spans="1:15" x14ac:dyDescent="0.25">
      <c r="A86" t="s">
        <v>94</v>
      </c>
      <c r="H86" s="4">
        <v>0</v>
      </c>
    </row>
    <row r="87" spans="1:15" x14ac:dyDescent="0.25">
      <c r="A87" t="s">
        <v>95</v>
      </c>
      <c r="H87" s="4">
        <v>0</v>
      </c>
    </row>
    <row r="88" spans="1:15" x14ac:dyDescent="0.25">
      <c r="A88" t="s">
        <v>96</v>
      </c>
      <c r="H88" s="4">
        <v>0</v>
      </c>
      <c r="O88">
        <v>1000</v>
      </c>
    </row>
    <row r="89" spans="1:15" x14ac:dyDescent="0.25">
      <c r="A89" t="s">
        <v>97</v>
      </c>
      <c r="H89" s="4">
        <v>0</v>
      </c>
      <c r="O89">
        <v>110</v>
      </c>
    </row>
    <row r="90" spans="1:15" x14ac:dyDescent="0.25">
      <c r="A90" t="s">
        <v>98</v>
      </c>
      <c r="H90" s="4">
        <v>0</v>
      </c>
      <c r="O90">
        <v>50</v>
      </c>
    </row>
    <row r="91" spans="1:15" x14ac:dyDescent="0.25">
      <c r="A91" t="s">
        <v>99</v>
      </c>
      <c r="H91" s="4">
        <v>0</v>
      </c>
      <c r="O91">
        <v>160</v>
      </c>
    </row>
    <row r="92" spans="1:15" x14ac:dyDescent="0.25">
      <c r="A92" t="s">
        <v>100</v>
      </c>
      <c r="H92" s="4">
        <v>0</v>
      </c>
      <c r="O92">
        <f>SUM(O88:O91)</f>
        <v>1320</v>
      </c>
    </row>
    <row r="93" spans="1:15" x14ac:dyDescent="0.25">
      <c r="A93" t="s">
        <v>101</v>
      </c>
      <c r="B93">
        <v>3</v>
      </c>
      <c r="H93" s="6">
        <v>0</v>
      </c>
    </row>
    <row r="94" spans="1:15" x14ac:dyDescent="0.25">
      <c r="A94" t="s">
        <v>102</v>
      </c>
      <c r="H94" s="4">
        <v>0</v>
      </c>
    </row>
    <row r="95" spans="1:15" x14ac:dyDescent="0.25">
      <c r="A95" t="s">
        <v>103</v>
      </c>
      <c r="H95" s="4">
        <v>0</v>
      </c>
    </row>
    <row r="96" spans="1:15" x14ac:dyDescent="0.25">
      <c r="A96" t="s">
        <v>104</v>
      </c>
      <c r="H96" s="4">
        <v>0</v>
      </c>
    </row>
    <row r="97" spans="1:8" x14ac:dyDescent="0.25">
      <c r="A97" t="s">
        <v>105</v>
      </c>
      <c r="B97" s="4"/>
      <c r="C97" s="4"/>
      <c r="D97" s="4"/>
      <c r="E97" s="4"/>
      <c r="F97" s="4"/>
      <c r="G97" s="4"/>
      <c r="H97" s="4">
        <v>0</v>
      </c>
    </row>
    <row r="98" spans="1:8" x14ac:dyDescent="0.25">
      <c r="A98" t="s">
        <v>106</v>
      </c>
      <c r="H98" s="4">
        <v>0</v>
      </c>
    </row>
    <row r="99" spans="1:8" x14ac:dyDescent="0.25">
      <c r="A99" t="s">
        <v>107</v>
      </c>
      <c r="B99" s="4">
        <v>0</v>
      </c>
      <c r="C99" s="4">
        <v>0</v>
      </c>
      <c r="D99" s="4">
        <f>SUM(B99:C99)</f>
        <v>0</v>
      </c>
      <c r="E99" s="4">
        <f>+D99*3.5</f>
        <v>0</v>
      </c>
      <c r="F99" s="4"/>
      <c r="G99" s="4"/>
      <c r="H99" s="4">
        <v>0</v>
      </c>
    </row>
    <row r="100" spans="1:8" x14ac:dyDescent="0.25">
      <c r="A100" t="s">
        <v>108</v>
      </c>
      <c r="B100">
        <v>6</v>
      </c>
      <c r="C100">
        <v>6.48</v>
      </c>
      <c r="H100" s="4">
        <v>0</v>
      </c>
    </row>
    <row r="101" spans="1:8" x14ac:dyDescent="0.25">
      <c r="A101" t="s">
        <v>109</v>
      </c>
      <c r="H101" s="4">
        <v>0</v>
      </c>
    </row>
    <row r="102" spans="1:8" x14ac:dyDescent="0.25">
      <c r="A102" t="s">
        <v>110</v>
      </c>
      <c r="H102" s="4">
        <v>0</v>
      </c>
    </row>
    <row r="103" spans="1:8" x14ac:dyDescent="0.25">
      <c r="A103" t="s">
        <v>111</v>
      </c>
      <c r="H103" s="4">
        <v>0</v>
      </c>
    </row>
    <row r="104" spans="1:8" x14ac:dyDescent="0.25">
      <c r="A104" t="s">
        <v>112</v>
      </c>
      <c r="H104" s="4">
        <v>0</v>
      </c>
    </row>
    <row r="105" spans="1:8" x14ac:dyDescent="0.25">
      <c r="A105" t="s">
        <v>113</v>
      </c>
      <c r="H105" s="4">
        <v>0</v>
      </c>
    </row>
    <row r="106" spans="1:8" x14ac:dyDescent="0.25">
      <c r="A106" t="s">
        <v>114</v>
      </c>
      <c r="H106" s="4">
        <v>0</v>
      </c>
    </row>
    <row r="107" spans="1:8" x14ac:dyDescent="0.25">
      <c r="A107" t="s">
        <v>115</v>
      </c>
      <c r="H107" s="4">
        <v>11.98</v>
      </c>
    </row>
    <row r="108" spans="1:8" x14ac:dyDescent="0.25">
      <c r="A108" t="s">
        <v>116</v>
      </c>
      <c r="H108" s="4">
        <v>0</v>
      </c>
    </row>
    <row r="109" spans="1:8" x14ac:dyDescent="0.25">
      <c r="A109" t="s">
        <v>117</v>
      </c>
      <c r="H109" s="4">
        <v>0</v>
      </c>
    </row>
    <row r="110" spans="1:8" x14ac:dyDescent="0.25">
      <c r="A110" t="s">
        <v>118</v>
      </c>
      <c r="H110" s="4">
        <v>0</v>
      </c>
    </row>
    <row r="111" spans="1:8" x14ac:dyDescent="0.25">
      <c r="A111" t="s">
        <v>119</v>
      </c>
      <c r="H111" s="4">
        <v>0</v>
      </c>
    </row>
    <row r="112" spans="1:8" x14ac:dyDescent="0.25">
      <c r="A112" t="s">
        <v>120</v>
      </c>
      <c r="B112" s="4"/>
      <c r="C112" s="4"/>
      <c r="D112" s="4"/>
      <c r="E112" s="4"/>
      <c r="F112" s="4"/>
      <c r="G112" s="4"/>
      <c r="H112" s="4">
        <v>0</v>
      </c>
    </row>
    <row r="113" spans="1:10" x14ac:dyDescent="0.25">
      <c r="A113" t="s">
        <v>121</v>
      </c>
      <c r="H113" s="4">
        <v>0</v>
      </c>
    </row>
    <row r="114" spans="1:10" x14ac:dyDescent="0.25">
      <c r="A114" t="s">
        <v>122</v>
      </c>
      <c r="H114" s="4">
        <v>0</v>
      </c>
      <c r="J114" t="s">
        <v>8</v>
      </c>
    </row>
    <row r="115" spans="1:10" x14ac:dyDescent="0.25">
      <c r="A115" t="s">
        <v>123</v>
      </c>
      <c r="H115" s="4">
        <v>0</v>
      </c>
    </row>
    <row r="116" spans="1:10" x14ac:dyDescent="0.25">
      <c r="A116" t="s">
        <v>124</v>
      </c>
      <c r="H116" s="4">
        <v>0</v>
      </c>
    </row>
    <row r="117" spans="1:10" x14ac:dyDescent="0.25">
      <c r="A117" t="s">
        <v>125</v>
      </c>
      <c r="G117" t="s">
        <v>8</v>
      </c>
      <c r="H117" s="4">
        <v>0</v>
      </c>
    </row>
    <row r="118" spans="1:10" x14ac:dyDescent="0.25">
      <c r="A118" t="s">
        <v>126</v>
      </c>
      <c r="H118" s="4">
        <v>0</v>
      </c>
    </row>
    <row r="119" spans="1:10" x14ac:dyDescent="0.25">
      <c r="A119" t="s">
        <v>127</v>
      </c>
      <c r="H119" s="4">
        <v>0</v>
      </c>
    </row>
    <row r="120" spans="1:10" x14ac:dyDescent="0.25">
      <c r="A120" t="s">
        <v>128</v>
      </c>
      <c r="H120" s="4">
        <v>0</v>
      </c>
    </row>
    <row r="121" spans="1:10" x14ac:dyDescent="0.25">
      <c r="A121" t="s">
        <v>129</v>
      </c>
      <c r="H121" s="4">
        <v>0</v>
      </c>
    </row>
    <row r="122" spans="1:10" x14ac:dyDescent="0.25">
      <c r="A122" t="s">
        <v>130</v>
      </c>
      <c r="H122" s="4">
        <v>0</v>
      </c>
    </row>
    <row r="123" spans="1:10" x14ac:dyDescent="0.25">
      <c r="A123" t="s">
        <v>131</v>
      </c>
      <c r="H123" s="4">
        <v>0</v>
      </c>
    </row>
    <row r="124" spans="1:10" x14ac:dyDescent="0.25">
      <c r="A124" t="s">
        <v>132</v>
      </c>
      <c r="H124" s="4">
        <v>0</v>
      </c>
    </row>
    <row r="125" spans="1:10" x14ac:dyDescent="0.25">
      <c r="A125" t="s">
        <v>133</v>
      </c>
      <c r="H125" s="4">
        <v>0</v>
      </c>
    </row>
    <row r="126" spans="1:10" x14ac:dyDescent="0.25">
      <c r="A126" t="s">
        <v>134</v>
      </c>
      <c r="H126" s="4">
        <v>0</v>
      </c>
    </row>
    <row r="127" spans="1:10" x14ac:dyDescent="0.25">
      <c r="A127" t="s">
        <v>137</v>
      </c>
      <c r="H127" s="4">
        <v>0</v>
      </c>
    </row>
    <row r="128" spans="1:10" x14ac:dyDescent="0.25">
      <c r="A128" t="s">
        <v>138</v>
      </c>
      <c r="H128" s="4">
        <v>0</v>
      </c>
    </row>
    <row r="129" spans="1:8" x14ac:dyDescent="0.25">
      <c r="A129" t="s">
        <v>139</v>
      </c>
      <c r="H129" s="4">
        <v>0</v>
      </c>
    </row>
    <row r="130" spans="1:8" x14ac:dyDescent="0.25">
      <c r="A130" t="s">
        <v>147</v>
      </c>
      <c r="H130" s="4">
        <v>0</v>
      </c>
    </row>
    <row r="131" spans="1:8" x14ac:dyDescent="0.25">
      <c r="A131" t="s">
        <v>155</v>
      </c>
      <c r="H131" s="4">
        <v>0</v>
      </c>
    </row>
    <row r="132" spans="1:8" x14ac:dyDescent="0.25">
      <c r="A132" t="s">
        <v>156</v>
      </c>
      <c r="H132" s="4">
        <v>0</v>
      </c>
    </row>
    <row r="133" spans="1:8" x14ac:dyDescent="0.25">
      <c r="A133" t="s">
        <v>159</v>
      </c>
      <c r="H133" s="4">
        <v>14.56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393E-1E05-4A5E-B424-104ECBA33E8D}">
  <dimension ref="B3:I81"/>
  <sheetViews>
    <sheetView workbookViewId="0">
      <selection activeCell="I82" sqref="I82"/>
    </sheetView>
  </sheetViews>
  <sheetFormatPr defaultRowHeight="15" x14ac:dyDescent="0.25"/>
  <sheetData>
    <row r="3" spans="2:9" x14ac:dyDescent="0.25">
      <c r="B3" s="2">
        <v>43711</v>
      </c>
      <c r="C3">
        <v>57</v>
      </c>
      <c r="D3">
        <v>-28.64</v>
      </c>
      <c r="E3">
        <v>-36.340000000000003</v>
      </c>
      <c r="I3">
        <f>SUM(C3:H3)</f>
        <v>-7.980000000000004</v>
      </c>
    </row>
    <row r="4" spans="2:9" x14ac:dyDescent="0.25">
      <c r="B4" s="2">
        <v>43712</v>
      </c>
      <c r="C4">
        <v>25</v>
      </c>
      <c r="I4">
        <f t="shared" ref="I4:I67" si="0">SUM(C4:H4)</f>
        <v>25</v>
      </c>
    </row>
    <row r="5" spans="2:9" x14ac:dyDescent="0.25">
      <c r="B5" s="2">
        <v>43713</v>
      </c>
      <c r="C5">
        <v>57.5</v>
      </c>
      <c r="D5">
        <v>-45.24</v>
      </c>
      <c r="I5">
        <f t="shared" si="0"/>
        <v>12.259999999999998</v>
      </c>
    </row>
    <row r="6" spans="2:9" x14ac:dyDescent="0.25">
      <c r="I6">
        <f t="shared" si="0"/>
        <v>0</v>
      </c>
    </row>
    <row r="7" spans="2:9" x14ac:dyDescent="0.25">
      <c r="I7">
        <f t="shared" si="0"/>
        <v>0</v>
      </c>
    </row>
    <row r="8" spans="2:9" x14ac:dyDescent="0.25">
      <c r="I8">
        <f t="shared" si="0"/>
        <v>0</v>
      </c>
    </row>
    <row r="9" spans="2:9" x14ac:dyDescent="0.25">
      <c r="I9">
        <f t="shared" si="0"/>
        <v>0</v>
      </c>
    </row>
    <row r="10" spans="2:9" x14ac:dyDescent="0.25">
      <c r="I10">
        <f t="shared" si="0"/>
        <v>0</v>
      </c>
    </row>
    <row r="11" spans="2:9" x14ac:dyDescent="0.25">
      <c r="I11">
        <f t="shared" si="0"/>
        <v>0</v>
      </c>
    </row>
    <row r="12" spans="2:9" x14ac:dyDescent="0.25">
      <c r="I12">
        <f t="shared" si="0"/>
        <v>0</v>
      </c>
    </row>
    <row r="13" spans="2:9" x14ac:dyDescent="0.25">
      <c r="I13">
        <f t="shared" si="0"/>
        <v>0</v>
      </c>
    </row>
    <row r="14" spans="2:9" x14ac:dyDescent="0.25">
      <c r="I14">
        <f t="shared" si="0"/>
        <v>0</v>
      </c>
    </row>
    <row r="15" spans="2:9" x14ac:dyDescent="0.25">
      <c r="I15">
        <f t="shared" si="0"/>
        <v>0</v>
      </c>
    </row>
    <row r="16" spans="2:9" x14ac:dyDescent="0.25">
      <c r="I16">
        <f t="shared" si="0"/>
        <v>0</v>
      </c>
    </row>
    <row r="17" spans="9:9" x14ac:dyDescent="0.25">
      <c r="I17">
        <f t="shared" si="0"/>
        <v>0</v>
      </c>
    </row>
    <row r="18" spans="9:9" x14ac:dyDescent="0.25">
      <c r="I18">
        <f t="shared" si="0"/>
        <v>0</v>
      </c>
    </row>
    <row r="19" spans="9:9" x14ac:dyDescent="0.25">
      <c r="I19">
        <f t="shared" si="0"/>
        <v>0</v>
      </c>
    </row>
    <row r="20" spans="9:9" x14ac:dyDescent="0.25">
      <c r="I20">
        <f t="shared" si="0"/>
        <v>0</v>
      </c>
    </row>
    <row r="21" spans="9:9" x14ac:dyDescent="0.25">
      <c r="I21">
        <f t="shared" si="0"/>
        <v>0</v>
      </c>
    </row>
    <row r="22" spans="9:9" x14ac:dyDescent="0.25">
      <c r="I22">
        <f t="shared" si="0"/>
        <v>0</v>
      </c>
    </row>
    <row r="23" spans="9:9" x14ac:dyDescent="0.25">
      <c r="I23">
        <f t="shared" si="0"/>
        <v>0</v>
      </c>
    </row>
    <row r="24" spans="9:9" x14ac:dyDescent="0.25">
      <c r="I24">
        <f t="shared" si="0"/>
        <v>0</v>
      </c>
    </row>
    <row r="25" spans="9:9" x14ac:dyDescent="0.25">
      <c r="I25">
        <f t="shared" si="0"/>
        <v>0</v>
      </c>
    </row>
    <row r="26" spans="9:9" x14ac:dyDescent="0.25">
      <c r="I26">
        <f t="shared" si="0"/>
        <v>0</v>
      </c>
    </row>
    <row r="27" spans="9:9" x14ac:dyDescent="0.25">
      <c r="I27">
        <f t="shared" si="0"/>
        <v>0</v>
      </c>
    </row>
    <row r="28" spans="9:9" x14ac:dyDescent="0.25">
      <c r="I28">
        <f t="shared" si="0"/>
        <v>0</v>
      </c>
    </row>
    <row r="29" spans="9:9" x14ac:dyDescent="0.25">
      <c r="I29">
        <f t="shared" si="0"/>
        <v>0</v>
      </c>
    </row>
    <row r="30" spans="9:9" x14ac:dyDescent="0.25">
      <c r="I30">
        <f t="shared" si="0"/>
        <v>0</v>
      </c>
    </row>
    <row r="31" spans="9:9" x14ac:dyDescent="0.25">
      <c r="I31">
        <f t="shared" si="0"/>
        <v>0</v>
      </c>
    </row>
    <row r="32" spans="9:9" x14ac:dyDescent="0.25">
      <c r="I32">
        <f t="shared" si="0"/>
        <v>0</v>
      </c>
    </row>
    <row r="33" spans="9:9" x14ac:dyDescent="0.25">
      <c r="I33">
        <f t="shared" si="0"/>
        <v>0</v>
      </c>
    </row>
    <row r="34" spans="9:9" x14ac:dyDescent="0.25">
      <c r="I34">
        <f t="shared" si="0"/>
        <v>0</v>
      </c>
    </row>
    <row r="35" spans="9:9" x14ac:dyDescent="0.25">
      <c r="I35">
        <f t="shared" si="0"/>
        <v>0</v>
      </c>
    </row>
    <row r="36" spans="9:9" x14ac:dyDescent="0.25">
      <c r="I36">
        <f t="shared" si="0"/>
        <v>0</v>
      </c>
    </row>
    <row r="37" spans="9:9" x14ac:dyDescent="0.25">
      <c r="I37">
        <f t="shared" si="0"/>
        <v>0</v>
      </c>
    </row>
    <row r="38" spans="9:9" x14ac:dyDescent="0.25">
      <c r="I38">
        <f t="shared" si="0"/>
        <v>0</v>
      </c>
    </row>
    <row r="39" spans="9:9" x14ac:dyDescent="0.25">
      <c r="I39">
        <f t="shared" si="0"/>
        <v>0</v>
      </c>
    </row>
    <row r="40" spans="9:9" x14ac:dyDescent="0.25">
      <c r="I40">
        <f t="shared" si="0"/>
        <v>0</v>
      </c>
    </row>
    <row r="41" spans="9:9" x14ac:dyDescent="0.25">
      <c r="I41">
        <f t="shared" si="0"/>
        <v>0</v>
      </c>
    </row>
    <row r="42" spans="9:9" x14ac:dyDescent="0.25">
      <c r="I42">
        <f t="shared" si="0"/>
        <v>0</v>
      </c>
    </row>
    <row r="43" spans="9:9" x14ac:dyDescent="0.25">
      <c r="I43">
        <f t="shared" si="0"/>
        <v>0</v>
      </c>
    </row>
    <row r="44" spans="9:9" x14ac:dyDescent="0.25">
      <c r="I44">
        <f t="shared" si="0"/>
        <v>0</v>
      </c>
    </row>
    <row r="45" spans="9:9" x14ac:dyDescent="0.25">
      <c r="I45">
        <f t="shared" si="0"/>
        <v>0</v>
      </c>
    </row>
    <row r="46" spans="9:9" x14ac:dyDescent="0.25">
      <c r="I46">
        <f t="shared" si="0"/>
        <v>0</v>
      </c>
    </row>
    <row r="47" spans="9:9" x14ac:dyDescent="0.25">
      <c r="I47">
        <f t="shared" si="0"/>
        <v>0</v>
      </c>
    </row>
    <row r="48" spans="9:9" x14ac:dyDescent="0.25">
      <c r="I48">
        <f t="shared" si="0"/>
        <v>0</v>
      </c>
    </row>
    <row r="49" spans="9:9" x14ac:dyDescent="0.25">
      <c r="I49">
        <f t="shared" si="0"/>
        <v>0</v>
      </c>
    </row>
    <row r="50" spans="9:9" x14ac:dyDescent="0.25">
      <c r="I50">
        <f t="shared" si="0"/>
        <v>0</v>
      </c>
    </row>
    <row r="51" spans="9:9" x14ac:dyDescent="0.25">
      <c r="I51">
        <f t="shared" si="0"/>
        <v>0</v>
      </c>
    </row>
    <row r="52" spans="9:9" x14ac:dyDescent="0.25">
      <c r="I52">
        <f t="shared" si="0"/>
        <v>0</v>
      </c>
    </row>
    <row r="53" spans="9:9" x14ac:dyDescent="0.25">
      <c r="I53">
        <f t="shared" si="0"/>
        <v>0</v>
      </c>
    </row>
    <row r="54" spans="9:9" x14ac:dyDescent="0.25">
      <c r="I54">
        <f t="shared" si="0"/>
        <v>0</v>
      </c>
    </row>
    <row r="55" spans="9:9" x14ac:dyDescent="0.25">
      <c r="I55">
        <f t="shared" si="0"/>
        <v>0</v>
      </c>
    </row>
    <row r="56" spans="9:9" x14ac:dyDescent="0.25">
      <c r="I56">
        <f t="shared" si="0"/>
        <v>0</v>
      </c>
    </row>
    <row r="57" spans="9:9" x14ac:dyDescent="0.25">
      <c r="I57">
        <f t="shared" si="0"/>
        <v>0</v>
      </c>
    </row>
    <row r="58" spans="9:9" x14ac:dyDescent="0.25">
      <c r="I58">
        <f t="shared" si="0"/>
        <v>0</v>
      </c>
    </row>
    <row r="59" spans="9:9" x14ac:dyDescent="0.25">
      <c r="I59">
        <f t="shared" si="0"/>
        <v>0</v>
      </c>
    </row>
    <row r="60" spans="9:9" x14ac:dyDescent="0.25">
      <c r="I60">
        <f t="shared" si="0"/>
        <v>0</v>
      </c>
    </row>
    <row r="61" spans="9:9" x14ac:dyDescent="0.25">
      <c r="I61">
        <f t="shared" si="0"/>
        <v>0</v>
      </c>
    </row>
    <row r="62" spans="9:9" x14ac:dyDescent="0.25">
      <c r="I62">
        <f t="shared" si="0"/>
        <v>0</v>
      </c>
    </row>
    <row r="63" spans="9:9" x14ac:dyDescent="0.25">
      <c r="I63">
        <f t="shared" si="0"/>
        <v>0</v>
      </c>
    </row>
    <row r="64" spans="9:9" x14ac:dyDescent="0.25">
      <c r="I64">
        <f t="shared" si="0"/>
        <v>0</v>
      </c>
    </row>
    <row r="65" spans="9:9" x14ac:dyDescent="0.25">
      <c r="I65">
        <f t="shared" si="0"/>
        <v>0</v>
      </c>
    </row>
    <row r="66" spans="9:9" x14ac:dyDescent="0.25">
      <c r="I66">
        <f t="shared" si="0"/>
        <v>0</v>
      </c>
    </row>
    <row r="67" spans="9:9" x14ac:dyDescent="0.25">
      <c r="I67">
        <f t="shared" si="0"/>
        <v>0</v>
      </c>
    </row>
    <row r="68" spans="9:9" x14ac:dyDescent="0.25">
      <c r="I68">
        <f t="shared" ref="I68:I80" si="1">SUM(C68:H68)</f>
        <v>0</v>
      </c>
    </row>
    <row r="69" spans="9:9" x14ac:dyDescent="0.25">
      <c r="I69">
        <f t="shared" si="1"/>
        <v>0</v>
      </c>
    </row>
    <row r="70" spans="9:9" x14ac:dyDescent="0.25">
      <c r="I70">
        <f t="shared" si="1"/>
        <v>0</v>
      </c>
    </row>
    <row r="71" spans="9:9" x14ac:dyDescent="0.25">
      <c r="I71">
        <f t="shared" si="1"/>
        <v>0</v>
      </c>
    </row>
    <row r="72" spans="9:9" x14ac:dyDescent="0.25">
      <c r="I72">
        <f t="shared" si="1"/>
        <v>0</v>
      </c>
    </row>
    <row r="73" spans="9:9" x14ac:dyDescent="0.25">
      <c r="I73">
        <f t="shared" si="1"/>
        <v>0</v>
      </c>
    </row>
    <row r="74" spans="9:9" x14ac:dyDescent="0.25">
      <c r="I74">
        <f t="shared" si="1"/>
        <v>0</v>
      </c>
    </row>
    <row r="75" spans="9:9" x14ac:dyDescent="0.25">
      <c r="I75">
        <f t="shared" si="1"/>
        <v>0</v>
      </c>
    </row>
    <row r="76" spans="9:9" x14ac:dyDescent="0.25">
      <c r="I76">
        <f t="shared" si="1"/>
        <v>0</v>
      </c>
    </row>
    <row r="77" spans="9:9" x14ac:dyDescent="0.25">
      <c r="I77">
        <f t="shared" si="1"/>
        <v>0</v>
      </c>
    </row>
    <row r="78" spans="9:9" x14ac:dyDescent="0.25">
      <c r="I78">
        <f t="shared" si="1"/>
        <v>0</v>
      </c>
    </row>
    <row r="79" spans="9:9" x14ac:dyDescent="0.25">
      <c r="I79">
        <f t="shared" si="1"/>
        <v>0</v>
      </c>
    </row>
    <row r="80" spans="9:9" x14ac:dyDescent="0.25">
      <c r="I80">
        <f t="shared" si="1"/>
        <v>0</v>
      </c>
    </row>
    <row r="81" spans="9:9" x14ac:dyDescent="0.25">
      <c r="I81">
        <f>SUM(I3:I80)</f>
        <v>29.279999999999994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9 -7</vt:lpstr>
      <vt:lpstr>9-14</vt:lpstr>
      <vt:lpstr>9-21</vt:lpstr>
      <vt:lpstr>Middle School Matchup</vt:lpstr>
      <vt:lpstr>Square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Dennis</dc:creator>
  <cp:lastModifiedBy>Mike Dennis</cp:lastModifiedBy>
  <dcterms:created xsi:type="dcterms:W3CDTF">2019-09-02T18:51:10Z</dcterms:created>
  <dcterms:modified xsi:type="dcterms:W3CDTF">2019-11-08T23:57:33Z</dcterms:modified>
</cp:coreProperties>
</file>