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/>
  <bookViews>
    <workbookView xWindow="0" yWindow="0" windowWidth="19200" windowHeight="11595" tabRatio="697"/>
  </bookViews>
  <sheets>
    <sheet name="Лист1" sheetId="41" r:id="rId1"/>
    <sheet name="ИТОГО" sheetId="1" r:id="rId2"/>
    <sheet name="акробатика" sheetId="2" r:id="rId3"/>
    <sheet name="Бильярд" sheetId="4" r:id="rId4"/>
    <sheet name="Баскетбол" sheetId="5" r:id="rId5"/>
    <sheet name="Бокс" sheetId="6" r:id="rId6"/>
    <sheet name="Военно - прикладное многоборье" sheetId="7" r:id="rId7"/>
    <sheet name="Волейбол" sheetId="8" r:id="rId8"/>
    <sheet name="Экстримальный спорт" sheetId="10" r:id="rId9"/>
    <sheet name="Греко - римская борьба" sheetId="11" r:id="rId10"/>
    <sheet name="Городошный спорт" sheetId="12" r:id="rId11"/>
    <sheet name="Дзюдо" sheetId="13" r:id="rId12"/>
    <sheet name="Картинг" sheetId="15" r:id="rId13"/>
    <sheet name="Легкая атлетика" sheetId="17" r:id="rId14"/>
    <sheet name="Лыжные гонки" sheetId="18" r:id="rId15"/>
    <sheet name="Настольный теннис" sheetId="19" r:id="rId16"/>
    <sheet name="Спортивное ориентирование" sheetId="20" r:id="rId17"/>
    <sheet name="Пауэрлифтинг" sheetId="22" r:id="rId18"/>
    <sheet name="Пожаро-спасательный спорт" sheetId="23" r:id="rId19"/>
    <sheet name="Полиатлон" sheetId="24" r:id="rId20"/>
    <sheet name="Плавание" sheetId="25" r:id="rId21"/>
    <sheet name="Регби" sheetId="26" r:id="rId22"/>
    <sheet name="Спартакиада" sheetId="28" r:id="rId23"/>
    <sheet name="Самбо боевое, рукопашный спорт" sheetId="30" r:id="rId24"/>
    <sheet name="Спортивный туризм" sheetId="31" r:id="rId25"/>
    <sheet name="Спортивные танцы" sheetId="32" r:id="rId26"/>
    <sheet name="стрельба пулевая" sheetId="34" r:id="rId27"/>
    <sheet name="Тяжелая атлетика" sheetId="36" r:id="rId28"/>
    <sheet name="Теннис" sheetId="37" r:id="rId29"/>
    <sheet name="Футбол" sheetId="38" r:id="rId30"/>
    <sheet name="Хоккей" sheetId="39" r:id="rId31"/>
    <sheet name="Шахматы, шашки" sheetId="40" r:id="rId32"/>
  </sheets>
  <calcPr calcId="145621"/>
</workbook>
</file>

<file path=xl/calcChain.xml><?xml version="1.0" encoding="utf-8"?>
<calcChain xmlns="http://schemas.openxmlformats.org/spreadsheetml/2006/main">
  <c r="E53" i="1" l="1"/>
  <c r="AF14" i="37" l="1"/>
  <c r="AD14" i="37"/>
  <c r="R14" i="37"/>
  <c r="J14" i="37"/>
  <c r="AI12" i="37"/>
  <c r="AG12" i="37"/>
  <c r="AI17" i="25" l="1"/>
  <c r="AF17" i="25"/>
  <c r="AD17" i="25"/>
  <c r="R17" i="25"/>
  <c r="J17" i="25"/>
  <c r="AG14" i="25"/>
  <c r="AI14" i="25" s="1"/>
  <c r="AI9" i="25"/>
  <c r="AG9" i="25"/>
  <c r="AF12" i="25"/>
  <c r="AD12" i="25"/>
  <c r="R12" i="25"/>
  <c r="J12" i="25"/>
  <c r="R12" i="24"/>
  <c r="AG17" i="25" l="1"/>
  <c r="AG13" i="23" l="1"/>
  <c r="AD14" i="23"/>
  <c r="R14" i="23"/>
  <c r="J14" i="23"/>
  <c r="AI23" i="18" l="1"/>
  <c r="AG23" i="18"/>
  <c r="AD25" i="18"/>
  <c r="R25" i="18"/>
  <c r="J25" i="18"/>
  <c r="AG12" i="17"/>
  <c r="AI12" i="17" s="1"/>
  <c r="J14" i="17"/>
  <c r="R14" i="17"/>
  <c r="AD14" i="17"/>
  <c r="AF14" i="17"/>
  <c r="AG15" i="15"/>
  <c r="AI15" i="15" s="1"/>
  <c r="AD17" i="15"/>
  <c r="R17" i="15"/>
  <c r="AI12" i="13" l="1"/>
  <c r="AG12" i="13"/>
  <c r="AF16" i="13"/>
  <c r="AD16" i="13"/>
  <c r="R16" i="13"/>
  <c r="J16" i="13"/>
  <c r="AI15" i="12"/>
  <c r="AG15" i="12"/>
  <c r="AF16" i="12"/>
  <c r="AD16" i="12"/>
  <c r="R16" i="12"/>
  <c r="J16" i="12"/>
  <c r="AI14" i="11"/>
  <c r="AG14" i="11"/>
  <c r="AF16" i="11"/>
  <c r="AD16" i="11"/>
  <c r="R16" i="11"/>
  <c r="J16" i="11"/>
  <c r="AI9" i="11"/>
  <c r="AG9" i="11"/>
  <c r="AF12" i="11"/>
  <c r="AD12" i="11"/>
  <c r="R12" i="11"/>
  <c r="J12" i="11"/>
  <c r="AI18" i="8"/>
  <c r="AG18" i="8"/>
  <c r="AF27" i="8"/>
  <c r="AD27" i="8"/>
  <c r="R27" i="8"/>
  <c r="J27" i="8"/>
  <c r="J16" i="8"/>
  <c r="AI9" i="6"/>
  <c r="AI19" i="6"/>
  <c r="AG17" i="6"/>
  <c r="AI17" i="6" s="1"/>
  <c r="AF19" i="6"/>
  <c r="AD19" i="6"/>
  <c r="R19" i="6"/>
  <c r="J19" i="6"/>
  <c r="AI15" i="6"/>
  <c r="R15" i="6"/>
  <c r="AF15" i="5"/>
  <c r="AG12" i="5"/>
  <c r="AI12" i="5" s="1"/>
  <c r="AD15" i="5"/>
  <c r="R15" i="5"/>
  <c r="J15" i="5"/>
  <c r="AG9" i="5" l="1"/>
  <c r="AI9" i="5" s="1"/>
  <c r="AD10" i="5"/>
  <c r="R10" i="5"/>
  <c r="J10" i="5"/>
  <c r="AI12" i="4"/>
  <c r="AG12" i="4"/>
  <c r="AF15" i="4"/>
  <c r="AD15" i="4"/>
  <c r="R15" i="4"/>
  <c r="J15" i="4"/>
  <c r="AG9" i="4"/>
  <c r="AI9" i="4" s="1"/>
  <c r="AF10" i="4"/>
  <c r="AD10" i="4"/>
  <c r="R10" i="4"/>
  <c r="AI9" i="39" l="1"/>
  <c r="J11" i="39"/>
  <c r="AG9" i="39"/>
  <c r="AD11" i="39"/>
  <c r="AI13" i="34" l="1"/>
  <c r="AG13" i="34"/>
  <c r="AF15" i="34"/>
  <c r="AD15" i="34"/>
  <c r="R15" i="34"/>
  <c r="J15" i="34"/>
  <c r="H14" i="37"/>
  <c r="J29" i="38"/>
  <c r="AF23" i="38"/>
  <c r="AD23" i="38"/>
  <c r="R23" i="38"/>
  <c r="J23" i="38"/>
  <c r="AG18" i="38"/>
  <c r="AI18" i="38" s="1"/>
  <c r="AI9" i="38"/>
  <c r="AG9" i="38"/>
  <c r="AF16" i="38"/>
  <c r="AD16" i="38"/>
  <c r="R16" i="38"/>
  <c r="J16" i="38"/>
  <c r="AF20" i="20"/>
  <c r="AD20" i="20"/>
  <c r="J20" i="20"/>
  <c r="R20" i="20"/>
  <c r="AG19" i="20"/>
  <c r="AI19" i="20" s="1"/>
  <c r="AI15" i="20"/>
  <c r="AG15" i="20"/>
  <c r="AG17" i="20"/>
  <c r="AF17" i="20"/>
  <c r="AD17" i="20"/>
  <c r="R17" i="20"/>
  <c r="J17" i="20"/>
  <c r="AF13" i="20"/>
  <c r="AD13" i="20"/>
  <c r="R13" i="20"/>
  <c r="AI9" i="20"/>
  <c r="AG9" i="20"/>
  <c r="AF16" i="19"/>
  <c r="AD16" i="19"/>
  <c r="R16" i="19"/>
  <c r="J16" i="19"/>
  <c r="AG14" i="19"/>
  <c r="AI14" i="19" s="1"/>
  <c r="AF12" i="19"/>
  <c r="AG9" i="19"/>
  <c r="AI9" i="19" s="1"/>
  <c r="AG20" i="20" l="1"/>
  <c r="AD12" i="19" l="1"/>
  <c r="R12" i="19"/>
  <c r="J12" i="19"/>
  <c r="AF17" i="31"/>
  <c r="AD17" i="31"/>
  <c r="AG16" i="31"/>
  <c r="AI16" i="31" s="1"/>
  <c r="R17" i="31"/>
  <c r="AG13" i="31"/>
  <c r="AI13" i="31" s="1"/>
  <c r="R14" i="31"/>
  <c r="J14" i="31"/>
  <c r="AG19" i="32" l="1"/>
  <c r="AI19" i="32"/>
  <c r="AG24" i="32"/>
  <c r="AF24" i="32"/>
  <c r="AD24" i="32"/>
  <c r="R24" i="32"/>
  <c r="J24" i="32"/>
  <c r="AG10" i="32"/>
  <c r="AI10" i="32" s="1"/>
  <c r="AF16" i="32"/>
  <c r="AD16" i="32"/>
  <c r="R16" i="32"/>
  <c r="T37" i="1" s="1"/>
  <c r="J16" i="32"/>
  <c r="I37" i="1" s="1"/>
  <c r="AI12" i="30"/>
  <c r="AF13" i="30"/>
  <c r="AD13" i="30"/>
  <c r="AG12" i="30"/>
  <c r="R13" i="30"/>
  <c r="J13" i="30"/>
  <c r="AG9" i="30"/>
  <c r="AI9" i="30" s="1"/>
  <c r="AF10" i="30"/>
  <c r="AD10" i="30"/>
  <c r="R10" i="30"/>
  <c r="J10" i="30"/>
  <c r="AI25" i="28" l="1"/>
  <c r="AG25" i="28"/>
  <c r="AF33" i="28"/>
  <c r="AD33" i="28"/>
  <c r="R33" i="28"/>
  <c r="J33" i="28"/>
  <c r="J34" i="1" s="1"/>
  <c r="T34" i="1"/>
  <c r="U34" i="1"/>
  <c r="I34" i="1"/>
  <c r="AI9" i="28"/>
  <c r="AG9" i="28"/>
  <c r="AF23" i="28"/>
  <c r="AD23" i="28"/>
  <c r="R23" i="28"/>
  <c r="J23" i="28"/>
  <c r="K15" i="4" l="1"/>
  <c r="L15" i="4"/>
  <c r="M15" i="4"/>
  <c r="P15" i="4"/>
  <c r="Q15" i="4"/>
  <c r="S15" i="4"/>
  <c r="T15" i="4"/>
  <c r="U15" i="4"/>
  <c r="W15" i="4"/>
  <c r="X15" i="4"/>
  <c r="AA15" i="4"/>
  <c r="AB15" i="4"/>
  <c r="AC15" i="4"/>
  <c r="AE15" i="4"/>
  <c r="Z13" i="4"/>
  <c r="AH13" i="4" s="1"/>
  <c r="I17" i="20" l="1"/>
  <c r="K17" i="20"/>
  <c r="L17" i="20"/>
  <c r="M17" i="20"/>
  <c r="N17" i="20"/>
  <c r="O17" i="20"/>
  <c r="P17" i="20"/>
  <c r="Q17" i="20"/>
  <c r="S17" i="20"/>
  <c r="T17" i="20"/>
  <c r="U17" i="20"/>
  <c r="V17" i="20"/>
  <c r="W17" i="20"/>
  <c r="X17" i="20"/>
  <c r="Y17" i="20"/>
  <c r="Z17" i="20"/>
  <c r="AA17" i="20"/>
  <c r="AB17" i="20"/>
  <c r="AC17" i="20"/>
  <c r="AE17" i="20"/>
  <c r="AH17" i="20"/>
  <c r="H17" i="20"/>
  <c r="AJ13" i="4" l="1"/>
  <c r="Z15" i="20"/>
  <c r="AH15" i="20" s="1"/>
  <c r="AD12" i="26"/>
  <c r="I33" i="28"/>
  <c r="K33" i="28"/>
  <c r="L33" i="28"/>
  <c r="M33" i="28"/>
  <c r="P33" i="28"/>
  <c r="Q33" i="28"/>
  <c r="S33" i="28"/>
  <c r="T33" i="28"/>
  <c r="U33" i="28"/>
  <c r="W33" i="28"/>
  <c r="X33" i="28"/>
  <c r="AA33" i="28"/>
  <c r="AB33" i="28"/>
  <c r="AC33" i="28"/>
  <c r="AE33" i="28"/>
  <c r="S23" i="28"/>
  <c r="T23" i="28"/>
  <c r="U23" i="28"/>
  <c r="W23" i="28"/>
  <c r="X23" i="28"/>
  <c r="AA23" i="28"/>
  <c r="AB23" i="28"/>
  <c r="AC23" i="28"/>
  <c r="I23" i="28"/>
  <c r="K23" i="28"/>
  <c r="L23" i="28"/>
  <c r="M23" i="28"/>
  <c r="O23" i="28"/>
  <c r="P23" i="28"/>
  <c r="Q23" i="28"/>
  <c r="H23" i="28"/>
  <c r="Y31" i="28"/>
  <c r="V31" i="28"/>
  <c r="N31" i="28"/>
  <c r="G31" i="28"/>
  <c r="AJ15" i="20" l="1"/>
  <c r="Z31" i="28"/>
  <c r="AH31" i="28" s="1"/>
  <c r="AJ31" i="28" l="1"/>
  <c r="AE23" i="28" l="1"/>
  <c r="G9" i="28"/>
  <c r="H15" i="6"/>
  <c r="I15" i="6"/>
  <c r="K15" i="6"/>
  <c r="L15" i="6"/>
  <c r="M15" i="6"/>
  <c r="P15" i="6"/>
  <c r="Q15" i="6"/>
  <c r="S15" i="6"/>
  <c r="T15" i="6"/>
  <c r="U15" i="6"/>
  <c r="W15" i="6"/>
  <c r="X15" i="6"/>
  <c r="AA15" i="6"/>
  <c r="AB15" i="6"/>
  <c r="AC15" i="6"/>
  <c r="AE15" i="6"/>
  <c r="Z9" i="28" l="1"/>
  <c r="AH9" i="28" l="1"/>
  <c r="AJ9" i="28"/>
  <c r="Y11" i="38"/>
  <c r="Y12" i="38"/>
  <c r="Y13" i="38"/>
  <c r="N11" i="38" l="1"/>
  <c r="N12" i="38"/>
  <c r="N13" i="38"/>
  <c r="V12" i="38"/>
  <c r="Z12" i="38" s="1"/>
  <c r="G12" i="38"/>
  <c r="V11" i="38"/>
  <c r="Z11" i="38" s="1"/>
  <c r="G11" i="38"/>
  <c r="V13" i="38"/>
  <c r="Z13" i="38" s="1"/>
  <c r="G13" i="38"/>
  <c r="G10" i="28"/>
  <c r="G11" i="28"/>
  <c r="G12" i="28"/>
  <c r="G13" i="28"/>
  <c r="G14" i="28"/>
  <c r="G15" i="28"/>
  <c r="G16" i="28"/>
  <c r="G17" i="28"/>
  <c r="Z17" i="28"/>
  <c r="Z16" i="28"/>
  <c r="Z14" i="28"/>
  <c r="Z12" i="28"/>
  <c r="Z10" i="28"/>
  <c r="AH17" i="28" l="1"/>
  <c r="Z11" i="28"/>
  <c r="AH11" i="28" s="1"/>
  <c r="Z13" i="28"/>
  <c r="AH13" i="28" s="1"/>
  <c r="Z15" i="28"/>
  <c r="AH15" i="28" s="1"/>
  <c r="AH16" i="28"/>
  <c r="AH14" i="28"/>
  <c r="AH12" i="28"/>
  <c r="AH10" i="28"/>
  <c r="AH12" i="38"/>
  <c r="AH13" i="38"/>
  <c r="AH11" i="38"/>
  <c r="AJ11" i="38"/>
  <c r="AJ13" i="38"/>
  <c r="AF10" i="24"/>
  <c r="AD10" i="24"/>
  <c r="Y10" i="24"/>
  <c r="V10" i="24"/>
  <c r="R10" i="24"/>
  <c r="N10" i="24"/>
  <c r="J10" i="24"/>
  <c r="G10" i="24"/>
  <c r="AF13" i="8"/>
  <c r="AD13" i="8"/>
  <c r="Z13" i="8"/>
  <c r="AH13" i="8" s="1"/>
  <c r="R13" i="8"/>
  <c r="O16" i="8"/>
  <c r="P16" i="8"/>
  <c r="Q16" i="8"/>
  <c r="S16" i="8"/>
  <c r="T16" i="8"/>
  <c r="U16" i="8"/>
  <c r="AF14" i="8"/>
  <c r="AD14" i="8"/>
  <c r="Z14" i="8"/>
  <c r="AH14" i="8" s="1"/>
  <c r="R14" i="8"/>
  <c r="R10" i="8"/>
  <c r="AF11" i="6"/>
  <c r="AD11" i="6"/>
  <c r="V11" i="6"/>
  <c r="Z11" i="6" s="1"/>
  <c r="AH11" i="6" s="1"/>
  <c r="J11" i="6"/>
  <c r="AD10" i="6"/>
  <c r="AD12" i="6"/>
  <c r="AD13" i="6"/>
  <c r="AD9" i="6"/>
  <c r="J10" i="6"/>
  <c r="J12" i="6"/>
  <c r="J13" i="6"/>
  <c r="J14" i="6"/>
  <c r="AF10" i="6"/>
  <c r="AG10" i="6"/>
  <c r="V10" i="6"/>
  <c r="Z10" i="6" s="1"/>
  <c r="AH10" i="6" s="1"/>
  <c r="AF9" i="6"/>
  <c r="Y9" i="6"/>
  <c r="V9" i="6"/>
  <c r="N9" i="6"/>
  <c r="J9" i="6"/>
  <c r="G9" i="6"/>
  <c r="AH9" i="6" l="1"/>
  <c r="Z9" i="6"/>
  <c r="J15" i="6"/>
  <c r="AJ17" i="28"/>
  <c r="AJ10" i="28"/>
  <c r="AJ11" i="28"/>
  <c r="AJ12" i="28"/>
  <c r="AJ16" i="28"/>
  <c r="AJ15" i="28"/>
  <c r="AJ14" i="28"/>
  <c r="AJ13" i="28"/>
  <c r="AJ12" i="38"/>
  <c r="Z10" i="24"/>
  <c r="AH10" i="24" s="1"/>
  <c r="AG10" i="24"/>
  <c r="AI10" i="24"/>
  <c r="AG13" i="8"/>
  <c r="AJ13" i="8" s="1"/>
  <c r="AG14" i="8"/>
  <c r="AJ14" i="8"/>
  <c r="AG11" i="6"/>
  <c r="AG9" i="6"/>
  <c r="AJ10" i="6"/>
  <c r="AJ9" i="6" l="1"/>
  <c r="AJ10" i="24"/>
  <c r="AJ11" i="6"/>
  <c r="V15" i="25"/>
  <c r="V16" i="25"/>
  <c r="AF22" i="11" l="1"/>
  <c r="AF23" i="11"/>
  <c r="AF24" i="11"/>
  <c r="AF21" i="11"/>
  <c r="AF18" i="11"/>
  <c r="AF18" i="10"/>
  <c r="AF15" i="10"/>
  <c r="AF14" i="10"/>
  <c r="AF10" i="10"/>
  <c r="AF11" i="10"/>
  <c r="AF9" i="10"/>
  <c r="AF33" i="8"/>
  <c r="AF38" i="8"/>
  <c r="AF35" i="8"/>
  <c r="AF36" i="8"/>
  <c r="AF37" i="8"/>
  <c r="AF34" i="8"/>
  <c r="AF10" i="8"/>
  <c r="AF11" i="8"/>
  <c r="AF12" i="8"/>
  <c r="AF15" i="8"/>
  <c r="AF9" i="8"/>
  <c r="AF25" i="6"/>
  <c r="AF26" i="6"/>
  <c r="AF27" i="6"/>
  <c r="AF24" i="6"/>
  <c r="AF13" i="6"/>
  <c r="AF14" i="6"/>
  <c r="AF12" i="6"/>
  <c r="AF15" i="6" s="1"/>
  <c r="AF21" i="5"/>
  <c r="AF22" i="5"/>
  <c r="AF23" i="5"/>
  <c r="AF20" i="5"/>
  <c r="AF10" i="5"/>
  <c r="AF23" i="2"/>
  <c r="AF12" i="2"/>
  <c r="AF22" i="2"/>
  <c r="AF21" i="2"/>
  <c r="AF10" i="2"/>
  <c r="AF11" i="2"/>
  <c r="AF9" i="2"/>
  <c r="AF21" i="4"/>
  <c r="AF20" i="4"/>
  <c r="AF17" i="4"/>
  <c r="AD20" i="37" l="1"/>
  <c r="AD20" i="40"/>
  <c r="AF19" i="40"/>
  <c r="AF18" i="40"/>
  <c r="AF15" i="40"/>
  <c r="AF10" i="40"/>
  <c r="AF11" i="40"/>
  <c r="AF12" i="40"/>
  <c r="AF9" i="40"/>
  <c r="AF21" i="39"/>
  <c r="AF22" i="39"/>
  <c r="AF20" i="39"/>
  <c r="AF13" i="39"/>
  <c r="AF32" i="38"/>
  <c r="AF33" i="38"/>
  <c r="AF34" i="38"/>
  <c r="AF31" i="38"/>
  <c r="AF26" i="38"/>
  <c r="AF27" i="38"/>
  <c r="AF28" i="38"/>
  <c r="AF25" i="38"/>
  <c r="AC18" i="37"/>
  <c r="AA21" i="37"/>
  <c r="AB21" i="37"/>
  <c r="AC21" i="37"/>
  <c r="AE21" i="37"/>
  <c r="AF20" i="37"/>
  <c r="AF21" i="37" s="1"/>
  <c r="AF20" i="36"/>
  <c r="AF14" i="36"/>
  <c r="AF13" i="36"/>
  <c r="AF10" i="36"/>
  <c r="AF9" i="36"/>
  <c r="AF22" i="34"/>
  <c r="AF21" i="34"/>
  <c r="AF10" i="34"/>
  <c r="AF9" i="34"/>
  <c r="AF30" i="32"/>
  <c r="AF29" i="32"/>
  <c r="AF20" i="30"/>
  <c r="AF21" i="30"/>
  <c r="AF19" i="30"/>
  <c r="AF40" i="28"/>
  <c r="AF41" i="28"/>
  <c r="AF42" i="28"/>
  <c r="AF39" i="28"/>
  <c r="AF36" i="28"/>
  <c r="AF35" i="28"/>
  <c r="AF12" i="26"/>
  <c r="AF9" i="26"/>
  <c r="AF19" i="25"/>
  <c r="AF26" i="24"/>
  <c r="AF23" i="24"/>
  <c r="AF19" i="24"/>
  <c r="AF20" i="24"/>
  <c r="AF18" i="24"/>
  <c r="AF11" i="24"/>
  <c r="AF12" i="24"/>
  <c r="AF13" i="24"/>
  <c r="AF14" i="24"/>
  <c r="AF15" i="24"/>
  <c r="AF9" i="24"/>
  <c r="AF17" i="23"/>
  <c r="AF16" i="23"/>
  <c r="AF10" i="23"/>
  <c r="AF9" i="23"/>
  <c r="AF20" i="22"/>
  <c r="AF17" i="22"/>
  <c r="AF14" i="22"/>
  <c r="AF13" i="22"/>
  <c r="AF10" i="22"/>
  <c r="AF9" i="22"/>
  <c r="AF23" i="20"/>
  <c r="AF22" i="20"/>
  <c r="AF22" i="19"/>
  <c r="AF23" i="19"/>
  <c r="AF24" i="19"/>
  <c r="AF21" i="19"/>
  <c r="AF28" i="18"/>
  <c r="AF29" i="18"/>
  <c r="AF30" i="18"/>
  <c r="AF27" i="18"/>
  <c r="AF10" i="18"/>
  <c r="AF11" i="18"/>
  <c r="AF12" i="18"/>
  <c r="AF13" i="18"/>
  <c r="AF14" i="18"/>
  <c r="AF15" i="18"/>
  <c r="AF16" i="18"/>
  <c r="AF9" i="18"/>
  <c r="AF20" i="17"/>
  <c r="AF19" i="17"/>
  <c r="AF16" i="17"/>
  <c r="AF9" i="17"/>
  <c r="AF19" i="15"/>
  <c r="AF12" i="15"/>
  <c r="AF23" i="13"/>
  <c r="AF22" i="13"/>
  <c r="AF9" i="13"/>
  <c r="AF18" i="12"/>
  <c r="AF12" i="12"/>
  <c r="N15" i="19" l="1"/>
  <c r="N14" i="19"/>
  <c r="N13" i="5"/>
  <c r="N14" i="5"/>
  <c r="N21" i="5"/>
  <c r="N22" i="5"/>
  <c r="N23" i="5"/>
  <c r="V19" i="28" l="1"/>
  <c r="V20" i="28"/>
  <c r="V21" i="28"/>
  <c r="V22" i="28"/>
  <c r="V36" i="28"/>
  <c r="V40" i="28"/>
  <c r="V41" i="28"/>
  <c r="V42" i="28"/>
  <c r="V26" i="28"/>
  <c r="V27" i="28"/>
  <c r="V28" i="28"/>
  <c r="V29" i="28"/>
  <c r="V30" i="28"/>
  <c r="V32" i="28"/>
  <c r="G26" i="28"/>
  <c r="G27" i="28"/>
  <c r="G28" i="28"/>
  <c r="G29" i="28"/>
  <c r="G30" i="28"/>
  <c r="G32" i="28"/>
  <c r="O22" i="31"/>
  <c r="N19" i="28"/>
  <c r="N20" i="28"/>
  <c r="N21" i="28"/>
  <c r="N22" i="28"/>
  <c r="G19" i="28"/>
  <c r="G20" i="28"/>
  <c r="G21" i="28"/>
  <c r="G22" i="28"/>
  <c r="V28" i="18"/>
  <c r="V29" i="18"/>
  <c r="V30" i="18"/>
  <c r="N28" i="18"/>
  <c r="N29" i="18"/>
  <c r="N30" i="18"/>
  <c r="G28" i="18"/>
  <c r="G29" i="18"/>
  <c r="G30" i="18"/>
  <c r="F25" i="18"/>
  <c r="H25" i="18"/>
  <c r="I25" i="18"/>
  <c r="K25" i="18"/>
  <c r="L25" i="18"/>
  <c r="M25" i="18"/>
  <c r="O25" i="18"/>
  <c r="P25" i="18"/>
  <c r="Q25" i="18"/>
  <c r="S25" i="18"/>
  <c r="T25" i="18"/>
  <c r="U25" i="18"/>
  <c r="W25" i="18"/>
  <c r="X25" i="18"/>
  <c r="AA25" i="18"/>
  <c r="AB25" i="18"/>
  <c r="AC25" i="18"/>
  <c r="AE25" i="18"/>
  <c r="V24" i="18"/>
  <c r="N24" i="18"/>
  <c r="G24" i="18"/>
  <c r="F17" i="18"/>
  <c r="H17" i="18"/>
  <c r="I17" i="18"/>
  <c r="K17" i="18"/>
  <c r="L17" i="18"/>
  <c r="M17" i="18"/>
  <c r="O17" i="18"/>
  <c r="P17" i="18"/>
  <c r="Q17" i="18"/>
  <c r="S17" i="18"/>
  <c r="T17" i="18"/>
  <c r="U17" i="18"/>
  <c r="W17" i="18"/>
  <c r="X17" i="18"/>
  <c r="AA17" i="18"/>
  <c r="AB17" i="18"/>
  <c r="AC17" i="18"/>
  <c r="AE17" i="18"/>
  <c r="Y10" i="18"/>
  <c r="Y11" i="18"/>
  <c r="Y12" i="18"/>
  <c r="Y13" i="18"/>
  <c r="Y14" i="18"/>
  <c r="Y15" i="18"/>
  <c r="Y16" i="18"/>
  <c r="V10" i="18"/>
  <c r="Z10" i="18" s="1"/>
  <c r="V11" i="18"/>
  <c r="Z11" i="18" s="1"/>
  <c r="V12" i="18"/>
  <c r="Z12" i="18" s="1"/>
  <c r="V13" i="18"/>
  <c r="Z13" i="18" s="1"/>
  <c r="V14" i="18"/>
  <c r="Z14" i="18" s="1"/>
  <c r="V15" i="18"/>
  <c r="Z15" i="18" s="1"/>
  <c r="V16" i="18"/>
  <c r="Z16" i="18" s="1"/>
  <c r="N10" i="18"/>
  <c r="N11" i="18"/>
  <c r="N12" i="18"/>
  <c r="N13" i="18"/>
  <c r="N14" i="18"/>
  <c r="N15" i="18"/>
  <c r="N16" i="18"/>
  <c r="G10" i="18"/>
  <c r="G11" i="18"/>
  <c r="G12" i="18"/>
  <c r="G13" i="18"/>
  <c r="G14" i="18"/>
  <c r="G15" i="18"/>
  <c r="G16" i="18"/>
  <c r="G17" i="6"/>
  <c r="K4" i="6"/>
  <c r="K4" i="7" s="1"/>
  <c r="K4" i="8" s="1"/>
  <c r="K4" i="10" s="1"/>
  <c r="AH16" i="18" l="1"/>
  <c r="AH14" i="18"/>
  <c r="AH12" i="18"/>
  <c r="AH10" i="18"/>
  <c r="AH15" i="18"/>
  <c r="AH13" i="18"/>
  <c r="AH11" i="18"/>
  <c r="G9" i="18"/>
  <c r="G17" i="18" s="1"/>
  <c r="C13" i="22"/>
  <c r="V14" i="25"/>
  <c r="K4" i="40"/>
  <c r="K4" i="39" s="1"/>
  <c r="K4" i="38" s="1"/>
  <c r="K4" i="37" s="1"/>
  <c r="K4" i="36" s="1"/>
  <c r="K4" i="34" s="1"/>
  <c r="K4" i="32" s="1"/>
  <c r="K4" i="31" s="1"/>
  <c r="K4" i="30" s="1"/>
  <c r="K4" i="28" s="1"/>
  <c r="K4" i="26" s="1"/>
  <c r="K4" i="25" s="1"/>
  <c r="K4" i="24" s="1"/>
  <c r="K4" i="23" s="1"/>
  <c r="K4" i="22" s="1"/>
  <c r="K4" i="20" s="1"/>
  <c r="K4" i="19" s="1"/>
  <c r="K4" i="18" s="1"/>
  <c r="K4" i="17" s="1"/>
  <c r="G9" i="40"/>
  <c r="J9" i="40"/>
  <c r="N9" i="40"/>
  <c r="R9" i="40"/>
  <c r="V9" i="40"/>
  <c r="Y9" i="40"/>
  <c r="Z9" i="40" s="1"/>
  <c r="AH9" i="40" s="1"/>
  <c r="AD9" i="40"/>
  <c r="AG9" i="40"/>
  <c r="AI9" i="40" s="1"/>
  <c r="G10" i="40"/>
  <c r="J10" i="40"/>
  <c r="N10" i="40"/>
  <c r="R10" i="40"/>
  <c r="V10" i="40"/>
  <c r="Y10" i="40"/>
  <c r="Z10" i="40" s="1"/>
  <c r="AH10" i="40" s="1"/>
  <c r="AD10" i="40"/>
  <c r="G11" i="40"/>
  <c r="J11" i="40"/>
  <c r="N11" i="40"/>
  <c r="R11" i="40"/>
  <c r="V11" i="40"/>
  <c r="Y11" i="40"/>
  <c r="Z11" i="40" s="1"/>
  <c r="AH11" i="40" s="1"/>
  <c r="AD11" i="40"/>
  <c r="AG11" i="40" s="1"/>
  <c r="AI11" i="40" s="1"/>
  <c r="G12" i="40"/>
  <c r="J12" i="40"/>
  <c r="N12" i="40"/>
  <c r="R12" i="40"/>
  <c r="V12" i="40"/>
  <c r="Y12" i="40"/>
  <c r="Z12" i="40" s="1"/>
  <c r="AH12" i="40" s="1"/>
  <c r="AD12" i="40"/>
  <c r="AJ11" i="40" l="1"/>
  <c r="AJ9" i="40"/>
  <c r="AG12" i="40"/>
  <c r="AI12" i="40" s="1"/>
  <c r="AJ12" i="40" s="1"/>
  <c r="AG10" i="40"/>
  <c r="AI10" i="40" s="1"/>
  <c r="AJ10" i="40" s="1"/>
  <c r="K4" i="15"/>
  <c r="K4" i="12"/>
  <c r="K4" i="11" l="1"/>
  <c r="K4" i="13"/>
  <c r="N20" i="5"/>
  <c r="N33" i="8"/>
  <c r="N34" i="8"/>
  <c r="N35" i="8"/>
  <c r="N36" i="8"/>
  <c r="N37" i="8"/>
  <c r="N19" i="8"/>
  <c r="N20" i="8"/>
  <c r="N21" i="8"/>
  <c r="N22" i="8"/>
  <c r="N23" i="8"/>
  <c r="N24" i="8"/>
  <c r="N25" i="8"/>
  <c r="N26" i="8"/>
  <c r="N18" i="8"/>
  <c r="N10" i="8"/>
  <c r="N11" i="8"/>
  <c r="N12" i="8"/>
  <c r="N15" i="8"/>
  <c r="N9" i="8"/>
  <c r="N27" i="18"/>
  <c r="N9" i="18"/>
  <c r="N17" i="18" s="1"/>
  <c r="N9" i="19"/>
  <c r="N22" i="20"/>
  <c r="N9" i="20"/>
  <c r="N18" i="28"/>
  <c r="N23" i="28" s="1"/>
  <c r="N20" i="37"/>
  <c r="N12" i="37"/>
  <c r="N21" i="39"/>
  <c r="N20" i="39"/>
  <c r="N18" i="38"/>
  <c r="N31" i="38"/>
  <c r="G34" i="8" l="1"/>
  <c r="G35" i="8"/>
  <c r="G36" i="8"/>
  <c r="G37" i="8"/>
  <c r="G38" i="8"/>
  <c r="F39" i="8"/>
  <c r="H39" i="8"/>
  <c r="I39" i="8"/>
  <c r="K39" i="8"/>
  <c r="L39" i="8"/>
  <c r="M39" i="8"/>
  <c r="O39" i="8"/>
  <c r="P39" i="8"/>
  <c r="Q39" i="8"/>
  <c r="S39" i="8"/>
  <c r="T39" i="8"/>
  <c r="U39" i="8"/>
  <c r="W39" i="8"/>
  <c r="X39" i="8"/>
  <c r="AA39" i="8"/>
  <c r="AB39" i="8"/>
  <c r="AC39" i="8"/>
  <c r="AE39" i="8"/>
  <c r="H27" i="8"/>
  <c r="I27" i="8"/>
  <c r="K27" i="8"/>
  <c r="L27" i="8"/>
  <c r="M27" i="8"/>
  <c r="N27" i="8"/>
  <c r="O27" i="8"/>
  <c r="P27" i="8"/>
  <c r="Q27" i="8"/>
  <c r="S27" i="8"/>
  <c r="T27" i="8"/>
  <c r="U27" i="8"/>
  <c r="W27" i="8"/>
  <c r="X27" i="8"/>
  <c r="AA27" i="8"/>
  <c r="AB27" i="8"/>
  <c r="AC27" i="8"/>
  <c r="AE27" i="8"/>
  <c r="H16" i="8"/>
  <c r="I16" i="8"/>
  <c r="K16" i="8"/>
  <c r="L16" i="8"/>
  <c r="M16" i="8"/>
  <c r="N16" i="8"/>
  <c r="W16" i="8"/>
  <c r="X16" i="8"/>
  <c r="AA16" i="8"/>
  <c r="AB16" i="8"/>
  <c r="AC16" i="8"/>
  <c r="AE16" i="8"/>
  <c r="V34" i="8"/>
  <c r="V35" i="8"/>
  <c r="V36" i="8"/>
  <c r="V37" i="8"/>
  <c r="V38" i="8"/>
  <c r="V10" i="8"/>
  <c r="V11" i="8"/>
  <c r="V12" i="8"/>
  <c r="V15" i="8"/>
  <c r="V19" i="8"/>
  <c r="V20" i="8"/>
  <c r="V21" i="8"/>
  <c r="V22" i="8"/>
  <c r="V23" i="8"/>
  <c r="V24" i="8"/>
  <c r="V25" i="8"/>
  <c r="V26" i="8"/>
  <c r="G10" i="8"/>
  <c r="G11" i="8"/>
  <c r="G12" i="8"/>
  <c r="G15" i="8"/>
  <c r="G19" i="8"/>
  <c r="G20" i="8"/>
  <c r="G21" i="8"/>
  <c r="G22" i="8"/>
  <c r="G23" i="8"/>
  <c r="G24" i="8"/>
  <c r="G25" i="8"/>
  <c r="G26" i="8"/>
  <c r="G21" i="5" l="1"/>
  <c r="G22" i="5"/>
  <c r="G23" i="5"/>
  <c r="V13" i="5"/>
  <c r="V14" i="5"/>
  <c r="G13" i="5"/>
  <c r="G14" i="5"/>
  <c r="Y19" i="17" l="1"/>
  <c r="N10" i="19" l="1"/>
  <c r="N11" i="19"/>
  <c r="N12" i="19" l="1"/>
  <c r="E20" i="40" l="1"/>
  <c r="H20" i="40"/>
  <c r="K20" i="40"/>
  <c r="L20" i="40"/>
  <c r="P20" i="40"/>
  <c r="S20" i="40"/>
  <c r="U20" i="40"/>
  <c r="X20" i="40"/>
  <c r="AA20" i="40"/>
  <c r="AC20" i="40"/>
  <c r="AE20" i="40"/>
  <c r="F13" i="40"/>
  <c r="H13" i="40"/>
  <c r="I13" i="40"/>
  <c r="K13" i="40"/>
  <c r="L13" i="40"/>
  <c r="M13" i="40"/>
  <c r="O13" i="40"/>
  <c r="P13" i="40"/>
  <c r="Q13" i="40"/>
  <c r="S13" i="40"/>
  <c r="T13" i="40"/>
  <c r="U13" i="40"/>
  <c r="W13" i="40"/>
  <c r="X13" i="40"/>
  <c r="AA13" i="40"/>
  <c r="AB13" i="40"/>
  <c r="AC13" i="40"/>
  <c r="AE13" i="40"/>
  <c r="AK13" i="40"/>
  <c r="F23" i="39"/>
  <c r="H23" i="39"/>
  <c r="I23" i="39"/>
  <c r="K23" i="39"/>
  <c r="L23" i="39"/>
  <c r="M23" i="39"/>
  <c r="O23" i="39"/>
  <c r="P23" i="39"/>
  <c r="Q23" i="39"/>
  <c r="S23" i="39"/>
  <c r="T23" i="39"/>
  <c r="U23" i="39"/>
  <c r="W23" i="39"/>
  <c r="X23" i="39"/>
  <c r="AA23" i="39"/>
  <c r="AB23" i="39"/>
  <c r="AC23" i="39"/>
  <c r="AE23" i="39"/>
  <c r="F14" i="39"/>
  <c r="H14" i="39"/>
  <c r="I14" i="39"/>
  <c r="K14" i="39"/>
  <c r="L14" i="39"/>
  <c r="M14" i="39"/>
  <c r="O14" i="39"/>
  <c r="P14" i="39"/>
  <c r="Q14" i="39"/>
  <c r="S14" i="39"/>
  <c r="T14" i="39"/>
  <c r="U14" i="39"/>
  <c r="W14" i="39"/>
  <c r="X14" i="39"/>
  <c r="AA14" i="39"/>
  <c r="AB14" i="39"/>
  <c r="AC14" i="39"/>
  <c r="AE14" i="39"/>
  <c r="F11" i="39"/>
  <c r="H11" i="39"/>
  <c r="I11" i="39"/>
  <c r="K11" i="39"/>
  <c r="L11" i="39"/>
  <c r="M11" i="39"/>
  <c r="O11" i="39"/>
  <c r="P11" i="39"/>
  <c r="Q11" i="39"/>
  <c r="S11" i="39"/>
  <c r="T11" i="39"/>
  <c r="U11" i="39"/>
  <c r="W11" i="39"/>
  <c r="X11" i="39"/>
  <c r="AA11" i="39"/>
  <c r="AB11" i="39"/>
  <c r="AC11" i="39"/>
  <c r="AE11" i="39"/>
  <c r="F35" i="38"/>
  <c r="K35" i="38"/>
  <c r="L35" i="38"/>
  <c r="M35" i="38"/>
  <c r="O35" i="38"/>
  <c r="P35" i="38"/>
  <c r="Q35" i="38"/>
  <c r="S35" i="38"/>
  <c r="T35" i="38"/>
  <c r="U35" i="38"/>
  <c r="W35" i="38"/>
  <c r="X35" i="38"/>
  <c r="AA35" i="38"/>
  <c r="AB35" i="38"/>
  <c r="AC35" i="38"/>
  <c r="AE35" i="38"/>
  <c r="F29" i="38"/>
  <c r="H29" i="38"/>
  <c r="I29" i="38"/>
  <c r="K29" i="38"/>
  <c r="L29" i="38"/>
  <c r="M29" i="38"/>
  <c r="O29" i="38"/>
  <c r="P29" i="38"/>
  <c r="Q29" i="38"/>
  <c r="S29" i="38"/>
  <c r="T29" i="38"/>
  <c r="U29" i="38"/>
  <c r="W29" i="38"/>
  <c r="X29" i="38"/>
  <c r="AA29" i="38"/>
  <c r="AB29" i="38"/>
  <c r="AC29" i="38"/>
  <c r="AE29" i="38"/>
  <c r="E29" i="38"/>
  <c r="F23" i="38"/>
  <c r="H23" i="38"/>
  <c r="I23" i="38"/>
  <c r="K23" i="38"/>
  <c r="L23" i="38"/>
  <c r="M23" i="38"/>
  <c r="O23" i="38"/>
  <c r="P23" i="38"/>
  <c r="Q23" i="38"/>
  <c r="S23" i="38"/>
  <c r="T23" i="38"/>
  <c r="U23" i="38"/>
  <c r="W23" i="38"/>
  <c r="X23" i="38"/>
  <c r="AA23" i="38"/>
  <c r="AB23" i="38"/>
  <c r="AC23" i="38"/>
  <c r="AE23" i="38"/>
  <c r="F16" i="38"/>
  <c r="H16" i="38"/>
  <c r="I16" i="38"/>
  <c r="K16" i="38"/>
  <c r="L16" i="38"/>
  <c r="M16" i="38"/>
  <c r="P16" i="38"/>
  <c r="Q16" i="38"/>
  <c r="S16" i="38"/>
  <c r="T16" i="38"/>
  <c r="U16" i="38"/>
  <c r="W16" i="38"/>
  <c r="X16" i="38"/>
  <c r="AA16" i="38"/>
  <c r="AB16" i="38"/>
  <c r="AC16" i="38"/>
  <c r="AE16" i="38"/>
  <c r="F14" i="37"/>
  <c r="I14" i="37"/>
  <c r="K14" i="37"/>
  <c r="L14" i="37"/>
  <c r="M14" i="37"/>
  <c r="O14" i="37"/>
  <c r="P14" i="37"/>
  <c r="Q14" i="37"/>
  <c r="S14" i="37"/>
  <c r="T14" i="37"/>
  <c r="U14" i="37"/>
  <c r="W14" i="37"/>
  <c r="X14" i="37"/>
  <c r="AA14" i="37"/>
  <c r="AB14" i="37"/>
  <c r="AC14" i="37"/>
  <c r="AE14" i="37"/>
  <c r="F15" i="36"/>
  <c r="H15" i="36"/>
  <c r="I15" i="36"/>
  <c r="K15" i="36"/>
  <c r="L15" i="36"/>
  <c r="M15" i="36"/>
  <c r="O15" i="36"/>
  <c r="P15" i="36"/>
  <c r="Q15" i="36"/>
  <c r="S15" i="36"/>
  <c r="T15" i="36"/>
  <c r="U15" i="36"/>
  <c r="W15" i="36"/>
  <c r="X15" i="36"/>
  <c r="AA15" i="36"/>
  <c r="AB15" i="36"/>
  <c r="AC15" i="36"/>
  <c r="AE15" i="36"/>
  <c r="AK15" i="36"/>
  <c r="F11" i="36"/>
  <c r="H11" i="36"/>
  <c r="I11" i="36"/>
  <c r="K11" i="36"/>
  <c r="L11" i="36"/>
  <c r="M11" i="36"/>
  <c r="O11" i="36"/>
  <c r="P11" i="36"/>
  <c r="Q11" i="36"/>
  <c r="S11" i="36"/>
  <c r="T11" i="36"/>
  <c r="U11" i="36"/>
  <c r="W11" i="36"/>
  <c r="X11" i="36"/>
  <c r="AA11" i="36"/>
  <c r="AB11" i="36"/>
  <c r="AC11" i="36"/>
  <c r="AE11" i="36"/>
  <c r="F23" i="34"/>
  <c r="H23" i="34"/>
  <c r="I23" i="34"/>
  <c r="K23" i="34"/>
  <c r="L23" i="34"/>
  <c r="M23" i="34"/>
  <c r="O23" i="34"/>
  <c r="P23" i="34"/>
  <c r="Q23" i="34"/>
  <c r="S23" i="34"/>
  <c r="T23" i="34"/>
  <c r="U23" i="34"/>
  <c r="W23" i="34"/>
  <c r="X23" i="34"/>
  <c r="AA23" i="34"/>
  <c r="AB23" i="34"/>
  <c r="AC23" i="34"/>
  <c r="AE23" i="34"/>
  <c r="K15" i="34"/>
  <c r="L15" i="34"/>
  <c r="S15" i="34"/>
  <c r="U15" i="34"/>
  <c r="X15" i="34"/>
  <c r="F11" i="34"/>
  <c r="H11" i="34"/>
  <c r="I11" i="34"/>
  <c r="K11" i="34"/>
  <c r="L11" i="34"/>
  <c r="M11" i="34"/>
  <c r="O11" i="34"/>
  <c r="P11" i="34"/>
  <c r="Q11" i="34"/>
  <c r="S11" i="34"/>
  <c r="T11" i="34"/>
  <c r="U11" i="34"/>
  <c r="W11" i="34"/>
  <c r="X11" i="34"/>
  <c r="AA11" i="34"/>
  <c r="AB11" i="34"/>
  <c r="AC11" i="34"/>
  <c r="AE11" i="34"/>
  <c r="F32" i="32"/>
  <c r="H32" i="32"/>
  <c r="I32" i="32"/>
  <c r="K32" i="32"/>
  <c r="L32" i="32"/>
  <c r="M32" i="32"/>
  <c r="O32" i="32"/>
  <c r="P32" i="32"/>
  <c r="Q32" i="32"/>
  <c r="S32" i="32"/>
  <c r="T32" i="32"/>
  <c r="U32" i="32"/>
  <c r="W32" i="32"/>
  <c r="X32" i="32"/>
  <c r="AA32" i="32"/>
  <c r="AB32" i="32"/>
  <c r="AC32" i="32"/>
  <c r="AE32" i="32"/>
  <c r="F24" i="32"/>
  <c r="I24" i="32"/>
  <c r="K24" i="32"/>
  <c r="L24" i="32"/>
  <c r="M24" i="32"/>
  <c r="P24" i="32"/>
  <c r="Q24" i="32"/>
  <c r="S24" i="32"/>
  <c r="T24" i="32"/>
  <c r="U24" i="32"/>
  <c r="W24" i="32"/>
  <c r="X24" i="32"/>
  <c r="AA24" i="32"/>
  <c r="AB24" i="32"/>
  <c r="AC24" i="32"/>
  <c r="AE24" i="32"/>
  <c r="F16" i="32"/>
  <c r="I16" i="32"/>
  <c r="K16" i="32"/>
  <c r="L16" i="32"/>
  <c r="M16" i="32"/>
  <c r="O16" i="32"/>
  <c r="P16" i="32"/>
  <c r="Q16" i="32"/>
  <c r="S16" i="32"/>
  <c r="T16" i="32"/>
  <c r="U16" i="32"/>
  <c r="W16" i="32"/>
  <c r="X16" i="32"/>
  <c r="AA16" i="32"/>
  <c r="AB16" i="32"/>
  <c r="AC16" i="32"/>
  <c r="AE16" i="32"/>
  <c r="F22" i="30"/>
  <c r="H22" i="30"/>
  <c r="I22" i="30"/>
  <c r="K22" i="30"/>
  <c r="L22" i="30"/>
  <c r="M22" i="30"/>
  <c r="O22" i="30"/>
  <c r="P22" i="30"/>
  <c r="Q22" i="30"/>
  <c r="S22" i="30"/>
  <c r="T22" i="30"/>
  <c r="U22" i="30"/>
  <c r="W22" i="30"/>
  <c r="X22" i="30"/>
  <c r="AA22" i="30"/>
  <c r="AB22" i="30"/>
  <c r="AC22" i="30"/>
  <c r="AE22" i="30"/>
  <c r="AE43" i="28"/>
  <c r="AC43" i="28"/>
  <c r="AB43" i="28"/>
  <c r="AA43" i="28"/>
  <c r="X43" i="28"/>
  <c r="W43" i="28"/>
  <c r="U43" i="28"/>
  <c r="T43" i="28"/>
  <c r="S43" i="28"/>
  <c r="Q43" i="28"/>
  <c r="P43" i="28"/>
  <c r="O43" i="28"/>
  <c r="M43" i="28"/>
  <c r="L43" i="28"/>
  <c r="K43" i="28"/>
  <c r="I43" i="28"/>
  <c r="H43" i="28"/>
  <c r="F43" i="28"/>
  <c r="F37" i="28"/>
  <c r="H37" i="28"/>
  <c r="I37" i="28"/>
  <c r="K37" i="28"/>
  <c r="L37" i="28"/>
  <c r="M37" i="28"/>
  <c r="O37" i="28"/>
  <c r="P37" i="28"/>
  <c r="Q37" i="28"/>
  <c r="S37" i="28"/>
  <c r="T37" i="28"/>
  <c r="U37" i="28"/>
  <c r="W37" i="28"/>
  <c r="X37" i="28"/>
  <c r="AA37" i="28"/>
  <c r="AB37" i="28"/>
  <c r="AC37" i="28"/>
  <c r="AE37" i="28"/>
  <c r="E37" i="28"/>
  <c r="F33" i="28"/>
  <c r="F23" i="28"/>
  <c r="F17" i="25"/>
  <c r="H17" i="25"/>
  <c r="I17" i="25"/>
  <c r="K17" i="25"/>
  <c r="L17" i="25"/>
  <c r="M17" i="25"/>
  <c r="O17" i="25"/>
  <c r="P17" i="25"/>
  <c r="Q17" i="25"/>
  <c r="S17" i="25"/>
  <c r="T17" i="25"/>
  <c r="U17" i="25"/>
  <c r="W17" i="25"/>
  <c r="X17" i="25"/>
  <c r="AA17" i="25"/>
  <c r="AB17" i="25"/>
  <c r="AC17" i="25"/>
  <c r="AE17" i="25"/>
  <c r="F12" i="25"/>
  <c r="H12" i="25"/>
  <c r="I12" i="25"/>
  <c r="K12" i="25"/>
  <c r="L12" i="25"/>
  <c r="M12" i="25"/>
  <c r="O12" i="25"/>
  <c r="P12" i="25"/>
  <c r="Q12" i="25"/>
  <c r="S12" i="25"/>
  <c r="T12" i="25"/>
  <c r="U12" i="25"/>
  <c r="W12" i="25"/>
  <c r="X12" i="25"/>
  <c r="AA12" i="25"/>
  <c r="AB12" i="25"/>
  <c r="AC12" i="25"/>
  <c r="AE12" i="25"/>
  <c r="F27" i="24"/>
  <c r="H27" i="24"/>
  <c r="I27" i="24"/>
  <c r="K27" i="24"/>
  <c r="L27" i="24"/>
  <c r="M27" i="24"/>
  <c r="O27" i="24"/>
  <c r="P27" i="24"/>
  <c r="Q27" i="24"/>
  <c r="S27" i="24"/>
  <c r="T27" i="24"/>
  <c r="U27" i="24"/>
  <c r="W27" i="24"/>
  <c r="X27" i="24"/>
  <c r="AA27" i="24"/>
  <c r="AB27" i="24"/>
  <c r="AC27" i="24"/>
  <c r="AE27" i="24"/>
  <c r="F24" i="24"/>
  <c r="H24" i="24"/>
  <c r="I24" i="24"/>
  <c r="K24" i="24"/>
  <c r="L24" i="24"/>
  <c r="M24" i="24"/>
  <c r="O24" i="24"/>
  <c r="P24" i="24"/>
  <c r="Q24" i="24"/>
  <c r="S24" i="24"/>
  <c r="T24" i="24"/>
  <c r="U24" i="24"/>
  <c r="W24" i="24"/>
  <c r="X24" i="24"/>
  <c r="AA24" i="24"/>
  <c r="AB24" i="24"/>
  <c r="AC24" i="24"/>
  <c r="AE24" i="24"/>
  <c r="F21" i="24"/>
  <c r="H21" i="24"/>
  <c r="I21" i="24"/>
  <c r="K21" i="24"/>
  <c r="L21" i="24"/>
  <c r="M21" i="24"/>
  <c r="O21" i="24"/>
  <c r="P21" i="24"/>
  <c r="Q21" i="24"/>
  <c r="S21" i="24"/>
  <c r="T21" i="24"/>
  <c r="U21" i="24"/>
  <c r="W21" i="24"/>
  <c r="X21" i="24"/>
  <c r="AA21" i="24"/>
  <c r="AB21" i="24"/>
  <c r="AC21" i="24"/>
  <c r="AE21" i="24"/>
  <c r="F16" i="24"/>
  <c r="H16" i="24"/>
  <c r="I16" i="24"/>
  <c r="K16" i="24"/>
  <c r="L16" i="24"/>
  <c r="M16" i="24"/>
  <c r="O16" i="24"/>
  <c r="P16" i="24"/>
  <c r="Q16" i="24"/>
  <c r="S16" i="24"/>
  <c r="T16" i="24"/>
  <c r="U16" i="24"/>
  <c r="W16" i="24"/>
  <c r="X16" i="24"/>
  <c r="AA16" i="24"/>
  <c r="AB16" i="24"/>
  <c r="AC16" i="24"/>
  <c r="AE16" i="24"/>
  <c r="F18" i="23"/>
  <c r="H18" i="23"/>
  <c r="I18" i="23"/>
  <c r="K18" i="23"/>
  <c r="L18" i="23"/>
  <c r="M18" i="23"/>
  <c r="O18" i="23"/>
  <c r="P18" i="23"/>
  <c r="Q18" i="23"/>
  <c r="S18" i="23"/>
  <c r="T18" i="23"/>
  <c r="U18" i="23"/>
  <c r="W18" i="23"/>
  <c r="X18" i="23"/>
  <c r="AA18" i="23"/>
  <c r="AB18" i="23"/>
  <c r="AC18" i="23"/>
  <c r="AE18" i="23"/>
  <c r="E18" i="23"/>
  <c r="F21" i="22"/>
  <c r="H21" i="22"/>
  <c r="I21" i="22"/>
  <c r="K21" i="22"/>
  <c r="L21" i="22"/>
  <c r="M21" i="22"/>
  <c r="O21" i="22"/>
  <c r="P21" i="22"/>
  <c r="Q21" i="22"/>
  <c r="S21" i="22"/>
  <c r="T21" i="22"/>
  <c r="U21" i="22"/>
  <c r="W21" i="22"/>
  <c r="X21" i="22"/>
  <c r="AA21" i="22"/>
  <c r="AB21" i="22"/>
  <c r="AC21" i="22"/>
  <c r="AE21" i="22"/>
  <c r="F18" i="22"/>
  <c r="H18" i="22"/>
  <c r="I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AA18" i="22"/>
  <c r="AB18" i="22"/>
  <c r="AC18" i="22"/>
  <c r="AE18" i="22"/>
  <c r="F15" i="22"/>
  <c r="H15" i="22"/>
  <c r="I15" i="22"/>
  <c r="K15" i="22"/>
  <c r="L15" i="22"/>
  <c r="M15" i="22"/>
  <c r="O15" i="22"/>
  <c r="P15" i="22"/>
  <c r="Q15" i="22"/>
  <c r="S15" i="22"/>
  <c r="T15" i="22"/>
  <c r="U15" i="22"/>
  <c r="W15" i="22"/>
  <c r="X15" i="22"/>
  <c r="AA15" i="22"/>
  <c r="AB15" i="22"/>
  <c r="AC15" i="22"/>
  <c r="AE15" i="22"/>
  <c r="F11" i="22"/>
  <c r="H11" i="22"/>
  <c r="I11" i="22"/>
  <c r="K11" i="22"/>
  <c r="L11" i="22"/>
  <c r="M11" i="22"/>
  <c r="O11" i="22"/>
  <c r="P11" i="22"/>
  <c r="Q11" i="22"/>
  <c r="S11" i="22"/>
  <c r="T11" i="22"/>
  <c r="U11" i="22"/>
  <c r="W11" i="22"/>
  <c r="X11" i="22"/>
  <c r="AA11" i="22"/>
  <c r="AB11" i="22"/>
  <c r="AC11" i="22"/>
  <c r="AE11" i="22"/>
  <c r="F24" i="20"/>
  <c r="H24" i="20"/>
  <c r="I24" i="20"/>
  <c r="K24" i="20"/>
  <c r="L24" i="20"/>
  <c r="M24" i="20"/>
  <c r="O24" i="20"/>
  <c r="P24" i="20"/>
  <c r="Q24" i="20"/>
  <c r="S24" i="20"/>
  <c r="T24" i="20"/>
  <c r="U24" i="20"/>
  <c r="W24" i="20"/>
  <c r="X24" i="20"/>
  <c r="AA24" i="20"/>
  <c r="AB24" i="20"/>
  <c r="AC24" i="20"/>
  <c r="AE24" i="20"/>
  <c r="F20" i="20"/>
  <c r="H20" i="20"/>
  <c r="I20" i="20"/>
  <c r="K20" i="20"/>
  <c r="L20" i="20"/>
  <c r="M20" i="20"/>
  <c r="O20" i="20"/>
  <c r="P20" i="20"/>
  <c r="Q20" i="20"/>
  <c r="S20" i="20"/>
  <c r="T20" i="20"/>
  <c r="U20" i="20"/>
  <c r="W20" i="20"/>
  <c r="X20" i="20"/>
  <c r="AA20" i="20"/>
  <c r="AB20" i="20"/>
  <c r="AC20" i="20"/>
  <c r="AE20" i="20"/>
  <c r="F17" i="20"/>
  <c r="F13" i="20"/>
  <c r="H13" i="20"/>
  <c r="I13" i="20"/>
  <c r="K13" i="20"/>
  <c r="L13" i="20"/>
  <c r="M13" i="20"/>
  <c r="O13" i="20"/>
  <c r="P13" i="20"/>
  <c r="Q13" i="20"/>
  <c r="S13" i="20"/>
  <c r="T13" i="20"/>
  <c r="U13" i="20"/>
  <c r="W13" i="20"/>
  <c r="X13" i="20"/>
  <c r="AA13" i="20"/>
  <c r="AB13" i="20"/>
  <c r="AC13" i="20"/>
  <c r="AE13" i="20"/>
  <c r="F25" i="19"/>
  <c r="H25" i="19"/>
  <c r="I25" i="19"/>
  <c r="K25" i="19"/>
  <c r="L25" i="19"/>
  <c r="M25" i="19"/>
  <c r="O25" i="19"/>
  <c r="P25" i="19"/>
  <c r="Q25" i="19"/>
  <c r="S25" i="19"/>
  <c r="T25" i="19"/>
  <c r="U25" i="19"/>
  <c r="W25" i="19"/>
  <c r="X25" i="19"/>
  <c r="AA25" i="19"/>
  <c r="AB25" i="19"/>
  <c r="AC25" i="19"/>
  <c r="AE25" i="19"/>
  <c r="F19" i="19"/>
  <c r="H19" i="19"/>
  <c r="I19" i="19"/>
  <c r="K19" i="19"/>
  <c r="L19" i="19"/>
  <c r="M19" i="19"/>
  <c r="O19" i="19"/>
  <c r="P19" i="19"/>
  <c r="Q19" i="19"/>
  <c r="S19" i="19"/>
  <c r="T19" i="19"/>
  <c r="U19" i="19"/>
  <c r="W19" i="19"/>
  <c r="X19" i="19"/>
  <c r="AA19" i="19"/>
  <c r="AB19" i="19"/>
  <c r="AC19" i="19"/>
  <c r="AE19" i="19"/>
  <c r="F16" i="19"/>
  <c r="I16" i="19"/>
  <c r="K16" i="19"/>
  <c r="L16" i="19"/>
  <c r="M16" i="19"/>
  <c r="N16" i="19"/>
  <c r="P16" i="19"/>
  <c r="Q16" i="19"/>
  <c r="S16" i="19"/>
  <c r="T16" i="19"/>
  <c r="U16" i="19"/>
  <c r="W16" i="19"/>
  <c r="X16" i="19"/>
  <c r="AA16" i="19"/>
  <c r="AB16" i="19"/>
  <c r="AC16" i="19"/>
  <c r="AE16" i="19"/>
  <c r="F12" i="19"/>
  <c r="H12" i="19"/>
  <c r="I12" i="19"/>
  <c r="K12" i="19"/>
  <c r="L12" i="19"/>
  <c r="M12" i="19"/>
  <c r="O12" i="19"/>
  <c r="P12" i="19"/>
  <c r="Q12" i="19"/>
  <c r="S12" i="19"/>
  <c r="T12" i="19"/>
  <c r="U12" i="19"/>
  <c r="W12" i="19"/>
  <c r="X12" i="19"/>
  <c r="AA12" i="19"/>
  <c r="AB12" i="19"/>
  <c r="AC12" i="19"/>
  <c r="AE12" i="19"/>
  <c r="F31" i="18"/>
  <c r="H31" i="18"/>
  <c r="I31" i="18"/>
  <c r="K31" i="18"/>
  <c r="L31" i="18"/>
  <c r="M31" i="18"/>
  <c r="N31" i="18"/>
  <c r="O31" i="18"/>
  <c r="P31" i="18"/>
  <c r="Q31" i="18"/>
  <c r="S31" i="18"/>
  <c r="T31" i="18"/>
  <c r="U31" i="18"/>
  <c r="W31" i="18"/>
  <c r="X31" i="18"/>
  <c r="AA31" i="18"/>
  <c r="AB31" i="18"/>
  <c r="AC31" i="18"/>
  <c r="AE31" i="18"/>
  <c r="AK25" i="18"/>
  <c r="E25" i="18"/>
  <c r="F21" i="17"/>
  <c r="H21" i="17"/>
  <c r="I21" i="17"/>
  <c r="K21" i="17"/>
  <c r="L21" i="17"/>
  <c r="M21" i="17"/>
  <c r="O21" i="17"/>
  <c r="P21" i="17"/>
  <c r="Q21" i="17"/>
  <c r="S21" i="17"/>
  <c r="T21" i="17"/>
  <c r="U21" i="17"/>
  <c r="W21" i="17"/>
  <c r="X21" i="17"/>
  <c r="AA21" i="17"/>
  <c r="AB21" i="17"/>
  <c r="AC21" i="17"/>
  <c r="AE21" i="17"/>
  <c r="F14" i="17"/>
  <c r="H14" i="17"/>
  <c r="I14" i="17"/>
  <c r="K14" i="17"/>
  <c r="L14" i="17"/>
  <c r="M14" i="17"/>
  <c r="O14" i="17"/>
  <c r="P14" i="17"/>
  <c r="Q14" i="17"/>
  <c r="S14" i="17"/>
  <c r="T14" i="17"/>
  <c r="U14" i="17"/>
  <c r="W14" i="17"/>
  <c r="X14" i="17"/>
  <c r="AA14" i="17"/>
  <c r="AB14" i="17"/>
  <c r="AC14" i="17"/>
  <c r="AE14" i="17"/>
  <c r="F24" i="13"/>
  <c r="H24" i="13"/>
  <c r="I24" i="13"/>
  <c r="K24" i="13"/>
  <c r="L24" i="13"/>
  <c r="M24" i="13"/>
  <c r="O24" i="13"/>
  <c r="P24" i="13"/>
  <c r="Q24" i="13"/>
  <c r="S24" i="13"/>
  <c r="T24" i="13"/>
  <c r="U24" i="13"/>
  <c r="W24" i="13"/>
  <c r="X24" i="13"/>
  <c r="AA24" i="13"/>
  <c r="AB24" i="13"/>
  <c r="AC24" i="13"/>
  <c r="AE24" i="13"/>
  <c r="F16" i="13"/>
  <c r="H16" i="13"/>
  <c r="I16" i="13"/>
  <c r="K16" i="13"/>
  <c r="L16" i="13"/>
  <c r="M16" i="13"/>
  <c r="O16" i="13"/>
  <c r="P16" i="13"/>
  <c r="Q16" i="13"/>
  <c r="S16" i="13"/>
  <c r="T16" i="13"/>
  <c r="U16" i="13"/>
  <c r="W16" i="13"/>
  <c r="X16" i="13"/>
  <c r="AA16" i="13"/>
  <c r="AB16" i="13"/>
  <c r="AC16" i="13"/>
  <c r="AE16" i="13"/>
  <c r="F25" i="11"/>
  <c r="H25" i="11"/>
  <c r="I25" i="11"/>
  <c r="K25" i="11"/>
  <c r="L25" i="11"/>
  <c r="M25" i="11"/>
  <c r="O25" i="11"/>
  <c r="P25" i="11"/>
  <c r="Q25" i="11"/>
  <c r="S25" i="11"/>
  <c r="T25" i="11"/>
  <c r="U25" i="11"/>
  <c r="W25" i="11"/>
  <c r="X25" i="11"/>
  <c r="AA25" i="11"/>
  <c r="AB25" i="11"/>
  <c r="AC25" i="11"/>
  <c r="AE25" i="11"/>
  <c r="AK25" i="11"/>
  <c r="F19" i="11"/>
  <c r="H19" i="11"/>
  <c r="I19" i="11"/>
  <c r="K19" i="11"/>
  <c r="L19" i="11"/>
  <c r="M19" i="11"/>
  <c r="O19" i="11"/>
  <c r="P19" i="11"/>
  <c r="Q19" i="11"/>
  <c r="S19" i="11"/>
  <c r="T19" i="11"/>
  <c r="U19" i="11"/>
  <c r="W19" i="11"/>
  <c r="X19" i="11"/>
  <c r="AA19" i="11"/>
  <c r="AB19" i="11"/>
  <c r="AC19" i="11"/>
  <c r="AE19" i="11"/>
  <c r="F16" i="11"/>
  <c r="H16" i="11"/>
  <c r="I16" i="11"/>
  <c r="K16" i="11"/>
  <c r="L16" i="11"/>
  <c r="M16" i="11"/>
  <c r="O16" i="11"/>
  <c r="P16" i="11"/>
  <c r="Q16" i="11"/>
  <c r="S16" i="11"/>
  <c r="T16" i="11"/>
  <c r="U16" i="11"/>
  <c r="W16" i="11"/>
  <c r="X16" i="11"/>
  <c r="AA16" i="11"/>
  <c r="AB16" i="11"/>
  <c r="AC16" i="11"/>
  <c r="AE16" i="11"/>
  <c r="F12" i="11"/>
  <c r="H12" i="11"/>
  <c r="I12" i="11"/>
  <c r="K12" i="11"/>
  <c r="L12" i="11"/>
  <c r="M12" i="11"/>
  <c r="O12" i="11"/>
  <c r="P12" i="11"/>
  <c r="Q12" i="11"/>
  <c r="S12" i="11"/>
  <c r="T12" i="11"/>
  <c r="U12" i="11"/>
  <c r="W12" i="11"/>
  <c r="X12" i="11"/>
  <c r="AA12" i="11"/>
  <c r="AB12" i="11"/>
  <c r="AC12" i="11"/>
  <c r="AE12" i="11"/>
  <c r="E12" i="11"/>
  <c r="F19" i="10"/>
  <c r="H19" i="10"/>
  <c r="I19" i="10"/>
  <c r="K19" i="10"/>
  <c r="L19" i="10"/>
  <c r="M19" i="10"/>
  <c r="O19" i="10"/>
  <c r="P19" i="10"/>
  <c r="Q19" i="10"/>
  <c r="S19" i="10"/>
  <c r="T19" i="10"/>
  <c r="U19" i="10"/>
  <c r="W19" i="10"/>
  <c r="X19" i="10"/>
  <c r="AA19" i="10"/>
  <c r="AB19" i="10"/>
  <c r="AC19" i="10"/>
  <c r="AE19" i="10"/>
  <c r="F16" i="10"/>
  <c r="H16" i="10"/>
  <c r="I16" i="10"/>
  <c r="K16" i="10"/>
  <c r="L16" i="10"/>
  <c r="M16" i="10"/>
  <c r="O16" i="10"/>
  <c r="P16" i="10"/>
  <c r="Q16" i="10"/>
  <c r="S16" i="10"/>
  <c r="T16" i="10"/>
  <c r="U16" i="10"/>
  <c r="W16" i="10"/>
  <c r="X16" i="10"/>
  <c r="AA16" i="10"/>
  <c r="AB16" i="10"/>
  <c r="AC16" i="10"/>
  <c r="AE16" i="10"/>
  <c r="F12" i="10"/>
  <c r="H12" i="10"/>
  <c r="I12" i="10"/>
  <c r="K12" i="10"/>
  <c r="L12" i="10"/>
  <c r="M12" i="10"/>
  <c r="O12" i="10"/>
  <c r="P12" i="10"/>
  <c r="Q12" i="10"/>
  <c r="S12" i="10"/>
  <c r="T12" i="10"/>
  <c r="U12" i="10"/>
  <c r="W12" i="10"/>
  <c r="X12" i="10"/>
  <c r="AA12" i="10"/>
  <c r="AB12" i="10"/>
  <c r="AC12" i="10"/>
  <c r="AE12" i="10"/>
  <c r="F28" i="6"/>
  <c r="H28" i="6"/>
  <c r="I28" i="6"/>
  <c r="K28" i="6"/>
  <c r="L28" i="6"/>
  <c r="M28" i="6"/>
  <c r="O28" i="6"/>
  <c r="P28" i="6"/>
  <c r="Q28" i="6"/>
  <c r="S28" i="6"/>
  <c r="T28" i="6"/>
  <c r="U28" i="6"/>
  <c r="W28" i="6"/>
  <c r="X28" i="6"/>
  <c r="AA28" i="6"/>
  <c r="AB28" i="6"/>
  <c r="AC28" i="6"/>
  <c r="AE28" i="6"/>
  <c r="F19" i="6"/>
  <c r="H19" i="6"/>
  <c r="I19" i="6"/>
  <c r="K19" i="6"/>
  <c r="L19" i="6"/>
  <c r="M19" i="6"/>
  <c r="O19" i="6"/>
  <c r="P19" i="6"/>
  <c r="Q19" i="6"/>
  <c r="S19" i="6"/>
  <c r="T19" i="6"/>
  <c r="U19" i="6"/>
  <c r="W19" i="6"/>
  <c r="X19" i="6"/>
  <c r="AA19" i="6"/>
  <c r="AB19" i="6"/>
  <c r="AC19" i="6"/>
  <c r="AE19" i="6"/>
  <c r="F15" i="6"/>
  <c r="F25" i="5"/>
  <c r="H25" i="5"/>
  <c r="I25" i="5"/>
  <c r="K25" i="5"/>
  <c r="L25" i="5"/>
  <c r="M25" i="5"/>
  <c r="O25" i="5"/>
  <c r="P25" i="5"/>
  <c r="Q25" i="5"/>
  <c r="S25" i="5"/>
  <c r="T25" i="5"/>
  <c r="U25" i="5"/>
  <c r="W25" i="5"/>
  <c r="X25" i="5"/>
  <c r="AA25" i="5"/>
  <c r="AB25" i="5"/>
  <c r="AC25" i="5"/>
  <c r="AE25" i="5"/>
  <c r="AK25" i="5"/>
  <c r="F15" i="5"/>
  <c r="H15" i="5"/>
  <c r="I15" i="5"/>
  <c r="K15" i="5"/>
  <c r="L15" i="5"/>
  <c r="M15" i="5"/>
  <c r="P15" i="5"/>
  <c r="Q15" i="5"/>
  <c r="S15" i="5"/>
  <c r="T15" i="5"/>
  <c r="U15" i="5"/>
  <c r="W15" i="5"/>
  <c r="X15" i="5"/>
  <c r="AA15" i="5"/>
  <c r="AB15" i="5"/>
  <c r="AC15" i="5"/>
  <c r="AE15" i="5"/>
  <c r="F22" i="4"/>
  <c r="H22" i="4"/>
  <c r="I22" i="4"/>
  <c r="K22" i="4"/>
  <c r="L22" i="4"/>
  <c r="M22" i="4"/>
  <c r="O22" i="4"/>
  <c r="P22" i="4"/>
  <c r="Q22" i="4"/>
  <c r="S22" i="4"/>
  <c r="T22" i="4"/>
  <c r="U22" i="4"/>
  <c r="W22" i="4"/>
  <c r="X22" i="4"/>
  <c r="AA22" i="4"/>
  <c r="AB22" i="4"/>
  <c r="AC22" i="4"/>
  <c r="AE22" i="4"/>
  <c r="F15" i="4"/>
  <c r="H15" i="4"/>
  <c r="I15" i="4"/>
  <c r="E15" i="4"/>
  <c r="H10" i="4"/>
  <c r="I10" i="4"/>
  <c r="K10" i="4"/>
  <c r="L10" i="4"/>
  <c r="M10" i="4"/>
  <c r="O10" i="4"/>
  <c r="P10" i="4"/>
  <c r="Q10" i="4"/>
  <c r="S10" i="4"/>
  <c r="T10" i="4"/>
  <c r="U10" i="4"/>
  <c r="W10" i="4"/>
  <c r="X10" i="4"/>
  <c r="AA10" i="4"/>
  <c r="AB10" i="4"/>
  <c r="AC10" i="4"/>
  <c r="AE10" i="4"/>
  <c r="F23" i="2"/>
  <c r="H23" i="2"/>
  <c r="I23" i="2"/>
  <c r="K23" i="2"/>
  <c r="L23" i="2"/>
  <c r="M23" i="2"/>
  <c r="O23" i="2"/>
  <c r="P23" i="2"/>
  <c r="Q23" i="2"/>
  <c r="S23" i="2"/>
  <c r="T23" i="2"/>
  <c r="U23" i="2"/>
  <c r="W23" i="2"/>
  <c r="X23" i="2"/>
  <c r="AA23" i="2"/>
  <c r="AB23" i="2"/>
  <c r="AC23" i="2"/>
  <c r="AE23" i="2"/>
  <c r="F12" i="2"/>
  <c r="H12" i="2"/>
  <c r="I12" i="2"/>
  <c r="K12" i="2"/>
  <c r="L12" i="2"/>
  <c r="M12" i="2"/>
  <c r="O12" i="2"/>
  <c r="P12" i="2"/>
  <c r="Q12" i="2"/>
  <c r="S12" i="2"/>
  <c r="T12" i="2"/>
  <c r="U12" i="2"/>
  <c r="W12" i="2"/>
  <c r="X12" i="2"/>
  <c r="AA12" i="2"/>
  <c r="AB12" i="2"/>
  <c r="AC12" i="2"/>
  <c r="AE12" i="2"/>
  <c r="G11" i="11"/>
  <c r="Y9" i="11"/>
  <c r="V9" i="11"/>
  <c r="N9" i="11"/>
  <c r="G9" i="11"/>
  <c r="Y22" i="28"/>
  <c r="Z22" i="28" s="1"/>
  <c r="AH22" i="28" s="1"/>
  <c r="AJ22" i="28" s="1"/>
  <c r="X44" i="28" l="1"/>
  <c r="U44" i="28"/>
  <c r="S44" i="28"/>
  <c r="P44" i="28"/>
  <c r="K44" i="28"/>
  <c r="Z9" i="11"/>
  <c r="AH9" i="11" s="1"/>
  <c r="AE44" i="28"/>
  <c r="AC44" i="28"/>
  <c r="AA44" i="28"/>
  <c r="L44" i="28"/>
  <c r="G12" i="11"/>
  <c r="AJ9" i="11" l="1"/>
  <c r="G10" i="39"/>
  <c r="N10" i="39"/>
  <c r="R10" i="39"/>
  <c r="V10" i="39"/>
  <c r="Y10" i="39"/>
  <c r="Z10" i="39" l="1"/>
  <c r="AH10" i="39" s="1"/>
  <c r="V17" i="25"/>
  <c r="E28" i="6"/>
  <c r="AD24" i="6"/>
  <c r="Y24" i="6"/>
  <c r="V24" i="6"/>
  <c r="R24" i="6"/>
  <c r="N24" i="6"/>
  <c r="J24" i="6"/>
  <c r="G24" i="6"/>
  <c r="E19" i="6"/>
  <c r="Y17" i="6"/>
  <c r="V17" i="6"/>
  <c r="N17" i="6"/>
  <c r="AG24" i="6" l="1"/>
  <c r="Z24" i="6"/>
  <c r="AJ10" i="39"/>
  <c r="AH24" i="6"/>
  <c r="Z17" i="6"/>
  <c r="AD11" i="24"/>
  <c r="R11" i="24"/>
  <c r="N11" i="24"/>
  <c r="J11" i="24"/>
  <c r="G11" i="24"/>
  <c r="G9" i="5"/>
  <c r="Y33" i="38"/>
  <c r="Y34" i="38"/>
  <c r="Y31" i="38"/>
  <c r="Y25" i="38"/>
  <c r="Y27" i="38"/>
  <c r="Z11" i="24" l="1"/>
  <c r="AH11" i="24" s="1"/>
  <c r="AG11" i="24"/>
  <c r="AI11" i="24" s="1"/>
  <c r="AI24" i="6"/>
  <c r="AH17" i="6"/>
  <c r="AJ17" i="6" s="1"/>
  <c r="AJ24" i="6"/>
  <c r="AJ11" i="24" l="1"/>
  <c r="Y17" i="23"/>
  <c r="V28" i="38" l="1"/>
  <c r="Y21" i="39" l="1"/>
  <c r="Y22" i="39"/>
  <c r="Y21" i="28"/>
  <c r="Z21" i="28" s="1"/>
  <c r="AH21" i="28" s="1"/>
  <c r="AJ21" i="28" l="1"/>
  <c r="Y9" i="2" l="1"/>
  <c r="Y22" i="2"/>
  <c r="Y21" i="2"/>
  <c r="Y23" i="2" s="1"/>
  <c r="Y18" i="2"/>
  <c r="Y17" i="2"/>
  <c r="Y14" i="2"/>
  <c r="N19" i="38" l="1"/>
  <c r="Z20" i="37"/>
  <c r="AI21" i="37"/>
  <c r="Y21" i="37"/>
  <c r="X21" i="37"/>
  <c r="V21" i="37"/>
  <c r="U18" i="37"/>
  <c r="E18" i="37"/>
  <c r="L18" i="37"/>
  <c r="K18" i="37"/>
  <c r="S18" i="37"/>
  <c r="Y9" i="18" l="1"/>
  <c r="Y17" i="18" s="1"/>
  <c r="V9" i="18"/>
  <c r="V17" i="18" s="1"/>
  <c r="Z9" i="18" l="1"/>
  <c r="Z17" i="18" s="1"/>
  <c r="G12" i="26"/>
  <c r="J12" i="26"/>
  <c r="N12" i="26"/>
  <c r="R12" i="26"/>
  <c r="V12" i="26"/>
  <c r="Y12" i="26"/>
  <c r="AG12" i="26"/>
  <c r="Z12" i="26" l="1"/>
  <c r="AH12" i="26" s="1"/>
  <c r="AI12" i="26"/>
  <c r="N19" i="25"/>
  <c r="N16" i="25"/>
  <c r="N15" i="25"/>
  <c r="N14" i="25"/>
  <c r="G19" i="25"/>
  <c r="G16" i="25"/>
  <c r="G15" i="25"/>
  <c r="G14" i="25"/>
  <c r="G10" i="25"/>
  <c r="E16" i="24"/>
  <c r="Y11" i="2"/>
  <c r="Y10" i="2"/>
  <c r="Y12" i="2" s="1"/>
  <c r="V10" i="2"/>
  <c r="G17" i="25" l="1"/>
  <c r="N17" i="25"/>
  <c r="AJ12" i="26"/>
  <c r="Y32" i="28" l="1"/>
  <c r="N32" i="28"/>
  <c r="Y30" i="28"/>
  <c r="N30" i="28"/>
  <c r="G11" i="2"/>
  <c r="J11" i="2"/>
  <c r="N11" i="2"/>
  <c r="R11" i="2"/>
  <c r="V11" i="2"/>
  <c r="AD11" i="2"/>
  <c r="AD9" i="2"/>
  <c r="V9" i="2"/>
  <c r="R9" i="2"/>
  <c r="N9" i="2"/>
  <c r="J9" i="2"/>
  <c r="G9" i="2"/>
  <c r="V12" i="2" l="1"/>
  <c r="Z32" i="28"/>
  <c r="AH32" i="28" s="1"/>
  <c r="Z30" i="28"/>
  <c r="AG11" i="2"/>
  <c r="AI11" i="2" s="1"/>
  <c r="Z11" i="2"/>
  <c r="AH11" i="2" s="1"/>
  <c r="AG9" i="2"/>
  <c r="Z9" i="2"/>
  <c r="AI9" i="2" l="1"/>
  <c r="AH9" i="2"/>
  <c r="AH30" i="28"/>
  <c r="AJ30" i="28" s="1"/>
  <c r="AJ32" i="28"/>
  <c r="AJ11" i="2"/>
  <c r="AJ9" i="2" l="1"/>
  <c r="R26" i="24"/>
  <c r="R27" i="24" s="1"/>
  <c r="N26" i="24"/>
  <c r="N27" i="24" s="1"/>
  <c r="J26" i="24"/>
  <c r="J27" i="24" s="1"/>
  <c r="G26" i="24"/>
  <c r="G27" i="24" s="1"/>
  <c r="R23" i="24"/>
  <c r="R24" i="24" s="1"/>
  <c r="N23" i="24"/>
  <c r="N24" i="24" s="1"/>
  <c r="J23" i="24"/>
  <c r="J24" i="24" s="1"/>
  <c r="G23" i="24"/>
  <c r="G24" i="24" s="1"/>
  <c r="R20" i="24"/>
  <c r="N20" i="24"/>
  <c r="J20" i="24"/>
  <c r="G20" i="24"/>
  <c r="R19" i="24"/>
  <c r="N19" i="24"/>
  <c r="J19" i="24"/>
  <c r="G19" i="24"/>
  <c r="R18" i="24"/>
  <c r="R21" i="24" s="1"/>
  <c r="N18" i="24"/>
  <c r="N21" i="24" s="1"/>
  <c r="J18" i="24"/>
  <c r="J21" i="24" s="1"/>
  <c r="G18" i="24"/>
  <c r="G21" i="24" s="1"/>
  <c r="R22" i="39"/>
  <c r="N22" i="39"/>
  <c r="N23" i="39" s="1"/>
  <c r="J22" i="39"/>
  <c r="G22" i="39"/>
  <c r="R21" i="39"/>
  <c r="J21" i="39"/>
  <c r="G21" i="39"/>
  <c r="R20" i="39"/>
  <c r="J20" i="39"/>
  <c r="G20" i="39"/>
  <c r="AD21" i="39"/>
  <c r="V21" i="39"/>
  <c r="R9" i="39"/>
  <c r="R11" i="39" s="1"/>
  <c r="N9" i="39"/>
  <c r="N11" i="39" s="1"/>
  <c r="I42" i="1"/>
  <c r="G9" i="39"/>
  <c r="G11" i="39" s="1"/>
  <c r="R19" i="40"/>
  <c r="N19" i="40"/>
  <c r="J19" i="40"/>
  <c r="G19" i="40"/>
  <c r="R18" i="40"/>
  <c r="R20" i="40" s="1"/>
  <c r="N18" i="40"/>
  <c r="N20" i="40" s="1"/>
  <c r="J18" i="40"/>
  <c r="J20" i="40" s="1"/>
  <c r="G18" i="40"/>
  <c r="G20" i="40" s="1"/>
  <c r="R15" i="40"/>
  <c r="N15" i="40"/>
  <c r="J15" i="40"/>
  <c r="G15" i="40"/>
  <c r="R13" i="40"/>
  <c r="N13" i="40"/>
  <c r="J13" i="40"/>
  <c r="G13" i="40"/>
  <c r="R20" i="37"/>
  <c r="N21" i="37"/>
  <c r="J20" i="37"/>
  <c r="G20" i="37"/>
  <c r="AH20" i="37" s="1"/>
  <c r="AH21" i="37" s="1"/>
  <c r="N13" i="37"/>
  <c r="N14" i="37" s="1"/>
  <c r="G13" i="37"/>
  <c r="G12" i="37"/>
  <c r="R20" i="36"/>
  <c r="N20" i="36"/>
  <c r="J20" i="36"/>
  <c r="G20" i="36"/>
  <c r="R14" i="36"/>
  <c r="N14" i="36"/>
  <c r="J14" i="36"/>
  <c r="G14" i="36"/>
  <c r="R13" i="36"/>
  <c r="R15" i="36" s="1"/>
  <c r="N13" i="36"/>
  <c r="N15" i="36" s="1"/>
  <c r="J13" i="36"/>
  <c r="J15" i="36" s="1"/>
  <c r="G13" i="36"/>
  <c r="G15" i="36" s="1"/>
  <c r="R10" i="36"/>
  <c r="N10" i="36"/>
  <c r="J10" i="36"/>
  <c r="G10" i="36"/>
  <c r="R9" i="36"/>
  <c r="R11" i="36" s="1"/>
  <c r="N9" i="36"/>
  <c r="N11" i="36" s="1"/>
  <c r="J9" i="36"/>
  <c r="J11" i="36" s="1"/>
  <c r="G9" i="36"/>
  <c r="G11" i="36" s="1"/>
  <c r="R22" i="34"/>
  <c r="N22" i="34"/>
  <c r="J22" i="34"/>
  <c r="G22" i="34"/>
  <c r="R21" i="34"/>
  <c r="N21" i="34"/>
  <c r="J21" i="34"/>
  <c r="G21" i="34"/>
  <c r="R20" i="34"/>
  <c r="R23" i="34" s="1"/>
  <c r="N20" i="34"/>
  <c r="J20" i="34"/>
  <c r="J23" i="34" s="1"/>
  <c r="G20" i="34"/>
  <c r="G23" i="34" s="1"/>
  <c r="AD21" i="34"/>
  <c r="Y21" i="34"/>
  <c r="V21" i="34"/>
  <c r="R17" i="34"/>
  <c r="N17" i="34"/>
  <c r="J17" i="34"/>
  <c r="G17" i="34"/>
  <c r="N14" i="34"/>
  <c r="G14" i="34"/>
  <c r="N13" i="34"/>
  <c r="N15" i="34" s="1"/>
  <c r="G13" i="34"/>
  <c r="G15" i="34" s="1"/>
  <c r="R10" i="34"/>
  <c r="N10" i="34"/>
  <c r="J10" i="34"/>
  <c r="G10" i="34"/>
  <c r="R9" i="34"/>
  <c r="R11" i="34" s="1"/>
  <c r="N9" i="34"/>
  <c r="N11" i="34" s="1"/>
  <c r="J9" i="34"/>
  <c r="J11" i="34" s="1"/>
  <c r="G9" i="34"/>
  <c r="G11" i="34" s="1"/>
  <c r="N15" i="32"/>
  <c r="G15" i="32"/>
  <c r="N14" i="32"/>
  <c r="G14" i="32"/>
  <c r="N13" i="32"/>
  <c r="G13" i="32"/>
  <c r="N12" i="32"/>
  <c r="G12" i="32"/>
  <c r="N11" i="32"/>
  <c r="G11" i="32"/>
  <c r="N10" i="32"/>
  <c r="H16" i="32"/>
  <c r="G10" i="32"/>
  <c r="R9" i="32"/>
  <c r="N9" i="32"/>
  <c r="J9" i="32"/>
  <c r="G9" i="32"/>
  <c r="N23" i="32"/>
  <c r="G23" i="32"/>
  <c r="N22" i="32"/>
  <c r="G22" i="32"/>
  <c r="N21" i="32"/>
  <c r="G21" i="32"/>
  <c r="N20" i="32"/>
  <c r="G20" i="32"/>
  <c r="O24" i="32"/>
  <c r="N19" i="32"/>
  <c r="H24" i="32"/>
  <c r="G19" i="32"/>
  <c r="R18" i="32"/>
  <c r="N18" i="32"/>
  <c r="J18" i="32"/>
  <c r="G18" i="32"/>
  <c r="Y22" i="32"/>
  <c r="V22" i="32"/>
  <c r="Y21" i="32"/>
  <c r="V21" i="32"/>
  <c r="Y20" i="32"/>
  <c r="V20" i="32"/>
  <c r="Y19" i="32"/>
  <c r="V19" i="32"/>
  <c r="Y14" i="32"/>
  <c r="V14" i="32"/>
  <c r="Y13" i="32"/>
  <c r="V13" i="32"/>
  <c r="V12" i="32"/>
  <c r="V11" i="32"/>
  <c r="R31" i="32"/>
  <c r="N31" i="32"/>
  <c r="J31" i="32"/>
  <c r="G31" i="32"/>
  <c r="R30" i="32"/>
  <c r="N30" i="32"/>
  <c r="J30" i="32"/>
  <c r="G30" i="32"/>
  <c r="R29" i="32"/>
  <c r="R32" i="32" s="1"/>
  <c r="N29" i="32"/>
  <c r="J29" i="32"/>
  <c r="J32" i="32" s="1"/>
  <c r="G29" i="32"/>
  <c r="G32" i="32" s="1"/>
  <c r="AD30" i="32"/>
  <c r="Y30" i="32"/>
  <c r="V30" i="32"/>
  <c r="G16" i="31"/>
  <c r="N16" i="31"/>
  <c r="V16" i="31"/>
  <c r="Y16" i="31"/>
  <c r="N13" i="31"/>
  <c r="G13" i="31"/>
  <c r="N10" i="31"/>
  <c r="G10" i="31"/>
  <c r="N9" i="31"/>
  <c r="G9" i="31"/>
  <c r="R21" i="30"/>
  <c r="N21" i="30"/>
  <c r="J21" i="30"/>
  <c r="G21" i="30"/>
  <c r="R20" i="30"/>
  <c r="N20" i="30"/>
  <c r="J20" i="30"/>
  <c r="G20" i="30"/>
  <c r="R19" i="30"/>
  <c r="R22" i="30" s="1"/>
  <c r="N19" i="30"/>
  <c r="N22" i="30" s="1"/>
  <c r="J19" i="30"/>
  <c r="J22" i="30" s="1"/>
  <c r="G19" i="30"/>
  <c r="G22" i="30" s="1"/>
  <c r="AD20" i="30"/>
  <c r="V20" i="30"/>
  <c r="Z20" i="30" s="1"/>
  <c r="N12" i="30"/>
  <c r="G12" i="30"/>
  <c r="N9" i="30"/>
  <c r="G9" i="30"/>
  <c r="R42" i="28"/>
  <c r="N42" i="28"/>
  <c r="J42" i="28"/>
  <c r="G42" i="28"/>
  <c r="R41" i="28"/>
  <c r="N41" i="28"/>
  <c r="J41" i="28"/>
  <c r="G41" i="28"/>
  <c r="R40" i="28"/>
  <c r="N40" i="28"/>
  <c r="J40" i="28"/>
  <c r="G40" i="28"/>
  <c r="R39" i="28"/>
  <c r="R43" i="28" s="1"/>
  <c r="N39" i="28"/>
  <c r="J39" i="28"/>
  <c r="J43" i="28" s="1"/>
  <c r="G39" i="28"/>
  <c r="G43" i="28" s="1"/>
  <c r="R36" i="28"/>
  <c r="N36" i="28"/>
  <c r="J36" i="28"/>
  <c r="G36" i="28"/>
  <c r="R35" i="28"/>
  <c r="R37" i="28" s="1"/>
  <c r="N35" i="28"/>
  <c r="N37" i="28" s="1"/>
  <c r="J35" i="28"/>
  <c r="J37" i="28" s="1"/>
  <c r="G35" i="28"/>
  <c r="G37" i="28" s="1"/>
  <c r="N29" i="28"/>
  <c r="N28" i="28"/>
  <c r="N27" i="28"/>
  <c r="N26" i="28"/>
  <c r="N25" i="28"/>
  <c r="H33" i="28"/>
  <c r="H44" i="28" s="1"/>
  <c r="G25" i="28"/>
  <c r="G33" i="28" s="1"/>
  <c r="G18" i="28"/>
  <c r="AD42" i="28"/>
  <c r="Y42" i="28"/>
  <c r="AD41" i="28"/>
  <c r="Y41" i="28"/>
  <c r="AD40" i="28"/>
  <c r="Y40" i="28"/>
  <c r="Y29" i="28"/>
  <c r="Y28" i="28"/>
  <c r="Y27" i="28"/>
  <c r="Y26" i="28"/>
  <c r="Y20" i="28"/>
  <c r="Z20" i="28" s="1"/>
  <c r="AH20" i="28" s="1"/>
  <c r="AJ20" i="28" s="1"/>
  <c r="R18" i="26"/>
  <c r="N18" i="26"/>
  <c r="J18" i="26"/>
  <c r="G18" i="26"/>
  <c r="R17" i="26"/>
  <c r="N17" i="26"/>
  <c r="J17" i="26"/>
  <c r="G17" i="26"/>
  <c r="R16" i="26"/>
  <c r="N16" i="26"/>
  <c r="J16" i="26"/>
  <c r="G16" i="26"/>
  <c r="AF18" i="26"/>
  <c r="AD18" i="26"/>
  <c r="Y18" i="26"/>
  <c r="V18" i="26"/>
  <c r="AF17" i="26"/>
  <c r="AD17" i="26"/>
  <c r="Y17" i="26"/>
  <c r="V17" i="26"/>
  <c r="R9" i="26"/>
  <c r="N9" i="26"/>
  <c r="J9" i="26"/>
  <c r="G9" i="26"/>
  <c r="Y15" i="25"/>
  <c r="Y14" i="25"/>
  <c r="N11" i="25"/>
  <c r="G11" i="25"/>
  <c r="N10" i="25"/>
  <c r="N9" i="25"/>
  <c r="G9" i="25"/>
  <c r="G24" i="32" l="1"/>
  <c r="N24" i="32"/>
  <c r="G16" i="32"/>
  <c r="N16" i="32"/>
  <c r="O33" i="28"/>
  <c r="O44" i="28" s="1"/>
  <c r="N33" i="28"/>
  <c r="J23" i="39"/>
  <c r="R44" i="28"/>
  <c r="R23" i="39"/>
  <c r="G12" i="25"/>
  <c r="N12" i="25"/>
  <c r="G21" i="37"/>
  <c r="G23" i="39"/>
  <c r="N23" i="34"/>
  <c r="G14" i="37"/>
  <c r="N43" i="28"/>
  <c r="N32" i="32"/>
  <c r="G23" i="28"/>
  <c r="Z14" i="25"/>
  <c r="AG20" i="30"/>
  <c r="AI20" i="30" s="1"/>
  <c r="Z19" i="32"/>
  <c r="AG21" i="39"/>
  <c r="AI21" i="39" s="1"/>
  <c r="Z21" i="39"/>
  <c r="AH21" i="39" s="1"/>
  <c r="AG42" i="28"/>
  <c r="AI42" i="28" s="1"/>
  <c r="Z17" i="26"/>
  <c r="AH17" i="26" s="1"/>
  <c r="Z42" i="28"/>
  <c r="AH42" i="28" s="1"/>
  <c r="Z20" i="32"/>
  <c r="Z21" i="32"/>
  <c r="AH21" i="32" s="1"/>
  <c r="Z15" i="25"/>
  <c r="AH15" i="25" s="1"/>
  <c r="AG40" i="28"/>
  <c r="AI40" i="28" s="1"/>
  <c r="Z16" i="31"/>
  <c r="AH16" i="31" s="1"/>
  <c r="AG30" i="32"/>
  <c r="AI30" i="32" s="1"/>
  <c r="AG21" i="34"/>
  <c r="AI21" i="34" s="1"/>
  <c r="Z18" i="26"/>
  <c r="AH18" i="26" s="1"/>
  <c r="AG17" i="26"/>
  <c r="AI17" i="26" s="1"/>
  <c r="AG18" i="26"/>
  <c r="AI18" i="26" s="1"/>
  <c r="Z21" i="34"/>
  <c r="AH21" i="34" s="1"/>
  <c r="Z13" i="32"/>
  <c r="Z14" i="32"/>
  <c r="AH14" i="32" s="1"/>
  <c r="Z22" i="32"/>
  <c r="AH22" i="32" s="1"/>
  <c r="AH20" i="32"/>
  <c r="Z11" i="32"/>
  <c r="AH11" i="32" s="1"/>
  <c r="Z12" i="32"/>
  <c r="AH12" i="32" s="1"/>
  <c r="Z30" i="32"/>
  <c r="AH30" i="32" s="1"/>
  <c r="AH20" i="30"/>
  <c r="AG41" i="28"/>
  <c r="AI41" i="28" s="1"/>
  <c r="Z41" i="28"/>
  <c r="AH41" i="28" s="1"/>
  <c r="Z26" i="28"/>
  <c r="AH26" i="28" s="1"/>
  <c r="Z27" i="28"/>
  <c r="AH27" i="28" s="1"/>
  <c r="Z28" i="28"/>
  <c r="AH28" i="28" s="1"/>
  <c r="Z29" i="28"/>
  <c r="AH29" i="28" s="1"/>
  <c r="Z40" i="28"/>
  <c r="AH40" i="28" s="1"/>
  <c r="J44" i="28" l="1"/>
  <c r="N44" i="28"/>
  <c r="AH14" i="25"/>
  <c r="AH19" i="32"/>
  <c r="AJ19" i="32" s="1"/>
  <c r="AH13" i="32"/>
  <c r="AJ13" i="32" s="1"/>
  <c r="AJ30" i="32"/>
  <c r="AJ21" i="34"/>
  <c r="AJ40" i="28"/>
  <c r="AJ41" i="28"/>
  <c r="AJ21" i="32"/>
  <c r="AJ42" i="28"/>
  <c r="AJ22" i="32"/>
  <c r="AJ11" i="32"/>
  <c r="AJ17" i="26"/>
  <c r="AJ21" i="39"/>
  <c r="AJ20" i="32"/>
  <c r="AJ14" i="32"/>
  <c r="AJ12" i="32"/>
  <c r="AJ20" i="30"/>
  <c r="AJ29" i="28"/>
  <c r="AJ27" i="28"/>
  <c r="AJ28" i="28"/>
  <c r="AJ26" i="28"/>
  <c r="AJ18" i="26"/>
  <c r="AJ15" i="25"/>
  <c r="AJ14" i="25" l="1"/>
  <c r="R15" i="24"/>
  <c r="N15" i="24"/>
  <c r="J15" i="24"/>
  <c r="G15" i="24"/>
  <c r="R14" i="24"/>
  <c r="N14" i="24"/>
  <c r="J14" i="24"/>
  <c r="G14" i="24"/>
  <c r="R13" i="24"/>
  <c r="N13" i="24"/>
  <c r="J13" i="24"/>
  <c r="G13" i="24"/>
  <c r="N12" i="24"/>
  <c r="J12" i="24"/>
  <c r="G12" i="24"/>
  <c r="R9" i="24"/>
  <c r="R16" i="24" s="1"/>
  <c r="N9" i="24"/>
  <c r="N16" i="24" s="1"/>
  <c r="J9" i="24"/>
  <c r="J16" i="24" s="1"/>
  <c r="G9" i="24"/>
  <c r="AG19" i="24"/>
  <c r="AI19" i="24" s="1"/>
  <c r="Y19" i="24"/>
  <c r="V19" i="24"/>
  <c r="AD15" i="24"/>
  <c r="Y15" i="24"/>
  <c r="V15" i="24"/>
  <c r="AD14" i="24"/>
  <c r="Y14" i="24"/>
  <c r="V14" i="24"/>
  <c r="AD13" i="24"/>
  <c r="Y13" i="24"/>
  <c r="V13" i="24"/>
  <c r="G16" i="24" l="1"/>
  <c r="Z19" i="24"/>
  <c r="AG15" i="24"/>
  <c r="AI15" i="24" s="1"/>
  <c r="AG14" i="24"/>
  <c r="AI14" i="24" s="1"/>
  <c r="Z15" i="24"/>
  <c r="AH15" i="24" s="1"/>
  <c r="AH19" i="24"/>
  <c r="AJ19" i="24" s="1"/>
  <c r="AG13" i="24"/>
  <c r="AI13" i="24" s="1"/>
  <c r="Z13" i="24"/>
  <c r="AH13" i="24" s="1"/>
  <c r="Z14" i="24"/>
  <c r="AH14" i="24" s="1"/>
  <c r="R17" i="23"/>
  <c r="N17" i="23"/>
  <c r="J17" i="23"/>
  <c r="G17" i="23"/>
  <c r="R16" i="23"/>
  <c r="R18" i="23" s="1"/>
  <c r="N16" i="23"/>
  <c r="N18" i="23" s="1"/>
  <c r="J16" i="23"/>
  <c r="J18" i="23" s="1"/>
  <c r="G16" i="23"/>
  <c r="G18" i="23" s="1"/>
  <c r="N13" i="23"/>
  <c r="G13" i="23"/>
  <c r="R10" i="23"/>
  <c r="N10" i="23"/>
  <c r="J10" i="23"/>
  <c r="G10" i="23"/>
  <c r="R9" i="23"/>
  <c r="N9" i="23"/>
  <c r="J9" i="23"/>
  <c r="G9" i="23"/>
  <c r="R20" i="22"/>
  <c r="R21" i="22" s="1"/>
  <c r="N20" i="22"/>
  <c r="N21" i="22" s="1"/>
  <c r="J20" i="22"/>
  <c r="J21" i="22" s="1"/>
  <c r="G20" i="22"/>
  <c r="G21" i="22" s="1"/>
  <c r="N17" i="22"/>
  <c r="N18" i="22" s="1"/>
  <c r="J17" i="22"/>
  <c r="J18" i="22" s="1"/>
  <c r="G17" i="22"/>
  <c r="G18" i="22" s="1"/>
  <c r="R14" i="22"/>
  <c r="N14" i="22"/>
  <c r="J14" i="22"/>
  <c r="G14" i="22"/>
  <c r="R13" i="22"/>
  <c r="N13" i="22"/>
  <c r="N15" i="22" s="1"/>
  <c r="J13" i="22"/>
  <c r="J15" i="22" s="1"/>
  <c r="G13" i="22"/>
  <c r="G15" i="22" s="1"/>
  <c r="R10" i="22"/>
  <c r="N10" i="22"/>
  <c r="J10" i="22"/>
  <c r="G10" i="22"/>
  <c r="R9" i="22"/>
  <c r="N9" i="22"/>
  <c r="N11" i="22" s="1"/>
  <c r="J9" i="22"/>
  <c r="G9" i="22"/>
  <c r="G11" i="22" s="1"/>
  <c r="R23" i="20"/>
  <c r="N23" i="20"/>
  <c r="N24" i="20" s="1"/>
  <c r="J23" i="20"/>
  <c r="G23" i="20"/>
  <c r="R22" i="20"/>
  <c r="R24" i="20" s="1"/>
  <c r="J22" i="20"/>
  <c r="G22" i="20"/>
  <c r="N19" i="20"/>
  <c r="N20" i="20" s="1"/>
  <c r="G19" i="20"/>
  <c r="G20" i="20" s="1"/>
  <c r="N16" i="20"/>
  <c r="G16" i="20"/>
  <c r="G17" i="20" s="1"/>
  <c r="N12" i="20"/>
  <c r="G12" i="20"/>
  <c r="N11" i="20"/>
  <c r="G11" i="20"/>
  <c r="N10" i="20"/>
  <c r="N13" i="20" s="1"/>
  <c r="G10" i="20"/>
  <c r="J13" i="20"/>
  <c r="G9" i="20"/>
  <c r="Y11" i="20"/>
  <c r="V11" i="20"/>
  <c r="G11" i="19"/>
  <c r="G10" i="19"/>
  <c r="G9" i="19"/>
  <c r="G15" i="19"/>
  <c r="O16" i="19"/>
  <c r="H16" i="19"/>
  <c r="G14" i="19"/>
  <c r="R18" i="19"/>
  <c r="R19" i="19" s="1"/>
  <c r="N18" i="19"/>
  <c r="N19" i="19" s="1"/>
  <c r="J18" i="19"/>
  <c r="J19" i="19" s="1"/>
  <c r="G18" i="19"/>
  <c r="G19" i="19" s="1"/>
  <c r="R24" i="19"/>
  <c r="N24" i="19"/>
  <c r="J24" i="19"/>
  <c r="G24" i="19"/>
  <c r="R23" i="19"/>
  <c r="N23" i="19"/>
  <c r="J23" i="19"/>
  <c r="G23" i="19"/>
  <c r="R22" i="19"/>
  <c r="N22" i="19"/>
  <c r="J22" i="19"/>
  <c r="G22" i="19"/>
  <c r="R21" i="19"/>
  <c r="R25" i="19" s="1"/>
  <c r="N21" i="19"/>
  <c r="N25" i="19" s="1"/>
  <c r="N26" i="19" s="1"/>
  <c r="J21" i="19"/>
  <c r="J25" i="19" s="1"/>
  <c r="G21" i="19"/>
  <c r="G25" i="19" s="1"/>
  <c r="AD24" i="19"/>
  <c r="Y24" i="19"/>
  <c r="V24" i="19"/>
  <c r="AD23" i="19"/>
  <c r="Y23" i="19"/>
  <c r="V23" i="19"/>
  <c r="AD22" i="19"/>
  <c r="Y22" i="19"/>
  <c r="V22" i="19"/>
  <c r="AD21" i="19"/>
  <c r="Y21" i="19"/>
  <c r="V21" i="19"/>
  <c r="R30" i="18"/>
  <c r="J30" i="18"/>
  <c r="R29" i="18"/>
  <c r="J29" i="18"/>
  <c r="R28" i="18"/>
  <c r="J28" i="18"/>
  <c r="R27" i="18"/>
  <c r="R31" i="18" s="1"/>
  <c r="J27" i="18"/>
  <c r="J31" i="18" s="1"/>
  <c r="G27" i="18"/>
  <c r="AD29" i="18"/>
  <c r="Y29" i="18"/>
  <c r="Z29" i="18" s="1"/>
  <c r="AH29" i="18" s="1"/>
  <c r="AD28" i="18"/>
  <c r="Y28" i="18"/>
  <c r="Z28" i="18" s="1"/>
  <c r="AH28" i="18" s="1"/>
  <c r="N23" i="18"/>
  <c r="N25" i="18" s="1"/>
  <c r="G23" i="18"/>
  <c r="G25" i="18" s="1"/>
  <c r="R16" i="18"/>
  <c r="J16" i="18"/>
  <c r="AD15" i="18"/>
  <c r="R15" i="18"/>
  <c r="J15" i="18"/>
  <c r="R14" i="18"/>
  <c r="J14" i="18"/>
  <c r="R13" i="18"/>
  <c r="J13" i="18"/>
  <c r="R12" i="18"/>
  <c r="J12" i="18"/>
  <c r="R11" i="18"/>
  <c r="J11" i="18"/>
  <c r="R10" i="18"/>
  <c r="J10" i="18"/>
  <c r="R9" i="18"/>
  <c r="J9" i="18"/>
  <c r="J17" i="18" s="1"/>
  <c r="AD16" i="18"/>
  <c r="AD14" i="18"/>
  <c r="AD13" i="18"/>
  <c r="AD12" i="18"/>
  <c r="AD11" i="18"/>
  <c r="AD10" i="18"/>
  <c r="AF17" i="18"/>
  <c r="AD9" i="18"/>
  <c r="R9" i="17"/>
  <c r="N9" i="17"/>
  <c r="J9" i="17"/>
  <c r="G9" i="17"/>
  <c r="N13" i="17"/>
  <c r="G13" i="17"/>
  <c r="N12" i="17"/>
  <c r="N14" i="17" s="1"/>
  <c r="G12" i="17"/>
  <c r="G14" i="17" s="1"/>
  <c r="R16" i="17"/>
  <c r="N16" i="17"/>
  <c r="J16" i="17"/>
  <c r="G16" i="17"/>
  <c r="R20" i="17"/>
  <c r="N20" i="17"/>
  <c r="J20" i="17"/>
  <c r="G20" i="17"/>
  <c r="R19" i="17"/>
  <c r="R21" i="17" s="1"/>
  <c r="N19" i="17"/>
  <c r="N21" i="17" s="1"/>
  <c r="J19" i="17"/>
  <c r="J21" i="17" s="1"/>
  <c r="G19" i="17"/>
  <c r="G21" i="17" s="1"/>
  <c r="AD20" i="17"/>
  <c r="Y20" i="17"/>
  <c r="V20" i="17"/>
  <c r="AF21" i="17"/>
  <c r="AD19" i="17"/>
  <c r="AD21" i="17" s="1"/>
  <c r="Y21" i="17"/>
  <c r="V19" i="17"/>
  <c r="V21" i="17" s="1"/>
  <c r="R19" i="15"/>
  <c r="N19" i="15"/>
  <c r="J19" i="15"/>
  <c r="G19" i="15"/>
  <c r="R12" i="15"/>
  <c r="N12" i="15"/>
  <c r="J12" i="15"/>
  <c r="G12" i="15"/>
  <c r="R23" i="13"/>
  <c r="N23" i="13"/>
  <c r="J23" i="13"/>
  <c r="G23" i="13"/>
  <c r="R22" i="13"/>
  <c r="R24" i="13" s="1"/>
  <c r="N22" i="13"/>
  <c r="N24" i="13" s="1"/>
  <c r="J22" i="13"/>
  <c r="J24" i="13" s="1"/>
  <c r="G22" i="13"/>
  <c r="G24" i="13" s="1"/>
  <c r="AD22" i="13"/>
  <c r="Y22" i="13"/>
  <c r="V22" i="13"/>
  <c r="N15" i="13"/>
  <c r="G15" i="13"/>
  <c r="N14" i="13"/>
  <c r="G14" i="13"/>
  <c r="N13" i="13"/>
  <c r="G13" i="13"/>
  <c r="N12" i="13"/>
  <c r="N16" i="13" s="1"/>
  <c r="G12" i="13"/>
  <c r="G16" i="13" s="1"/>
  <c r="Y14" i="13"/>
  <c r="V14" i="13"/>
  <c r="Y13" i="13"/>
  <c r="V13" i="13"/>
  <c r="E10" i="13"/>
  <c r="K10" i="13"/>
  <c r="L10" i="13"/>
  <c r="S10" i="13"/>
  <c r="R9" i="13"/>
  <c r="N9" i="13"/>
  <c r="J9" i="13"/>
  <c r="J10" i="13" s="1"/>
  <c r="G9" i="13"/>
  <c r="G10" i="13" s="1"/>
  <c r="R18" i="12"/>
  <c r="N18" i="12"/>
  <c r="J18" i="12"/>
  <c r="G18" i="12"/>
  <c r="N15" i="12"/>
  <c r="G15" i="12"/>
  <c r="V15" i="12"/>
  <c r="Y15" i="12"/>
  <c r="R12" i="12"/>
  <c r="N12" i="12"/>
  <c r="J12" i="12"/>
  <c r="G12" i="12"/>
  <c r="R15" i="22" l="1"/>
  <c r="AI17" i="20"/>
  <c r="J24" i="20"/>
  <c r="R11" i="22"/>
  <c r="J11" i="22"/>
  <c r="AD17" i="18"/>
  <c r="R17" i="18"/>
  <c r="G13" i="20"/>
  <c r="G31" i="18"/>
  <c r="G24" i="20"/>
  <c r="G16" i="19"/>
  <c r="G12" i="19"/>
  <c r="AG29" i="18"/>
  <c r="AI29" i="18" s="1"/>
  <c r="AG21" i="19"/>
  <c r="AG24" i="19"/>
  <c r="AI24" i="19" s="1"/>
  <c r="AG28" i="18"/>
  <c r="AI28" i="18" s="1"/>
  <c r="AG15" i="18"/>
  <c r="AI15" i="18" s="1"/>
  <c r="Z11" i="20"/>
  <c r="AH11" i="20" s="1"/>
  <c r="AJ11" i="20" s="1"/>
  <c r="N10" i="13"/>
  <c r="AG22" i="13"/>
  <c r="AJ14" i="24"/>
  <c r="Z22" i="13"/>
  <c r="Z15" i="12"/>
  <c r="AH15" i="12" s="1"/>
  <c r="AJ15" i="24"/>
  <c r="AJ13" i="24"/>
  <c r="Z22" i="19"/>
  <c r="AH22" i="19" s="1"/>
  <c r="AG23" i="19"/>
  <c r="AI23" i="19" s="1"/>
  <c r="Z21" i="19"/>
  <c r="AG22" i="19"/>
  <c r="AI22" i="19" s="1"/>
  <c r="Z24" i="19"/>
  <c r="AH24" i="19" s="1"/>
  <c r="Z23" i="19"/>
  <c r="AH23" i="19" s="1"/>
  <c r="AG10" i="18"/>
  <c r="AI10" i="18" s="1"/>
  <c r="AG11" i="18"/>
  <c r="AI11" i="18" s="1"/>
  <c r="AG12" i="18"/>
  <c r="AI12" i="18" s="1"/>
  <c r="AG13" i="18"/>
  <c r="AI13" i="18" s="1"/>
  <c r="AG14" i="18"/>
  <c r="AI14" i="18" s="1"/>
  <c r="AG16" i="18"/>
  <c r="AI16" i="18" s="1"/>
  <c r="AG9" i="18"/>
  <c r="AH9" i="18"/>
  <c r="AH17" i="18" s="1"/>
  <c r="AG19" i="17"/>
  <c r="AG20" i="17"/>
  <c r="AI20" i="17" s="1"/>
  <c r="Z20" i="17"/>
  <c r="AH20" i="17" s="1"/>
  <c r="Z19" i="17"/>
  <c r="R10" i="13"/>
  <c r="Z13" i="13"/>
  <c r="AH13" i="13" s="1"/>
  <c r="AJ13" i="13" s="1"/>
  <c r="Z14" i="13"/>
  <c r="AH14" i="13" s="1"/>
  <c r="AG17" i="18" l="1"/>
  <c r="AI19" i="17"/>
  <c r="AG21" i="17"/>
  <c r="AI9" i="18"/>
  <c r="AH22" i="13"/>
  <c r="AI22" i="13"/>
  <c r="AI21" i="19"/>
  <c r="AH19" i="17"/>
  <c r="AH21" i="17" s="1"/>
  <c r="Z21" i="17"/>
  <c r="AH21" i="19"/>
  <c r="AJ29" i="18"/>
  <c r="AJ23" i="19"/>
  <c r="AJ15" i="18"/>
  <c r="AJ22" i="13"/>
  <c r="AJ24" i="19"/>
  <c r="AJ22" i="19"/>
  <c r="AJ28" i="18"/>
  <c r="AJ14" i="18"/>
  <c r="AJ12" i="18"/>
  <c r="AJ11" i="18"/>
  <c r="AJ13" i="18"/>
  <c r="AJ16" i="18"/>
  <c r="AJ10" i="18"/>
  <c r="AJ9" i="18"/>
  <c r="AJ20" i="17"/>
  <c r="AJ19" i="17"/>
  <c r="AJ14" i="13"/>
  <c r="AJ15" i="12"/>
  <c r="AJ21" i="19" l="1"/>
  <c r="Y9" i="38"/>
  <c r="R34" i="38" l="1"/>
  <c r="N34" i="38"/>
  <c r="J34" i="38"/>
  <c r="G34" i="38"/>
  <c r="R33" i="38"/>
  <c r="N33" i="38"/>
  <c r="J33" i="38"/>
  <c r="G33" i="38"/>
  <c r="R32" i="38"/>
  <c r="N32" i="38"/>
  <c r="N35" i="38" s="1"/>
  <c r="J32" i="38"/>
  <c r="G32" i="38"/>
  <c r="R31" i="38"/>
  <c r="R35" i="38" s="1"/>
  <c r="G31" i="38"/>
  <c r="AD33" i="38"/>
  <c r="V33" i="38"/>
  <c r="AD32" i="38"/>
  <c r="Y32" i="38"/>
  <c r="Y35" i="38" s="1"/>
  <c r="V32" i="38"/>
  <c r="R28" i="38"/>
  <c r="N28" i="38"/>
  <c r="G28" i="38"/>
  <c r="R27" i="38"/>
  <c r="N27" i="38"/>
  <c r="G27" i="38"/>
  <c r="R26" i="38"/>
  <c r="N26" i="38"/>
  <c r="G26" i="38"/>
  <c r="R25" i="38"/>
  <c r="R29" i="38" s="1"/>
  <c r="N25" i="38"/>
  <c r="N29" i="38" s="1"/>
  <c r="G25" i="38"/>
  <c r="G29" i="38" s="1"/>
  <c r="AD28" i="38"/>
  <c r="Y28" i="38"/>
  <c r="AD27" i="38"/>
  <c r="V27" i="38"/>
  <c r="AD26" i="38"/>
  <c r="Y26" i="38"/>
  <c r="Y29" i="38" s="1"/>
  <c r="V26" i="38"/>
  <c r="N22" i="38"/>
  <c r="G22" i="38"/>
  <c r="N21" i="38"/>
  <c r="G21" i="38"/>
  <c r="N20" i="38"/>
  <c r="N23" i="38" s="1"/>
  <c r="G20" i="38"/>
  <c r="G19" i="38"/>
  <c r="G18" i="38"/>
  <c r="V22" i="38"/>
  <c r="Y22" i="38"/>
  <c r="Y21" i="38"/>
  <c r="V21" i="38"/>
  <c r="Y20" i="38"/>
  <c r="V20" i="38"/>
  <c r="Y19" i="38"/>
  <c r="V19" i="38"/>
  <c r="N15" i="38"/>
  <c r="G15" i="38"/>
  <c r="N14" i="38"/>
  <c r="G14" i="38"/>
  <c r="N10" i="38"/>
  <c r="G10" i="38"/>
  <c r="O16" i="38"/>
  <c r="N9" i="38"/>
  <c r="N16" i="38" s="1"/>
  <c r="G9" i="38"/>
  <c r="Y14" i="38"/>
  <c r="V14" i="38"/>
  <c r="E16" i="38"/>
  <c r="Y10" i="38"/>
  <c r="V10" i="38"/>
  <c r="R22" i="11"/>
  <c r="N22" i="11"/>
  <c r="J22" i="11"/>
  <c r="G22" i="11"/>
  <c r="R21" i="11"/>
  <c r="N21" i="11"/>
  <c r="J21" i="11"/>
  <c r="G21" i="11"/>
  <c r="R18" i="11"/>
  <c r="R19" i="11" s="1"/>
  <c r="N18" i="11"/>
  <c r="N19" i="11" s="1"/>
  <c r="J18" i="11"/>
  <c r="J19" i="11" s="1"/>
  <c r="G18" i="11"/>
  <c r="G19" i="11" s="1"/>
  <c r="N15" i="11"/>
  <c r="G15" i="11"/>
  <c r="N14" i="11"/>
  <c r="N16" i="11" s="1"/>
  <c r="G14" i="11"/>
  <c r="G16" i="11" s="1"/>
  <c r="Y14" i="11"/>
  <c r="V14" i="11"/>
  <c r="N11" i="11"/>
  <c r="N12" i="11" s="1"/>
  <c r="AD23" i="11"/>
  <c r="Y23" i="11"/>
  <c r="V23" i="11"/>
  <c r="R23" i="11"/>
  <c r="N23" i="11"/>
  <c r="J23" i="11"/>
  <c r="G23" i="11"/>
  <c r="AD22" i="11"/>
  <c r="Y22" i="11"/>
  <c r="V22" i="11"/>
  <c r="R18" i="10"/>
  <c r="R19" i="10" s="1"/>
  <c r="N18" i="10"/>
  <c r="N19" i="10" s="1"/>
  <c r="J18" i="10"/>
  <c r="J19" i="10" s="1"/>
  <c r="G18" i="10"/>
  <c r="G19" i="10" s="1"/>
  <c r="R15" i="10"/>
  <c r="N15" i="10"/>
  <c r="J15" i="10"/>
  <c r="G15" i="10"/>
  <c r="R14" i="10"/>
  <c r="R16" i="10" s="1"/>
  <c r="N14" i="10"/>
  <c r="N16" i="10" s="1"/>
  <c r="J14" i="10"/>
  <c r="J16" i="10" s="1"/>
  <c r="G14" i="10"/>
  <c r="G16" i="10" s="1"/>
  <c r="R11" i="10"/>
  <c r="N11" i="10"/>
  <c r="J11" i="10"/>
  <c r="G11" i="10"/>
  <c r="R10" i="10"/>
  <c r="R12" i="10" s="1"/>
  <c r="N10" i="10"/>
  <c r="J10" i="10"/>
  <c r="J12" i="10" s="1"/>
  <c r="G10" i="10"/>
  <c r="N9" i="10"/>
  <c r="G9" i="10"/>
  <c r="G12" i="10" s="1"/>
  <c r="R15" i="8"/>
  <c r="R12" i="8"/>
  <c r="R11" i="8"/>
  <c r="R9" i="8"/>
  <c r="G9" i="8"/>
  <c r="R38" i="8"/>
  <c r="N38" i="8"/>
  <c r="J38" i="8"/>
  <c r="R37" i="8"/>
  <c r="J37" i="8"/>
  <c r="R36" i="8"/>
  <c r="J36" i="8"/>
  <c r="R35" i="8"/>
  <c r="J35" i="8"/>
  <c r="R34" i="8"/>
  <c r="J34" i="8"/>
  <c r="R33" i="8"/>
  <c r="J33" i="8"/>
  <c r="J39" i="8" s="1"/>
  <c r="G33" i="8"/>
  <c r="AD37" i="8"/>
  <c r="Y37" i="8"/>
  <c r="AD36" i="8"/>
  <c r="Y36" i="8"/>
  <c r="AD35" i="8"/>
  <c r="Y35" i="8"/>
  <c r="AD34" i="8"/>
  <c r="Y34" i="8"/>
  <c r="G18" i="8"/>
  <c r="Y25" i="8"/>
  <c r="Y24" i="8"/>
  <c r="Y23" i="8"/>
  <c r="Y22" i="8"/>
  <c r="Y21" i="8"/>
  <c r="Y20" i="8"/>
  <c r="Y19" i="8"/>
  <c r="AD12" i="8"/>
  <c r="Y12" i="8"/>
  <c r="AD11" i="8"/>
  <c r="Y11" i="8"/>
  <c r="R16" i="7"/>
  <c r="N16" i="7"/>
  <c r="J16" i="7"/>
  <c r="G16" i="7"/>
  <c r="G21" i="6"/>
  <c r="J21" i="6"/>
  <c r="N21" i="6"/>
  <c r="R21" i="6"/>
  <c r="V21" i="6"/>
  <c r="Y21" i="6"/>
  <c r="AD21" i="6"/>
  <c r="AF21" i="6"/>
  <c r="R27" i="6"/>
  <c r="N27" i="6"/>
  <c r="J27" i="6"/>
  <c r="G27" i="6"/>
  <c r="R26" i="6"/>
  <c r="N26" i="6"/>
  <c r="J26" i="6"/>
  <c r="G26" i="6"/>
  <c r="R25" i="6"/>
  <c r="R28" i="6" s="1"/>
  <c r="N25" i="6"/>
  <c r="N28" i="6" s="1"/>
  <c r="J25" i="6"/>
  <c r="J28" i="6" s="1"/>
  <c r="G25" i="6"/>
  <c r="G28" i="6" s="1"/>
  <c r="N18" i="6"/>
  <c r="N19" i="6" s="1"/>
  <c r="G18" i="6"/>
  <c r="G19" i="6" s="1"/>
  <c r="N14" i="6"/>
  <c r="G14" i="6"/>
  <c r="N13" i="6"/>
  <c r="N15" i="6" s="1"/>
  <c r="G13" i="6"/>
  <c r="AD26" i="6"/>
  <c r="Y26" i="6"/>
  <c r="V26" i="6"/>
  <c r="R24" i="5"/>
  <c r="N24" i="5"/>
  <c r="J24" i="5"/>
  <c r="G24" i="5"/>
  <c r="R23" i="5"/>
  <c r="J23" i="5"/>
  <c r="R22" i="5"/>
  <c r="J22" i="5"/>
  <c r="R21" i="5"/>
  <c r="J21" i="5"/>
  <c r="R20" i="5"/>
  <c r="R25" i="5" s="1"/>
  <c r="J20" i="5"/>
  <c r="G20" i="5"/>
  <c r="AD23" i="5"/>
  <c r="Y23" i="5"/>
  <c r="V23" i="5"/>
  <c r="AD22" i="5"/>
  <c r="Y22" i="5"/>
  <c r="V22" i="5"/>
  <c r="AD21" i="5"/>
  <c r="Y21" i="5"/>
  <c r="V21" i="5"/>
  <c r="R17" i="5"/>
  <c r="N17" i="5"/>
  <c r="J17" i="5"/>
  <c r="G17" i="5"/>
  <c r="N12" i="5"/>
  <c r="N15" i="5" s="1"/>
  <c r="G12" i="5"/>
  <c r="G15" i="5" s="1"/>
  <c r="Y13" i="5"/>
  <c r="Y14" i="5"/>
  <c r="E15" i="5"/>
  <c r="N9" i="5"/>
  <c r="R10" i="2"/>
  <c r="R12" i="2" s="1"/>
  <c r="N10" i="2"/>
  <c r="N12" i="2" s="1"/>
  <c r="J10" i="2"/>
  <c r="J12" i="2" s="1"/>
  <c r="G10" i="2"/>
  <c r="G12" i="2" s="1"/>
  <c r="G15" i="6" l="1"/>
  <c r="O15" i="5"/>
  <c r="R16" i="8"/>
  <c r="R39" i="8"/>
  <c r="G25" i="5"/>
  <c r="J25" i="5"/>
  <c r="G27" i="8"/>
  <c r="N12" i="10"/>
  <c r="G16" i="38"/>
  <c r="G23" i="38"/>
  <c r="G39" i="8"/>
  <c r="N39" i="8"/>
  <c r="G16" i="8"/>
  <c r="H31" i="38"/>
  <c r="G35" i="38"/>
  <c r="N25" i="5"/>
  <c r="Z22" i="5"/>
  <c r="AH22" i="5" s="1"/>
  <c r="AG22" i="5"/>
  <c r="AI22" i="5" s="1"/>
  <c r="Z23" i="5"/>
  <c r="AH23" i="5" s="1"/>
  <c r="AG23" i="5"/>
  <c r="AI23" i="5" s="1"/>
  <c r="Z23" i="8"/>
  <c r="AH23" i="8" s="1"/>
  <c r="Z26" i="38"/>
  <c r="AH26" i="38" s="1"/>
  <c r="Z27" i="38"/>
  <c r="AH27" i="38" s="1"/>
  <c r="AG21" i="6"/>
  <c r="AI21" i="6" s="1"/>
  <c r="Z37" i="8"/>
  <c r="AH37" i="8" s="1"/>
  <c r="AG36" i="8"/>
  <c r="AI36" i="8" s="1"/>
  <c r="AG37" i="8"/>
  <c r="AG33" i="38"/>
  <c r="AI33" i="38" s="1"/>
  <c r="Z33" i="38"/>
  <c r="AH33" i="38" s="1"/>
  <c r="AG27" i="38"/>
  <c r="AI27" i="38" s="1"/>
  <c r="AG28" i="38"/>
  <c r="AI28" i="38" s="1"/>
  <c r="AG32" i="38"/>
  <c r="AI32" i="38" s="1"/>
  <c r="Z32" i="38"/>
  <c r="AH32" i="38" s="1"/>
  <c r="AG26" i="38"/>
  <c r="AI26" i="38" s="1"/>
  <c r="Z19" i="38"/>
  <c r="AH19" i="38" s="1"/>
  <c r="Z20" i="38"/>
  <c r="AH20" i="38" s="1"/>
  <c r="Z21" i="38"/>
  <c r="AH21" i="38" s="1"/>
  <c r="Z28" i="38"/>
  <c r="AH28" i="38" s="1"/>
  <c r="Z22" i="38"/>
  <c r="AH22" i="38" s="1"/>
  <c r="Z14" i="38"/>
  <c r="AH14" i="38" s="1"/>
  <c r="Z10" i="38"/>
  <c r="AH10" i="38" s="1"/>
  <c r="Z14" i="11"/>
  <c r="AG22" i="11"/>
  <c r="AI22" i="11" s="1"/>
  <c r="AG23" i="11"/>
  <c r="AI23" i="11" s="1"/>
  <c r="Z22" i="11"/>
  <c r="AH22" i="11" s="1"/>
  <c r="Z23" i="11"/>
  <c r="Z36" i="8"/>
  <c r="AH36" i="8" s="1"/>
  <c r="Z20" i="8"/>
  <c r="AH20" i="8" s="1"/>
  <c r="Z24" i="8"/>
  <c r="AH24" i="8" s="1"/>
  <c r="AG34" i="8"/>
  <c r="AI34" i="8" s="1"/>
  <c r="AG35" i="8"/>
  <c r="AI35" i="8" s="1"/>
  <c r="Z34" i="8"/>
  <c r="AH34" i="8" s="1"/>
  <c r="Z35" i="8"/>
  <c r="AH35" i="8" s="1"/>
  <c r="AI37" i="8"/>
  <c r="Z21" i="8"/>
  <c r="AH21" i="8" s="1"/>
  <c r="Z25" i="8"/>
  <c r="AH25" i="8" s="1"/>
  <c r="Z22" i="8"/>
  <c r="AH22" i="8" s="1"/>
  <c r="Z19" i="8"/>
  <c r="AH19" i="8" s="1"/>
  <c r="AG12" i="8"/>
  <c r="Z12" i="8"/>
  <c r="AH12" i="8" s="1"/>
  <c r="AG11" i="8"/>
  <c r="Z11" i="8"/>
  <c r="AH11" i="8" s="1"/>
  <c r="Z26" i="6"/>
  <c r="Z21" i="6"/>
  <c r="AH21" i="6" s="1"/>
  <c r="AG26" i="6"/>
  <c r="AI26" i="6" s="1"/>
  <c r="AG21" i="5"/>
  <c r="AI21" i="5" s="1"/>
  <c r="Z21" i="5"/>
  <c r="AH21" i="5" s="1"/>
  <c r="Z14" i="5"/>
  <c r="AH14" i="5" s="1"/>
  <c r="Z13" i="5"/>
  <c r="AH13" i="5" s="1"/>
  <c r="AJ21" i="6" l="1"/>
  <c r="AH14" i="11"/>
  <c r="AJ14" i="11"/>
  <c r="I31" i="38"/>
  <c r="H35" i="38"/>
  <c r="AH23" i="11"/>
  <c r="AJ23" i="11" s="1"/>
  <c r="AH26" i="6"/>
  <c r="AJ26" i="6" s="1"/>
  <c r="AJ26" i="38"/>
  <c r="AJ27" i="38"/>
  <c r="AJ28" i="38"/>
  <c r="AJ32" i="38"/>
  <c r="AJ33" i="38"/>
  <c r="AJ36" i="8"/>
  <c r="AJ22" i="38"/>
  <c r="AJ20" i="38"/>
  <c r="AJ19" i="38"/>
  <c r="AJ14" i="38"/>
  <c r="AJ21" i="38"/>
  <c r="AJ10" i="38"/>
  <c r="AJ22" i="11"/>
  <c r="AJ35" i="8"/>
  <c r="AJ37" i="8"/>
  <c r="AJ23" i="8"/>
  <c r="AJ20" i="8"/>
  <c r="AJ34" i="8"/>
  <c r="AJ25" i="8"/>
  <c r="AJ24" i="8"/>
  <c r="AJ21" i="8"/>
  <c r="AJ19" i="8"/>
  <c r="AJ22" i="8"/>
  <c r="AJ12" i="8"/>
  <c r="AJ11" i="8"/>
  <c r="AJ21" i="5"/>
  <c r="AJ22" i="5"/>
  <c r="AJ23" i="5"/>
  <c r="AJ13" i="5"/>
  <c r="AJ14" i="5"/>
  <c r="O26" i="5"/>
  <c r="E25" i="5"/>
  <c r="AF24" i="5"/>
  <c r="AD24" i="5"/>
  <c r="Y24" i="5"/>
  <c r="V24" i="5"/>
  <c r="AD20" i="5"/>
  <c r="Y20" i="5"/>
  <c r="V20" i="5"/>
  <c r="L16" i="1"/>
  <c r="H16" i="1"/>
  <c r="AE18" i="5"/>
  <c r="AC18" i="5"/>
  <c r="AA18" i="5"/>
  <c r="AA26" i="5" s="1"/>
  <c r="X18" i="5"/>
  <c r="U18" i="5"/>
  <c r="S18" i="5"/>
  <c r="P18" i="5"/>
  <c r="P26" i="5" s="1"/>
  <c r="L18" i="5"/>
  <c r="K18" i="5"/>
  <c r="H18" i="5"/>
  <c r="H26" i="5" s="1"/>
  <c r="E18" i="5"/>
  <c r="AF17" i="5"/>
  <c r="AD17" i="5"/>
  <c r="Y17" i="5"/>
  <c r="Y18" i="5" s="1"/>
  <c r="AG16" i="1" s="1"/>
  <c r="V17" i="5"/>
  <c r="V18" i="5" s="1"/>
  <c r="AF16" i="1" s="1"/>
  <c r="R18" i="5"/>
  <c r="V16" i="1" s="1"/>
  <c r="N18" i="5"/>
  <c r="R16" i="1" s="1"/>
  <c r="J18" i="5"/>
  <c r="K16" i="1" s="1"/>
  <c r="Y12" i="5"/>
  <c r="V12" i="5"/>
  <c r="U16" i="1"/>
  <c r="Q16" i="1"/>
  <c r="J16" i="1"/>
  <c r="F16" i="1"/>
  <c r="AE10" i="5"/>
  <c r="AC10" i="5"/>
  <c r="X10" i="5"/>
  <c r="U10" i="5"/>
  <c r="S10" i="5"/>
  <c r="L10" i="5"/>
  <c r="K10" i="5"/>
  <c r="E10" i="5"/>
  <c r="G10" i="5"/>
  <c r="E16" i="1" s="1"/>
  <c r="Y9" i="5"/>
  <c r="V9" i="5"/>
  <c r="O29" i="6"/>
  <c r="AD27" i="6"/>
  <c r="Y27" i="6"/>
  <c r="V27" i="6"/>
  <c r="AD25" i="6"/>
  <c r="Y25" i="6"/>
  <c r="V25" i="6"/>
  <c r="W17" i="1"/>
  <c r="L17" i="1"/>
  <c r="AE22" i="6"/>
  <c r="AC22" i="6"/>
  <c r="AA22" i="6"/>
  <c r="AA29" i="6" s="1"/>
  <c r="X22" i="6"/>
  <c r="U22" i="6"/>
  <c r="S22" i="6"/>
  <c r="P22" i="6"/>
  <c r="P29" i="6" s="1"/>
  <c r="L22" i="6"/>
  <c r="K22" i="6"/>
  <c r="H22" i="6"/>
  <c r="H29" i="6" s="1"/>
  <c r="E22" i="6"/>
  <c r="Y22" i="6"/>
  <c r="V22" i="6"/>
  <c r="AF22" i="6"/>
  <c r="R22" i="6"/>
  <c r="N22" i="6"/>
  <c r="G22" i="6"/>
  <c r="Y18" i="6"/>
  <c r="Y19" i="6" s="1"/>
  <c r="V18" i="6"/>
  <c r="V19" i="6" s="1"/>
  <c r="E15" i="6"/>
  <c r="AD14" i="6"/>
  <c r="AD15" i="6" s="1"/>
  <c r="Y14" i="6"/>
  <c r="V14" i="6"/>
  <c r="Y13" i="6"/>
  <c r="Y15" i="6" s="1"/>
  <c r="V13" i="6"/>
  <c r="V12" i="6"/>
  <c r="V15" i="6" s="1"/>
  <c r="V28" i="6" l="1"/>
  <c r="AD28" i="6"/>
  <c r="AK16" i="1"/>
  <c r="Y28" i="6"/>
  <c r="AI17" i="1" s="1"/>
  <c r="AF28" i="6"/>
  <c r="AQ17" i="1" s="1"/>
  <c r="V15" i="5"/>
  <c r="AD16" i="1" s="1"/>
  <c r="AL16" i="1"/>
  <c r="V25" i="5"/>
  <c r="AH16" i="1" s="1"/>
  <c r="AD25" i="5"/>
  <c r="AP16" i="1" s="1"/>
  <c r="Y15" i="5"/>
  <c r="AE16" i="1" s="1"/>
  <c r="AM16" i="1"/>
  <c r="Y25" i="5"/>
  <c r="AI16" i="1" s="1"/>
  <c r="AF25" i="5"/>
  <c r="AQ16" i="1" s="1"/>
  <c r="J31" i="38"/>
  <c r="J35" i="38" s="1"/>
  <c r="I35" i="38"/>
  <c r="V10" i="5"/>
  <c r="AC29" i="6"/>
  <c r="Z13" i="6"/>
  <c r="AH13" i="6" s="1"/>
  <c r="Z14" i="6"/>
  <c r="AH14" i="6" s="1"/>
  <c r="E29" i="6"/>
  <c r="U29" i="6"/>
  <c r="L29" i="6"/>
  <c r="Z27" i="6"/>
  <c r="AH27" i="6" s="1"/>
  <c r="AG19" i="6"/>
  <c r="Z12" i="6"/>
  <c r="L26" i="5"/>
  <c r="AC26" i="5"/>
  <c r="AE26" i="5"/>
  <c r="X26" i="5"/>
  <c r="S26" i="5"/>
  <c r="E26" i="5"/>
  <c r="U26" i="5"/>
  <c r="Z24" i="5"/>
  <c r="AH24" i="5" s="1"/>
  <c r="AG17" i="5"/>
  <c r="AI17" i="5" s="1"/>
  <c r="AI18" i="5" s="1"/>
  <c r="AG24" i="5"/>
  <c r="AI24" i="5" s="1"/>
  <c r="Z9" i="5"/>
  <c r="AH9" i="5" s="1"/>
  <c r="Y10" i="5"/>
  <c r="AG15" i="5"/>
  <c r="AG20" i="5"/>
  <c r="W16" i="1"/>
  <c r="N10" i="5"/>
  <c r="P16" i="1" s="1"/>
  <c r="K26" i="5"/>
  <c r="AF18" i="5"/>
  <c r="AO16" i="1" s="1"/>
  <c r="S16" i="1"/>
  <c r="Z12" i="5"/>
  <c r="Z15" i="5" s="1"/>
  <c r="Z20" i="5"/>
  <c r="AH20" i="5" s="1"/>
  <c r="T16" i="1"/>
  <c r="AJ16" i="1"/>
  <c r="G18" i="5"/>
  <c r="G16" i="1" s="1"/>
  <c r="D16" i="1" s="1"/>
  <c r="AD18" i="5"/>
  <c r="AN16" i="1" s="1"/>
  <c r="Z17" i="5"/>
  <c r="Z18" i="5" s="1"/>
  <c r="AJ17" i="1"/>
  <c r="AG12" i="6"/>
  <c r="AG15" i="6" s="1"/>
  <c r="AG13" i="6"/>
  <c r="S29" i="6"/>
  <c r="AE29" i="6"/>
  <c r="AH17" i="1"/>
  <c r="AG25" i="6"/>
  <c r="AG27" i="6"/>
  <c r="AI27" i="6" s="1"/>
  <c r="K29" i="6"/>
  <c r="X29" i="6"/>
  <c r="Z18" i="6"/>
  <c r="Z19" i="6" s="1"/>
  <c r="AD22" i="6"/>
  <c r="S17" i="1"/>
  <c r="AP17" i="1"/>
  <c r="AI22" i="6"/>
  <c r="Z25" i="6"/>
  <c r="AG14" i="6"/>
  <c r="J22" i="6"/>
  <c r="AK17" i="1"/>
  <c r="AH12" i="6" l="1"/>
  <c r="AH15" i="6" s="1"/>
  <c r="Z15" i="6"/>
  <c r="AF26" i="5"/>
  <c r="Z28" i="6"/>
  <c r="AI25" i="6"/>
  <c r="AI28" i="6" s="1"/>
  <c r="AG28" i="6"/>
  <c r="Z25" i="5"/>
  <c r="AH25" i="5"/>
  <c r="AS16" i="1"/>
  <c r="AI20" i="5"/>
  <c r="AI25" i="5" s="1"/>
  <c r="AG25" i="5"/>
  <c r="O16" i="1"/>
  <c r="AH18" i="6"/>
  <c r="AH19" i="6" s="1"/>
  <c r="V29" i="6"/>
  <c r="Y29" i="6"/>
  <c r="AC16" i="1"/>
  <c r="Y26" i="5"/>
  <c r="AB16" i="1"/>
  <c r="AA16" i="1" s="1"/>
  <c r="V26" i="5"/>
  <c r="AG18" i="5"/>
  <c r="AJ27" i="6"/>
  <c r="J29" i="6"/>
  <c r="Z22" i="6"/>
  <c r="G29" i="6"/>
  <c r="H17" i="1"/>
  <c r="AI15" i="5"/>
  <c r="AJ24" i="5"/>
  <c r="N26" i="5"/>
  <c r="AR16" i="1"/>
  <c r="G26" i="5"/>
  <c r="AJ9" i="5"/>
  <c r="AG10" i="5"/>
  <c r="Z10" i="5"/>
  <c r="J26" i="5"/>
  <c r="I16" i="1"/>
  <c r="AI10" i="5"/>
  <c r="R26" i="5"/>
  <c r="AH10" i="5"/>
  <c r="AH17" i="5"/>
  <c r="AJ20" i="5"/>
  <c r="AH12" i="5"/>
  <c r="AH15" i="5" s="1"/>
  <c r="N29" i="6"/>
  <c r="AJ14" i="6"/>
  <c r="AH22" i="6"/>
  <c r="R29" i="6"/>
  <c r="AJ22" i="6"/>
  <c r="AG22" i="6"/>
  <c r="AH25" i="6"/>
  <c r="AH28" i="6" s="1"/>
  <c r="X24" i="40"/>
  <c r="X16" i="40"/>
  <c r="AJ18" i="6" l="1"/>
  <c r="AI29" i="6"/>
  <c r="AJ13" i="6"/>
  <c r="AJ25" i="5"/>
  <c r="AJ12" i="6"/>
  <c r="AT16" i="1"/>
  <c r="AJ19" i="6"/>
  <c r="Z29" i="6"/>
  <c r="AG29" i="6"/>
  <c r="AG26" i="5"/>
  <c r="Z26" i="5"/>
  <c r="AJ10" i="5"/>
  <c r="AI26" i="5"/>
  <c r="AJ12" i="5"/>
  <c r="AJ15" i="5" s="1"/>
  <c r="AH18" i="5"/>
  <c r="AH26" i="5" s="1"/>
  <c r="AJ17" i="5"/>
  <c r="AJ18" i="5" s="1"/>
  <c r="AJ25" i="6"/>
  <c r="AJ28" i="6" s="1"/>
  <c r="X21" i="31"/>
  <c r="U21" i="31"/>
  <c r="S21" i="31"/>
  <c r="L21" i="31"/>
  <c r="K21" i="31"/>
  <c r="E21" i="31"/>
  <c r="AF20" i="31"/>
  <c r="AD20" i="31"/>
  <c r="Y20" i="31"/>
  <c r="V20" i="31"/>
  <c r="R20" i="31"/>
  <c r="N20" i="31"/>
  <c r="J20" i="31"/>
  <c r="G20" i="31"/>
  <c r="AF19" i="31"/>
  <c r="AD19" i="31"/>
  <c r="AD21" i="31" s="1"/>
  <c r="AP36" i="1" s="1"/>
  <c r="Y19" i="31"/>
  <c r="V19" i="31"/>
  <c r="R19" i="31"/>
  <c r="N19" i="31"/>
  <c r="N21" i="31" s="1"/>
  <c r="S36" i="1" s="1"/>
  <c r="J19" i="31"/>
  <c r="J21" i="31" s="1"/>
  <c r="L36" i="1" s="1"/>
  <c r="G19" i="31"/>
  <c r="AE17" i="31"/>
  <c r="AC17" i="31"/>
  <c r="AA17" i="31"/>
  <c r="AA22" i="31" s="1"/>
  <c r="X17" i="31"/>
  <c r="U17" i="31"/>
  <c r="S17" i="31"/>
  <c r="P17" i="31"/>
  <c r="P22" i="31" s="1"/>
  <c r="L17" i="31"/>
  <c r="K17" i="31"/>
  <c r="H17" i="31"/>
  <c r="H22" i="31" s="1"/>
  <c r="E17" i="31"/>
  <c r="V17" i="31"/>
  <c r="AF36" i="1" s="1"/>
  <c r="AO36" i="1"/>
  <c r="Y17" i="31"/>
  <c r="AG36" i="1" s="1"/>
  <c r="V36" i="1"/>
  <c r="N17" i="31"/>
  <c r="R36" i="1" s="1"/>
  <c r="J17" i="31"/>
  <c r="K36" i="1" s="1"/>
  <c r="G17" i="31"/>
  <c r="G36" i="1" s="1"/>
  <c r="X14" i="31"/>
  <c r="U14" i="31"/>
  <c r="S14" i="31"/>
  <c r="L14" i="31"/>
  <c r="K14" i="31"/>
  <c r="E14" i="31"/>
  <c r="AD14" i="31"/>
  <c r="AL36" i="1" s="1"/>
  <c r="Y13" i="31"/>
  <c r="Y14" i="31" s="1"/>
  <c r="AE36" i="1" s="1"/>
  <c r="V13" i="31"/>
  <c r="V14" i="31" s="1"/>
  <c r="AD36" i="1" s="1"/>
  <c r="N14" i="31"/>
  <c r="Q36" i="1" s="1"/>
  <c r="J36" i="1"/>
  <c r="G14" i="31"/>
  <c r="F36" i="1" s="1"/>
  <c r="AE11" i="31"/>
  <c r="AC11" i="31"/>
  <c r="X11" i="31"/>
  <c r="U11" i="31"/>
  <c r="S11" i="31"/>
  <c r="L11" i="31"/>
  <c r="K11" i="31"/>
  <c r="E11" i="31"/>
  <c r="Y10" i="31"/>
  <c r="V10" i="31"/>
  <c r="Y9" i="31"/>
  <c r="V9" i="31"/>
  <c r="J11" i="31"/>
  <c r="G11" i="31"/>
  <c r="O23" i="30"/>
  <c r="E22" i="30"/>
  <c r="AD21" i="30"/>
  <c r="Y21" i="30"/>
  <c r="V21" i="30"/>
  <c r="AD19" i="30"/>
  <c r="Y19" i="30"/>
  <c r="V19" i="30"/>
  <c r="W35" i="1"/>
  <c r="L35" i="1"/>
  <c r="AE17" i="30"/>
  <c r="AC17" i="30"/>
  <c r="AA17" i="30"/>
  <c r="AA23" i="30" s="1"/>
  <c r="X17" i="30"/>
  <c r="U17" i="30"/>
  <c r="S17" i="30"/>
  <c r="P17" i="30"/>
  <c r="P23" i="30" s="1"/>
  <c r="L17" i="30"/>
  <c r="K17" i="30"/>
  <c r="H17" i="30"/>
  <c r="H23" i="30" s="1"/>
  <c r="E17" i="30"/>
  <c r="AF16" i="30"/>
  <c r="AD16" i="30"/>
  <c r="Y16" i="30"/>
  <c r="V16" i="30"/>
  <c r="AF15" i="30"/>
  <c r="AF17" i="30" s="1"/>
  <c r="AO35" i="1" s="1"/>
  <c r="AD15" i="30"/>
  <c r="Y15" i="30"/>
  <c r="V15" i="30"/>
  <c r="V17" i="30" s="1"/>
  <c r="AF35" i="1" s="1"/>
  <c r="R15" i="30"/>
  <c r="R17" i="30" s="1"/>
  <c r="V35" i="1" s="1"/>
  <c r="N15" i="30"/>
  <c r="N17" i="30" s="1"/>
  <c r="R35" i="1" s="1"/>
  <c r="J15" i="30"/>
  <c r="G15" i="30"/>
  <c r="G17" i="30" s="1"/>
  <c r="G35" i="1" s="1"/>
  <c r="X13" i="30"/>
  <c r="U13" i="30"/>
  <c r="S13" i="30"/>
  <c r="L13" i="30"/>
  <c r="K13" i="30"/>
  <c r="E13" i="30"/>
  <c r="AM35" i="1"/>
  <c r="Y12" i="30"/>
  <c r="Y13" i="30" s="1"/>
  <c r="AE35" i="1" s="1"/>
  <c r="V12" i="30"/>
  <c r="J35" i="1"/>
  <c r="AE10" i="30"/>
  <c r="AC10" i="30"/>
  <c r="X10" i="30"/>
  <c r="U10" i="30"/>
  <c r="S10" i="30"/>
  <c r="L10" i="30"/>
  <c r="K10" i="30"/>
  <c r="E10" i="30"/>
  <c r="N10" i="30"/>
  <c r="Y9" i="30"/>
  <c r="V9" i="30"/>
  <c r="V10" i="30" s="1"/>
  <c r="G10" i="30"/>
  <c r="O33" i="32"/>
  <c r="E32" i="32"/>
  <c r="AF31" i="32"/>
  <c r="AD31" i="32"/>
  <c r="Y31" i="32"/>
  <c r="V31" i="32"/>
  <c r="AD29" i="32"/>
  <c r="Y29" i="32"/>
  <c r="V29" i="32"/>
  <c r="L37" i="1"/>
  <c r="AE27" i="32"/>
  <c r="AC27" i="32"/>
  <c r="AC33" i="32" s="1"/>
  <c r="AA27" i="32"/>
  <c r="AA33" i="32" s="1"/>
  <c r="X27" i="32"/>
  <c r="U27" i="32"/>
  <c r="S27" i="32"/>
  <c r="P27" i="32"/>
  <c r="P33" i="32" s="1"/>
  <c r="L27" i="32"/>
  <c r="K27" i="32"/>
  <c r="H27" i="32"/>
  <c r="H33" i="32" s="1"/>
  <c r="E27" i="32"/>
  <c r="AF26" i="32"/>
  <c r="AD26" i="32"/>
  <c r="AD27" i="32" s="1"/>
  <c r="AN37" i="1" s="1"/>
  <c r="Y26" i="32"/>
  <c r="Y27" i="32" s="1"/>
  <c r="AG37" i="1" s="1"/>
  <c r="V26" i="32"/>
  <c r="V27" i="32" s="1"/>
  <c r="AF37" i="1" s="1"/>
  <c r="R26" i="32"/>
  <c r="R27" i="32" s="1"/>
  <c r="V37" i="1" s="1"/>
  <c r="N26" i="32"/>
  <c r="N27" i="32" s="1"/>
  <c r="R37" i="1" s="1"/>
  <c r="J26" i="32"/>
  <c r="J27" i="32" s="1"/>
  <c r="K37" i="1" s="1"/>
  <c r="G26" i="32"/>
  <c r="G27" i="32" s="1"/>
  <c r="G37" i="1" s="1"/>
  <c r="E24" i="32"/>
  <c r="Y23" i="32"/>
  <c r="V23" i="32"/>
  <c r="AF18" i="32"/>
  <c r="AD18" i="32"/>
  <c r="Y18" i="32"/>
  <c r="V18" i="32"/>
  <c r="Q37" i="1"/>
  <c r="J37" i="1"/>
  <c r="F37" i="1"/>
  <c r="E16" i="32"/>
  <c r="Y15" i="32"/>
  <c r="V15" i="32"/>
  <c r="Y10" i="32"/>
  <c r="V10" i="32"/>
  <c r="AF9" i="32"/>
  <c r="AD9" i="32"/>
  <c r="Y9" i="32"/>
  <c r="V9" i="32"/>
  <c r="E43" i="28"/>
  <c r="AF43" i="28"/>
  <c r="AD39" i="28"/>
  <c r="Y39" i="28"/>
  <c r="Y43" i="28" s="1"/>
  <c r="V39" i="28"/>
  <c r="V43" i="28" s="1"/>
  <c r="S34" i="1"/>
  <c r="AD36" i="28"/>
  <c r="Y36" i="28"/>
  <c r="AF37" i="28"/>
  <c r="AD35" i="28"/>
  <c r="Y35" i="28"/>
  <c r="V35" i="28"/>
  <c r="V34" i="1"/>
  <c r="R34" i="1"/>
  <c r="K34" i="1"/>
  <c r="G34" i="1"/>
  <c r="E33" i="28"/>
  <c r="Y25" i="28"/>
  <c r="Y33" i="28" s="1"/>
  <c r="V25" i="28"/>
  <c r="V33" i="28" s="1"/>
  <c r="E23" i="28"/>
  <c r="Y19" i="28"/>
  <c r="Y23" i="28" s="1"/>
  <c r="V18" i="28"/>
  <c r="V23" i="28" s="1"/>
  <c r="O25" i="40"/>
  <c r="U24" i="40"/>
  <c r="S24" i="40"/>
  <c r="L24" i="40"/>
  <c r="K24" i="40"/>
  <c r="E24" i="40"/>
  <c r="AF23" i="40"/>
  <c r="AD23" i="40"/>
  <c r="Y23" i="40"/>
  <c r="V23" i="40"/>
  <c r="R23" i="40"/>
  <c r="N23" i="40"/>
  <c r="J23" i="40"/>
  <c r="G23" i="40"/>
  <c r="AF22" i="40"/>
  <c r="AF24" i="40" s="1"/>
  <c r="AQ43" i="1" s="1"/>
  <c r="AD22" i="40"/>
  <c r="Y22" i="40"/>
  <c r="V22" i="40"/>
  <c r="R22" i="40"/>
  <c r="R24" i="40" s="1"/>
  <c r="N22" i="40"/>
  <c r="J22" i="40"/>
  <c r="G22" i="40"/>
  <c r="AA25" i="40"/>
  <c r="P25" i="40"/>
  <c r="H25" i="40"/>
  <c r="AD19" i="40"/>
  <c r="Y19" i="40"/>
  <c r="V19" i="40"/>
  <c r="AD18" i="40"/>
  <c r="Y18" i="40"/>
  <c r="Y20" i="40" s="1"/>
  <c r="V18" i="40"/>
  <c r="V43" i="1"/>
  <c r="R43" i="1"/>
  <c r="K43" i="1"/>
  <c r="G43" i="1"/>
  <c r="U16" i="40"/>
  <c r="S16" i="40"/>
  <c r="L16" i="40"/>
  <c r="K16" i="40"/>
  <c r="E16" i="40"/>
  <c r="AD15" i="40"/>
  <c r="Y15" i="40"/>
  <c r="Y16" i="40" s="1"/>
  <c r="AE43" i="1" s="1"/>
  <c r="V15" i="40"/>
  <c r="N16" i="40"/>
  <c r="Q43" i="1" s="1"/>
  <c r="J16" i="40"/>
  <c r="J43" i="1" s="1"/>
  <c r="X25" i="40"/>
  <c r="E13" i="40"/>
  <c r="AF13" i="40"/>
  <c r="AF25" i="40" s="1"/>
  <c r="AD13" i="40"/>
  <c r="Y13" i="40"/>
  <c r="V13" i="40"/>
  <c r="P43" i="1"/>
  <c r="E43" i="1"/>
  <c r="O24" i="39"/>
  <c r="E23" i="39"/>
  <c r="AD22" i="39"/>
  <c r="V22" i="39"/>
  <c r="AF23" i="39"/>
  <c r="AD20" i="39"/>
  <c r="Y20" i="39"/>
  <c r="V20" i="39"/>
  <c r="V23" i="39" s="1"/>
  <c r="L42" i="1"/>
  <c r="AE18" i="39"/>
  <c r="AC18" i="39"/>
  <c r="AA18" i="39"/>
  <c r="AA24" i="39" s="1"/>
  <c r="X18" i="39"/>
  <c r="U18" i="39"/>
  <c r="S18" i="39"/>
  <c r="P18" i="39"/>
  <c r="P24" i="39" s="1"/>
  <c r="L18" i="39"/>
  <c r="K18" i="39"/>
  <c r="H18" i="39"/>
  <c r="H24" i="39" s="1"/>
  <c r="E18" i="39"/>
  <c r="AF17" i="39"/>
  <c r="AD17" i="39"/>
  <c r="Y17" i="39"/>
  <c r="V17" i="39"/>
  <c r="AF16" i="39"/>
  <c r="AF18" i="39" s="1"/>
  <c r="AO42" i="1" s="1"/>
  <c r="AD16" i="39"/>
  <c r="Y16" i="39"/>
  <c r="V16" i="39"/>
  <c r="V18" i="39" s="1"/>
  <c r="AF42" i="1" s="1"/>
  <c r="R16" i="39"/>
  <c r="R18" i="39" s="1"/>
  <c r="V42" i="1" s="1"/>
  <c r="N16" i="39"/>
  <c r="N18" i="39" s="1"/>
  <c r="R42" i="1" s="1"/>
  <c r="J16" i="39"/>
  <c r="J18" i="39" s="1"/>
  <c r="K42" i="1" s="1"/>
  <c r="G16" i="39"/>
  <c r="G18" i="39" s="1"/>
  <c r="G42" i="1" s="1"/>
  <c r="E14" i="39"/>
  <c r="AF14" i="39"/>
  <c r="AD13" i="39"/>
  <c r="AD14" i="39" s="1"/>
  <c r="Y13" i="39"/>
  <c r="V13" i="39"/>
  <c r="V14" i="39" s="1"/>
  <c r="R13" i="39"/>
  <c r="N13" i="39"/>
  <c r="N14" i="39" s="1"/>
  <c r="J13" i="39"/>
  <c r="G13" i="39"/>
  <c r="G14" i="39" s="1"/>
  <c r="E11" i="39"/>
  <c r="AF11" i="39"/>
  <c r="Y9" i="39"/>
  <c r="Y11" i="39" s="1"/>
  <c r="V9" i="39"/>
  <c r="V11" i="39" s="1"/>
  <c r="T42" i="1"/>
  <c r="P42" i="1"/>
  <c r="O36" i="38"/>
  <c r="E35" i="38"/>
  <c r="AD34" i="38"/>
  <c r="V34" i="38"/>
  <c r="AD31" i="38"/>
  <c r="AI41" i="1"/>
  <c r="V31" i="38"/>
  <c r="W41" i="1"/>
  <c r="L41" i="1"/>
  <c r="AC36" i="38"/>
  <c r="AA36" i="38"/>
  <c r="P36" i="38"/>
  <c r="H36" i="38"/>
  <c r="AD25" i="38"/>
  <c r="AD29" i="38" s="1"/>
  <c r="V25" i="38"/>
  <c r="V41" i="1"/>
  <c r="R41" i="1"/>
  <c r="K41" i="1"/>
  <c r="G41" i="1"/>
  <c r="E23" i="38"/>
  <c r="Y18" i="38"/>
  <c r="V18" i="38"/>
  <c r="V23" i="38" s="1"/>
  <c r="U41" i="1"/>
  <c r="J41" i="1"/>
  <c r="Y15" i="38"/>
  <c r="Y16" i="38" s="1"/>
  <c r="V15" i="38"/>
  <c r="V9" i="38"/>
  <c r="E41" i="1"/>
  <c r="O22" i="37"/>
  <c r="U21" i="37"/>
  <c r="U22" i="37" s="1"/>
  <c r="S21" i="37"/>
  <c r="L21" i="37"/>
  <c r="K21" i="37"/>
  <c r="K22" i="37" s="1"/>
  <c r="E21" i="37"/>
  <c r="AE18" i="37"/>
  <c r="AA18" i="37"/>
  <c r="AA22" i="37" s="1"/>
  <c r="X18" i="37"/>
  <c r="P18" i="37"/>
  <c r="P22" i="37" s="1"/>
  <c r="H18" i="37"/>
  <c r="H22" i="37" s="1"/>
  <c r="AF17" i="37"/>
  <c r="AD17" i="37"/>
  <c r="Y17" i="37"/>
  <c r="V17" i="37"/>
  <c r="AF16" i="37"/>
  <c r="AF18" i="37" s="1"/>
  <c r="AO40" i="1" s="1"/>
  <c r="AD16" i="37"/>
  <c r="AD18" i="37" s="1"/>
  <c r="Y16" i="37"/>
  <c r="V16" i="37"/>
  <c r="V18" i="37" s="1"/>
  <c r="AF40" i="1" s="1"/>
  <c r="R16" i="37"/>
  <c r="R18" i="37" s="1"/>
  <c r="V40" i="1" s="1"/>
  <c r="N16" i="37"/>
  <c r="N18" i="37" s="1"/>
  <c r="J16" i="37"/>
  <c r="J18" i="37" s="1"/>
  <c r="K40" i="1" s="1"/>
  <c r="G16" i="37"/>
  <c r="S22" i="37"/>
  <c r="E14" i="37"/>
  <c r="E22" i="37" s="1"/>
  <c r="Y13" i="37"/>
  <c r="V13" i="37"/>
  <c r="Q40" i="1"/>
  <c r="Y12" i="37"/>
  <c r="V12" i="37"/>
  <c r="U40" i="1"/>
  <c r="J40" i="1"/>
  <c r="AE10" i="37"/>
  <c r="AC10" i="37"/>
  <c r="X10" i="37"/>
  <c r="U10" i="37"/>
  <c r="S10" i="37"/>
  <c r="L10" i="37"/>
  <c r="K10" i="37"/>
  <c r="E10" i="37"/>
  <c r="AF9" i="37"/>
  <c r="AD9" i="37"/>
  <c r="AD10" i="37" s="1"/>
  <c r="AJ40" i="1" s="1"/>
  <c r="Y9" i="37"/>
  <c r="Y10" i="37" s="1"/>
  <c r="AC40" i="1" s="1"/>
  <c r="V9" i="37"/>
  <c r="V10" i="37" s="1"/>
  <c r="AB40" i="1" s="1"/>
  <c r="R9" i="37"/>
  <c r="N9" i="37"/>
  <c r="N10" i="37" s="1"/>
  <c r="J9" i="37"/>
  <c r="J10" i="37" s="1"/>
  <c r="I40" i="1" s="1"/>
  <c r="G9" i="37"/>
  <c r="G10" i="37" s="1"/>
  <c r="O22" i="36"/>
  <c r="X21" i="36"/>
  <c r="U21" i="36"/>
  <c r="S21" i="36"/>
  <c r="L21" i="36"/>
  <c r="K21" i="36"/>
  <c r="E21" i="36"/>
  <c r="AF21" i="36"/>
  <c r="AQ39" i="1" s="1"/>
  <c r="AD20" i="36"/>
  <c r="Y20" i="36"/>
  <c r="Y21" i="36" s="1"/>
  <c r="AI39" i="1" s="1"/>
  <c r="V20" i="36"/>
  <c r="V21" i="36" s="1"/>
  <c r="AH39" i="1" s="1"/>
  <c r="R21" i="36"/>
  <c r="W39" i="1" s="1"/>
  <c r="N21" i="36"/>
  <c r="S39" i="1" s="1"/>
  <c r="J21" i="36"/>
  <c r="L39" i="1" s="1"/>
  <c r="G21" i="36"/>
  <c r="H39" i="1" s="1"/>
  <c r="AE18" i="36"/>
  <c r="AE22" i="36" s="1"/>
  <c r="AC18" i="36"/>
  <c r="AA18" i="36"/>
  <c r="AA22" i="36" s="1"/>
  <c r="X18" i="36"/>
  <c r="U18" i="36"/>
  <c r="S18" i="36"/>
  <c r="P18" i="36"/>
  <c r="P22" i="36" s="1"/>
  <c r="L18" i="36"/>
  <c r="K18" i="36"/>
  <c r="H18" i="36"/>
  <c r="H22" i="36" s="1"/>
  <c r="E18" i="36"/>
  <c r="AF17" i="36"/>
  <c r="AF18" i="36" s="1"/>
  <c r="AO39" i="1" s="1"/>
  <c r="AD17" i="36"/>
  <c r="AD18" i="36" s="1"/>
  <c r="AN39" i="1" s="1"/>
  <c r="Y17" i="36"/>
  <c r="Y18" i="36" s="1"/>
  <c r="AG39" i="1" s="1"/>
  <c r="V17" i="36"/>
  <c r="V18" i="36" s="1"/>
  <c r="AF39" i="1" s="1"/>
  <c r="R17" i="36"/>
  <c r="R18" i="36" s="1"/>
  <c r="V39" i="1" s="1"/>
  <c r="N17" i="36"/>
  <c r="N18" i="36" s="1"/>
  <c r="R39" i="1" s="1"/>
  <c r="J17" i="36"/>
  <c r="G17" i="36"/>
  <c r="G18" i="36" s="1"/>
  <c r="G39" i="1" s="1"/>
  <c r="E15" i="36"/>
  <c r="Y14" i="36"/>
  <c r="V14" i="36"/>
  <c r="AD13" i="36"/>
  <c r="AD15" i="36" s="1"/>
  <c r="Y13" i="36"/>
  <c r="V13" i="36"/>
  <c r="E11" i="36"/>
  <c r="AD10" i="36"/>
  <c r="Y10" i="36"/>
  <c r="V10" i="36"/>
  <c r="AF11" i="36"/>
  <c r="AD9" i="36"/>
  <c r="Y9" i="36"/>
  <c r="Y11" i="36" s="1"/>
  <c r="V9" i="36"/>
  <c r="P39" i="1"/>
  <c r="I39" i="1"/>
  <c r="O24" i="34"/>
  <c r="E23" i="34"/>
  <c r="AD22" i="34"/>
  <c r="Y22" i="34"/>
  <c r="V22" i="34"/>
  <c r="AF20" i="34"/>
  <c r="AF23" i="34" s="1"/>
  <c r="AD20" i="34"/>
  <c r="Y20" i="34"/>
  <c r="Y23" i="34" s="1"/>
  <c r="V20" i="34"/>
  <c r="V23" i="34" s="1"/>
  <c r="W38" i="1"/>
  <c r="L38" i="1"/>
  <c r="H38" i="1"/>
  <c r="AE18" i="34"/>
  <c r="AC18" i="34"/>
  <c r="AA18" i="34"/>
  <c r="AA24" i="34" s="1"/>
  <c r="X18" i="34"/>
  <c r="U18" i="34"/>
  <c r="S18" i="34"/>
  <c r="P18" i="34"/>
  <c r="P24" i="34" s="1"/>
  <c r="L18" i="34"/>
  <c r="K18" i="34"/>
  <c r="H18" i="34"/>
  <c r="H24" i="34" s="1"/>
  <c r="E18" i="34"/>
  <c r="AF17" i="34"/>
  <c r="AF18" i="34" s="1"/>
  <c r="AO38" i="1" s="1"/>
  <c r="AD17" i="34"/>
  <c r="Y17" i="34"/>
  <c r="V17" i="34"/>
  <c r="R18" i="34"/>
  <c r="V38" i="1" s="1"/>
  <c r="J18" i="34"/>
  <c r="K38" i="1" s="1"/>
  <c r="G18" i="34"/>
  <c r="G38" i="1" s="1"/>
  <c r="E15" i="34"/>
  <c r="Y14" i="34"/>
  <c r="V14" i="34"/>
  <c r="Y13" i="34"/>
  <c r="V13" i="34"/>
  <c r="V15" i="34" s="1"/>
  <c r="U38" i="1"/>
  <c r="J38" i="1"/>
  <c r="F38" i="1"/>
  <c r="E11" i="34"/>
  <c r="AD10" i="34"/>
  <c r="Y10" i="34"/>
  <c r="V10" i="34"/>
  <c r="AF11" i="34"/>
  <c r="AD9" i="34"/>
  <c r="Y9" i="34"/>
  <c r="V9" i="34"/>
  <c r="P38" i="1"/>
  <c r="I38" i="1"/>
  <c r="O24" i="26"/>
  <c r="X23" i="26"/>
  <c r="U23" i="26"/>
  <c r="S23" i="26"/>
  <c r="L23" i="26"/>
  <c r="K23" i="26"/>
  <c r="E23" i="26"/>
  <c r="AF22" i="26"/>
  <c r="AD22" i="26"/>
  <c r="Y22" i="26"/>
  <c r="V22" i="26"/>
  <c r="R22" i="26"/>
  <c r="N22" i="26"/>
  <c r="J22" i="26"/>
  <c r="G22" i="26"/>
  <c r="AF21" i="26"/>
  <c r="AD21" i="26"/>
  <c r="Y21" i="26"/>
  <c r="Y23" i="26" s="1"/>
  <c r="AI33" i="1" s="1"/>
  <c r="V21" i="26"/>
  <c r="V23" i="26" s="1"/>
  <c r="AH33" i="1" s="1"/>
  <c r="R21" i="26"/>
  <c r="N21" i="26"/>
  <c r="N23" i="26" s="1"/>
  <c r="S33" i="1" s="1"/>
  <c r="J21" i="26"/>
  <c r="G21" i="26"/>
  <c r="G23" i="26" s="1"/>
  <c r="H33" i="1" s="1"/>
  <c r="AE19" i="26"/>
  <c r="AC19" i="26"/>
  <c r="AA19" i="26"/>
  <c r="AA24" i="26" s="1"/>
  <c r="X19" i="26"/>
  <c r="U19" i="26"/>
  <c r="S19" i="26"/>
  <c r="P19" i="26"/>
  <c r="P24" i="26" s="1"/>
  <c r="L19" i="26"/>
  <c r="K19" i="26"/>
  <c r="H19" i="26"/>
  <c r="H24" i="26" s="1"/>
  <c r="E19" i="26"/>
  <c r="AF16" i="26"/>
  <c r="AF19" i="26" s="1"/>
  <c r="AO33" i="1" s="1"/>
  <c r="AD16" i="26"/>
  <c r="AD19" i="26" s="1"/>
  <c r="AN33" i="1" s="1"/>
  <c r="Y16" i="26"/>
  <c r="Y19" i="26" s="1"/>
  <c r="AG33" i="1" s="1"/>
  <c r="V16" i="26"/>
  <c r="V19" i="26" s="1"/>
  <c r="AF33" i="1" s="1"/>
  <c r="R19" i="26"/>
  <c r="V33" i="1" s="1"/>
  <c r="N19" i="26"/>
  <c r="R33" i="1" s="1"/>
  <c r="G19" i="26"/>
  <c r="G33" i="1" s="1"/>
  <c r="X13" i="26"/>
  <c r="U13" i="26"/>
  <c r="S13" i="26"/>
  <c r="L13" i="26"/>
  <c r="K13" i="26"/>
  <c r="E13" i="26"/>
  <c r="AF13" i="26"/>
  <c r="AM33" i="1" s="1"/>
  <c r="Y13" i="26"/>
  <c r="AE33" i="1" s="1"/>
  <c r="V13" i="26"/>
  <c r="AD33" i="1" s="1"/>
  <c r="N13" i="26"/>
  <c r="Q33" i="1" s="1"/>
  <c r="G13" i="26"/>
  <c r="F33" i="1" s="1"/>
  <c r="AE10" i="26"/>
  <c r="AC10" i="26"/>
  <c r="X10" i="26"/>
  <c r="U10" i="26"/>
  <c r="S10" i="26"/>
  <c r="L10" i="26"/>
  <c r="K10" i="26"/>
  <c r="E10" i="26"/>
  <c r="AF10" i="26"/>
  <c r="AK33" i="1" s="1"/>
  <c r="AD9" i="26"/>
  <c r="AD10" i="26" s="1"/>
  <c r="AJ33" i="1" s="1"/>
  <c r="Y9" i="26"/>
  <c r="V9" i="26"/>
  <c r="V10" i="26" s="1"/>
  <c r="R10" i="26"/>
  <c r="T33" i="1" s="1"/>
  <c r="N10" i="26"/>
  <c r="J10" i="26"/>
  <c r="G10" i="26"/>
  <c r="E33" i="1" s="1"/>
  <c r="O25" i="25"/>
  <c r="X24" i="25"/>
  <c r="U24" i="25"/>
  <c r="S24" i="25"/>
  <c r="L24" i="25"/>
  <c r="K24" i="25"/>
  <c r="E24" i="25"/>
  <c r="AF23" i="25"/>
  <c r="AD23" i="25"/>
  <c r="Y23" i="25"/>
  <c r="V23" i="25"/>
  <c r="R23" i="25"/>
  <c r="N23" i="25"/>
  <c r="J23" i="25"/>
  <c r="G23" i="25"/>
  <c r="AF22" i="25"/>
  <c r="AF24" i="25" s="1"/>
  <c r="AQ32" i="1" s="1"/>
  <c r="AD22" i="25"/>
  <c r="Y22" i="25"/>
  <c r="V22" i="25"/>
  <c r="R22" i="25"/>
  <c r="R24" i="25" s="1"/>
  <c r="W32" i="1" s="1"/>
  <c r="N22" i="25"/>
  <c r="J22" i="25"/>
  <c r="G22" i="25"/>
  <c r="AE20" i="25"/>
  <c r="AC20" i="25"/>
  <c r="AA20" i="25"/>
  <c r="AA25" i="25" s="1"/>
  <c r="X20" i="25"/>
  <c r="U20" i="25"/>
  <c r="S20" i="25"/>
  <c r="P20" i="25"/>
  <c r="P25" i="25" s="1"/>
  <c r="L20" i="25"/>
  <c r="K20" i="25"/>
  <c r="H20" i="25"/>
  <c r="H25" i="25" s="1"/>
  <c r="E20" i="25"/>
  <c r="AF20" i="25"/>
  <c r="AO32" i="1" s="1"/>
  <c r="AD19" i="25"/>
  <c r="Y19" i="25"/>
  <c r="V19" i="25"/>
  <c r="V20" i="25" s="1"/>
  <c r="AF32" i="1" s="1"/>
  <c r="R20" i="25"/>
  <c r="N20" i="25"/>
  <c r="G20" i="25"/>
  <c r="G25" i="25" s="1"/>
  <c r="E17" i="25"/>
  <c r="AM32" i="1"/>
  <c r="Y16" i="25"/>
  <c r="Y17" i="25" s="1"/>
  <c r="E12" i="25"/>
  <c r="Y11" i="25"/>
  <c r="V11" i="25"/>
  <c r="Y10" i="25"/>
  <c r="V10" i="25"/>
  <c r="Y9" i="25"/>
  <c r="Y12" i="25" s="1"/>
  <c r="V9" i="25"/>
  <c r="V12" i="25" s="1"/>
  <c r="O28" i="24"/>
  <c r="E27" i="24"/>
  <c r="AD26" i="24"/>
  <c r="AD27" i="24" s="1"/>
  <c r="Y26" i="24"/>
  <c r="Y27" i="24" s="1"/>
  <c r="V26" i="24"/>
  <c r="S31" i="1"/>
  <c r="H31" i="1"/>
  <c r="AA28" i="24"/>
  <c r="P28" i="24"/>
  <c r="H28" i="24"/>
  <c r="E24" i="24"/>
  <c r="AD23" i="24"/>
  <c r="AD24" i="24" s="1"/>
  <c r="Y23" i="24"/>
  <c r="Y24" i="24" s="1"/>
  <c r="V23" i="24"/>
  <c r="V31" i="1"/>
  <c r="R31" i="1"/>
  <c r="G31" i="1"/>
  <c r="E21" i="24"/>
  <c r="Y20" i="24"/>
  <c r="V20" i="24"/>
  <c r="AD18" i="24"/>
  <c r="AD21" i="24" s="1"/>
  <c r="Y18" i="24"/>
  <c r="V18" i="24"/>
  <c r="F31" i="1"/>
  <c r="AD12" i="24"/>
  <c r="Y12" i="24"/>
  <c r="V12" i="24"/>
  <c r="AF16" i="24"/>
  <c r="AD9" i="24"/>
  <c r="AD16" i="24" s="1"/>
  <c r="Y9" i="24"/>
  <c r="V9" i="24"/>
  <c r="V16" i="24" s="1"/>
  <c r="O22" i="23"/>
  <c r="X21" i="23"/>
  <c r="U21" i="23"/>
  <c r="S21" i="23"/>
  <c r="L21" i="23"/>
  <c r="K21" i="23"/>
  <c r="E21" i="23"/>
  <c r="AF20" i="23"/>
  <c r="AD20" i="23"/>
  <c r="AD21" i="23" s="1"/>
  <c r="AP30" i="1" s="1"/>
  <c r="Y20" i="23"/>
  <c r="Y21" i="23" s="1"/>
  <c r="AI30" i="1" s="1"/>
  <c r="V20" i="23"/>
  <c r="V21" i="23" s="1"/>
  <c r="AH30" i="1" s="1"/>
  <c r="R20" i="23"/>
  <c r="N20" i="23"/>
  <c r="N21" i="23" s="1"/>
  <c r="S30" i="1" s="1"/>
  <c r="J20" i="23"/>
  <c r="J21" i="23" s="1"/>
  <c r="L30" i="1" s="1"/>
  <c r="G20" i="23"/>
  <c r="G21" i="23" s="1"/>
  <c r="H30" i="1" s="1"/>
  <c r="AA22" i="23"/>
  <c r="P22" i="23"/>
  <c r="H22" i="23"/>
  <c r="AD17" i="23"/>
  <c r="V17" i="23"/>
  <c r="AD16" i="23"/>
  <c r="Y16" i="23"/>
  <c r="V16" i="23"/>
  <c r="R30" i="1"/>
  <c r="K30" i="1"/>
  <c r="G30" i="1"/>
  <c r="X14" i="23"/>
  <c r="U14" i="23"/>
  <c r="S14" i="23"/>
  <c r="L14" i="23"/>
  <c r="K14" i="23"/>
  <c r="E14" i="23"/>
  <c r="AL30" i="1"/>
  <c r="Y13" i="23"/>
  <c r="Y14" i="23" s="1"/>
  <c r="AE30" i="1" s="1"/>
  <c r="V13" i="23"/>
  <c r="V14" i="23" s="1"/>
  <c r="AD30" i="1" s="1"/>
  <c r="N14" i="23"/>
  <c r="Q30" i="1" s="1"/>
  <c r="G14" i="23"/>
  <c r="F30" i="1" s="1"/>
  <c r="AE11" i="23"/>
  <c r="AC11" i="23"/>
  <c r="X11" i="23"/>
  <c r="U11" i="23"/>
  <c r="S11" i="23"/>
  <c r="L11" i="23"/>
  <c r="K11" i="23"/>
  <c r="E11" i="23"/>
  <c r="AD10" i="23"/>
  <c r="Y10" i="23"/>
  <c r="V10" i="23"/>
  <c r="AD9" i="23"/>
  <c r="Y9" i="23"/>
  <c r="Y11" i="23" s="1"/>
  <c r="V9" i="23"/>
  <c r="J11" i="23"/>
  <c r="G11" i="23"/>
  <c r="E30" i="1" s="1"/>
  <c r="O22" i="22"/>
  <c r="E21" i="22"/>
  <c r="AD20" i="22"/>
  <c r="AD21" i="22" s="1"/>
  <c r="Y20" i="22"/>
  <c r="V20" i="22"/>
  <c r="H29" i="1"/>
  <c r="AA22" i="22"/>
  <c r="P22" i="22"/>
  <c r="H22" i="22"/>
  <c r="E18" i="22"/>
  <c r="AF18" i="22"/>
  <c r="AD17" i="22"/>
  <c r="AD18" i="22" s="1"/>
  <c r="Y17" i="22"/>
  <c r="V17" i="22"/>
  <c r="E15" i="22"/>
  <c r="AD14" i="22"/>
  <c r="Y14" i="22"/>
  <c r="V14" i="22"/>
  <c r="AF15" i="22"/>
  <c r="AD13" i="22"/>
  <c r="Y13" i="22"/>
  <c r="V13" i="22"/>
  <c r="Q29" i="1"/>
  <c r="F29" i="1"/>
  <c r="E11" i="22"/>
  <c r="AD10" i="22"/>
  <c r="Y10" i="22"/>
  <c r="V10" i="22"/>
  <c r="AD9" i="22"/>
  <c r="Y9" i="22"/>
  <c r="V9" i="22"/>
  <c r="T29" i="1"/>
  <c r="O25" i="20"/>
  <c r="E24" i="20"/>
  <c r="AD23" i="20"/>
  <c r="Y23" i="20"/>
  <c r="V23" i="20"/>
  <c r="AD22" i="20"/>
  <c r="Y22" i="20"/>
  <c r="V22" i="20"/>
  <c r="L28" i="1"/>
  <c r="H28" i="1"/>
  <c r="AA25" i="20"/>
  <c r="P25" i="20"/>
  <c r="H25" i="20"/>
  <c r="E20" i="20"/>
  <c r="Y19" i="20"/>
  <c r="V19" i="20"/>
  <c r="V28" i="1"/>
  <c r="R28" i="1"/>
  <c r="K28" i="1"/>
  <c r="G28" i="1"/>
  <c r="E17" i="20"/>
  <c r="Y16" i="20"/>
  <c r="V16" i="20"/>
  <c r="AE28" i="1"/>
  <c r="E13" i="20"/>
  <c r="Y12" i="20"/>
  <c r="V12" i="20"/>
  <c r="Y10" i="20"/>
  <c r="V10" i="20"/>
  <c r="Y9" i="20"/>
  <c r="Y13" i="20" s="1"/>
  <c r="V9" i="20"/>
  <c r="E28" i="1"/>
  <c r="O26" i="19"/>
  <c r="E25" i="19"/>
  <c r="AF25" i="19"/>
  <c r="AD25" i="19"/>
  <c r="Y25" i="19"/>
  <c r="V25" i="19"/>
  <c r="S27" i="1"/>
  <c r="H27" i="1"/>
  <c r="AA26" i="19"/>
  <c r="P26" i="19"/>
  <c r="H26" i="19"/>
  <c r="E19" i="19"/>
  <c r="AF18" i="19"/>
  <c r="AD18" i="19"/>
  <c r="Y18" i="19"/>
  <c r="V18" i="19"/>
  <c r="V27" i="1"/>
  <c r="R27" i="1"/>
  <c r="G27" i="1"/>
  <c r="E16" i="19"/>
  <c r="Y15" i="19"/>
  <c r="AE27" i="1" s="1"/>
  <c r="V15" i="19"/>
  <c r="Y14" i="19"/>
  <c r="Y16" i="19" s="1"/>
  <c r="V14" i="19"/>
  <c r="Q27" i="1"/>
  <c r="F27" i="1"/>
  <c r="E12" i="19"/>
  <c r="Y11" i="19"/>
  <c r="V11" i="19"/>
  <c r="Y10" i="19"/>
  <c r="V10" i="19"/>
  <c r="Y9" i="19"/>
  <c r="V9" i="19"/>
  <c r="T27" i="1"/>
  <c r="I27" i="1"/>
  <c r="O32" i="18"/>
  <c r="E31" i="18"/>
  <c r="AD30" i="18"/>
  <c r="Y30" i="18"/>
  <c r="Z30" i="18" s="1"/>
  <c r="AH30" i="18" s="1"/>
  <c r="AD27" i="18"/>
  <c r="Y27" i="18"/>
  <c r="V27" i="18"/>
  <c r="V31" i="18" s="1"/>
  <c r="AA32" i="18"/>
  <c r="P32" i="18"/>
  <c r="H32" i="18"/>
  <c r="Y24" i="18"/>
  <c r="Y23" i="18"/>
  <c r="V23" i="18"/>
  <c r="V25" i="18" s="1"/>
  <c r="V26" i="1"/>
  <c r="R26" i="1"/>
  <c r="K26" i="1"/>
  <c r="G26" i="1"/>
  <c r="X21" i="18"/>
  <c r="U21" i="18"/>
  <c r="S21" i="18"/>
  <c r="L21" i="18"/>
  <c r="K21" i="18"/>
  <c r="E21" i="18"/>
  <c r="AF20" i="18"/>
  <c r="Y20" i="18"/>
  <c r="V20" i="18"/>
  <c r="R20" i="18"/>
  <c r="N20" i="18"/>
  <c r="J20" i="18"/>
  <c r="G20" i="18"/>
  <c r="AF19" i="18"/>
  <c r="AD19" i="18"/>
  <c r="Y19" i="18"/>
  <c r="Y21" i="18" s="1"/>
  <c r="AE26" i="1" s="1"/>
  <c r="V19" i="18"/>
  <c r="R19" i="18"/>
  <c r="R21" i="18" s="1"/>
  <c r="U26" i="1" s="1"/>
  <c r="N19" i="18"/>
  <c r="J19" i="18"/>
  <c r="J21" i="18" s="1"/>
  <c r="J26" i="1" s="1"/>
  <c r="G19" i="18"/>
  <c r="E17" i="18"/>
  <c r="P26" i="1"/>
  <c r="E26" i="1"/>
  <c r="AJ26" i="1"/>
  <c r="O22" i="17"/>
  <c r="E21" i="17"/>
  <c r="AQ25" i="1"/>
  <c r="AP25" i="1"/>
  <c r="AI25" i="1"/>
  <c r="S25" i="1"/>
  <c r="L25" i="1"/>
  <c r="AE17" i="17"/>
  <c r="AC17" i="17"/>
  <c r="AA17" i="17"/>
  <c r="AA22" i="17" s="1"/>
  <c r="X17" i="17"/>
  <c r="U17" i="17"/>
  <c r="S17" i="17"/>
  <c r="P17" i="17"/>
  <c r="P22" i="17" s="1"/>
  <c r="L17" i="17"/>
  <c r="K17" i="17"/>
  <c r="H17" i="17"/>
  <c r="H22" i="17" s="1"/>
  <c r="E17" i="17"/>
  <c r="AF17" i="17"/>
  <c r="AO25" i="1" s="1"/>
  <c r="AD16" i="17"/>
  <c r="AD17" i="17" s="1"/>
  <c r="AN25" i="1" s="1"/>
  <c r="Y16" i="17"/>
  <c r="Y17" i="17" s="1"/>
  <c r="AG25" i="1" s="1"/>
  <c r="V16" i="17"/>
  <c r="V17" i="17" s="1"/>
  <c r="AF25" i="1" s="1"/>
  <c r="R17" i="17"/>
  <c r="V25" i="1" s="1"/>
  <c r="N17" i="17"/>
  <c r="R25" i="1" s="1"/>
  <c r="J17" i="17"/>
  <c r="K25" i="1" s="1"/>
  <c r="G17" i="17"/>
  <c r="G25" i="1" s="1"/>
  <c r="E14" i="17"/>
  <c r="Y13" i="17"/>
  <c r="V13" i="17"/>
  <c r="Y12" i="17"/>
  <c r="V12" i="17"/>
  <c r="Q25" i="1"/>
  <c r="J25" i="1"/>
  <c r="F25" i="1"/>
  <c r="AE10" i="17"/>
  <c r="AE22" i="17" s="1"/>
  <c r="AC10" i="17"/>
  <c r="X10" i="17"/>
  <c r="U10" i="17"/>
  <c r="S10" i="17"/>
  <c r="L10" i="17"/>
  <c r="K10" i="17"/>
  <c r="E10" i="17"/>
  <c r="G10" i="17"/>
  <c r="E25" i="1" s="1"/>
  <c r="AD9" i="17"/>
  <c r="Y9" i="17"/>
  <c r="Y10" i="17" s="1"/>
  <c r="V9" i="17"/>
  <c r="V10" i="17" s="1"/>
  <c r="AB25" i="1" s="1"/>
  <c r="J10" i="17"/>
  <c r="O21" i="15"/>
  <c r="X20" i="15"/>
  <c r="U20" i="15"/>
  <c r="S20" i="15"/>
  <c r="L20" i="15"/>
  <c r="K20" i="15"/>
  <c r="E20" i="15"/>
  <c r="G20" i="15"/>
  <c r="H24" i="1" s="1"/>
  <c r="AF20" i="15"/>
  <c r="AQ24" i="1" s="1"/>
  <c r="AD19" i="15"/>
  <c r="AD20" i="15" s="1"/>
  <c r="AP24" i="1" s="1"/>
  <c r="Y19" i="15"/>
  <c r="V19" i="15"/>
  <c r="V20" i="15" s="1"/>
  <c r="AH24" i="1" s="1"/>
  <c r="N20" i="15"/>
  <c r="S24" i="1" s="1"/>
  <c r="AE17" i="15"/>
  <c r="AC17" i="15"/>
  <c r="AA17" i="15"/>
  <c r="AA21" i="15" s="1"/>
  <c r="X17" i="15"/>
  <c r="U17" i="15"/>
  <c r="S17" i="15"/>
  <c r="P17" i="15"/>
  <c r="P21" i="15" s="1"/>
  <c r="L17" i="15"/>
  <c r="K17" i="15"/>
  <c r="H17" i="15"/>
  <c r="H21" i="15" s="1"/>
  <c r="E17" i="15"/>
  <c r="Y16" i="15"/>
  <c r="V16" i="15"/>
  <c r="Y15" i="15"/>
  <c r="Y17" i="15" s="1"/>
  <c r="AG24" i="1" s="1"/>
  <c r="V15" i="15"/>
  <c r="V17" i="15" s="1"/>
  <c r="AF24" i="1" s="1"/>
  <c r="V24" i="1"/>
  <c r="N15" i="15"/>
  <c r="N17" i="15" s="1"/>
  <c r="R24" i="1" s="1"/>
  <c r="J15" i="15"/>
  <c r="J17" i="15" s="1"/>
  <c r="K24" i="1" s="1"/>
  <c r="G15" i="15"/>
  <c r="G17" i="15" s="1"/>
  <c r="G24" i="1" s="1"/>
  <c r="X13" i="15"/>
  <c r="U13" i="15"/>
  <c r="S13" i="15"/>
  <c r="L13" i="15"/>
  <c r="K13" i="15"/>
  <c r="E13" i="15"/>
  <c r="AD12" i="15"/>
  <c r="Y12" i="15"/>
  <c r="V12" i="15"/>
  <c r="V13" i="15" s="1"/>
  <c r="AD24" i="1" s="1"/>
  <c r="AF13" i="15"/>
  <c r="AM24" i="1" s="1"/>
  <c r="AD13" i="15"/>
  <c r="AL24" i="1" s="1"/>
  <c r="N13" i="15"/>
  <c r="Q24" i="1" s="1"/>
  <c r="G13" i="15"/>
  <c r="F24" i="1" s="1"/>
  <c r="AE10" i="15"/>
  <c r="AC10" i="15"/>
  <c r="X10" i="15"/>
  <c r="U10" i="15"/>
  <c r="S10" i="15"/>
  <c r="L10" i="15"/>
  <c r="K10" i="15"/>
  <c r="E10" i="15"/>
  <c r="AF9" i="15"/>
  <c r="AD9" i="15"/>
  <c r="Y9" i="15"/>
  <c r="Y10" i="15" s="1"/>
  <c r="V9" i="15"/>
  <c r="V10" i="15" s="1"/>
  <c r="R9" i="15"/>
  <c r="N9" i="15"/>
  <c r="J9" i="15"/>
  <c r="J10" i="15" s="1"/>
  <c r="I24" i="1" s="1"/>
  <c r="G9" i="15"/>
  <c r="G10" i="15" s="1"/>
  <c r="E24" i="1" s="1"/>
  <c r="O25" i="13"/>
  <c r="E24" i="13"/>
  <c r="AF24" i="13"/>
  <c r="AD23" i="13"/>
  <c r="AD24" i="13" s="1"/>
  <c r="Y23" i="13"/>
  <c r="V23" i="13"/>
  <c r="AQ23" i="1"/>
  <c r="S23" i="1"/>
  <c r="H23" i="1"/>
  <c r="AE20" i="13"/>
  <c r="AC20" i="13"/>
  <c r="AA20" i="13"/>
  <c r="AA25" i="13" s="1"/>
  <c r="X20" i="13"/>
  <c r="U20" i="13"/>
  <c r="S20" i="13"/>
  <c r="P20" i="13"/>
  <c r="P25" i="13" s="1"/>
  <c r="L20" i="13"/>
  <c r="K20" i="13"/>
  <c r="H20" i="13"/>
  <c r="H25" i="13" s="1"/>
  <c r="E20" i="13"/>
  <c r="AF19" i="13"/>
  <c r="AD19" i="13"/>
  <c r="Y19" i="13"/>
  <c r="V19" i="13"/>
  <c r="AF18" i="13"/>
  <c r="AF20" i="13" s="1"/>
  <c r="AO23" i="1" s="1"/>
  <c r="AD18" i="13"/>
  <c r="AD20" i="13" s="1"/>
  <c r="AN23" i="1" s="1"/>
  <c r="Y18" i="13"/>
  <c r="V18" i="13"/>
  <c r="R18" i="13"/>
  <c r="R20" i="13" s="1"/>
  <c r="N18" i="13"/>
  <c r="N20" i="13" s="1"/>
  <c r="J18" i="13"/>
  <c r="G18" i="13"/>
  <c r="G20" i="13" s="1"/>
  <c r="E16" i="13"/>
  <c r="Y15" i="13"/>
  <c r="V15" i="13"/>
  <c r="Y12" i="13"/>
  <c r="Y16" i="13" s="1"/>
  <c r="V12" i="13"/>
  <c r="V16" i="13" s="1"/>
  <c r="Q23" i="1"/>
  <c r="AE10" i="13"/>
  <c r="AC10" i="13"/>
  <c r="X10" i="13"/>
  <c r="U10" i="13"/>
  <c r="AF10" i="13"/>
  <c r="AK23" i="1" s="1"/>
  <c r="AD9" i="13"/>
  <c r="AD10" i="13" s="1"/>
  <c r="AJ23" i="1" s="1"/>
  <c r="Y9" i="13"/>
  <c r="V9" i="13"/>
  <c r="V10" i="13" s="1"/>
  <c r="T23" i="1"/>
  <c r="E23" i="1"/>
  <c r="O20" i="12"/>
  <c r="X19" i="12"/>
  <c r="U19" i="12"/>
  <c r="S19" i="12"/>
  <c r="L19" i="12"/>
  <c r="K19" i="12"/>
  <c r="E19" i="12"/>
  <c r="AF19" i="12"/>
  <c r="AQ22" i="1" s="1"/>
  <c r="AD18" i="12"/>
  <c r="Y18" i="12"/>
  <c r="Y19" i="12" s="1"/>
  <c r="AI22" i="1" s="1"/>
  <c r="V18" i="12"/>
  <c r="V19" i="12" s="1"/>
  <c r="AH22" i="1" s="1"/>
  <c r="N19" i="12"/>
  <c r="S22" i="1" s="1"/>
  <c r="G19" i="12"/>
  <c r="H22" i="1" s="1"/>
  <c r="AE16" i="12"/>
  <c r="AC16" i="12"/>
  <c r="AA16" i="12"/>
  <c r="AA20" i="12" s="1"/>
  <c r="X16" i="12"/>
  <c r="U16" i="12"/>
  <c r="S16" i="12"/>
  <c r="P16" i="12"/>
  <c r="P20" i="12" s="1"/>
  <c r="L16" i="12"/>
  <c r="K16" i="12"/>
  <c r="H16" i="12"/>
  <c r="H20" i="12" s="1"/>
  <c r="E16" i="12"/>
  <c r="AO22" i="1"/>
  <c r="AN22" i="1"/>
  <c r="V16" i="12"/>
  <c r="AF22" i="1" s="1"/>
  <c r="Y16" i="12"/>
  <c r="AG22" i="1" s="1"/>
  <c r="V22" i="1"/>
  <c r="N16" i="12"/>
  <c r="R22" i="1" s="1"/>
  <c r="G16" i="12"/>
  <c r="G22" i="1" s="1"/>
  <c r="X13" i="12"/>
  <c r="U13" i="12"/>
  <c r="S13" i="12"/>
  <c r="L13" i="12"/>
  <c r="K13" i="12"/>
  <c r="E13" i="12"/>
  <c r="AD12" i="12"/>
  <c r="AF13" i="12" s="1"/>
  <c r="AM22" i="1" s="1"/>
  <c r="Y12" i="12"/>
  <c r="Y13" i="12" s="1"/>
  <c r="AE22" i="1" s="1"/>
  <c r="V12" i="12"/>
  <c r="V13" i="12" s="1"/>
  <c r="AD22" i="1" s="1"/>
  <c r="N13" i="12"/>
  <c r="Q22" i="1" s="1"/>
  <c r="G13" i="12"/>
  <c r="F22" i="1" s="1"/>
  <c r="AE10" i="12"/>
  <c r="AC10" i="12"/>
  <c r="X10" i="12"/>
  <c r="U10" i="12"/>
  <c r="S10" i="12"/>
  <c r="L10" i="12"/>
  <c r="K10" i="12"/>
  <c r="E10" i="12"/>
  <c r="AF9" i="12"/>
  <c r="AF10" i="12" s="1"/>
  <c r="AK22" i="1" s="1"/>
  <c r="AD9" i="12"/>
  <c r="AD10" i="12" s="1"/>
  <c r="AJ22" i="1" s="1"/>
  <c r="Y9" i="12"/>
  <c r="V9" i="12"/>
  <c r="R9" i="12"/>
  <c r="R10" i="12" s="1"/>
  <c r="N9" i="12"/>
  <c r="J9" i="12"/>
  <c r="G9" i="12"/>
  <c r="O26" i="11"/>
  <c r="E25" i="11"/>
  <c r="AD24" i="11"/>
  <c r="Y24" i="11"/>
  <c r="V24" i="11"/>
  <c r="R24" i="11"/>
  <c r="R25" i="11" s="1"/>
  <c r="N24" i="11"/>
  <c r="J24" i="11"/>
  <c r="J25" i="11" s="1"/>
  <c r="G24" i="11"/>
  <c r="AF25" i="11"/>
  <c r="AD21" i="11"/>
  <c r="Y21" i="11"/>
  <c r="Y25" i="11" s="1"/>
  <c r="V21" i="11"/>
  <c r="V25" i="11" s="1"/>
  <c r="L21" i="1"/>
  <c r="AA26" i="11"/>
  <c r="P26" i="11"/>
  <c r="H26" i="11"/>
  <c r="E19" i="11"/>
  <c r="AF19" i="11"/>
  <c r="AD18" i="11"/>
  <c r="Y18" i="11"/>
  <c r="V18" i="11"/>
  <c r="V21" i="1"/>
  <c r="R21" i="1"/>
  <c r="K21" i="1"/>
  <c r="G21" i="1"/>
  <c r="E16" i="11"/>
  <c r="Y15" i="11"/>
  <c r="V15" i="11"/>
  <c r="Q21" i="1"/>
  <c r="Y11" i="11"/>
  <c r="V11" i="11"/>
  <c r="V12" i="11" s="1"/>
  <c r="O23" i="10"/>
  <c r="X22" i="10"/>
  <c r="U22" i="10"/>
  <c r="S22" i="10"/>
  <c r="L22" i="10"/>
  <c r="K22" i="10"/>
  <c r="E22" i="10"/>
  <c r="AF21" i="10"/>
  <c r="AF22" i="10" s="1"/>
  <c r="AQ20" i="1" s="1"/>
  <c r="AD21" i="10"/>
  <c r="Y21" i="10"/>
  <c r="V21" i="10"/>
  <c r="V22" i="10" s="1"/>
  <c r="AH20" i="1" s="1"/>
  <c r="R21" i="10"/>
  <c r="N21" i="10"/>
  <c r="N22" i="10" s="1"/>
  <c r="S20" i="1" s="1"/>
  <c r="J21" i="10"/>
  <c r="J22" i="10" s="1"/>
  <c r="L20" i="1" s="1"/>
  <c r="G21" i="10"/>
  <c r="G22" i="10" s="1"/>
  <c r="H20" i="1" s="1"/>
  <c r="AA23" i="10"/>
  <c r="P23" i="10"/>
  <c r="H23" i="10"/>
  <c r="E19" i="10"/>
  <c r="AD18" i="10"/>
  <c r="AD19" i="10" s="1"/>
  <c r="Y18" i="10"/>
  <c r="Y19" i="10" s="1"/>
  <c r="V18" i="10"/>
  <c r="V19" i="10" s="1"/>
  <c r="V20" i="1"/>
  <c r="G20" i="1"/>
  <c r="E16" i="10"/>
  <c r="AD15" i="10"/>
  <c r="Y15" i="10"/>
  <c r="V15" i="10"/>
  <c r="AD14" i="10"/>
  <c r="AD16" i="10" s="1"/>
  <c r="Y14" i="10"/>
  <c r="V14" i="10"/>
  <c r="V16" i="10" s="1"/>
  <c r="AE23" i="10"/>
  <c r="E12" i="10"/>
  <c r="AD11" i="10"/>
  <c r="Y11" i="10"/>
  <c r="V11" i="10"/>
  <c r="AD10" i="10"/>
  <c r="Y10" i="10"/>
  <c r="V10" i="10"/>
  <c r="AF12" i="10"/>
  <c r="AD9" i="10"/>
  <c r="Y9" i="10"/>
  <c r="V9" i="10"/>
  <c r="V12" i="10" s="1"/>
  <c r="AF17" i="15" l="1"/>
  <c r="AO24" i="1" s="1"/>
  <c r="V35" i="38"/>
  <c r="V12" i="19"/>
  <c r="L22" i="31"/>
  <c r="U22" i="31"/>
  <c r="AC22" i="31"/>
  <c r="AE22" i="31"/>
  <c r="V32" i="32"/>
  <c r="AD32" i="32"/>
  <c r="V16" i="32"/>
  <c r="AB37" i="1" s="1"/>
  <c r="AC23" i="30"/>
  <c r="Y22" i="30"/>
  <c r="V22" i="30"/>
  <c r="AD22" i="30"/>
  <c r="AD23" i="34"/>
  <c r="V13" i="20"/>
  <c r="AB28" i="1" s="1"/>
  <c r="AD24" i="20"/>
  <c r="V11" i="22"/>
  <c r="Z19" i="28"/>
  <c r="AH19" i="28" s="1"/>
  <c r="AJ15" i="6"/>
  <c r="AJ29" i="6" s="1"/>
  <c r="AD11" i="22"/>
  <c r="AD35" i="38"/>
  <c r="V14" i="37"/>
  <c r="Y14" i="37"/>
  <c r="I36" i="1"/>
  <c r="J22" i="31"/>
  <c r="K22" i="31"/>
  <c r="S22" i="31"/>
  <c r="X22" i="31"/>
  <c r="AD18" i="23"/>
  <c r="AN30" i="1" s="1"/>
  <c r="Y25" i="18"/>
  <c r="AF25" i="18"/>
  <c r="AO26" i="1" s="1"/>
  <c r="AF31" i="18"/>
  <c r="Y12" i="10"/>
  <c r="AJ34" i="1"/>
  <c r="AE22" i="37"/>
  <c r="D24" i="1"/>
  <c r="D33" i="1"/>
  <c r="D30" i="1"/>
  <c r="AD12" i="10"/>
  <c r="AJ20" i="1" s="1"/>
  <c r="AF19" i="10"/>
  <c r="AO20" i="1" s="1"/>
  <c r="Y16" i="11"/>
  <c r="AE21" i="1" s="1"/>
  <c r="V19" i="11"/>
  <c r="AF21" i="1" s="1"/>
  <c r="AD19" i="11"/>
  <c r="AN21" i="1" s="1"/>
  <c r="Y24" i="13"/>
  <c r="AI23" i="1" s="1"/>
  <c r="V14" i="17"/>
  <c r="AD25" i="1" s="1"/>
  <c r="AF26" i="1"/>
  <c r="AD28" i="1"/>
  <c r="AL28" i="1"/>
  <c r="Y20" i="20"/>
  <c r="AG28" i="1" s="1"/>
  <c r="Y24" i="20"/>
  <c r="AI28" i="1" s="1"/>
  <c r="AF24" i="20"/>
  <c r="AQ28" i="1" s="1"/>
  <c r="Y15" i="22"/>
  <c r="AE29" i="1" s="1"/>
  <c r="V18" i="22"/>
  <c r="AF29" i="1" s="1"/>
  <c r="AF21" i="22"/>
  <c r="AQ29" i="1" s="1"/>
  <c r="V18" i="23"/>
  <c r="AF30" i="1" s="1"/>
  <c r="Y16" i="24"/>
  <c r="AC31" i="1" s="1"/>
  <c r="V21" i="24"/>
  <c r="AD31" i="1" s="1"/>
  <c r="AF24" i="24"/>
  <c r="AO31" i="1" s="1"/>
  <c r="AF27" i="24"/>
  <c r="AQ31" i="1" s="1"/>
  <c r="V11" i="34"/>
  <c r="AB38" i="1" s="1"/>
  <c r="AD11" i="34"/>
  <c r="AJ38" i="1" s="1"/>
  <c r="V11" i="36"/>
  <c r="AD11" i="36"/>
  <c r="AJ39" i="1" s="1"/>
  <c r="AR39" i="1" s="1"/>
  <c r="AT39" i="1" s="1"/>
  <c r="V15" i="36"/>
  <c r="AD39" i="1" s="1"/>
  <c r="Y23" i="39"/>
  <c r="AI42" i="1" s="1"/>
  <c r="Y16" i="10"/>
  <c r="AE20" i="1" s="1"/>
  <c r="AF16" i="10"/>
  <c r="AM20" i="1" s="1"/>
  <c r="AK21" i="1"/>
  <c r="V16" i="11"/>
  <c r="AD21" i="1" s="1"/>
  <c r="AL21" i="1"/>
  <c r="Y19" i="11"/>
  <c r="AG21" i="1" s="1"/>
  <c r="AD25" i="11"/>
  <c r="AP21" i="1" s="1"/>
  <c r="G25" i="11"/>
  <c r="H21" i="1" s="1"/>
  <c r="AM23" i="1"/>
  <c r="AS23" i="1" s="1"/>
  <c r="V24" i="13"/>
  <c r="AH23" i="1" s="1"/>
  <c r="Y14" i="17"/>
  <c r="AE25" i="1" s="1"/>
  <c r="AD31" i="18"/>
  <c r="AP26" i="1" s="1"/>
  <c r="AM27" i="1"/>
  <c r="V20" i="20"/>
  <c r="AF28" i="1" s="1"/>
  <c r="AN28" i="1"/>
  <c r="V24" i="20"/>
  <c r="AH28" i="1" s="1"/>
  <c r="AF11" i="22"/>
  <c r="AK29" i="1" s="1"/>
  <c r="Y11" i="22"/>
  <c r="V15" i="22"/>
  <c r="AD29" i="1" s="1"/>
  <c r="AD15" i="22"/>
  <c r="AL29" i="1" s="1"/>
  <c r="Y18" i="22"/>
  <c r="AG29" i="1" s="1"/>
  <c r="V21" i="22"/>
  <c r="AH29" i="1" s="1"/>
  <c r="Y18" i="23"/>
  <c r="AG30" i="1" s="1"/>
  <c r="AF18" i="23"/>
  <c r="AO30" i="1" s="1"/>
  <c r="AE31" i="1"/>
  <c r="Y21" i="24"/>
  <c r="AF21" i="24"/>
  <c r="AM31" i="1" s="1"/>
  <c r="V24" i="24"/>
  <c r="AF31" i="1" s="1"/>
  <c r="V27" i="24"/>
  <c r="AH31" i="1" s="1"/>
  <c r="Y15" i="36"/>
  <c r="AE39" i="1" s="1"/>
  <c r="AF15" i="36"/>
  <c r="V16" i="38"/>
  <c r="Y23" i="38"/>
  <c r="AE41" i="1" s="1"/>
  <c r="AM41" i="1"/>
  <c r="V29" i="38"/>
  <c r="AF41" i="1" s="1"/>
  <c r="AF29" i="38"/>
  <c r="AO41" i="1" s="1"/>
  <c r="AF35" i="38"/>
  <c r="AJ42" i="1"/>
  <c r="J14" i="39"/>
  <c r="J42" i="1" s="1"/>
  <c r="R14" i="39"/>
  <c r="U42" i="1" s="1"/>
  <c r="Y14" i="39"/>
  <c r="AE42" i="1" s="1"/>
  <c r="AD23" i="39"/>
  <c r="AF43" i="1"/>
  <c r="V20" i="40"/>
  <c r="AE34" i="1"/>
  <c r="V37" i="28"/>
  <c r="AF34" i="1" s="1"/>
  <c r="AD37" i="28"/>
  <c r="AN34" i="1" s="1"/>
  <c r="AD43" i="28"/>
  <c r="AP34" i="1" s="1"/>
  <c r="Y24" i="32"/>
  <c r="AE37" i="1" s="1"/>
  <c r="AF20" i="40"/>
  <c r="AO43" i="1" s="1"/>
  <c r="Y37" i="28"/>
  <c r="Y16" i="32"/>
  <c r="V24" i="32"/>
  <c r="AD37" i="1" s="1"/>
  <c r="AL37" i="1"/>
  <c r="AF32" i="32"/>
  <c r="AQ37" i="1" s="1"/>
  <c r="AF22" i="30"/>
  <c r="AQ35" i="1" s="1"/>
  <c r="Y12" i="11"/>
  <c r="AC21" i="1" s="1"/>
  <c r="Y15" i="34"/>
  <c r="AE38" i="1" s="1"/>
  <c r="Y11" i="34"/>
  <c r="AC38" i="1" s="1"/>
  <c r="V19" i="19"/>
  <c r="AF27" i="1" s="1"/>
  <c r="AD19" i="19"/>
  <c r="AN27" i="1" s="1"/>
  <c r="V16" i="19"/>
  <c r="AD27" i="1" s="1"/>
  <c r="AL27" i="1"/>
  <c r="AF19" i="19"/>
  <c r="AO27" i="1" s="1"/>
  <c r="Y19" i="19"/>
  <c r="AG27" i="1" s="1"/>
  <c r="Y31" i="18"/>
  <c r="AC27" i="1"/>
  <c r="Y12" i="19"/>
  <c r="Y21" i="22"/>
  <c r="AI29" i="1" s="1"/>
  <c r="Y32" i="32"/>
  <c r="AI37" i="1" s="1"/>
  <c r="N25" i="11"/>
  <c r="S21" i="1" s="1"/>
  <c r="X24" i="39"/>
  <c r="AQ41" i="1"/>
  <c r="AB35" i="1"/>
  <c r="AC24" i="1"/>
  <c r="AB24" i="1"/>
  <c r="V21" i="15"/>
  <c r="AC25" i="1"/>
  <c r="Y22" i="17"/>
  <c r="AB26" i="1"/>
  <c r="AC30" i="1"/>
  <c r="AQ42" i="1"/>
  <c r="AE25" i="40"/>
  <c r="AB32" i="1"/>
  <c r="AB43" i="1"/>
  <c r="AB33" i="1"/>
  <c r="AA33" i="1" s="1"/>
  <c r="V24" i="26"/>
  <c r="AC43" i="1"/>
  <c r="AG23" i="38"/>
  <c r="AH38" i="1"/>
  <c r="AI38" i="1"/>
  <c r="AC28" i="1"/>
  <c r="Y25" i="20"/>
  <c r="V25" i="20"/>
  <c r="AB23" i="1"/>
  <c r="S25" i="20"/>
  <c r="AE25" i="20"/>
  <c r="Z23" i="20"/>
  <c r="AH23" i="20" s="1"/>
  <c r="AG12" i="24"/>
  <c r="AI12" i="24" s="1"/>
  <c r="X22" i="37"/>
  <c r="AB41" i="1"/>
  <c r="G18" i="37"/>
  <c r="G40" i="1" s="1"/>
  <c r="E39" i="1"/>
  <c r="G22" i="36"/>
  <c r="S22" i="36"/>
  <c r="AM39" i="1"/>
  <c r="L22" i="37"/>
  <c r="R40" i="1"/>
  <c r="AM42" i="1"/>
  <c r="Z9" i="22"/>
  <c r="AH9" i="22" s="1"/>
  <c r="AG14" i="22"/>
  <c r="AI14" i="22" s="1"/>
  <c r="AG20" i="22"/>
  <c r="AG21" i="22" s="1"/>
  <c r="Z9" i="24"/>
  <c r="AH9" i="24" s="1"/>
  <c r="AJ31" i="1"/>
  <c r="Z15" i="10"/>
  <c r="AH15" i="10" s="1"/>
  <c r="AG14" i="10"/>
  <c r="AG15" i="10"/>
  <c r="AI15" i="10" s="1"/>
  <c r="K23" i="10"/>
  <c r="X23" i="10"/>
  <c r="AA24" i="1"/>
  <c r="AF21" i="18"/>
  <c r="AM26" i="1" s="1"/>
  <c r="AC22" i="23"/>
  <c r="Z22" i="25"/>
  <c r="Z22" i="34"/>
  <c r="X22" i="36"/>
  <c r="Z12" i="37"/>
  <c r="AH12" i="37" s="1"/>
  <c r="AQ27" i="1"/>
  <c r="AG23" i="20"/>
  <c r="Z13" i="34"/>
  <c r="Z15" i="34" s="1"/>
  <c r="Z14" i="34"/>
  <c r="AH14" i="34" s="1"/>
  <c r="AG22" i="40"/>
  <c r="AG23" i="40"/>
  <c r="AI23" i="40" s="1"/>
  <c r="AC21" i="15"/>
  <c r="AG12" i="15"/>
  <c r="AG13" i="15" s="1"/>
  <c r="Z16" i="15"/>
  <c r="AE26" i="19"/>
  <c r="AH27" i="1"/>
  <c r="AG18" i="24"/>
  <c r="AG20" i="24"/>
  <c r="AI20" i="24" s="1"/>
  <c r="Z17" i="34"/>
  <c r="Z18" i="34" s="1"/>
  <c r="AG20" i="34"/>
  <c r="Y10" i="26"/>
  <c r="AG19" i="13"/>
  <c r="AI35" i="1"/>
  <c r="Z25" i="38"/>
  <c r="Z29" i="38" s="1"/>
  <c r="AC25" i="25"/>
  <c r="AJ29" i="1"/>
  <c r="AC25" i="20"/>
  <c r="AK27" i="1"/>
  <c r="AL25" i="1"/>
  <c r="X20" i="12"/>
  <c r="Z24" i="11"/>
  <c r="AH24" i="11" s="1"/>
  <c r="W42" i="1"/>
  <c r="K24" i="39"/>
  <c r="AG13" i="39"/>
  <c r="AG14" i="39" s="1"/>
  <c r="AC42" i="1"/>
  <c r="AJ27" i="1"/>
  <c r="AJ43" i="1"/>
  <c r="AR43" i="1" s="1"/>
  <c r="E25" i="40"/>
  <c r="U25" i="40"/>
  <c r="N24" i="40"/>
  <c r="S43" i="1" s="1"/>
  <c r="O43" i="1" s="1"/>
  <c r="AG15" i="40"/>
  <c r="AG16" i="40" s="1"/>
  <c r="AC22" i="37"/>
  <c r="AF10" i="37"/>
  <c r="AE40" i="1"/>
  <c r="AM40" i="1"/>
  <c r="Z17" i="37"/>
  <c r="AH17" i="37" s="1"/>
  <c r="J21" i="37"/>
  <c r="L40" i="1" s="1"/>
  <c r="AI40" i="1"/>
  <c r="H40" i="1"/>
  <c r="AH40" i="1"/>
  <c r="AC39" i="1"/>
  <c r="Z10" i="36"/>
  <c r="AH10" i="36" s="1"/>
  <c r="E22" i="36"/>
  <c r="U22" i="36"/>
  <c r="Z14" i="36"/>
  <c r="AH14" i="36" s="1"/>
  <c r="AK39" i="1"/>
  <c r="L22" i="36"/>
  <c r="AG17" i="34"/>
  <c r="AI17" i="34" s="1"/>
  <c r="AI18" i="34" s="1"/>
  <c r="AQ38" i="1"/>
  <c r="AG22" i="34"/>
  <c r="Z10" i="34"/>
  <c r="AH10" i="34" s="1"/>
  <c r="AK38" i="1"/>
  <c r="AE24" i="34"/>
  <c r="AM38" i="1"/>
  <c r="AD38" i="1"/>
  <c r="AH17" i="34"/>
  <c r="AH18" i="34" s="1"/>
  <c r="AI22" i="34"/>
  <c r="X24" i="34"/>
  <c r="L24" i="34"/>
  <c r="AC24" i="34"/>
  <c r="K24" i="34"/>
  <c r="L33" i="32"/>
  <c r="AE33" i="32"/>
  <c r="AG31" i="32"/>
  <c r="AI31" i="32" s="1"/>
  <c r="Z10" i="31"/>
  <c r="AH10" i="31" s="1"/>
  <c r="Y11" i="31"/>
  <c r="V11" i="31"/>
  <c r="Z13" i="31"/>
  <c r="AH13" i="31" s="1"/>
  <c r="AJ13" i="31" s="1"/>
  <c r="E22" i="31"/>
  <c r="G21" i="31"/>
  <c r="H36" i="1" s="1"/>
  <c r="V21" i="31"/>
  <c r="AH36" i="1" s="1"/>
  <c r="AG19" i="31"/>
  <c r="AI19" i="31" s="1"/>
  <c r="R21" i="31"/>
  <c r="W36" i="1" s="1"/>
  <c r="L23" i="30"/>
  <c r="AK35" i="1"/>
  <c r="E23" i="30"/>
  <c r="AJ35" i="1"/>
  <c r="X23" i="30"/>
  <c r="AG33" i="28"/>
  <c r="E34" i="1"/>
  <c r="AG39" i="28"/>
  <c r="W34" i="1"/>
  <c r="Z36" i="28"/>
  <c r="AH36" i="28" s="1"/>
  <c r="L34" i="1"/>
  <c r="AI34" i="1"/>
  <c r="AC24" i="26"/>
  <c r="K24" i="26"/>
  <c r="X24" i="26"/>
  <c r="Z22" i="26"/>
  <c r="AH22" i="26" s="1"/>
  <c r="AE25" i="25"/>
  <c r="AG22" i="25"/>
  <c r="AG23" i="25"/>
  <c r="AI23" i="25" s="1"/>
  <c r="AG19" i="25"/>
  <c r="AG20" i="25" s="1"/>
  <c r="S25" i="25"/>
  <c r="F32" i="1"/>
  <c r="AD32" i="1"/>
  <c r="N24" i="25"/>
  <c r="S32" i="1" s="1"/>
  <c r="J24" i="25"/>
  <c r="L32" i="1" s="1"/>
  <c r="AK32" i="1"/>
  <c r="AS32" i="1" s="1"/>
  <c r="Q32" i="1"/>
  <c r="J32" i="1"/>
  <c r="L25" i="25"/>
  <c r="Z11" i="25"/>
  <c r="AH11" i="25" s="1"/>
  <c r="Z12" i="24"/>
  <c r="AE28" i="24"/>
  <c r="AG9" i="23"/>
  <c r="AI9" i="23" s="1"/>
  <c r="S22" i="23"/>
  <c r="AE22" i="23"/>
  <c r="L22" i="23"/>
  <c r="AG14" i="23"/>
  <c r="Z17" i="23"/>
  <c r="AH17" i="23" s="1"/>
  <c r="AJ17" i="23" s="1"/>
  <c r="Z9" i="23"/>
  <c r="AH9" i="23" s="1"/>
  <c r="Z10" i="23"/>
  <c r="AH10" i="23" s="1"/>
  <c r="AG17" i="23"/>
  <c r="U22" i="23"/>
  <c r="U22" i="22"/>
  <c r="AG10" i="22"/>
  <c r="AI10" i="22" s="1"/>
  <c r="AC22" i="22"/>
  <c r="Z14" i="22"/>
  <c r="AH14" i="22" s="1"/>
  <c r="E22" i="22"/>
  <c r="P29" i="1"/>
  <c r="K22" i="22"/>
  <c r="X22" i="22"/>
  <c r="AN29" i="1"/>
  <c r="AG13" i="22"/>
  <c r="U29" i="1"/>
  <c r="AG17" i="22"/>
  <c r="K25" i="20"/>
  <c r="L25" i="20"/>
  <c r="U25" i="20"/>
  <c r="Z16" i="20"/>
  <c r="Z10" i="20"/>
  <c r="AH10" i="20" s="1"/>
  <c r="Z12" i="20"/>
  <c r="AH12" i="20" s="1"/>
  <c r="AJ12" i="20" s="1"/>
  <c r="U26" i="19"/>
  <c r="Z25" i="19"/>
  <c r="E26" i="19"/>
  <c r="K32" i="18"/>
  <c r="X32" i="18"/>
  <c r="Z13" i="17"/>
  <c r="AH13" i="17" s="1"/>
  <c r="K22" i="17"/>
  <c r="X22" i="17"/>
  <c r="L22" i="17"/>
  <c r="E22" i="17"/>
  <c r="U22" i="17"/>
  <c r="AG9" i="15"/>
  <c r="AG10" i="15" s="1"/>
  <c r="E21" i="15"/>
  <c r="Z9" i="15"/>
  <c r="Z10" i="15" s="1"/>
  <c r="AE21" i="15"/>
  <c r="G21" i="15"/>
  <c r="L21" i="15"/>
  <c r="S21" i="15"/>
  <c r="AG23" i="13"/>
  <c r="Y20" i="13"/>
  <c r="AG23" i="1" s="1"/>
  <c r="AC25" i="13"/>
  <c r="Z19" i="13"/>
  <c r="K25" i="13"/>
  <c r="X25" i="13"/>
  <c r="AE23" i="1"/>
  <c r="W23" i="1"/>
  <c r="AE25" i="13"/>
  <c r="Z15" i="13"/>
  <c r="AH15" i="13" s="1"/>
  <c r="AG16" i="13"/>
  <c r="Z23" i="13"/>
  <c r="Z9" i="12"/>
  <c r="AH9" i="12" s="1"/>
  <c r="E20" i="12"/>
  <c r="U20" i="12"/>
  <c r="Z12" i="12"/>
  <c r="AH12" i="12" s="1"/>
  <c r="AG16" i="12"/>
  <c r="AG9" i="12"/>
  <c r="AI9" i="12" s="1"/>
  <c r="AG12" i="12"/>
  <c r="AI12" i="12" s="1"/>
  <c r="AG18" i="12"/>
  <c r="AI18" i="12" s="1"/>
  <c r="L36" i="38"/>
  <c r="AG34" i="38"/>
  <c r="AI34" i="38" s="1"/>
  <c r="AC26" i="11"/>
  <c r="K26" i="11"/>
  <c r="AG21" i="11"/>
  <c r="Z11" i="11"/>
  <c r="E26" i="11"/>
  <c r="U26" i="11"/>
  <c r="Z15" i="11"/>
  <c r="AG10" i="10"/>
  <c r="AI10" i="10" s="1"/>
  <c r="Z10" i="10"/>
  <c r="AH10" i="10" s="1"/>
  <c r="L23" i="10"/>
  <c r="U23" i="10"/>
  <c r="AG20" i="1"/>
  <c r="AH29" i="6"/>
  <c r="AS22" i="1"/>
  <c r="AJ26" i="5"/>
  <c r="E21" i="1"/>
  <c r="AK20" i="1"/>
  <c r="AG11" i="10"/>
  <c r="AI11" i="10" s="1"/>
  <c r="AC23" i="10"/>
  <c r="Q20" i="1"/>
  <c r="Z14" i="10"/>
  <c r="J20" i="1"/>
  <c r="AN20" i="1"/>
  <c r="Y22" i="10"/>
  <c r="AI20" i="1" s="1"/>
  <c r="W21" i="1"/>
  <c r="N10" i="12"/>
  <c r="P22" i="1" s="1"/>
  <c r="O22" i="1" s="1"/>
  <c r="K20" i="12"/>
  <c r="J13" i="12"/>
  <c r="J22" i="1" s="1"/>
  <c r="Z21" i="10"/>
  <c r="Z22" i="10" s="1"/>
  <c r="T22" i="1"/>
  <c r="S23" i="10"/>
  <c r="Z9" i="10"/>
  <c r="Z11" i="10"/>
  <c r="AH11" i="10" s="1"/>
  <c r="E23" i="10"/>
  <c r="F20" i="1"/>
  <c r="AD20" i="1"/>
  <c r="U20" i="1"/>
  <c r="AF20" i="1"/>
  <c r="AG18" i="10"/>
  <c r="AG19" i="10" s="1"/>
  <c r="R22" i="10"/>
  <c r="W20" i="1" s="1"/>
  <c r="AG21" i="10"/>
  <c r="AG22" i="10" s="1"/>
  <c r="S26" i="11"/>
  <c r="AE26" i="11"/>
  <c r="AJ21" i="1"/>
  <c r="P21" i="1"/>
  <c r="X26" i="11"/>
  <c r="G10" i="12"/>
  <c r="V10" i="12"/>
  <c r="L20" i="12"/>
  <c r="AC20" i="12"/>
  <c r="I23" i="1"/>
  <c r="S25" i="13"/>
  <c r="L23" i="1"/>
  <c r="U21" i="15"/>
  <c r="R13" i="15"/>
  <c r="U24" i="1" s="1"/>
  <c r="AG19" i="15"/>
  <c r="AG20" i="15" s="1"/>
  <c r="R20" i="15"/>
  <c r="W24" i="1" s="1"/>
  <c r="AG9" i="17"/>
  <c r="AI9" i="17" s="1"/>
  <c r="R10" i="17"/>
  <c r="T25" i="1" s="1"/>
  <c r="AC22" i="17"/>
  <c r="N21" i="18"/>
  <c r="Q26" i="1" s="1"/>
  <c r="Z24" i="18"/>
  <c r="AH24" i="18" s="1"/>
  <c r="AH25" i="19"/>
  <c r="J25" i="20"/>
  <c r="I28" i="1"/>
  <c r="E25" i="20"/>
  <c r="L22" i="22"/>
  <c r="Z13" i="22"/>
  <c r="J29" i="1"/>
  <c r="AI20" i="22"/>
  <c r="AI21" i="22" s="1"/>
  <c r="I30" i="1"/>
  <c r="Z13" i="23"/>
  <c r="AH13" i="23" s="1"/>
  <c r="AH14" i="23" s="1"/>
  <c r="E22" i="23"/>
  <c r="AG20" i="23"/>
  <c r="R21" i="23"/>
  <c r="W30" i="1" s="1"/>
  <c r="S28" i="24"/>
  <c r="L31" i="1"/>
  <c r="P32" i="1"/>
  <c r="Z9" i="25"/>
  <c r="Z10" i="25"/>
  <c r="AH10" i="25" s="1"/>
  <c r="E25" i="25"/>
  <c r="U25" i="25"/>
  <c r="U32" i="1"/>
  <c r="E24" i="34"/>
  <c r="U24" i="34"/>
  <c r="AD18" i="34"/>
  <c r="AN38" i="1" s="1"/>
  <c r="K22" i="36"/>
  <c r="AI12" i="11"/>
  <c r="L26" i="11"/>
  <c r="AO21" i="1"/>
  <c r="AG24" i="11"/>
  <c r="J10" i="12"/>
  <c r="I22" i="1" s="1"/>
  <c r="S20" i="12"/>
  <c r="AE20" i="12"/>
  <c r="R13" i="12"/>
  <c r="U22" i="1" s="1"/>
  <c r="J19" i="12"/>
  <c r="L22" i="1" s="1"/>
  <c r="Z9" i="13"/>
  <c r="AH9" i="13" s="1"/>
  <c r="Y10" i="13"/>
  <c r="E25" i="13"/>
  <c r="U25" i="13"/>
  <c r="F23" i="1"/>
  <c r="AD23" i="1"/>
  <c r="U23" i="1"/>
  <c r="L25" i="13"/>
  <c r="V20" i="13"/>
  <c r="AF23" i="1" s="1"/>
  <c r="AG18" i="13"/>
  <c r="AI18" i="13" s="1"/>
  <c r="AI20" i="13" s="1"/>
  <c r="AD10" i="15"/>
  <c r="AJ24" i="1" s="1"/>
  <c r="N10" i="15"/>
  <c r="K21" i="15"/>
  <c r="X21" i="15"/>
  <c r="J13" i="15"/>
  <c r="J24" i="1" s="1"/>
  <c r="Y13" i="15"/>
  <c r="AE24" i="1" s="1"/>
  <c r="Z12" i="15"/>
  <c r="AH12" i="15" s="1"/>
  <c r="AN24" i="1"/>
  <c r="J20" i="15"/>
  <c r="L24" i="1" s="1"/>
  <c r="Y20" i="15"/>
  <c r="AI24" i="1" s="1"/>
  <c r="S22" i="17"/>
  <c r="U25" i="1"/>
  <c r="H25" i="1"/>
  <c r="D25" i="1" s="1"/>
  <c r="AI21" i="17"/>
  <c r="W25" i="1"/>
  <c r="AK26" i="1"/>
  <c r="S32" i="18"/>
  <c r="AE32" i="18"/>
  <c r="L26" i="19"/>
  <c r="AC26" i="19"/>
  <c r="AJ28" i="1"/>
  <c r="P28" i="1"/>
  <c r="X25" i="20"/>
  <c r="AO28" i="1"/>
  <c r="S28" i="1"/>
  <c r="AP28" i="1"/>
  <c r="I29" i="1"/>
  <c r="Z10" i="22"/>
  <c r="S22" i="22"/>
  <c r="AE22" i="22"/>
  <c r="AO29" i="1"/>
  <c r="S29" i="1"/>
  <c r="Z20" i="22"/>
  <c r="Z21" i="22" s="1"/>
  <c r="L29" i="1"/>
  <c r="AD11" i="23"/>
  <c r="AJ30" i="1" s="1"/>
  <c r="N11" i="23"/>
  <c r="P30" i="1" s="1"/>
  <c r="O30" i="1" s="1"/>
  <c r="K22" i="23"/>
  <c r="X22" i="23"/>
  <c r="J30" i="1"/>
  <c r="P31" i="1"/>
  <c r="E28" i="24"/>
  <c r="U28" i="24"/>
  <c r="Z20" i="24"/>
  <c r="AH20" i="24" s="1"/>
  <c r="AG26" i="24"/>
  <c r="AJ32" i="1"/>
  <c r="K25" i="25"/>
  <c r="X25" i="25"/>
  <c r="AE32" i="1"/>
  <c r="Z16" i="25"/>
  <c r="Y20" i="25"/>
  <c r="AG32" i="1" s="1"/>
  <c r="G24" i="25"/>
  <c r="H32" i="1" s="1"/>
  <c r="V24" i="25"/>
  <c r="AH32" i="1" s="1"/>
  <c r="T38" i="1"/>
  <c r="AG10" i="34"/>
  <c r="AI10" i="34" s="1"/>
  <c r="S24" i="34"/>
  <c r="AG10" i="36"/>
  <c r="AI10" i="36" s="1"/>
  <c r="AC22" i="36"/>
  <c r="AG13" i="36"/>
  <c r="AG14" i="36"/>
  <c r="AI14" i="36" s="1"/>
  <c r="R10" i="15"/>
  <c r="J22" i="17"/>
  <c r="I25" i="1"/>
  <c r="G21" i="18"/>
  <c r="F26" i="1" s="1"/>
  <c r="V21" i="18"/>
  <c r="AD26" i="1" s="1"/>
  <c r="R11" i="23"/>
  <c r="T30" i="1" s="1"/>
  <c r="AD20" i="25"/>
  <c r="AN32" i="1" s="1"/>
  <c r="Y24" i="25"/>
  <c r="AI32" i="1" s="1"/>
  <c r="Z23" i="25"/>
  <c r="AH23" i="25" s="1"/>
  <c r="J13" i="26"/>
  <c r="J33" i="1" s="1"/>
  <c r="G24" i="34"/>
  <c r="E38" i="1"/>
  <c r="D38" i="1" s="1"/>
  <c r="Q38" i="1"/>
  <c r="R22" i="36"/>
  <c r="T39" i="1"/>
  <c r="R19" i="12"/>
  <c r="W22" i="1" s="1"/>
  <c r="Z12" i="13"/>
  <c r="J23" i="1"/>
  <c r="AD10" i="17"/>
  <c r="AJ25" i="1" s="1"/>
  <c r="N10" i="17"/>
  <c r="P25" i="1" s="1"/>
  <c r="O25" i="1" s="1"/>
  <c r="AG22" i="20"/>
  <c r="W28" i="1"/>
  <c r="W29" i="1"/>
  <c r="N24" i="26"/>
  <c r="P33" i="1"/>
  <c r="O33" i="1" s="1"/>
  <c r="Y18" i="34"/>
  <c r="AG38" i="1" s="1"/>
  <c r="V18" i="34"/>
  <c r="AF38" i="1" s="1"/>
  <c r="S38" i="1"/>
  <c r="E40" i="1"/>
  <c r="AG14" i="37"/>
  <c r="Y18" i="37"/>
  <c r="AG40" i="1" s="1"/>
  <c r="P40" i="1"/>
  <c r="AN40" i="1"/>
  <c r="K25" i="40"/>
  <c r="G16" i="40"/>
  <c r="F43" i="1" s="1"/>
  <c r="V16" i="40"/>
  <c r="AD43" i="1" s="1"/>
  <c r="AG9" i="32"/>
  <c r="K23" i="30"/>
  <c r="AG20" i="36"/>
  <c r="AG21" i="36" s="1"/>
  <c r="R10" i="37"/>
  <c r="T40" i="1" s="1"/>
  <c r="AL40" i="1"/>
  <c r="R21" i="37"/>
  <c r="W40" i="1" s="1"/>
  <c r="S40" i="1"/>
  <c r="P41" i="1"/>
  <c r="K36" i="38"/>
  <c r="X36" i="38"/>
  <c r="E24" i="39"/>
  <c r="U24" i="39"/>
  <c r="Z13" i="39"/>
  <c r="AG20" i="39"/>
  <c r="AG22" i="39"/>
  <c r="AI22" i="39" s="1"/>
  <c r="L25" i="40"/>
  <c r="AC25" i="40"/>
  <c r="AD16" i="40"/>
  <c r="AL43" i="1" s="1"/>
  <c r="Z19" i="40"/>
  <c r="AH19" i="40" s="1"/>
  <c r="J24" i="40"/>
  <c r="J25" i="40" s="1"/>
  <c r="Y24" i="40"/>
  <c r="AI43" i="1" s="1"/>
  <c r="G24" i="40"/>
  <c r="V24" i="40"/>
  <c r="AH43" i="1" s="1"/>
  <c r="Q34" i="1"/>
  <c r="AL34" i="1"/>
  <c r="AO34" i="1"/>
  <c r="AG36" i="28"/>
  <c r="AQ34" i="1"/>
  <c r="Z15" i="32"/>
  <c r="U33" i="32"/>
  <c r="Z23" i="32"/>
  <c r="AH23" i="32" s="1"/>
  <c r="R36" i="38"/>
  <c r="T41" i="1"/>
  <c r="T43" i="1"/>
  <c r="AK43" i="1"/>
  <c r="S25" i="40"/>
  <c r="R16" i="40"/>
  <c r="U43" i="1" s="1"/>
  <c r="AF16" i="40"/>
  <c r="AM43" i="1" s="1"/>
  <c r="AG43" i="1"/>
  <c r="AD24" i="40"/>
  <c r="AP43" i="1" s="1"/>
  <c r="Z31" i="32"/>
  <c r="AH31" i="32" s="1"/>
  <c r="S41" i="1"/>
  <c r="AN43" i="1"/>
  <c r="R23" i="30"/>
  <c r="N13" i="30"/>
  <c r="Z16" i="30"/>
  <c r="H35" i="1"/>
  <c r="AH35" i="1"/>
  <c r="S23" i="30"/>
  <c r="AE23" i="30"/>
  <c r="Y17" i="30"/>
  <c r="AG35" i="1" s="1"/>
  <c r="Y10" i="30"/>
  <c r="U23" i="30"/>
  <c r="G13" i="30"/>
  <c r="G23" i="30" s="1"/>
  <c r="V13" i="30"/>
  <c r="AD35" i="1" s="1"/>
  <c r="AG15" i="30"/>
  <c r="AI15" i="30" s="1"/>
  <c r="AI17" i="30" s="1"/>
  <c r="AD17" i="30"/>
  <c r="AN35" i="1" s="1"/>
  <c r="J17" i="30"/>
  <c r="K35" i="1" s="1"/>
  <c r="AG19" i="30"/>
  <c r="S35" i="1"/>
  <c r="AG21" i="30"/>
  <c r="AI21" i="30" s="1"/>
  <c r="Y21" i="31"/>
  <c r="AI36" i="1" s="1"/>
  <c r="Z20" i="31"/>
  <c r="AH20" i="31" s="1"/>
  <c r="N11" i="31"/>
  <c r="N22" i="31" s="1"/>
  <c r="R11" i="31"/>
  <c r="AG14" i="31"/>
  <c r="AF21" i="31"/>
  <c r="AQ36" i="1" s="1"/>
  <c r="AG20" i="31"/>
  <c r="U36" i="1"/>
  <c r="E36" i="1"/>
  <c r="Z9" i="31"/>
  <c r="Z19" i="31"/>
  <c r="AF11" i="31"/>
  <c r="AK36" i="1" s="1"/>
  <c r="Z17" i="31"/>
  <c r="AF14" i="31"/>
  <c r="AM36" i="1" s="1"/>
  <c r="Z10" i="19"/>
  <c r="AH10" i="19" s="1"/>
  <c r="Z11" i="19"/>
  <c r="AH11" i="19" s="1"/>
  <c r="Z15" i="19"/>
  <c r="AH15" i="19" s="1"/>
  <c r="P35" i="1"/>
  <c r="Z9" i="30"/>
  <c r="Z10" i="30" s="1"/>
  <c r="Z19" i="30"/>
  <c r="Z12" i="30"/>
  <c r="Z13" i="30" s="1"/>
  <c r="AL35" i="1"/>
  <c r="Z15" i="30"/>
  <c r="Z17" i="30" s="1"/>
  <c r="AG16" i="30"/>
  <c r="Z21" i="30"/>
  <c r="AH21" i="30" s="1"/>
  <c r="AP35" i="1"/>
  <c r="Z10" i="32"/>
  <c r="AH10" i="32" s="1"/>
  <c r="S33" i="32"/>
  <c r="AG18" i="32"/>
  <c r="U37" i="1"/>
  <c r="E33" i="32"/>
  <c r="H37" i="1"/>
  <c r="AH37" i="1"/>
  <c r="AG29" i="32"/>
  <c r="W37" i="1"/>
  <c r="AJ37" i="1"/>
  <c r="X33" i="32"/>
  <c r="K33" i="32"/>
  <c r="AF27" i="32"/>
  <c r="AO37" i="1" s="1"/>
  <c r="S37" i="1"/>
  <c r="AP37" i="1"/>
  <c r="E37" i="1"/>
  <c r="D37" i="1" s="1"/>
  <c r="J33" i="32"/>
  <c r="Z9" i="32"/>
  <c r="AH9" i="32" s="1"/>
  <c r="Z18" i="32"/>
  <c r="AG26" i="32"/>
  <c r="Z29" i="32"/>
  <c r="AK37" i="1"/>
  <c r="Z26" i="32"/>
  <c r="Z27" i="32" s="1"/>
  <c r="AM37" i="1"/>
  <c r="AM34" i="1"/>
  <c r="E44" i="28"/>
  <c r="F34" i="1"/>
  <c r="AH34" i="1"/>
  <c r="Z18" i="28"/>
  <c r="Z25" i="28"/>
  <c r="Z33" i="28" s="1"/>
  <c r="AG35" i="28"/>
  <c r="Z39" i="28"/>
  <c r="Z43" i="28" s="1"/>
  <c r="AK34" i="1"/>
  <c r="Z35" i="28"/>
  <c r="Z13" i="40"/>
  <c r="AG18" i="40"/>
  <c r="Z22" i="40"/>
  <c r="Z15" i="40"/>
  <c r="Z16" i="40" s="1"/>
  <c r="Z18" i="40"/>
  <c r="Z20" i="40" s="1"/>
  <c r="AG19" i="40"/>
  <c r="Z23" i="40"/>
  <c r="AH23" i="40" s="1"/>
  <c r="L24" i="39"/>
  <c r="AC24" i="39"/>
  <c r="Q42" i="1"/>
  <c r="Z17" i="39"/>
  <c r="H42" i="1"/>
  <c r="AH42" i="1"/>
  <c r="E42" i="1"/>
  <c r="AB42" i="1"/>
  <c r="AK42" i="1"/>
  <c r="S24" i="39"/>
  <c r="AE24" i="39"/>
  <c r="Y18" i="39"/>
  <c r="AG42" i="1" s="1"/>
  <c r="F42" i="1"/>
  <c r="AD18" i="39"/>
  <c r="AN42" i="1" s="1"/>
  <c r="S42" i="1"/>
  <c r="O42" i="1" s="1"/>
  <c r="J24" i="39"/>
  <c r="Z9" i="39"/>
  <c r="Z11" i="39" s="1"/>
  <c r="AG16" i="39"/>
  <c r="Z20" i="39"/>
  <c r="AH20" i="39" s="1"/>
  <c r="AL42" i="1"/>
  <c r="Z16" i="39"/>
  <c r="Z18" i="39" s="1"/>
  <c r="AG17" i="39"/>
  <c r="Z22" i="39"/>
  <c r="AH22" i="39" s="1"/>
  <c r="AP42" i="1"/>
  <c r="AG11" i="39"/>
  <c r="AK41" i="1"/>
  <c r="S36" i="38"/>
  <c r="AE36" i="38"/>
  <c r="AG41" i="1"/>
  <c r="H41" i="1"/>
  <c r="J36" i="38"/>
  <c r="Z15" i="38"/>
  <c r="AH15" i="38" s="1"/>
  <c r="E36" i="38"/>
  <c r="U36" i="38"/>
  <c r="Z18" i="38"/>
  <c r="AH18" i="38" s="1"/>
  <c r="F41" i="1"/>
  <c r="D41" i="1" s="1"/>
  <c r="AD41" i="1"/>
  <c r="AG25" i="38"/>
  <c r="AN41" i="1"/>
  <c r="AP41" i="1"/>
  <c r="AJ41" i="1"/>
  <c r="Q41" i="1"/>
  <c r="AG31" i="38"/>
  <c r="Z9" i="38"/>
  <c r="Z16" i="38" s="1"/>
  <c r="Z31" i="38"/>
  <c r="AH31" i="38" s="1"/>
  <c r="AI23" i="38"/>
  <c r="AL41" i="1"/>
  <c r="Z34" i="38"/>
  <c r="AH34" i="38" s="1"/>
  <c r="Z9" i="37"/>
  <c r="AG16" i="37"/>
  <c r="AI16" i="37" s="1"/>
  <c r="AI18" i="37" s="1"/>
  <c r="Z13" i="37"/>
  <c r="Z16" i="37"/>
  <c r="Z18" i="37" s="1"/>
  <c r="AG17" i="37"/>
  <c r="AG9" i="37"/>
  <c r="AG10" i="37" s="1"/>
  <c r="N22" i="36"/>
  <c r="Z9" i="36"/>
  <c r="Z13" i="36"/>
  <c r="AG17" i="36"/>
  <c r="AG18" i="36" s="1"/>
  <c r="Z20" i="36"/>
  <c r="Z21" i="36" s="1"/>
  <c r="AI13" i="36"/>
  <c r="AL39" i="1"/>
  <c r="Z17" i="36"/>
  <c r="Z18" i="36" s="1"/>
  <c r="J18" i="36"/>
  <c r="K39" i="1" s="1"/>
  <c r="AI20" i="36"/>
  <c r="AD21" i="36"/>
  <c r="AP39" i="1" s="1"/>
  <c r="AG9" i="36"/>
  <c r="AG11" i="36" s="1"/>
  <c r="J24" i="34"/>
  <c r="Z9" i="34"/>
  <c r="Z11" i="34" s="1"/>
  <c r="N18" i="34"/>
  <c r="Z20" i="34"/>
  <c r="Z23" i="34" s="1"/>
  <c r="AL38" i="1"/>
  <c r="AH22" i="34"/>
  <c r="AP38" i="1"/>
  <c r="AG9" i="34"/>
  <c r="AF23" i="26"/>
  <c r="AQ33" i="1" s="1"/>
  <c r="AS33" i="1" s="1"/>
  <c r="L24" i="26"/>
  <c r="S24" i="26"/>
  <c r="AE24" i="26"/>
  <c r="R13" i="26"/>
  <c r="U33" i="1" s="1"/>
  <c r="J23" i="26"/>
  <c r="L33" i="1" s="1"/>
  <c r="R23" i="26"/>
  <c r="W33" i="1" s="1"/>
  <c r="G24" i="26"/>
  <c r="E24" i="26"/>
  <c r="U24" i="26"/>
  <c r="AG21" i="26"/>
  <c r="AI21" i="26" s="1"/>
  <c r="AG22" i="26"/>
  <c r="AI22" i="26" s="1"/>
  <c r="Z9" i="26"/>
  <c r="Z13" i="26"/>
  <c r="AG16" i="26"/>
  <c r="Z21" i="26"/>
  <c r="AD13" i="26"/>
  <c r="AL33" i="1" s="1"/>
  <c r="Z16" i="26"/>
  <c r="Z19" i="26" s="1"/>
  <c r="J19" i="26"/>
  <c r="AD23" i="26"/>
  <c r="AP33" i="1" s="1"/>
  <c r="AG9" i="26"/>
  <c r="AH22" i="25"/>
  <c r="AL32" i="1"/>
  <c r="Z19" i="25"/>
  <c r="Z20" i="25" s="1"/>
  <c r="J20" i="25"/>
  <c r="AD24" i="25"/>
  <c r="AP32" i="1" s="1"/>
  <c r="K28" i="24"/>
  <c r="X28" i="24"/>
  <c r="AG31" i="1"/>
  <c r="W31" i="1"/>
  <c r="E31" i="1"/>
  <c r="D31" i="1" s="1"/>
  <c r="AK31" i="1"/>
  <c r="L28" i="24"/>
  <c r="AC28" i="24"/>
  <c r="Z18" i="24"/>
  <c r="J31" i="1"/>
  <c r="AN31" i="1"/>
  <c r="AI31" i="1"/>
  <c r="Z26" i="24"/>
  <c r="U31" i="1"/>
  <c r="AG23" i="24"/>
  <c r="AG24" i="24" s="1"/>
  <c r="AL31" i="1"/>
  <c r="Z23" i="24"/>
  <c r="Z24" i="24" s="1"/>
  <c r="K31" i="1"/>
  <c r="AP31" i="1"/>
  <c r="AG9" i="24"/>
  <c r="G22" i="23"/>
  <c r="V11" i="23"/>
  <c r="U30" i="1"/>
  <c r="AG10" i="23"/>
  <c r="Z14" i="23"/>
  <c r="AG16" i="23"/>
  <c r="Z20" i="23"/>
  <c r="AF14" i="23"/>
  <c r="AM30" i="1" s="1"/>
  <c r="V30" i="1"/>
  <c r="AF21" i="23"/>
  <c r="AQ30" i="1" s="1"/>
  <c r="AF11" i="23"/>
  <c r="AK30" i="1" s="1"/>
  <c r="Z16" i="23"/>
  <c r="Z18" i="23" s="1"/>
  <c r="Z17" i="22"/>
  <c r="Z18" i="22" s="1"/>
  <c r="AP29" i="1"/>
  <c r="AM29" i="1"/>
  <c r="AG9" i="22"/>
  <c r="G25" i="20"/>
  <c r="Z9" i="20"/>
  <c r="AH9" i="20" s="1"/>
  <c r="Z22" i="20"/>
  <c r="AH22" i="20" s="1"/>
  <c r="AK28" i="1"/>
  <c r="Z19" i="20"/>
  <c r="Z20" i="20" s="1"/>
  <c r="AM28" i="1"/>
  <c r="K26" i="19"/>
  <c r="X26" i="19"/>
  <c r="J27" i="1"/>
  <c r="S26" i="19"/>
  <c r="U27" i="1"/>
  <c r="L27" i="1"/>
  <c r="Z9" i="19"/>
  <c r="AH9" i="19" s="1"/>
  <c r="Z14" i="19"/>
  <c r="AG18" i="19"/>
  <c r="AG19" i="19" s="1"/>
  <c r="Z18" i="19"/>
  <c r="Z19" i="19" s="1"/>
  <c r="K27" i="1"/>
  <c r="AP27" i="1"/>
  <c r="E32" i="18"/>
  <c r="U32" i="18"/>
  <c r="Z19" i="18"/>
  <c r="AH19" i="18" s="1"/>
  <c r="AG19" i="18"/>
  <c r="AI19" i="18" s="1"/>
  <c r="AG20" i="18"/>
  <c r="AG26" i="1"/>
  <c r="L26" i="1"/>
  <c r="AI26" i="1"/>
  <c r="H26" i="1"/>
  <c r="AH26" i="1"/>
  <c r="AN26" i="1"/>
  <c r="T26" i="1"/>
  <c r="L32" i="18"/>
  <c r="AC32" i="18"/>
  <c r="AD21" i="18"/>
  <c r="AL26" i="1" s="1"/>
  <c r="W26" i="1"/>
  <c r="AQ26" i="1"/>
  <c r="AG30" i="18"/>
  <c r="AI30" i="18" s="1"/>
  <c r="AG27" i="18"/>
  <c r="Z27" i="18"/>
  <c r="AH27" i="18" s="1"/>
  <c r="Z20" i="18"/>
  <c r="AH20" i="18" s="1"/>
  <c r="Z23" i="18"/>
  <c r="Z25" i="18" s="1"/>
  <c r="Z9" i="17"/>
  <c r="Z12" i="17"/>
  <c r="Z14" i="17" s="1"/>
  <c r="AG16" i="17"/>
  <c r="AG17" i="17" s="1"/>
  <c r="AF10" i="17"/>
  <c r="AK25" i="1" s="1"/>
  <c r="Z16" i="17"/>
  <c r="Z17" i="17" s="1"/>
  <c r="AM25" i="1"/>
  <c r="Z13" i="15"/>
  <c r="AG17" i="15"/>
  <c r="Z19" i="15"/>
  <c r="AF10" i="15"/>
  <c r="AK24" i="1" s="1"/>
  <c r="AS24" i="1" s="1"/>
  <c r="Z15" i="15"/>
  <c r="Z17" i="15" s="1"/>
  <c r="AI19" i="15"/>
  <c r="AL23" i="1"/>
  <c r="Z18" i="13"/>
  <c r="Z20" i="13" s="1"/>
  <c r="J20" i="13"/>
  <c r="AP23" i="1"/>
  <c r="AG9" i="13"/>
  <c r="Y10" i="12"/>
  <c r="Z18" i="12"/>
  <c r="Z19" i="12" s="1"/>
  <c r="AD13" i="12"/>
  <c r="AL22" i="1" s="1"/>
  <c r="Z16" i="12"/>
  <c r="AD19" i="12"/>
  <c r="AP22" i="1" s="1"/>
  <c r="G26" i="11"/>
  <c r="AB21" i="1"/>
  <c r="AM21" i="1"/>
  <c r="AG18" i="11"/>
  <c r="AG19" i="11" s="1"/>
  <c r="Z21" i="11"/>
  <c r="Z25" i="11" s="1"/>
  <c r="Z18" i="11"/>
  <c r="Z19" i="11" s="1"/>
  <c r="AQ21" i="1"/>
  <c r="AI21" i="10"/>
  <c r="AL20" i="1"/>
  <c r="Z18" i="10"/>
  <c r="Z19" i="10" s="1"/>
  <c r="AD22" i="10"/>
  <c r="AP20" i="1" s="1"/>
  <c r="AG9" i="10"/>
  <c r="O40" i="8"/>
  <c r="E39" i="8"/>
  <c r="AD38" i="8"/>
  <c r="Y38" i="8"/>
  <c r="AD33" i="8"/>
  <c r="Y33" i="8"/>
  <c r="V33" i="8"/>
  <c r="V39" i="8" s="1"/>
  <c r="L19" i="1"/>
  <c r="AE31" i="8"/>
  <c r="AC31" i="8"/>
  <c r="AA31" i="8"/>
  <c r="AA40" i="8" s="1"/>
  <c r="X31" i="8"/>
  <c r="U31" i="8"/>
  <c r="S31" i="8"/>
  <c r="P31" i="8"/>
  <c r="P40" i="8" s="1"/>
  <c r="L31" i="8"/>
  <c r="K31" i="8"/>
  <c r="H31" i="8"/>
  <c r="H40" i="8" s="1"/>
  <c r="E31" i="8"/>
  <c r="AF30" i="8"/>
  <c r="AD30" i="8"/>
  <c r="Y30" i="8"/>
  <c r="V30" i="8"/>
  <c r="AF29" i="8"/>
  <c r="AD29" i="8"/>
  <c r="Y29" i="8"/>
  <c r="Y31" i="8" s="1"/>
  <c r="V29" i="8"/>
  <c r="V31" i="8" s="1"/>
  <c r="R29" i="8"/>
  <c r="R31" i="8" s="1"/>
  <c r="V19" i="1" s="1"/>
  <c r="N29" i="8"/>
  <c r="N31" i="8" s="1"/>
  <c r="R19" i="1" s="1"/>
  <c r="J29" i="8"/>
  <c r="J31" i="8" s="1"/>
  <c r="K19" i="1" s="1"/>
  <c r="G29" i="8"/>
  <c r="G31" i="8" s="1"/>
  <c r="G19" i="1" s="1"/>
  <c r="E27" i="8"/>
  <c r="Y26" i="8"/>
  <c r="Y18" i="8"/>
  <c r="V18" i="8"/>
  <c r="V27" i="8" s="1"/>
  <c r="Q19" i="1"/>
  <c r="F19" i="1"/>
  <c r="E16" i="8"/>
  <c r="AD15" i="8"/>
  <c r="Y15" i="8"/>
  <c r="AD10" i="8"/>
  <c r="Y10" i="8"/>
  <c r="AD9" i="8"/>
  <c r="AG9" i="8" s="1"/>
  <c r="Y9" i="8"/>
  <c r="V9" i="8"/>
  <c r="V16" i="8" s="1"/>
  <c r="E19" i="1"/>
  <c r="O22" i="7"/>
  <c r="X21" i="7"/>
  <c r="U21" i="7"/>
  <c r="S21" i="7"/>
  <c r="L21" i="7"/>
  <c r="K21" i="7"/>
  <c r="E21" i="7"/>
  <c r="AF20" i="7"/>
  <c r="AD20" i="7"/>
  <c r="Y20" i="7"/>
  <c r="V20" i="7"/>
  <c r="R20" i="7"/>
  <c r="N20" i="7"/>
  <c r="J20" i="7"/>
  <c r="G20" i="7"/>
  <c r="AF19" i="7"/>
  <c r="AF21" i="7" s="1"/>
  <c r="AQ18" i="1" s="1"/>
  <c r="AD19" i="7"/>
  <c r="Y19" i="7"/>
  <c r="V19" i="7"/>
  <c r="R19" i="7"/>
  <c r="N19" i="7"/>
  <c r="J19" i="7"/>
  <c r="J21" i="7" s="1"/>
  <c r="L18" i="1" s="1"/>
  <c r="G19" i="7"/>
  <c r="AE17" i="7"/>
  <c r="AC17" i="7"/>
  <c r="AA17" i="7"/>
  <c r="AA22" i="7" s="1"/>
  <c r="X17" i="7"/>
  <c r="U17" i="7"/>
  <c r="S17" i="7"/>
  <c r="P17" i="7"/>
  <c r="P22" i="7" s="1"/>
  <c r="L17" i="7"/>
  <c r="K17" i="7"/>
  <c r="H17" i="7"/>
  <c r="H22" i="7" s="1"/>
  <c r="E17" i="7"/>
  <c r="AD16" i="7"/>
  <c r="AD17" i="7" s="1"/>
  <c r="AN18" i="1" s="1"/>
  <c r="Y16" i="7"/>
  <c r="Y17" i="7" s="1"/>
  <c r="AG18" i="1" s="1"/>
  <c r="V16" i="7"/>
  <c r="V17" i="7" s="1"/>
  <c r="AF18" i="1" s="1"/>
  <c r="R17" i="7"/>
  <c r="V18" i="1" s="1"/>
  <c r="N17" i="7"/>
  <c r="R18" i="1" s="1"/>
  <c r="J17" i="7"/>
  <c r="K18" i="1" s="1"/>
  <c r="G17" i="7"/>
  <c r="G18" i="1" s="1"/>
  <c r="X14" i="7"/>
  <c r="U14" i="7"/>
  <c r="S14" i="7"/>
  <c r="L14" i="7"/>
  <c r="K14" i="7"/>
  <c r="E14" i="7"/>
  <c r="Y13" i="7"/>
  <c r="V13" i="7"/>
  <c r="R13" i="7"/>
  <c r="N13" i="7"/>
  <c r="J13" i="7"/>
  <c r="G13" i="7"/>
  <c r="AF14" i="7"/>
  <c r="AM18" i="1" s="1"/>
  <c r="AD12" i="7"/>
  <c r="AD14" i="7" s="1"/>
  <c r="AL18" i="1" s="1"/>
  <c r="Y12" i="7"/>
  <c r="Y14" i="7" s="1"/>
  <c r="AE18" i="1" s="1"/>
  <c r="V12" i="7"/>
  <c r="R12" i="7"/>
  <c r="N12" i="7"/>
  <c r="N14" i="7" s="1"/>
  <c r="Q18" i="1" s="1"/>
  <c r="J12" i="7"/>
  <c r="J14" i="7" s="1"/>
  <c r="J18" i="1" s="1"/>
  <c r="G12" i="7"/>
  <c r="G14" i="7" s="1"/>
  <c r="F18" i="1" s="1"/>
  <c r="AE10" i="7"/>
  <c r="AC10" i="7"/>
  <c r="X10" i="7"/>
  <c r="X22" i="7" s="1"/>
  <c r="U10" i="7"/>
  <c r="S10" i="7"/>
  <c r="S22" i="7" s="1"/>
  <c r="L10" i="7"/>
  <c r="K10" i="7"/>
  <c r="K22" i="7" s="1"/>
  <c r="E10" i="7"/>
  <c r="AF9" i="7"/>
  <c r="AD9" i="7"/>
  <c r="Y9" i="7"/>
  <c r="Y10" i="7" s="1"/>
  <c r="V9" i="7"/>
  <c r="V10" i="7" s="1"/>
  <c r="R9" i="7"/>
  <c r="N9" i="7"/>
  <c r="J9" i="7"/>
  <c r="G9" i="7"/>
  <c r="AI13" i="23" l="1"/>
  <c r="AI14" i="23" s="1"/>
  <c r="Y22" i="23"/>
  <c r="AG15" i="34"/>
  <c r="Z11" i="31"/>
  <c r="Z24" i="32"/>
  <c r="AR37" i="1"/>
  <c r="AG17" i="30"/>
  <c r="AH18" i="28"/>
  <c r="AH23" i="28" s="1"/>
  <c r="Z23" i="28"/>
  <c r="AG23" i="28"/>
  <c r="AR38" i="1"/>
  <c r="AR42" i="1"/>
  <c r="AG16" i="38"/>
  <c r="AR41" i="1"/>
  <c r="AG16" i="24"/>
  <c r="Y44" i="28"/>
  <c r="AK40" i="1"/>
  <c r="AF22" i="37"/>
  <c r="Z11" i="36"/>
  <c r="Z22" i="36" s="1"/>
  <c r="Z15" i="36"/>
  <c r="AI15" i="36"/>
  <c r="AS39" i="1"/>
  <c r="AB39" i="1"/>
  <c r="AA39" i="1" s="1"/>
  <c r="V22" i="36"/>
  <c r="Y22" i="36"/>
  <c r="T36" i="1"/>
  <c r="R22" i="31"/>
  <c r="AB36" i="1"/>
  <c r="V22" i="31"/>
  <c r="AC36" i="1"/>
  <c r="Y22" i="31"/>
  <c r="G22" i="31"/>
  <c r="AG37" i="28"/>
  <c r="AG12" i="25"/>
  <c r="AG11" i="22"/>
  <c r="Z15" i="22"/>
  <c r="AG25" i="18"/>
  <c r="Z16" i="10"/>
  <c r="U22" i="7"/>
  <c r="D36" i="1"/>
  <c r="AG12" i="10"/>
  <c r="AG34" i="1"/>
  <c r="Y24" i="39"/>
  <c r="Y22" i="37"/>
  <c r="V40" i="8"/>
  <c r="AL19" i="1"/>
  <c r="Y39" i="8"/>
  <c r="AI19" i="1" s="1"/>
  <c r="AF39" i="8"/>
  <c r="AQ19" i="1" s="1"/>
  <c r="D26" i="1"/>
  <c r="O40" i="1"/>
  <c r="D42" i="1"/>
  <c r="AB34" i="1"/>
  <c r="V44" i="28"/>
  <c r="Y16" i="8"/>
  <c r="AC19" i="1" s="1"/>
  <c r="Z24" i="20"/>
  <c r="AI9" i="34"/>
  <c r="AI11" i="34" s="1"/>
  <c r="AG11" i="34"/>
  <c r="AI31" i="38"/>
  <c r="AG35" i="38"/>
  <c r="AG22" i="30"/>
  <c r="AH13" i="39"/>
  <c r="AH14" i="39" s="1"/>
  <c r="Z14" i="39"/>
  <c r="AI9" i="32"/>
  <c r="AJ9" i="32" s="1"/>
  <c r="AG16" i="32"/>
  <c r="AS20" i="1"/>
  <c r="AI23" i="13"/>
  <c r="AJ23" i="13" s="1"/>
  <c r="AG24" i="13"/>
  <c r="AG13" i="20"/>
  <c r="AS35" i="1"/>
  <c r="AI20" i="34"/>
  <c r="AG23" i="34"/>
  <c r="AD16" i="8"/>
  <c r="AJ19" i="1" s="1"/>
  <c r="Y27" i="8"/>
  <c r="AE19" i="1" s="1"/>
  <c r="AD39" i="8"/>
  <c r="AI27" i="18"/>
  <c r="AG31" i="18"/>
  <c r="Z13" i="20"/>
  <c r="AG18" i="23"/>
  <c r="AG11" i="23"/>
  <c r="Z14" i="37"/>
  <c r="AH13" i="37"/>
  <c r="AH14" i="37" s="1"/>
  <c r="AI25" i="38"/>
  <c r="AI29" i="38" s="1"/>
  <c r="AG29" i="38"/>
  <c r="AS41" i="1"/>
  <c r="AG13" i="40"/>
  <c r="AG25" i="40" s="1"/>
  <c r="AI18" i="40"/>
  <c r="AI20" i="40" s="1"/>
  <c r="AG20" i="40"/>
  <c r="Z37" i="28"/>
  <c r="AI29" i="32"/>
  <c r="AG32" i="32"/>
  <c r="AH19" i="30"/>
  <c r="AH22" i="30" s="1"/>
  <c r="Z22" i="30"/>
  <c r="AI20" i="39"/>
  <c r="AG23" i="39"/>
  <c r="AI22" i="20"/>
  <c r="AG24" i="20"/>
  <c r="AH12" i="13"/>
  <c r="AH16" i="13" s="1"/>
  <c r="Z16" i="13"/>
  <c r="AG15" i="36"/>
  <c r="AG22" i="36" s="1"/>
  <c r="AI26" i="24"/>
  <c r="AG27" i="24"/>
  <c r="AI16" i="11"/>
  <c r="AG16" i="11"/>
  <c r="AG12" i="11"/>
  <c r="Z12" i="25"/>
  <c r="AH9" i="10"/>
  <c r="Z12" i="10"/>
  <c r="AG14" i="17"/>
  <c r="AI17" i="22"/>
  <c r="AI18" i="22" s="1"/>
  <c r="AG18" i="22"/>
  <c r="AI13" i="22"/>
  <c r="AI15" i="22" s="1"/>
  <c r="AG15" i="22"/>
  <c r="AI39" i="28"/>
  <c r="AG43" i="28"/>
  <c r="AI18" i="24"/>
  <c r="AG21" i="24"/>
  <c r="AI14" i="10"/>
  <c r="AG16" i="10"/>
  <c r="AA28" i="1"/>
  <c r="AH26" i="24"/>
  <c r="AH27" i="24" s="1"/>
  <c r="Z27" i="24"/>
  <c r="AH18" i="24"/>
  <c r="AH21" i="24" s="1"/>
  <c r="Z21" i="24"/>
  <c r="Z35" i="38"/>
  <c r="Z23" i="38"/>
  <c r="AH23" i="38"/>
  <c r="Z23" i="39"/>
  <c r="AA37" i="1"/>
  <c r="AT37" i="1" s="1"/>
  <c r="AH16" i="25"/>
  <c r="AH17" i="25" s="1"/>
  <c r="Z17" i="25"/>
  <c r="AR21" i="1"/>
  <c r="AH15" i="11"/>
  <c r="AH16" i="11" s="1"/>
  <c r="Z16" i="11"/>
  <c r="AI21" i="11"/>
  <c r="AG25" i="11"/>
  <c r="AH23" i="13"/>
  <c r="AH24" i="13" s="1"/>
  <c r="Z24" i="13"/>
  <c r="AH16" i="20"/>
  <c r="AI33" i="28"/>
  <c r="AH11" i="11"/>
  <c r="AH12" i="11" s="1"/>
  <c r="Z12" i="11"/>
  <c r="AG19" i="1"/>
  <c r="AF19" i="1"/>
  <c r="AH12" i="24"/>
  <c r="AH16" i="24" s="1"/>
  <c r="Z16" i="24"/>
  <c r="AH13" i="34"/>
  <c r="AH15" i="34" s="1"/>
  <c r="AG16" i="19"/>
  <c r="AG12" i="19"/>
  <c r="Z16" i="19"/>
  <c r="AG25" i="19"/>
  <c r="AH31" i="18"/>
  <c r="Z31" i="18"/>
  <c r="Z12" i="19"/>
  <c r="AH10" i="22"/>
  <c r="AH11" i="22" s="1"/>
  <c r="Z11" i="22"/>
  <c r="AH15" i="32"/>
  <c r="AH16" i="32" s="1"/>
  <c r="Z16" i="32"/>
  <c r="Z32" i="32"/>
  <c r="O21" i="1"/>
  <c r="AH12" i="10"/>
  <c r="AJ24" i="18"/>
  <c r="O41" i="1"/>
  <c r="AS31" i="1"/>
  <c r="AB18" i="1"/>
  <c r="AC18" i="1"/>
  <c r="AE22" i="7"/>
  <c r="AB22" i="1"/>
  <c r="AA22" i="1" s="1"/>
  <c r="V20" i="12"/>
  <c r="AC37" i="1"/>
  <c r="Y33" i="32"/>
  <c r="AB27" i="1"/>
  <c r="AA27" i="1" s="1"/>
  <c r="V26" i="19"/>
  <c r="V32" i="18"/>
  <c r="V23" i="30"/>
  <c r="AC22" i="1"/>
  <c r="Y20" i="12"/>
  <c r="AC26" i="1"/>
  <c r="Y32" i="18"/>
  <c r="AB30" i="1"/>
  <c r="AA30" i="1" s="1"/>
  <c r="V22" i="23"/>
  <c r="AC32" i="1"/>
  <c r="Y25" i="25"/>
  <c r="AC35" i="1"/>
  <c r="Y23" i="30"/>
  <c r="AC20" i="1"/>
  <c r="Y23" i="10"/>
  <c r="AB20" i="1"/>
  <c r="V23" i="10"/>
  <c r="Y25" i="40"/>
  <c r="V25" i="40"/>
  <c r="V25" i="25"/>
  <c r="V33" i="32"/>
  <c r="Y21" i="15"/>
  <c r="AI21" i="1"/>
  <c r="Y26" i="11"/>
  <c r="AH21" i="1"/>
  <c r="AA21" i="1" s="1"/>
  <c r="V26" i="11"/>
  <c r="AC41" i="1"/>
  <c r="Y36" i="38"/>
  <c r="AD40" i="1"/>
  <c r="AA40" i="1" s="1"/>
  <c r="V22" i="37"/>
  <c r="AH25" i="1"/>
  <c r="AA25" i="1" s="1"/>
  <c r="V22" i="17"/>
  <c r="AH41" i="1"/>
  <c r="AA41" i="1" s="1"/>
  <c r="V36" i="38"/>
  <c r="AD34" i="1"/>
  <c r="AC33" i="1"/>
  <c r="Y24" i="26"/>
  <c r="Y24" i="34"/>
  <c r="V24" i="34"/>
  <c r="AC34" i="1"/>
  <c r="AB31" i="1"/>
  <c r="AA31" i="1" s="1"/>
  <c r="V28" i="24"/>
  <c r="Y28" i="24"/>
  <c r="AC29" i="1"/>
  <c r="Y22" i="22"/>
  <c r="AB29" i="1"/>
  <c r="AA29" i="1" s="1"/>
  <c r="V22" i="22"/>
  <c r="AI27" i="1"/>
  <c r="Y26" i="19"/>
  <c r="AC23" i="1"/>
  <c r="Y25" i="13"/>
  <c r="V25" i="13"/>
  <c r="AG10" i="12"/>
  <c r="AJ31" i="38"/>
  <c r="P27" i="1"/>
  <c r="O27" i="1" s="1"/>
  <c r="G26" i="19"/>
  <c r="E27" i="1"/>
  <c r="D27" i="1" s="1"/>
  <c r="AJ19" i="40"/>
  <c r="AJ36" i="28"/>
  <c r="N22" i="37"/>
  <c r="AI16" i="10"/>
  <c r="N20" i="12"/>
  <c r="AI12" i="15"/>
  <c r="AI13" i="15" s="1"/>
  <c r="AS42" i="1"/>
  <c r="AJ10" i="31"/>
  <c r="F40" i="1"/>
  <c r="D40" i="1" s="1"/>
  <c r="G22" i="37"/>
  <c r="AJ9" i="12"/>
  <c r="AJ10" i="12" s="1"/>
  <c r="AH11" i="23"/>
  <c r="AG24" i="40"/>
  <c r="R24" i="39"/>
  <c r="AI23" i="20"/>
  <c r="AI24" i="20" s="1"/>
  <c r="AH14" i="10"/>
  <c r="AH16" i="10" s="1"/>
  <c r="AG20" i="7"/>
  <c r="AI22" i="40"/>
  <c r="AI24" i="40" s="1"/>
  <c r="AG21" i="31"/>
  <c r="AG24" i="25"/>
  <c r="AA36" i="1"/>
  <c r="G28" i="24"/>
  <c r="AJ10" i="10"/>
  <c r="AG18" i="34"/>
  <c r="Z20" i="7"/>
  <c r="AH20" i="7" s="1"/>
  <c r="AH19" i="20"/>
  <c r="AH20" i="20" s="1"/>
  <c r="AD19" i="1"/>
  <c r="AB19" i="1"/>
  <c r="AD42" i="1"/>
  <c r="AA42" i="1" s="1"/>
  <c r="V24" i="39"/>
  <c r="AS27" i="1"/>
  <c r="AR25" i="1"/>
  <c r="AT25" i="1" s="1"/>
  <c r="AI13" i="39"/>
  <c r="AI14" i="39" s="1"/>
  <c r="AJ22" i="39"/>
  <c r="AR27" i="1"/>
  <c r="AS29" i="1"/>
  <c r="AI15" i="40"/>
  <c r="AI16" i="40" s="1"/>
  <c r="G25" i="40"/>
  <c r="AJ23" i="40"/>
  <c r="AS43" i="1"/>
  <c r="AW43" i="1" s="1"/>
  <c r="N25" i="40"/>
  <c r="AJ12" i="37"/>
  <c r="J22" i="37"/>
  <c r="AI9" i="37"/>
  <c r="AI10" i="37" s="1"/>
  <c r="R22" i="37"/>
  <c r="Z10" i="37"/>
  <c r="AJ14" i="36"/>
  <c r="AJ10" i="36"/>
  <c r="AJ14" i="34"/>
  <c r="AS38" i="1"/>
  <c r="AA38" i="1"/>
  <c r="AJ17" i="34"/>
  <c r="AJ18" i="34" s="1"/>
  <c r="AJ22" i="34"/>
  <c r="AI23" i="34"/>
  <c r="AJ13" i="34"/>
  <c r="AJ15" i="34" s="1"/>
  <c r="R24" i="34"/>
  <c r="AJ23" i="32"/>
  <c r="AJ15" i="32"/>
  <c r="G33" i="32"/>
  <c r="AI20" i="31"/>
  <c r="AJ20" i="31" s="1"/>
  <c r="Z14" i="31"/>
  <c r="P36" i="1"/>
  <c r="O36" i="1" s="1"/>
  <c r="Z21" i="31"/>
  <c r="J23" i="30"/>
  <c r="AI19" i="30"/>
  <c r="AG10" i="30"/>
  <c r="N23" i="30"/>
  <c r="AH12" i="30"/>
  <c r="AJ12" i="30" s="1"/>
  <c r="AR34" i="1"/>
  <c r="AG10" i="26"/>
  <c r="Z10" i="26"/>
  <c r="AG13" i="26"/>
  <c r="Z23" i="26"/>
  <c r="AJ22" i="26"/>
  <c r="R24" i="26"/>
  <c r="AR33" i="1"/>
  <c r="AT33" i="1" s="1"/>
  <c r="AA32" i="1"/>
  <c r="AI22" i="25"/>
  <c r="AI19" i="25"/>
  <c r="AI20" i="25" s="1"/>
  <c r="N25" i="25"/>
  <c r="AJ10" i="25"/>
  <c r="R25" i="25"/>
  <c r="Z24" i="25"/>
  <c r="AJ23" i="25"/>
  <c r="J25" i="25"/>
  <c r="AJ11" i="25"/>
  <c r="AH9" i="25"/>
  <c r="AH12" i="25" s="1"/>
  <c r="AR31" i="1"/>
  <c r="AH16" i="23"/>
  <c r="AH18" i="23" s="1"/>
  <c r="Z11" i="23"/>
  <c r="AJ13" i="23"/>
  <c r="AG21" i="23"/>
  <c r="AI20" i="23"/>
  <c r="AI21" i="23" s="1"/>
  <c r="Z21" i="23"/>
  <c r="Z22" i="23" s="1"/>
  <c r="R22" i="23"/>
  <c r="N22" i="23"/>
  <c r="AJ14" i="22"/>
  <c r="AH20" i="22"/>
  <c r="AH21" i="22" s="1"/>
  <c r="R22" i="22"/>
  <c r="N22" i="22"/>
  <c r="AH13" i="22"/>
  <c r="AR29" i="1"/>
  <c r="J22" i="22"/>
  <c r="AJ10" i="22"/>
  <c r="N25" i="20"/>
  <c r="AJ10" i="20"/>
  <c r="AH23" i="18"/>
  <c r="AH25" i="18" s="1"/>
  <c r="R32" i="18"/>
  <c r="AR26" i="1"/>
  <c r="N22" i="17"/>
  <c r="Z10" i="17"/>
  <c r="Z22" i="17" s="1"/>
  <c r="AH12" i="17"/>
  <c r="AJ13" i="17"/>
  <c r="AG10" i="17"/>
  <c r="R22" i="17"/>
  <c r="G22" i="17"/>
  <c r="AH9" i="15"/>
  <c r="AJ9" i="15" s="1"/>
  <c r="AG21" i="15"/>
  <c r="Z20" i="15"/>
  <c r="Z21" i="15" s="1"/>
  <c r="AH19" i="15"/>
  <c r="AJ19" i="15" s="1"/>
  <c r="J21" i="15"/>
  <c r="AG10" i="13"/>
  <c r="AH18" i="13"/>
  <c r="AH20" i="13" s="1"/>
  <c r="AG20" i="13"/>
  <c r="AJ12" i="13"/>
  <c r="AJ15" i="13"/>
  <c r="AA23" i="1"/>
  <c r="AR23" i="1"/>
  <c r="J25" i="13"/>
  <c r="R25" i="13"/>
  <c r="G25" i="13"/>
  <c r="Z13" i="12"/>
  <c r="AJ12" i="12"/>
  <c r="Z10" i="12"/>
  <c r="AG13" i="12"/>
  <c r="AG19" i="12"/>
  <c r="AI35" i="38"/>
  <c r="AJ34" i="38"/>
  <c r="N36" i="38"/>
  <c r="AI24" i="11"/>
  <c r="AJ24" i="11" s="1"/>
  <c r="N26" i="11"/>
  <c r="N23" i="10"/>
  <c r="R23" i="10"/>
  <c r="AF31" i="8"/>
  <c r="AO19" i="1" s="1"/>
  <c r="AG15" i="8"/>
  <c r="L40" i="8"/>
  <c r="AC40" i="8"/>
  <c r="U40" i="8"/>
  <c r="Z15" i="8"/>
  <c r="Y21" i="7"/>
  <c r="AI18" i="1" s="1"/>
  <c r="V14" i="7"/>
  <c r="AD18" i="1" s="1"/>
  <c r="AC22" i="7"/>
  <c r="Z9" i="7"/>
  <c r="Z10" i="7" s="1"/>
  <c r="AA43" i="1"/>
  <c r="AS34" i="1"/>
  <c r="AR35" i="1"/>
  <c r="AR20" i="1"/>
  <c r="AS28" i="1"/>
  <c r="AR22" i="1"/>
  <c r="AT22" i="1" s="1"/>
  <c r="AA26" i="1"/>
  <c r="AR30" i="1"/>
  <c r="AS30" i="1"/>
  <c r="AA35" i="1"/>
  <c r="AS21" i="1"/>
  <c r="AR32" i="1"/>
  <c r="AR28" i="1"/>
  <c r="AR24" i="1"/>
  <c r="AT24" i="1" s="1"/>
  <c r="AS25" i="1"/>
  <c r="AS36" i="1"/>
  <c r="AS37" i="1"/>
  <c r="AS26" i="1"/>
  <c r="AA20" i="1"/>
  <c r="AH10" i="13"/>
  <c r="E22" i="7"/>
  <c r="Z13" i="7"/>
  <c r="AH13" i="7" s="1"/>
  <c r="G21" i="7"/>
  <c r="H18" i="1" s="1"/>
  <c r="V21" i="7"/>
  <c r="AH18" i="1" s="1"/>
  <c r="AG19" i="7"/>
  <c r="AG21" i="7" s="1"/>
  <c r="R21" i="7"/>
  <c r="W18" i="1" s="1"/>
  <c r="S40" i="8"/>
  <c r="AE40" i="8"/>
  <c r="AH18" i="10"/>
  <c r="AH19" i="10" s="1"/>
  <c r="J20" i="12"/>
  <c r="K22" i="1"/>
  <c r="AH18" i="12"/>
  <c r="AH19" i="12" s="1"/>
  <c r="AI13" i="12"/>
  <c r="N25" i="13"/>
  <c r="P23" i="1"/>
  <c r="N32" i="18"/>
  <c r="S26" i="1"/>
  <c r="O26" i="1" s="1"/>
  <c r="AJ11" i="19"/>
  <c r="R26" i="19"/>
  <c r="W27" i="1"/>
  <c r="AH20" i="23"/>
  <c r="AJ20" i="24"/>
  <c r="AH19" i="25"/>
  <c r="AH20" i="25" s="1"/>
  <c r="AH21" i="26"/>
  <c r="AJ21" i="26" s="1"/>
  <c r="AH17" i="36"/>
  <c r="AH9" i="36"/>
  <c r="AH11" i="36" s="1"/>
  <c r="AI35" i="28"/>
  <c r="AI37" i="28" s="1"/>
  <c r="G44" i="28"/>
  <c r="H34" i="1"/>
  <c r="D34" i="1" s="1"/>
  <c r="AI32" i="32"/>
  <c r="AH29" i="32"/>
  <c r="R25" i="40"/>
  <c r="G22" i="22"/>
  <c r="E29" i="1"/>
  <c r="N10" i="7"/>
  <c r="P18" i="1" s="1"/>
  <c r="AI16" i="19"/>
  <c r="AJ26" i="24"/>
  <c r="R28" i="24"/>
  <c r="T31" i="1"/>
  <c r="J24" i="26"/>
  <c r="K33" i="1"/>
  <c r="N24" i="34"/>
  <c r="R38" i="1"/>
  <c r="O38" i="1" s="1"/>
  <c r="J22" i="36"/>
  <c r="N33" i="32"/>
  <c r="P37" i="1"/>
  <c r="O37" i="1" s="1"/>
  <c r="AJ10" i="32"/>
  <c r="AI13" i="30"/>
  <c r="AG13" i="30"/>
  <c r="R25" i="20"/>
  <c r="T28" i="1"/>
  <c r="J22" i="23"/>
  <c r="G20" i="12"/>
  <c r="E22" i="1"/>
  <c r="D22" i="1" s="1"/>
  <c r="Z23" i="10"/>
  <c r="AD10" i="7"/>
  <c r="AJ18" i="1" s="1"/>
  <c r="AF10" i="7"/>
  <c r="AK18" i="1" s="1"/>
  <c r="R10" i="7"/>
  <c r="AG9" i="7"/>
  <c r="AI9" i="7" s="1"/>
  <c r="L22" i="7"/>
  <c r="AG13" i="7"/>
  <c r="AI13" i="7" s="1"/>
  <c r="AF17" i="7"/>
  <c r="AO18" i="1" s="1"/>
  <c r="N21" i="7"/>
  <c r="S18" i="1" s="1"/>
  <c r="AD21" i="7"/>
  <c r="AP18" i="1" s="1"/>
  <c r="AJ11" i="10"/>
  <c r="AI18" i="11"/>
  <c r="AI19" i="11" s="1"/>
  <c r="J26" i="11"/>
  <c r="I21" i="1"/>
  <c r="R26" i="11"/>
  <c r="T21" i="1"/>
  <c r="AI16" i="12"/>
  <c r="AI17" i="15"/>
  <c r="AH16" i="17"/>
  <c r="AH17" i="17" s="1"/>
  <c r="AI10" i="17"/>
  <c r="G32" i="18"/>
  <c r="AI16" i="23"/>
  <c r="AI18" i="23" s="1"/>
  <c r="J28" i="24"/>
  <c r="AG19" i="26"/>
  <c r="Z24" i="34"/>
  <c r="AH20" i="34"/>
  <c r="AJ20" i="34" s="1"/>
  <c r="AI21" i="36"/>
  <c r="AH13" i="36"/>
  <c r="AI17" i="36"/>
  <c r="AI18" i="36" s="1"/>
  <c r="G36" i="38"/>
  <c r="AI23" i="39"/>
  <c r="N24" i="39"/>
  <c r="AH25" i="28"/>
  <c r="AH33" i="28" s="1"/>
  <c r="P34" i="1"/>
  <c r="O34" i="1" s="1"/>
  <c r="AG27" i="32"/>
  <c r="R33" i="32"/>
  <c r="AJ21" i="30"/>
  <c r="R21" i="15"/>
  <c r="T24" i="1"/>
  <c r="Z10" i="13"/>
  <c r="R20" i="12"/>
  <c r="AI18" i="10"/>
  <c r="AI19" i="10" s="1"/>
  <c r="R14" i="7"/>
  <c r="U18" i="1" s="1"/>
  <c r="J23" i="10"/>
  <c r="K20" i="1"/>
  <c r="J32" i="18"/>
  <c r="I26" i="1"/>
  <c r="N28" i="24"/>
  <c r="Q31" i="1"/>
  <c r="O31" i="1" s="1"/>
  <c r="AI24" i="25"/>
  <c r="N21" i="15"/>
  <c r="P24" i="1"/>
  <c r="O24" i="1" s="1"/>
  <c r="AJ10" i="34"/>
  <c r="G23" i="10"/>
  <c r="E20" i="1"/>
  <c r="D20" i="1" s="1"/>
  <c r="AH9" i="31"/>
  <c r="AH17" i="31"/>
  <c r="AH14" i="31"/>
  <c r="AH19" i="31"/>
  <c r="AH18" i="19"/>
  <c r="AH19" i="19" s="1"/>
  <c r="AH14" i="19"/>
  <c r="AJ15" i="19"/>
  <c r="AH12" i="19"/>
  <c r="AH15" i="30"/>
  <c r="AH9" i="30"/>
  <c r="AI10" i="30"/>
  <c r="Z23" i="30"/>
  <c r="AH26" i="32"/>
  <c r="AI16" i="32"/>
  <c r="AH18" i="32"/>
  <c r="AH24" i="32" s="1"/>
  <c r="AJ31" i="32"/>
  <c r="AI18" i="32"/>
  <c r="AI24" i="32" s="1"/>
  <c r="AI26" i="32"/>
  <c r="AI27" i="32" s="1"/>
  <c r="AH35" i="28"/>
  <c r="AH37" i="28" s="1"/>
  <c r="AH39" i="28"/>
  <c r="AH43" i="28" s="1"/>
  <c r="AH18" i="40"/>
  <c r="AH20" i="40" s="1"/>
  <c r="AH13" i="40"/>
  <c r="AI13" i="40"/>
  <c r="AH15" i="40"/>
  <c r="Z24" i="40"/>
  <c r="AH22" i="40"/>
  <c r="AG18" i="39"/>
  <c r="G24" i="39"/>
  <c r="AH16" i="39"/>
  <c r="AH18" i="39" s="1"/>
  <c r="AI16" i="39"/>
  <c r="AI18" i="39" s="1"/>
  <c r="AH9" i="39"/>
  <c r="AH11" i="39" s="1"/>
  <c r="AH23" i="39"/>
  <c r="AI11" i="39"/>
  <c r="AJ15" i="38"/>
  <c r="AI16" i="38"/>
  <c r="AH25" i="38"/>
  <c r="AH29" i="38" s="1"/>
  <c r="AH9" i="38"/>
  <c r="AH16" i="38" s="1"/>
  <c r="AJ18" i="38"/>
  <c r="AJ23" i="38" s="1"/>
  <c r="AH16" i="37"/>
  <c r="AH18" i="37" s="1"/>
  <c r="AH9" i="37"/>
  <c r="AG18" i="37"/>
  <c r="AH20" i="36"/>
  <c r="AH18" i="36"/>
  <c r="AI9" i="36"/>
  <c r="AI11" i="36" s="1"/>
  <c r="AH9" i="34"/>
  <c r="AH11" i="34" s="1"/>
  <c r="AH16" i="26"/>
  <c r="AH19" i="26" s="1"/>
  <c r="AG23" i="26"/>
  <c r="AH9" i="26"/>
  <c r="AH10" i="26" s="1"/>
  <c r="AI13" i="26"/>
  <c r="AI23" i="26"/>
  <c r="AI9" i="26"/>
  <c r="AI10" i="26" s="1"/>
  <c r="AH13" i="26"/>
  <c r="AI16" i="26"/>
  <c r="AI19" i="26" s="1"/>
  <c r="AI12" i="25"/>
  <c r="AJ22" i="25"/>
  <c r="AH24" i="25"/>
  <c r="AI23" i="24"/>
  <c r="AI24" i="24" s="1"/>
  <c r="AI27" i="24"/>
  <c r="AI9" i="24"/>
  <c r="AI16" i="24" s="1"/>
  <c r="AH23" i="24"/>
  <c r="AH24" i="24" s="1"/>
  <c r="AI21" i="24"/>
  <c r="AJ9" i="23"/>
  <c r="AI10" i="23"/>
  <c r="AJ10" i="23" s="1"/>
  <c r="AI9" i="22"/>
  <c r="AI11" i="22" s="1"/>
  <c r="AH17" i="22"/>
  <c r="AH18" i="22" s="1"/>
  <c r="AH24" i="20"/>
  <c r="AI20" i="20"/>
  <c r="AH13" i="20"/>
  <c r="AJ16" i="20"/>
  <c r="AJ17" i="20" s="1"/>
  <c r="AI25" i="19"/>
  <c r="J26" i="19"/>
  <c r="AI18" i="19"/>
  <c r="AI19" i="19" s="1"/>
  <c r="AI12" i="19"/>
  <c r="AJ10" i="19"/>
  <c r="AI31" i="18"/>
  <c r="AJ20" i="18"/>
  <c r="Z21" i="18"/>
  <c r="AJ30" i="18"/>
  <c r="AI21" i="18"/>
  <c r="AG21" i="18"/>
  <c r="AH21" i="18"/>
  <c r="AJ19" i="18"/>
  <c r="AI17" i="18"/>
  <c r="AI25" i="18"/>
  <c r="AI16" i="17"/>
  <c r="AI17" i="17" s="1"/>
  <c r="AI14" i="17"/>
  <c r="AH9" i="17"/>
  <c r="AI20" i="15"/>
  <c r="AH15" i="15"/>
  <c r="AI10" i="15"/>
  <c r="AI9" i="13"/>
  <c r="AI24" i="13"/>
  <c r="AH10" i="12"/>
  <c r="AI10" i="12"/>
  <c r="AI19" i="12"/>
  <c r="AH16" i="12"/>
  <c r="AH18" i="11"/>
  <c r="AH19" i="11" s="1"/>
  <c r="AH21" i="11"/>
  <c r="AH25" i="11" s="1"/>
  <c r="AI9" i="10"/>
  <c r="AI12" i="10" s="1"/>
  <c r="AI22" i="10"/>
  <c r="AJ15" i="10"/>
  <c r="AJ22" i="10"/>
  <c r="AH22" i="10"/>
  <c r="E40" i="8"/>
  <c r="AG33" i="8"/>
  <c r="K40" i="8"/>
  <c r="X40" i="8"/>
  <c r="AH19" i="1"/>
  <c r="S19" i="1"/>
  <c r="AP19" i="1"/>
  <c r="AG30" i="8"/>
  <c r="W19" i="1"/>
  <c r="Z30" i="8"/>
  <c r="U19" i="1"/>
  <c r="Z10" i="8"/>
  <c r="AH10" i="8" s="1"/>
  <c r="AM19" i="1"/>
  <c r="AG38" i="8"/>
  <c r="J19" i="1"/>
  <c r="Z26" i="8"/>
  <c r="AH26" i="8" s="1"/>
  <c r="AD31" i="8"/>
  <c r="AN19" i="1" s="1"/>
  <c r="Z38" i="8"/>
  <c r="AH38" i="8" s="1"/>
  <c r="T19" i="1"/>
  <c r="I19" i="1"/>
  <c r="Z9" i="8"/>
  <c r="AH9" i="8" s="1"/>
  <c r="AG10" i="8"/>
  <c r="Z18" i="8"/>
  <c r="AH18" i="8" s="1"/>
  <c r="AG29" i="8"/>
  <c r="Z33" i="8"/>
  <c r="AH33" i="8" s="1"/>
  <c r="Z29" i="8"/>
  <c r="Z31" i="8" s="1"/>
  <c r="G10" i="7"/>
  <c r="AG12" i="7"/>
  <c r="Z12" i="7"/>
  <c r="AG16" i="7"/>
  <c r="Z19" i="7"/>
  <c r="J10" i="7"/>
  <c r="Z16" i="7"/>
  <c r="AI19" i="7"/>
  <c r="AI20" i="7"/>
  <c r="AM17" i="1"/>
  <c r="AG17" i="1"/>
  <c r="AC17" i="1"/>
  <c r="AF17" i="1"/>
  <c r="AD17" i="1"/>
  <c r="AD10" i="2"/>
  <c r="AD12" i="2" s="1"/>
  <c r="AD14" i="2"/>
  <c r="AD17" i="2"/>
  <c r="AD18" i="2"/>
  <c r="AD21" i="2"/>
  <c r="AD22" i="2"/>
  <c r="AD17" i="4"/>
  <c r="AD20" i="4"/>
  <c r="AD21" i="4"/>
  <c r="Y21" i="4"/>
  <c r="Y20" i="4"/>
  <c r="Y17" i="4"/>
  <c r="Y14" i="4"/>
  <c r="Y12" i="4"/>
  <c r="Y15" i="4" s="1"/>
  <c r="Y9" i="4"/>
  <c r="V21" i="4"/>
  <c r="V20" i="4"/>
  <c r="V17" i="4"/>
  <c r="V14" i="4"/>
  <c r="V12" i="4"/>
  <c r="V15" i="4" s="1"/>
  <c r="V9" i="4"/>
  <c r="V10" i="4" s="1"/>
  <c r="Z10" i="2"/>
  <c r="Z12" i="2" s="1"/>
  <c r="AF18" i="2"/>
  <c r="AF17" i="2"/>
  <c r="AF14" i="2"/>
  <c r="AF15" i="2" s="1"/>
  <c r="AM14" i="1" s="1"/>
  <c r="V22" i="2"/>
  <c r="Z22" i="2" s="1"/>
  <c r="V21" i="2"/>
  <c r="X19" i="2"/>
  <c r="V18" i="2"/>
  <c r="V17" i="2"/>
  <c r="V14" i="2"/>
  <c r="AT30" i="1" l="1"/>
  <c r="Z22" i="31"/>
  <c r="AJ19" i="30"/>
  <c r="AI24" i="26"/>
  <c r="AI23" i="28"/>
  <c r="AJ19" i="28"/>
  <c r="AT38" i="1"/>
  <c r="AJ18" i="24"/>
  <c r="AJ21" i="24" s="1"/>
  <c r="Y40" i="8"/>
  <c r="AJ20" i="23"/>
  <c r="AJ21" i="23" s="1"/>
  <c r="AJ23" i="20"/>
  <c r="AJ12" i="15"/>
  <c r="AJ11" i="11"/>
  <c r="AJ12" i="11" s="1"/>
  <c r="AJ15" i="11"/>
  <c r="V22" i="4"/>
  <c r="Y22" i="4"/>
  <c r="AA34" i="1"/>
  <c r="AT34" i="1" s="1"/>
  <c r="AG23" i="10"/>
  <c r="AG44" i="28"/>
  <c r="AG39" i="8"/>
  <c r="AT28" i="1"/>
  <c r="AT21" i="1"/>
  <c r="O18" i="1"/>
  <c r="AH44" i="28"/>
  <c r="Z44" i="28"/>
  <c r="Y10" i="4"/>
  <c r="AC15" i="1" s="1"/>
  <c r="Z21" i="2"/>
  <c r="Z23" i="2" s="1"/>
  <c r="V23" i="2"/>
  <c r="AD15" i="1"/>
  <c r="AE15" i="1"/>
  <c r="AF22" i="4"/>
  <c r="AQ15" i="1" s="1"/>
  <c r="AD22" i="4"/>
  <c r="AD23" i="2"/>
  <c r="Z21" i="7"/>
  <c r="Z14" i="7"/>
  <c r="AG27" i="8"/>
  <c r="AJ14" i="10"/>
  <c r="AJ16" i="10" s="1"/>
  <c r="AI14" i="37"/>
  <c r="AI22" i="37" s="1"/>
  <c r="AI15" i="34"/>
  <c r="AI24" i="34" s="1"/>
  <c r="Z39" i="8"/>
  <c r="Z27" i="8"/>
  <c r="AI25" i="11"/>
  <c r="AH23" i="34"/>
  <c r="AH35" i="38"/>
  <c r="AH15" i="8"/>
  <c r="Z16" i="8"/>
  <c r="AJ12" i="24"/>
  <c r="AI33" i="8"/>
  <c r="AJ13" i="36"/>
  <c r="AJ15" i="36" s="1"/>
  <c r="AH15" i="36"/>
  <c r="AJ29" i="32"/>
  <c r="AH32" i="32"/>
  <c r="AJ12" i="17"/>
  <c r="AH14" i="17"/>
  <c r="AJ13" i="22"/>
  <c r="AJ15" i="22" s="1"/>
  <c r="AH15" i="22"/>
  <c r="AJ14" i="19"/>
  <c r="AH16" i="19"/>
  <c r="AT29" i="1"/>
  <c r="Z26" i="19"/>
  <c r="Y22" i="7"/>
  <c r="V22" i="7"/>
  <c r="AT31" i="1"/>
  <c r="Z22" i="22"/>
  <c r="AG25" i="25"/>
  <c r="Z25" i="20"/>
  <c r="Z21" i="4"/>
  <c r="Z25" i="13"/>
  <c r="AT32" i="1"/>
  <c r="AG22" i="23"/>
  <c r="AG25" i="20"/>
  <c r="AJ25" i="28"/>
  <c r="AJ33" i="28" s="1"/>
  <c r="Z24" i="39"/>
  <c r="AG24" i="39"/>
  <c r="AG24" i="34"/>
  <c r="AH13" i="30"/>
  <c r="Z28" i="24"/>
  <c r="AG28" i="24"/>
  <c r="AJ27" i="24"/>
  <c r="AH15" i="1"/>
  <c r="AA19" i="1"/>
  <c r="AJ23" i="34"/>
  <c r="AG25" i="13"/>
  <c r="AG26" i="19"/>
  <c r="AH14" i="1"/>
  <c r="Z14" i="4"/>
  <c r="AJ20" i="22"/>
  <c r="AJ21" i="22" s="1"/>
  <c r="AG26" i="11"/>
  <c r="AF19" i="2"/>
  <c r="AO14" i="1" s="1"/>
  <c r="Y19" i="2"/>
  <c r="AG14" i="1" s="1"/>
  <c r="Y15" i="2"/>
  <c r="AE14" i="1" s="1"/>
  <c r="Z18" i="2"/>
  <c r="AH18" i="2" s="1"/>
  <c r="Z9" i="4"/>
  <c r="Z10" i="4" s="1"/>
  <c r="V18" i="4"/>
  <c r="AF15" i="1" s="1"/>
  <c r="Z17" i="4"/>
  <c r="Z18" i="4" s="1"/>
  <c r="AF18" i="4"/>
  <c r="AO15" i="1" s="1"/>
  <c r="AI36" i="38"/>
  <c r="AG22" i="22"/>
  <c r="AM15" i="1"/>
  <c r="AM45" i="1" s="1"/>
  <c r="AJ18" i="12"/>
  <c r="AJ19" i="12" s="1"/>
  <c r="AI14" i="1"/>
  <c r="AI24" i="39"/>
  <c r="AJ13" i="39"/>
  <c r="AT27" i="1"/>
  <c r="AT35" i="1"/>
  <c r="AT42" i="1"/>
  <c r="Z25" i="40"/>
  <c r="AT43" i="1"/>
  <c r="AJ17" i="36"/>
  <c r="AJ18" i="36" s="1"/>
  <c r="Z33" i="32"/>
  <c r="AI33" i="32"/>
  <c r="AJ26" i="32"/>
  <c r="AJ27" i="32" s="1"/>
  <c r="AJ18" i="32"/>
  <c r="AJ24" i="32" s="1"/>
  <c r="AG33" i="32"/>
  <c r="AJ16" i="32"/>
  <c r="AI21" i="31"/>
  <c r="AI14" i="31"/>
  <c r="AJ14" i="31"/>
  <c r="AG23" i="30"/>
  <c r="AI22" i="30"/>
  <c r="AI23" i="30" s="1"/>
  <c r="AJ13" i="30"/>
  <c r="AJ35" i="28"/>
  <c r="AJ37" i="28" s="1"/>
  <c r="Z24" i="26"/>
  <c r="AJ23" i="26"/>
  <c r="AH23" i="26"/>
  <c r="AG24" i="26"/>
  <c r="AJ19" i="25"/>
  <c r="AJ20" i="25" s="1"/>
  <c r="AJ24" i="25"/>
  <c r="AJ16" i="25"/>
  <c r="AJ17" i="25" s="1"/>
  <c r="Z25" i="25"/>
  <c r="AJ9" i="25"/>
  <c r="AJ12" i="25" s="1"/>
  <c r="AH21" i="23"/>
  <c r="AH22" i="23" s="1"/>
  <c r="AJ16" i="23"/>
  <c r="AJ18" i="23" s="1"/>
  <c r="AI22" i="22"/>
  <c r="AI13" i="20"/>
  <c r="AI26" i="19"/>
  <c r="Z32" i="18"/>
  <c r="AJ21" i="18"/>
  <c r="AT26" i="1"/>
  <c r="AJ14" i="17"/>
  <c r="AG22" i="17"/>
  <c r="AI22" i="17"/>
  <c r="AJ16" i="17"/>
  <c r="AJ17" i="17" s="1"/>
  <c r="AH20" i="15"/>
  <c r="AJ18" i="13"/>
  <c r="AJ20" i="13" s="1"/>
  <c r="AJ24" i="13"/>
  <c r="AI16" i="13"/>
  <c r="AT23" i="1"/>
  <c r="AJ16" i="13"/>
  <c r="Z20" i="12"/>
  <c r="AG20" i="12"/>
  <c r="AJ16" i="12"/>
  <c r="Z36" i="38"/>
  <c r="AG36" i="38"/>
  <c r="AJ35" i="38"/>
  <c r="AT41" i="1"/>
  <c r="Z26" i="11"/>
  <c r="AJ16" i="11"/>
  <c r="AI26" i="11"/>
  <c r="AT20" i="1"/>
  <c r="AJ18" i="10"/>
  <c r="AJ19" i="10" s="1"/>
  <c r="AH9" i="7"/>
  <c r="AA18" i="1"/>
  <c r="N22" i="7"/>
  <c r="AJ13" i="7"/>
  <c r="AG17" i="7"/>
  <c r="AG14" i="7"/>
  <c r="Z17" i="7"/>
  <c r="Z22" i="7" s="1"/>
  <c r="AH19" i="7"/>
  <c r="AJ19" i="7" s="1"/>
  <c r="Z14" i="2"/>
  <c r="V19" i="2"/>
  <c r="AF14" i="1" s="1"/>
  <c r="AK14" i="1"/>
  <c r="AR18" i="1"/>
  <c r="AS18" i="1"/>
  <c r="AR19" i="1"/>
  <c r="AK15" i="1"/>
  <c r="AE17" i="1"/>
  <c r="AO17" i="1"/>
  <c r="AS17" i="1" s="1"/>
  <c r="J22" i="7"/>
  <c r="I18" i="1"/>
  <c r="AI21" i="15"/>
  <c r="AJ20" i="15"/>
  <c r="AJ17" i="18"/>
  <c r="AJ9" i="22"/>
  <c r="AJ11" i="22" s="1"/>
  <c r="AI25" i="25"/>
  <c r="AI22" i="36"/>
  <c r="AJ9" i="36"/>
  <c r="AJ11" i="36" s="1"/>
  <c r="AI25" i="40"/>
  <c r="AJ9" i="19"/>
  <c r="AJ12" i="19" s="1"/>
  <c r="AJ18" i="19"/>
  <c r="AJ19" i="19" s="1"/>
  <c r="R22" i="7"/>
  <c r="T18" i="1"/>
  <c r="Z17" i="2"/>
  <c r="V15" i="2"/>
  <c r="AD14" i="1" s="1"/>
  <c r="N40" i="8"/>
  <c r="P19" i="1"/>
  <c r="O19" i="1" s="1"/>
  <c r="Z12" i="4"/>
  <c r="Z15" i="4" s="1"/>
  <c r="AB17" i="1"/>
  <c r="AA17" i="1" s="1"/>
  <c r="AJ20" i="7"/>
  <c r="AI12" i="7"/>
  <c r="AI14" i="7" s="1"/>
  <c r="AH25" i="13"/>
  <c r="AH27" i="32"/>
  <c r="G22" i="7"/>
  <c r="E18" i="1"/>
  <c r="D18" i="1" s="1"/>
  <c r="AJ16" i="26"/>
  <c r="AJ19" i="26" s="1"/>
  <c r="Y18" i="4"/>
  <c r="AG15" i="1" s="1"/>
  <c r="Z20" i="4"/>
  <c r="Z22" i="4" s="1"/>
  <c r="AI21" i="7"/>
  <c r="AJ9" i="7"/>
  <c r="AG10" i="7"/>
  <c r="G40" i="8"/>
  <c r="H19" i="1"/>
  <c r="D19" i="1" s="1"/>
  <c r="AG32" i="18"/>
  <c r="AI43" i="28"/>
  <c r="AJ22" i="30"/>
  <c r="AH11" i="31"/>
  <c r="AJ19" i="31"/>
  <c r="AJ21" i="31" s="1"/>
  <c r="AH21" i="31"/>
  <c r="AJ16" i="19"/>
  <c r="AH10" i="30"/>
  <c r="AJ9" i="30"/>
  <c r="AJ10" i="30" s="1"/>
  <c r="AH17" i="30"/>
  <c r="AJ15" i="30"/>
  <c r="AJ17" i="30" s="1"/>
  <c r="AJ32" i="32"/>
  <c r="AJ18" i="28"/>
  <c r="AJ39" i="28"/>
  <c r="AJ43" i="28" s="1"/>
  <c r="AJ15" i="40"/>
  <c r="AJ16" i="40" s="1"/>
  <c r="AH16" i="40"/>
  <c r="AJ13" i="40"/>
  <c r="AJ22" i="40"/>
  <c r="AJ24" i="40" s="1"/>
  <c r="AH24" i="40"/>
  <c r="AJ18" i="40"/>
  <c r="AJ20" i="40" s="1"/>
  <c r="AJ20" i="39"/>
  <c r="AJ23" i="39" s="1"/>
  <c r="AJ16" i="39"/>
  <c r="AJ18" i="39" s="1"/>
  <c r="AJ9" i="39"/>
  <c r="AJ11" i="39" s="1"/>
  <c r="AJ9" i="38"/>
  <c r="AJ16" i="38" s="1"/>
  <c r="AJ25" i="38"/>
  <c r="AJ29" i="38" s="1"/>
  <c r="AH10" i="37"/>
  <c r="AJ9" i="37"/>
  <c r="AJ10" i="37" s="1"/>
  <c r="AJ13" i="37"/>
  <c r="AJ14" i="37" s="1"/>
  <c r="AJ16" i="37"/>
  <c r="AJ18" i="37" s="1"/>
  <c r="AJ20" i="36"/>
  <c r="AJ21" i="36" s="1"/>
  <c r="AH21" i="36"/>
  <c r="AJ9" i="34"/>
  <c r="AJ11" i="34" s="1"/>
  <c r="AJ24" i="34" s="1"/>
  <c r="AJ13" i="26"/>
  <c r="AJ9" i="26"/>
  <c r="AJ10" i="26" s="1"/>
  <c r="AH25" i="25"/>
  <c r="AJ23" i="24"/>
  <c r="AJ24" i="24" s="1"/>
  <c r="AJ9" i="24"/>
  <c r="AI28" i="24"/>
  <c r="AI11" i="23"/>
  <c r="AI22" i="23" s="1"/>
  <c r="AJ11" i="23"/>
  <c r="AJ14" i="23"/>
  <c r="AJ17" i="22"/>
  <c r="AJ18" i="22" s="1"/>
  <c r="AJ19" i="20"/>
  <c r="AJ20" i="20" s="1"/>
  <c r="AJ9" i="20"/>
  <c r="AJ13" i="20" s="1"/>
  <c r="AJ22" i="20"/>
  <c r="AJ24" i="20" s="1"/>
  <c r="AJ25" i="19"/>
  <c r="AI32" i="18"/>
  <c r="AJ23" i="18"/>
  <c r="AJ25" i="18" s="1"/>
  <c r="AJ27" i="18"/>
  <c r="AJ31" i="18" s="1"/>
  <c r="AH32" i="18"/>
  <c r="AH10" i="17"/>
  <c r="AJ9" i="17"/>
  <c r="AJ10" i="17" s="1"/>
  <c r="AJ21" i="17"/>
  <c r="AH17" i="15"/>
  <c r="AJ15" i="15"/>
  <c r="AJ17" i="15" s="1"/>
  <c r="AH10" i="15"/>
  <c r="AJ10" i="15"/>
  <c r="AJ13" i="15"/>
  <c r="AH13" i="15"/>
  <c r="AI10" i="13"/>
  <c r="AJ9" i="13"/>
  <c r="AJ10" i="13" s="1"/>
  <c r="AJ13" i="12"/>
  <c r="AH13" i="12"/>
  <c r="AH20" i="12" s="1"/>
  <c r="AI20" i="12"/>
  <c r="AJ18" i="11"/>
  <c r="AJ19" i="11" s="1"/>
  <c r="AJ21" i="11"/>
  <c r="AJ25" i="11" s="1"/>
  <c r="AI23" i="10"/>
  <c r="AH23" i="10"/>
  <c r="AJ9" i="10"/>
  <c r="AJ12" i="10" s="1"/>
  <c r="J40" i="8"/>
  <c r="R40" i="8"/>
  <c r="AI27" i="8"/>
  <c r="AG31" i="8"/>
  <c r="AI38" i="8"/>
  <c r="AJ38" i="8" s="1"/>
  <c r="AJ10" i="8"/>
  <c r="AJ26" i="8"/>
  <c r="AI29" i="8"/>
  <c r="AI31" i="8" s="1"/>
  <c r="AH29" i="8"/>
  <c r="AH27" i="8"/>
  <c r="AH39" i="8"/>
  <c r="AH16" i="7"/>
  <c r="AH12" i="7"/>
  <c r="AI16" i="7"/>
  <c r="AI17" i="7" s="1"/>
  <c r="AI10" i="7"/>
  <c r="AH22" i="31" l="1"/>
  <c r="AJ24" i="26"/>
  <c r="AJ23" i="28"/>
  <c r="AI44" i="28"/>
  <c r="AH45" i="1"/>
  <c r="AJ16" i="24"/>
  <c r="AJ28" i="24" s="1"/>
  <c r="AQ14" i="1"/>
  <c r="AS14" i="1" s="1"/>
  <c r="AW14" i="1" s="1"/>
  <c r="AF24" i="2"/>
  <c r="AE45" i="1"/>
  <c r="AD45" i="1"/>
  <c r="AF45" i="1"/>
  <c r="AG45" i="1"/>
  <c r="AO45" i="1"/>
  <c r="AH16" i="8"/>
  <c r="AJ15" i="8"/>
  <c r="AH33" i="32"/>
  <c r="AH24" i="34"/>
  <c r="AH36" i="38"/>
  <c r="AB14" i="1"/>
  <c r="V24" i="2"/>
  <c r="AC14" i="1"/>
  <c r="Y24" i="2"/>
  <c r="AI15" i="1"/>
  <c r="AI45" i="1" s="1"/>
  <c r="Y23" i="4"/>
  <c r="AB15" i="1"/>
  <c r="AA15" i="1" s="1"/>
  <c r="V23" i="4"/>
  <c r="AH22" i="36"/>
  <c r="AH22" i="22"/>
  <c r="AT19" i="1"/>
  <c r="Z19" i="2"/>
  <c r="AT18" i="1"/>
  <c r="AJ14" i="39"/>
  <c r="AJ24" i="39" s="1"/>
  <c r="AJ22" i="36"/>
  <c r="AJ33" i="32"/>
  <c r="AH24" i="26"/>
  <c r="AJ25" i="25"/>
  <c r="AH28" i="24"/>
  <c r="AI25" i="20"/>
  <c r="AH26" i="19"/>
  <c r="AJ22" i="17"/>
  <c r="AI25" i="13"/>
  <c r="AJ25" i="13"/>
  <c r="AJ20" i="12"/>
  <c r="AH26" i="11"/>
  <c r="AH21" i="7"/>
  <c r="AG22" i="7"/>
  <c r="AJ21" i="7"/>
  <c r="AS15" i="1"/>
  <c r="AJ23" i="10"/>
  <c r="AI22" i="7"/>
  <c r="AH21" i="15"/>
  <c r="AJ32" i="18"/>
  <c r="AJ25" i="20"/>
  <c r="AJ22" i="22"/>
  <c r="AJ25" i="40"/>
  <c r="AJ26" i="19"/>
  <c r="AJ23" i="30"/>
  <c r="AH23" i="30"/>
  <c r="AJ44" i="28"/>
  <c r="AH25" i="40"/>
  <c r="AH24" i="39"/>
  <c r="AJ36" i="38"/>
  <c r="AJ22" i="23"/>
  <c r="AH25" i="20"/>
  <c r="AH22" i="17"/>
  <c r="AJ21" i="15"/>
  <c r="AJ26" i="11"/>
  <c r="Z40" i="8"/>
  <c r="AI39" i="8"/>
  <c r="AJ33" i="8"/>
  <c r="AJ39" i="8" s="1"/>
  <c r="AJ18" i="8"/>
  <c r="AJ27" i="8" s="1"/>
  <c r="AH31" i="8"/>
  <c r="AJ29" i="8"/>
  <c r="AJ31" i="8" s="1"/>
  <c r="AJ10" i="7"/>
  <c r="AH10" i="7"/>
  <c r="AJ12" i="7"/>
  <c r="AJ14" i="7" s="1"/>
  <c r="AH14" i="7"/>
  <c r="AH17" i="7"/>
  <c r="AJ16" i="7"/>
  <c r="AJ17" i="7" s="1"/>
  <c r="Z15" i="1" l="1"/>
  <c r="Z14" i="1"/>
  <c r="AC45" i="1"/>
  <c r="AA14" i="1"/>
  <c r="AA45" i="1" s="1"/>
  <c r="AB45" i="1"/>
  <c r="AU14" i="1"/>
  <c r="AU15" i="1"/>
  <c r="AH40" i="8"/>
  <c r="AJ22" i="7"/>
  <c r="AH22" i="7"/>
  <c r="N12" i="4" l="1"/>
  <c r="G12" i="4"/>
  <c r="O15" i="4" l="1"/>
  <c r="AH12" i="4"/>
  <c r="N9" i="4" l="1"/>
  <c r="N10" i="4" s="1"/>
  <c r="J10" i="4"/>
  <c r="G9" i="4"/>
  <c r="G10" i="4" s="1"/>
  <c r="G21" i="4"/>
  <c r="J21" i="4"/>
  <c r="N21" i="4"/>
  <c r="R21" i="4"/>
  <c r="AH21" i="4" l="1"/>
  <c r="AH9" i="4"/>
  <c r="AH10" i="4" s="1"/>
  <c r="H43" i="1" l="1"/>
  <c r="D43" i="1" s="1"/>
  <c r="F35" i="1"/>
  <c r="T35" i="1"/>
  <c r="V32" i="1"/>
  <c r="R32" i="1"/>
  <c r="O32" i="1" s="1"/>
  <c r="K32" i="1"/>
  <c r="G32" i="1"/>
  <c r="T32" i="1"/>
  <c r="V29" i="1"/>
  <c r="R29" i="1"/>
  <c r="O29" i="1" s="1"/>
  <c r="G29" i="1"/>
  <c r="D29" i="1" s="1"/>
  <c r="J28" i="1"/>
  <c r="F28" i="1"/>
  <c r="D28" i="1" s="1"/>
  <c r="V23" i="1"/>
  <c r="R23" i="1"/>
  <c r="O23" i="1" s="1"/>
  <c r="K23" i="1"/>
  <c r="G23" i="1"/>
  <c r="D23" i="1" s="1"/>
  <c r="R20" i="1"/>
  <c r="V17" i="1"/>
  <c r="R17" i="1"/>
  <c r="G17" i="1"/>
  <c r="U17" i="1"/>
  <c r="Q17" i="1"/>
  <c r="J17" i="1"/>
  <c r="E22" i="4"/>
  <c r="R20" i="4"/>
  <c r="R22" i="4" s="1"/>
  <c r="N20" i="4"/>
  <c r="J20" i="4"/>
  <c r="G20" i="4"/>
  <c r="AE18" i="4"/>
  <c r="AC18" i="4"/>
  <c r="X18" i="4"/>
  <c r="U18" i="4"/>
  <c r="S18" i="4"/>
  <c r="P18" i="4"/>
  <c r="P23" i="4" s="1"/>
  <c r="L18" i="4"/>
  <c r="K18" i="4"/>
  <c r="H18" i="4"/>
  <c r="H23" i="4" s="1"/>
  <c r="E18" i="4"/>
  <c r="R17" i="4"/>
  <c r="R18" i="4" s="1"/>
  <c r="V15" i="1" s="1"/>
  <c r="N17" i="4"/>
  <c r="N18" i="4" s="1"/>
  <c r="R15" i="1" s="1"/>
  <c r="J17" i="4"/>
  <c r="G17" i="4"/>
  <c r="N14" i="4"/>
  <c r="N15" i="4" s="1"/>
  <c r="G14" i="4"/>
  <c r="G15" i="4" s="1"/>
  <c r="AA23" i="4"/>
  <c r="O23" i="4"/>
  <c r="J15" i="1" l="1"/>
  <c r="U15" i="1"/>
  <c r="J22" i="4"/>
  <c r="L15" i="1" s="1"/>
  <c r="L45" i="1" s="1"/>
  <c r="G22" i="4"/>
  <c r="H15" i="1" s="1"/>
  <c r="N22" i="4"/>
  <c r="S15" i="1" s="1"/>
  <c r="Q15" i="1"/>
  <c r="G18" i="4"/>
  <c r="G15" i="1" s="1"/>
  <c r="L23" i="4"/>
  <c r="E23" i="4"/>
  <c r="AC23" i="4"/>
  <c r="I17" i="1"/>
  <c r="J21" i="1"/>
  <c r="Z30" i="1"/>
  <c r="AV30" i="1" s="1"/>
  <c r="Z43" i="1"/>
  <c r="AU43" i="1" s="1"/>
  <c r="Z42" i="1"/>
  <c r="AV42" i="1" s="1"/>
  <c r="U21" i="1"/>
  <c r="F21" i="1"/>
  <c r="D21" i="1" s="1"/>
  <c r="U23" i="4"/>
  <c r="K23" i="4"/>
  <c r="S23" i="4"/>
  <c r="AH14" i="4"/>
  <c r="AH15" i="4" s="1"/>
  <c r="AE23" i="4"/>
  <c r="X23" i="4"/>
  <c r="F15" i="1"/>
  <c r="J39" i="1"/>
  <c r="Q39" i="1"/>
  <c r="O39" i="1" s="1"/>
  <c r="F39" i="1"/>
  <c r="D39" i="1" s="1"/>
  <c r="I41" i="1"/>
  <c r="Z37" i="1"/>
  <c r="AV37" i="1" s="1"/>
  <c r="Z18" i="1"/>
  <c r="AV18" i="1" s="1"/>
  <c r="Z24" i="1"/>
  <c r="AV24" i="1" s="1"/>
  <c r="Z40" i="1"/>
  <c r="AV40" i="1" s="1"/>
  <c r="E32" i="1"/>
  <c r="D32" i="1" s="1"/>
  <c r="I43" i="1"/>
  <c r="L43" i="1"/>
  <c r="W43" i="1"/>
  <c r="T20" i="1"/>
  <c r="Z17" i="1"/>
  <c r="AU17" i="1" s="1"/>
  <c r="K29" i="1"/>
  <c r="K17" i="1"/>
  <c r="T17" i="1"/>
  <c r="F17" i="1"/>
  <c r="X16" i="1"/>
  <c r="J18" i="4"/>
  <c r="K15" i="1" s="1"/>
  <c r="T15" i="1"/>
  <c r="I15" i="1"/>
  <c r="Z16" i="1"/>
  <c r="AV16" i="1" s="1"/>
  <c r="U39" i="1"/>
  <c r="Q35" i="1"/>
  <c r="O35" i="1" s="1"/>
  <c r="AH20" i="4"/>
  <c r="AH22" i="4" s="1"/>
  <c r="AH17" i="4"/>
  <c r="AH18" i="4" s="1"/>
  <c r="G22" i="2"/>
  <c r="AV43" i="1" l="1"/>
  <c r="AU18" i="1"/>
  <c r="AU16" i="1"/>
  <c r="AU24" i="1"/>
  <c r="Z27" i="1"/>
  <c r="AV27" i="1" s="1"/>
  <c r="Z23" i="4"/>
  <c r="Z32" i="1"/>
  <c r="AV32" i="1" s="1"/>
  <c r="Z34" i="1"/>
  <c r="AV34" i="1" s="1"/>
  <c r="Z33" i="1"/>
  <c r="AV33" i="1" s="1"/>
  <c r="I33" i="1"/>
  <c r="U35" i="1"/>
  <c r="I35" i="1"/>
  <c r="Z21" i="1"/>
  <c r="AV21" i="1" s="1"/>
  <c r="Z38" i="1"/>
  <c r="AV38" i="1" s="1"/>
  <c r="Z36" i="1"/>
  <c r="AV36" i="1" s="1"/>
  <c r="Z41" i="1"/>
  <c r="AV41" i="1" s="1"/>
  <c r="Z19" i="1"/>
  <c r="AV19" i="1" s="1"/>
  <c r="Z22" i="1"/>
  <c r="AV22" i="1" s="1"/>
  <c r="X22" i="1"/>
  <c r="Z35" i="1"/>
  <c r="E35" i="1"/>
  <c r="D35" i="1" s="1"/>
  <c r="Z39" i="1"/>
  <c r="AV39" i="1" s="1"/>
  <c r="Z28" i="1"/>
  <c r="Z31" i="1"/>
  <c r="AV31" i="1" s="1"/>
  <c r="Z23" i="1"/>
  <c r="AV23" i="1" s="1"/>
  <c r="I32" i="1"/>
  <c r="Z20" i="1"/>
  <c r="AU20" i="1" s="1"/>
  <c r="P20" i="1"/>
  <c r="O20" i="1" s="1"/>
  <c r="I20" i="1"/>
  <c r="I31" i="1"/>
  <c r="Z29" i="1"/>
  <c r="AV29" i="1" s="1"/>
  <c r="Z26" i="1"/>
  <c r="AV26" i="1" s="1"/>
  <c r="U28" i="1"/>
  <c r="Q28" i="1"/>
  <c r="O28" i="1" s="1"/>
  <c r="Z25" i="1"/>
  <c r="AV25" i="1" s="1"/>
  <c r="P17" i="1"/>
  <c r="O17" i="1" s="1"/>
  <c r="E17" i="1"/>
  <c r="D17" i="1" s="1"/>
  <c r="R23" i="4"/>
  <c r="W15" i="1"/>
  <c r="J23" i="4"/>
  <c r="G23" i="4"/>
  <c r="E15" i="1"/>
  <c r="D15" i="1" s="1"/>
  <c r="N23" i="4"/>
  <c r="P15" i="1"/>
  <c r="O15" i="1" s="1"/>
  <c r="H19" i="2"/>
  <c r="H24" i="2" s="1"/>
  <c r="E12" i="2"/>
  <c r="N21" i="2"/>
  <c r="G21" i="2"/>
  <c r="G23" i="2" s="1"/>
  <c r="AC19" i="2"/>
  <c r="AA24" i="2"/>
  <c r="U19" i="2"/>
  <c r="S19" i="2"/>
  <c r="P19" i="2"/>
  <c r="P24" i="2" s="1"/>
  <c r="L19" i="2"/>
  <c r="K19" i="2"/>
  <c r="E19" i="2"/>
  <c r="N17" i="2"/>
  <c r="AV28" i="1" l="1"/>
  <c r="AV20" i="1"/>
  <c r="AV15" i="1"/>
  <c r="AV17" i="1"/>
  <c r="AV35" i="1"/>
  <c r="Z45" i="1"/>
  <c r="AU22" i="1"/>
  <c r="AU23" i="1"/>
  <c r="AU21" i="1"/>
  <c r="AH23" i="4"/>
  <c r="AC24" i="2"/>
  <c r="O24" i="2"/>
  <c r="J21" i="2"/>
  <c r="R21" i="2"/>
  <c r="H14" i="1"/>
  <c r="H45" i="1" s="1"/>
  <c r="E23" i="2"/>
  <c r="N19" i="2" l="1"/>
  <c r="R17" i="2"/>
  <c r="J17" i="2"/>
  <c r="J19" i="2" s="1"/>
  <c r="G17" i="2"/>
  <c r="G19" i="2" s="1"/>
  <c r="G14" i="1" s="1"/>
  <c r="G45" i="1" s="1"/>
  <c r="X15" i="2"/>
  <c r="U15" i="2"/>
  <c r="S15" i="2"/>
  <c r="L15" i="2"/>
  <c r="L24" i="2" s="1"/>
  <c r="K15" i="2"/>
  <c r="K24" i="2" s="1"/>
  <c r="E15" i="2"/>
  <c r="E24" i="2" s="1"/>
  <c r="R14" i="2"/>
  <c r="N14" i="2"/>
  <c r="J14" i="2"/>
  <c r="G14" i="2"/>
  <c r="G15" i="2" l="1"/>
  <c r="R19" i="2"/>
  <c r="V14" i="1" s="1"/>
  <c r="V45" i="1" s="1"/>
  <c r="R15" i="2"/>
  <c r="U14" i="1" s="1"/>
  <c r="U45" i="1" s="1"/>
  <c r="K14" i="1"/>
  <c r="K45" i="1" s="1"/>
  <c r="N15" i="2"/>
  <c r="Q14" i="1" s="1"/>
  <c r="Q45" i="1" s="1"/>
  <c r="Z15" i="2"/>
  <c r="R14" i="1"/>
  <c r="R45" i="1" s="1"/>
  <c r="D53" i="1" s="1"/>
  <c r="AH14" i="2"/>
  <c r="AH17" i="2"/>
  <c r="AH19" i="2" s="1"/>
  <c r="J15" i="2"/>
  <c r="J14" i="1" s="1"/>
  <c r="J45" i="1" s="1"/>
  <c r="R22" i="2"/>
  <c r="R23" i="2" s="1"/>
  <c r="N22" i="2"/>
  <c r="N23" i="2" s="1"/>
  <c r="J22" i="2"/>
  <c r="J23" i="2" s="1"/>
  <c r="AH22" i="2" l="1"/>
  <c r="AH21" i="2"/>
  <c r="AH15" i="2"/>
  <c r="L14" i="1"/>
  <c r="W14" i="1"/>
  <c r="W45" i="1" s="1"/>
  <c r="F14" i="1"/>
  <c r="F45" i="1" s="1"/>
  <c r="D52" i="1" s="1"/>
  <c r="X24" i="2"/>
  <c r="U24" i="2"/>
  <c r="S24" i="2"/>
  <c r="G24" i="2"/>
  <c r="AH23" i="2" l="1"/>
  <c r="Z24" i="2"/>
  <c r="R24" i="2"/>
  <c r="J24" i="2"/>
  <c r="S14" i="1"/>
  <c r="S45" i="1" s="1"/>
  <c r="D54" i="1" s="1"/>
  <c r="N24" i="2"/>
  <c r="AH10" i="2"/>
  <c r="AH12" i="2" s="1"/>
  <c r="X15" i="1"/>
  <c r="X17" i="1"/>
  <c r="AH24" i="2" l="1"/>
  <c r="I14" i="1"/>
  <c r="I45" i="1" s="1"/>
  <c r="E14" i="1"/>
  <c r="E45" i="1" s="1"/>
  <c r="P14" i="1"/>
  <c r="P45" i="1" s="1"/>
  <c r="T14" i="1"/>
  <c r="T45" i="1" s="1"/>
  <c r="AU42" i="1"/>
  <c r="AU41" i="1"/>
  <c r="AU38" i="1"/>
  <c r="AU36" i="1"/>
  <c r="AU35" i="1"/>
  <c r="AU33" i="1"/>
  <c r="AU32" i="1"/>
  <c r="AU30" i="1"/>
  <c r="AU29" i="1"/>
  <c r="AU27" i="1"/>
  <c r="AU26" i="1"/>
  <c r="AU25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Y39" i="1" s="1"/>
  <c r="X40" i="1"/>
  <c r="Y40" i="1" s="1"/>
  <c r="X41" i="1"/>
  <c r="X42" i="1"/>
  <c r="X43" i="1"/>
  <c r="D51" i="1" l="1"/>
  <c r="D55" i="1" s="1"/>
  <c r="O14" i="1"/>
  <c r="O45" i="1" s="1"/>
  <c r="M14" i="1"/>
  <c r="D14" i="1"/>
  <c r="AV14" i="1" s="1"/>
  <c r="X14" i="1"/>
  <c r="X45" i="1" s="1"/>
  <c r="AU28" i="1"/>
  <c r="AU31" i="1"/>
  <c r="AU34" i="1"/>
  <c r="AU37" i="1"/>
  <c r="AU39" i="1"/>
  <c r="Y27" i="1"/>
  <c r="Y41" i="1"/>
  <c r="Y35" i="1"/>
  <c r="Y29" i="1"/>
  <c r="Y17" i="1"/>
  <c r="Y15" i="1"/>
  <c r="Y16" i="1"/>
  <c r="Y18" i="1"/>
  <c r="Y19" i="1"/>
  <c r="Y20" i="1"/>
  <c r="Y21" i="1"/>
  <c r="Y22" i="1"/>
  <c r="Y23" i="1"/>
  <c r="Y24" i="1"/>
  <c r="Y25" i="1"/>
  <c r="Y26" i="1"/>
  <c r="Y28" i="1"/>
  <c r="Y30" i="1"/>
  <c r="Y31" i="1"/>
  <c r="Y32" i="1"/>
  <c r="Y33" i="1"/>
  <c r="Y34" i="1"/>
  <c r="Y36" i="1"/>
  <c r="Y37" i="1"/>
  <c r="Y38" i="1"/>
  <c r="Y42" i="1"/>
  <c r="Y43" i="1"/>
  <c r="M15" i="1"/>
  <c r="M16" i="1"/>
  <c r="M17" i="1"/>
  <c r="M18" i="1"/>
  <c r="M19" i="1"/>
  <c r="M20" i="1"/>
  <c r="M21" i="1"/>
  <c r="M22" i="1"/>
  <c r="M23" i="1"/>
  <c r="M24" i="1"/>
  <c r="M25" i="1"/>
  <c r="M26" i="1"/>
  <c r="AW26" i="1" s="1"/>
  <c r="AX26" i="1" s="1"/>
  <c r="M27" i="1"/>
  <c r="AW27" i="1" s="1"/>
  <c r="AX27" i="1" s="1"/>
  <c r="M28" i="1"/>
  <c r="AW28" i="1" s="1"/>
  <c r="AX28" i="1" s="1"/>
  <c r="M29" i="1"/>
  <c r="AW29" i="1" s="1"/>
  <c r="AX29" i="1" s="1"/>
  <c r="M30" i="1"/>
  <c r="AW30" i="1" s="1"/>
  <c r="AX30" i="1" s="1"/>
  <c r="M31" i="1"/>
  <c r="AW31" i="1" s="1"/>
  <c r="AX31" i="1" s="1"/>
  <c r="M32" i="1"/>
  <c r="AW32" i="1" s="1"/>
  <c r="AX32" i="1" s="1"/>
  <c r="M33" i="1"/>
  <c r="M34" i="1"/>
  <c r="M35" i="1"/>
  <c r="M36" i="1"/>
  <c r="M37" i="1"/>
  <c r="AW37" i="1" s="1"/>
  <c r="M38" i="1"/>
  <c r="M39" i="1"/>
  <c r="AW39" i="1" s="1"/>
  <c r="M40" i="1"/>
  <c r="M41" i="1"/>
  <c r="AW41" i="1" s="1"/>
  <c r="M42" i="1"/>
  <c r="AW42" i="1" s="1"/>
  <c r="M43" i="1"/>
  <c r="AW24" i="1" l="1"/>
  <c r="AX24" i="1" s="1"/>
  <c r="AW22" i="1"/>
  <c r="AX22" i="1" s="1"/>
  <c r="AX20" i="1"/>
  <c r="AW20" i="1"/>
  <c r="AW18" i="1"/>
  <c r="AX18" i="1" s="1"/>
  <c r="AW23" i="1"/>
  <c r="AX23" i="1" s="1"/>
  <c r="AW38" i="1"/>
  <c r="AX38" i="1" s="1"/>
  <c r="AW25" i="1"/>
  <c r="AX25" i="1" s="1"/>
  <c r="AW16" i="1"/>
  <c r="AX16" i="1" s="1"/>
  <c r="AW21" i="1"/>
  <c r="AX21" i="1" s="1"/>
  <c r="AX43" i="1"/>
  <c r="AX41" i="1"/>
  <c r="AX39" i="1"/>
  <c r="AX37" i="1"/>
  <c r="AW35" i="1"/>
  <c r="AX35" i="1" s="1"/>
  <c r="AW34" i="1"/>
  <c r="AX34" i="1" s="1"/>
  <c r="AW33" i="1"/>
  <c r="AX33" i="1" s="1"/>
  <c r="D45" i="1"/>
  <c r="AV45" i="1"/>
  <c r="AX42" i="1"/>
  <c r="M45" i="1"/>
  <c r="N14" i="1"/>
  <c r="Y14" i="1"/>
  <c r="Y45" i="1" s="1"/>
  <c r="N40" i="1"/>
  <c r="N32" i="1"/>
  <c r="N25" i="1"/>
  <c r="N23" i="1"/>
  <c r="N16" i="1"/>
  <c r="N42" i="1"/>
  <c r="N36" i="1"/>
  <c r="N30" i="1"/>
  <c r="N27" i="1"/>
  <c r="N24" i="1"/>
  <c r="N21" i="1"/>
  <c r="N18" i="1"/>
  <c r="N38" i="1"/>
  <c r="N35" i="1"/>
  <c r="N33" i="1"/>
  <c r="N29" i="1"/>
  <c r="N26" i="1"/>
  <c r="N20" i="1"/>
  <c r="N17" i="1"/>
  <c r="N43" i="1"/>
  <c r="N39" i="1"/>
  <c r="N37" i="1"/>
  <c r="N34" i="1"/>
  <c r="N31" i="1"/>
  <c r="N28" i="1"/>
  <c r="N22" i="1"/>
  <c r="N19" i="1"/>
  <c r="N15" i="1"/>
  <c r="N41" i="1" l="1"/>
  <c r="N45" i="1" s="1"/>
  <c r="AG21" i="4" l="1"/>
  <c r="AP15" i="1"/>
  <c r="AG20" i="4"/>
  <c r="AI21" i="4" l="1"/>
  <c r="AJ21" i="4" s="1"/>
  <c r="AI20" i="4"/>
  <c r="AJ20" i="4" s="1"/>
  <c r="AG22" i="4"/>
  <c r="AI22" i="4"/>
  <c r="AG17" i="4"/>
  <c r="AI17" i="4" s="1"/>
  <c r="AI18" i="4" s="1"/>
  <c r="AD18" i="4"/>
  <c r="AN15" i="1" s="1"/>
  <c r="AJ22" i="4" l="1"/>
  <c r="AJ17" i="4"/>
  <c r="AJ18" i="4" s="1"/>
  <c r="AG18" i="4"/>
  <c r="AJ14" i="4" l="1"/>
  <c r="AG15" i="4"/>
  <c r="AL15" i="1"/>
  <c r="AI15" i="4" l="1"/>
  <c r="AJ12" i="4" l="1"/>
  <c r="AJ15" i="4" s="1"/>
  <c r="AJ15" i="1"/>
  <c r="AG10" i="4" l="1"/>
  <c r="AG23" i="4" s="1"/>
  <c r="AR15" i="1"/>
  <c r="AW15" i="1" s="1"/>
  <c r="AJ9" i="4" l="1"/>
  <c r="AJ10" i="4" s="1"/>
  <c r="AJ23" i="4" s="1"/>
  <c r="AI10" i="4"/>
  <c r="AI23" i="4" s="1"/>
  <c r="AX15" i="1"/>
  <c r="AT15" i="1"/>
  <c r="AG22" i="2"/>
  <c r="AI22" i="2" s="1"/>
  <c r="AJ22" i="2" s="1"/>
  <c r="AG21" i="2"/>
  <c r="AG23" i="2" s="1"/>
  <c r="AP14" i="1"/>
  <c r="AI21" i="2" l="1"/>
  <c r="AJ21" i="2" s="1"/>
  <c r="AJ23" i="2" s="1"/>
  <c r="AG18" i="2"/>
  <c r="AG17" i="2"/>
  <c r="AD19" i="2"/>
  <c r="AN14" i="1" s="1"/>
  <c r="AI23" i="2" l="1"/>
  <c r="AG19" i="2"/>
  <c r="AI17" i="2"/>
  <c r="AJ17" i="2" l="1"/>
  <c r="AJ19" i="2" s="1"/>
  <c r="AI19" i="2"/>
  <c r="AG14" i="2"/>
  <c r="AI14" i="2" l="1"/>
  <c r="AJ14" i="2" l="1"/>
  <c r="AD15" i="2"/>
  <c r="AL14" i="1" s="1"/>
  <c r="AG15" i="2"/>
  <c r="AJ15" i="2" l="1"/>
  <c r="AI15" i="2"/>
  <c r="AG10" i="2"/>
  <c r="AJ14" i="1"/>
  <c r="AR14" i="1" l="1"/>
  <c r="AI10" i="2"/>
  <c r="AJ10" i="2" s="1"/>
  <c r="AG12" i="2"/>
  <c r="AG24" i="2" s="1"/>
  <c r="AX14" i="1"/>
  <c r="AI12" i="2" l="1"/>
  <c r="AI24" i="2" s="1"/>
  <c r="AT14" i="1"/>
  <c r="AJ12" i="2"/>
  <c r="AJ24" i="2" s="1"/>
  <c r="AN17" i="1" l="1"/>
  <c r="AL17" i="1"/>
  <c r="AL45" i="1" s="1"/>
  <c r="E52" i="1" s="1"/>
  <c r="F52" i="1" l="1"/>
  <c r="AR17" i="1"/>
  <c r="AW17" i="1" s="1"/>
  <c r="AX17" i="1" l="1"/>
  <c r="AT17" i="1"/>
  <c r="Z21" i="37" l="1"/>
  <c r="Z22" i="37" s="1"/>
  <c r="AH22" i="37"/>
  <c r="AJ20" i="37" l="1"/>
  <c r="AJ21" i="37" s="1"/>
  <c r="AJ22" i="37" s="1"/>
  <c r="AQ40" i="1"/>
  <c r="AQ45" i="1" s="1"/>
  <c r="AS40" i="1" l="1"/>
  <c r="AU40" i="1" l="1"/>
  <c r="AF16" i="8"/>
  <c r="AG16" i="8"/>
  <c r="AG40" i="8" l="1"/>
  <c r="AI9" i="8"/>
  <c r="AI16" i="8" s="1"/>
  <c r="AI40" i="8" s="1"/>
  <c r="AK19" i="1"/>
  <c r="AS19" i="1" s="1"/>
  <c r="AW19" i="1" s="1"/>
  <c r="AF40" i="8"/>
  <c r="AJ9" i="8"/>
  <c r="AJ16" i="8" s="1"/>
  <c r="AJ40" i="8" s="1"/>
  <c r="AS45" i="1" l="1"/>
  <c r="AK45" i="1"/>
  <c r="AU19" i="1"/>
  <c r="AU45" i="1" s="1"/>
  <c r="AX19" i="1"/>
  <c r="AD21" i="37"/>
  <c r="AP40" i="1" s="1"/>
  <c r="AP45" i="1" s="1"/>
  <c r="E54" i="1" s="1"/>
  <c r="AG20" i="37"/>
  <c r="AG21" i="37" s="1"/>
  <c r="AG22" i="37" s="1"/>
  <c r="F54" i="1" l="1"/>
  <c r="AR40" i="1"/>
  <c r="AW40" i="1" l="1"/>
  <c r="AT40" i="1"/>
  <c r="AX40" i="1" l="1"/>
  <c r="AD11" i="31"/>
  <c r="AJ36" i="1" s="1"/>
  <c r="AJ45" i="1" l="1"/>
  <c r="E51" i="1" s="1"/>
  <c r="AG9" i="31"/>
  <c r="AG11" i="31" l="1"/>
  <c r="AI9" i="31"/>
  <c r="F51" i="1"/>
  <c r="AJ9" i="31" l="1"/>
  <c r="AJ11" i="31" s="1"/>
  <c r="AI11" i="31"/>
  <c r="AG17" i="31" l="1"/>
  <c r="AG22" i="31" s="1"/>
  <c r="AN36" i="1"/>
  <c r="AI17" i="31" l="1"/>
  <c r="AI22" i="31" s="1"/>
  <c r="AJ16" i="31"/>
  <c r="AJ17" i="31" s="1"/>
  <c r="AJ22" i="31" s="1"/>
  <c r="AN45" i="1"/>
  <c r="AR36" i="1"/>
  <c r="AW36" i="1" l="1"/>
  <c r="AT36" i="1"/>
  <c r="AT45" i="1" s="1"/>
  <c r="AR45" i="1"/>
  <c r="E55" i="1"/>
  <c r="F53" i="1"/>
  <c r="F55" i="1" s="1"/>
  <c r="AW45" i="1" l="1"/>
  <c r="AX36" i="1"/>
  <c r="AX45" i="1" s="1"/>
</calcChain>
</file>

<file path=xl/comments1.xml><?xml version="1.0" encoding="utf-8"?>
<comments xmlns="http://schemas.openxmlformats.org/spreadsheetml/2006/main">
  <authors>
    <author>Автор</author>
  </authors>
  <commentList>
    <comment ref="G1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<sst xmlns="http://schemas.openxmlformats.org/spreadsheetml/2006/main" count="2771" uniqueCount="488">
  <si>
    <t>Календарь №3 ( выездной)</t>
  </si>
  <si>
    <t xml:space="preserve">СВОД РАСХОДОВ НА ПРОВЕДЕНИЕ И УЧАСТИЕ В СПОРТИВНО - МАССОВЫХ МЕРОПРИЯТИЯХ 2015г </t>
  </si>
  <si>
    <t>№</t>
  </si>
  <si>
    <t>ИТОГО</t>
  </si>
  <si>
    <t>Планируется</t>
  </si>
  <si>
    <t>Фактически использовано</t>
  </si>
  <si>
    <t>год</t>
  </si>
  <si>
    <t>I</t>
  </si>
  <si>
    <t>II</t>
  </si>
  <si>
    <t>III</t>
  </si>
  <si>
    <t>IY</t>
  </si>
  <si>
    <t xml:space="preserve">I    </t>
  </si>
  <si>
    <t>Акробатика</t>
  </si>
  <si>
    <t>Бильярд</t>
  </si>
  <si>
    <t>Баскетбол</t>
  </si>
  <si>
    <t>Бокс</t>
  </si>
  <si>
    <t>Военно - прикладное многоборье</t>
  </si>
  <si>
    <t>Волейбол</t>
  </si>
  <si>
    <t>Экстримальный спорт</t>
  </si>
  <si>
    <t>Греко - римская борьба</t>
  </si>
  <si>
    <t>Городошный спорт</t>
  </si>
  <si>
    <t>Дзюдо</t>
  </si>
  <si>
    <t>Картинг</t>
  </si>
  <si>
    <t>Легкая атлетика</t>
  </si>
  <si>
    <t>Лыжные гонки</t>
  </si>
  <si>
    <t>Настольный теннис</t>
  </si>
  <si>
    <t>Спортивное ориентирование</t>
  </si>
  <si>
    <t>Пауэрлифтинг</t>
  </si>
  <si>
    <t>Пожаро-спасательный спорт</t>
  </si>
  <si>
    <t>Полиатлон</t>
  </si>
  <si>
    <t>Плавание</t>
  </si>
  <si>
    <t>Регби</t>
  </si>
  <si>
    <t>Спартакиада</t>
  </si>
  <si>
    <t>Самбо боевое, рукопашный спорт</t>
  </si>
  <si>
    <t>Спортивный туризм</t>
  </si>
  <si>
    <t>Спортивные танцы</t>
  </si>
  <si>
    <t>Тяжелая атлетика</t>
  </si>
  <si>
    <t>Теннис</t>
  </si>
  <si>
    <t>Футбол</t>
  </si>
  <si>
    <t>Хоккей</t>
  </si>
  <si>
    <t>Шахматы, шашки</t>
  </si>
  <si>
    <t>Авансовый отчет,</t>
  </si>
  <si>
    <t>Нет</t>
  </si>
  <si>
    <t>Да</t>
  </si>
  <si>
    <t>ВСЕГО</t>
  </si>
  <si>
    <t>итого</t>
  </si>
  <si>
    <t>название меропр.</t>
  </si>
  <si>
    <t>сроки</t>
  </si>
  <si>
    <t>1 кв.</t>
  </si>
  <si>
    <t>2 кв.</t>
  </si>
  <si>
    <t>Авансовый отчет, задолженность</t>
  </si>
  <si>
    <t>3 кв.</t>
  </si>
  <si>
    <t>4 кв.</t>
  </si>
  <si>
    <t>кол-во чел.</t>
  </si>
  <si>
    <t xml:space="preserve">кол-во дн. </t>
  </si>
  <si>
    <t>стоим проезда на 1 чел.</t>
  </si>
  <si>
    <t>итого на мероприятие ПЛАН</t>
  </si>
  <si>
    <t>итого на мероприятие ФАКТ</t>
  </si>
  <si>
    <t>ОСТАТОК</t>
  </si>
  <si>
    <t>итого 1 кв.</t>
  </si>
  <si>
    <t>итого 2 кв.</t>
  </si>
  <si>
    <t>итого 3 кв.</t>
  </si>
  <si>
    <t>итого 4 кв.</t>
  </si>
  <si>
    <t>итого ГОД</t>
  </si>
  <si>
    <t>стоим прожив. на 1 чел.</t>
  </si>
  <si>
    <t>стоим питания на 1 чел.</t>
  </si>
  <si>
    <t>стоим сут. на 1 чел.</t>
  </si>
  <si>
    <t>Пер-во Края (г.Минусинск)</t>
  </si>
  <si>
    <t>Январь</t>
  </si>
  <si>
    <t>Март</t>
  </si>
  <si>
    <t>Турнир (г.Анжеро-Судженск)</t>
  </si>
  <si>
    <t>Май</t>
  </si>
  <si>
    <t>УТС (г.Красноярск)</t>
  </si>
  <si>
    <t>Август</t>
  </si>
  <si>
    <t>примечания</t>
  </si>
  <si>
    <t>ноябрь</t>
  </si>
  <si>
    <t>февраль</t>
  </si>
  <si>
    <t>перенос с 2 кв.</t>
  </si>
  <si>
    <t>Открытый Командный чемпионат Кр. Края (Красноярск)</t>
  </si>
  <si>
    <t>перенесли с 1 кв.</t>
  </si>
  <si>
    <t>Чемпионат Кр. края (г.Красноярск)</t>
  </si>
  <si>
    <t>дополнительно внесено 28.07.2015. за счет экономии по виду</t>
  </si>
  <si>
    <t>Событие 1</t>
  </si>
  <si>
    <t>Событие 2</t>
  </si>
  <si>
    <t>Событие 3</t>
  </si>
  <si>
    <t>Декабрь</t>
  </si>
  <si>
    <t>Апрель</t>
  </si>
  <si>
    <t>Чемпионат Края "Свободная пирамида" Кр-ск</t>
  </si>
  <si>
    <t>Чемпионат Края "Комб-ая пирамида" Кр-ск</t>
  </si>
  <si>
    <t>Чемпионат Края "Русская пирамида"Кр-ск</t>
  </si>
  <si>
    <t>Краевой турнир ветеранов Кр-ск</t>
  </si>
  <si>
    <t>Открытый турнир "Сеньюров" г.Канск</t>
  </si>
  <si>
    <t>Чемпионат Края Кр-ск</t>
  </si>
  <si>
    <t xml:space="preserve">Стрельба пулевая </t>
  </si>
  <si>
    <t>Итого питание</t>
  </si>
  <si>
    <t>Итого суточные</t>
  </si>
  <si>
    <t>1.        </t>
  </si>
  <si>
    <t>2.        </t>
  </si>
  <si>
    <t>3.        </t>
  </si>
  <si>
    <t>4.        </t>
  </si>
  <si>
    <t>5.        </t>
  </si>
  <si>
    <t>6.        </t>
  </si>
  <si>
    <t>7.        </t>
  </si>
  <si>
    <t>8.        </t>
  </si>
  <si>
    <t>9.        </t>
  </si>
  <si>
    <t>10.    </t>
  </si>
  <si>
    <t>11.    </t>
  </si>
  <si>
    <t>13.    </t>
  </si>
  <si>
    <t>14.    </t>
  </si>
  <si>
    <t>15.    </t>
  </si>
  <si>
    <t>16.    </t>
  </si>
  <si>
    <t>17.    </t>
  </si>
  <si>
    <t>18.    </t>
  </si>
  <si>
    <t>19.    </t>
  </si>
  <si>
    <t>20.    </t>
  </si>
  <si>
    <t>21.    </t>
  </si>
  <si>
    <t>23.    </t>
  </si>
  <si>
    <t>24.    </t>
  </si>
  <si>
    <t>25.    </t>
  </si>
  <si>
    <t>26.    </t>
  </si>
  <si>
    <t>28.    </t>
  </si>
  <si>
    <t>30.    </t>
  </si>
  <si>
    <t>31.    </t>
  </si>
  <si>
    <t>32.    </t>
  </si>
  <si>
    <t>33.    </t>
  </si>
  <si>
    <t>34.    </t>
  </si>
  <si>
    <t>Итого суточные год</t>
  </si>
  <si>
    <t>Итого питание год</t>
  </si>
  <si>
    <t>осталось  суточные годовой</t>
  </si>
  <si>
    <t>осталось  питание годовой</t>
  </si>
  <si>
    <t>первенство  КРАЯ 2круг(2группа)</t>
  </si>
  <si>
    <t>Чемпионат края по стритболу</t>
  </si>
  <si>
    <t>апрель</t>
  </si>
  <si>
    <t>Чемпионат КРАЯ среди женщин</t>
  </si>
  <si>
    <t>турнир по стрит болу"Оранж.мяч"</t>
  </si>
  <si>
    <t>Кубок края мужчины</t>
  </si>
  <si>
    <t>Октябрь</t>
  </si>
  <si>
    <t>Кубок Края женщины</t>
  </si>
  <si>
    <t>Краевой ТУРНИР ВЕТЕРАНОВ</t>
  </si>
  <si>
    <t>Пер-во Края юниоры г.Кр-ск</t>
  </si>
  <si>
    <t>Февраль</t>
  </si>
  <si>
    <t>Турнир класса"Б"</t>
  </si>
  <si>
    <t>Чемпионат Края</t>
  </si>
  <si>
    <t>октябрь</t>
  </si>
  <si>
    <t>сентябрь</t>
  </si>
  <si>
    <t xml:space="preserve">Открытый Чем-ат 1 тур Края </t>
  </si>
  <si>
    <t>Открытый Чем-ат 2 тур Края  Жел-ск</t>
  </si>
  <si>
    <t>Открытый Чем-ат 3 тур Края Ачинск</t>
  </si>
  <si>
    <t>открытые сор-я Кр-ск М</t>
  </si>
  <si>
    <t>открытые сор-я Кр-ск Ж</t>
  </si>
  <si>
    <t>открытые чемпионат Края финал Кр-ск</t>
  </si>
  <si>
    <t>Пер-во Края по 2 группе г.Канск</t>
  </si>
  <si>
    <t>Пер-во Края по 2 группе Финал Уяр</t>
  </si>
  <si>
    <t>Турнир Грошева Кра-ск</t>
  </si>
  <si>
    <t xml:space="preserve">Молодёжное пер-во Края </t>
  </si>
  <si>
    <t xml:space="preserve">Пер-во Края по ветеранам Кр-ск </t>
  </si>
  <si>
    <t>Кубок Края Кр-ск</t>
  </si>
  <si>
    <t>Ноябрь</t>
  </si>
  <si>
    <t>декабрб</t>
  </si>
  <si>
    <t>Кубок края 1этап джиббинг</t>
  </si>
  <si>
    <t>Кубок края 2этап джиббинг</t>
  </si>
  <si>
    <t>Кубок края 3этап джиббинг</t>
  </si>
  <si>
    <t>Июль</t>
  </si>
  <si>
    <t>Сентябрь</t>
  </si>
  <si>
    <t>Пер-во Края юниоры Кр-ск</t>
  </si>
  <si>
    <t>ЗАСЕДАНИЕ ККФФ</t>
  </si>
  <si>
    <t>МАРТ</t>
  </si>
  <si>
    <t>АПРЕЛЬ</t>
  </si>
  <si>
    <t>ПРИЕЗЖИЕ СУДЬИ   ЛЕГИОНЕРЫ</t>
  </si>
  <si>
    <t>ПРЕДСЕЗОННЫЙ ТУРНИР КАНСК</t>
  </si>
  <si>
    <t>КРАЕВОЙ СЕМИНАР СУДЕЙ</t>
  </si>
  <si>
    <t>ПРИЕЗЖИЕ СУДЬИ ЛЕГИОНЕРЫ</t>
  </si>
  <si>
    <t>турнир Ветеранов</t>
  </si>
  <si>
    <t>ЗАСЕДАНИЕ ККФФ, итоговое совещание</t>
  </si>
  <si>
    <t>КУБОК КРАЯ Зеленогорск</t>
  </si>
  <si>
    <t>Краевые командные Кр-ск</t>
  </si>
  <si>
    <t>Кубок Края Красноярск</t>
  </si>
  <si>
    <t>Чемпионат Края Минусинск</t>
  </si>
  <si>
    <t>Всеросс-ий турнир Минусинск</t>
  </si>
  <si>
    <t>Чемпионат СФО</t>
  </si>
  <si>
    <t>Всер-ий турнир Омск</t>
  </si>
  <si>
    <t>Всеросс-ий турнир Кемерово</t>
  </si>
  <si>
    <t>Открытое пер-во Главы Шуш-о</t>
  </si>
  <si>
    <t xml:space="preserve">Зимний чемпионат </t>
  </si>
  <si>
    <t>Кубок Края  "Новогодняя Ёлка"</t>
  </si>
  <si>
    <t>Возмещение расходов сборникам</t>
  </si>
  <si>
    <t>В теч.года</t>
  </si>
  <si>
    <t>Чемпионат Края по кроссу</t>
  </si>
  <si>
    <t>Пер-во Края юниоры</t>
  </si>
  <si>
    <t>Летний Чемпионат Края</t>
  </si>
  <si>
    <t>Июнь</t>
  </si>
  <si>
    <t>Зимний Чемпионат Края</t>
  </si>
  <si>
    <t>Чемпионат ипер-во Края,Кр-ск</t>
  </si>
  <si>
    <t>Движение для Здоровья Крас-к</t>
  </si>
  <si>
    <t>3 этап Краноярск</t>
  </si>
  <si>
    <t>Кубок Сибири АНГАРСК</t>
  </si>
  <si>
    <t>Чемпионат и пер-во Края,Горячегорск</t>
  </si>
  <si>
    <t>Чемпионат ипер-во Края,Лес-к</t>
  </si>
  <si>
    <t>Пер-во Края, Кодинск</t>
  </si>
  <si>
    <t>Биатлон открытое пер-воСФО Крю-ск</t>
  </si>
  <si>
    <t>1этап Красноярск</t>
  </si>
  <si>
    <t>Открытое Северск</t>
  </si>
  <si>
    <t>УТС Ергаки</t>
  </si>
  <si>
    <t>Командный Кубок Края 1тур</t>
  </si>
  <si>
    <t>Чемпионат КРАЯ</t>
  </si>
  <si>
    <t>Всероссий турнир Томск(ЕКП)</t>
  </si>
  <si>
    <t>Командный Кубок Края 2тур</t>
  </si>
  <si>
    <t>Декабре</t>
  </si>
  <si>
    <t>Всеро-ий турнир Новоссибирск(ЕКП)</t>
  </si>
  <si>
    <t>Командный Кубок 4 тур Красн-ск</t>
  </si>
  <si>
    <t>Кубок Края</t>
  </si>
  <si>
    <t>Командный КУБОК КРАЙ  3ТУР</t>
  </si>
  <si>
    <t>Турнир Северск</t>
  </si>
  <si>
    <t>Всер-ий турнир Лебедева Абакан</t>
  </si>
  <si>
    <t>Чемпионат Края Красноярск</t>
  </si>
  <si>
    <t>Кубок Края 2 этап, Красноярск</t>
  </si>
  <si>
    <t>Кубок Края 3 этап, Берёзовка</t>
  </si>
  <si>
    <t>Кубок Края, Лесосибирск</t>
  </si>
  <si>
    <t>Чемпионат Края кросс. Красн-ск</t>
  </si>
  <si>
    <t>Кубок Края памяти Терешина</t>
  </si>
  <si>
    <t>УТМ (вкатка) п.В ТЕИ</t>
  </si>
  <si>
    <t>Открытые соревнования г.Томск</t>
  </si>
  <si>
    <t>Чемпионат ВФСО "Локомотив"</t>
  </si>
  <si>
    <t xml:space="preserve">чемпионат Края </t>
  </si>
  <si>
    <t>Зимний чемпионат ЗАТО Ул-ск</t>
  </si>
  <si>
    <t>Зимний чемпионат КРАЯ</t>
  </si>
  <si>
    <t>Пер-во Края</t>
  </si>
  <si>
    <t>Летний Чемпионат Зареченск</t>
  </si>
  <si>
    <t>Чемпионат и пер-во Края Ачинск</t>
  </si>
  <si>
    <t>Кубок Края К-к</t>
  </si>
  <si>
    <t>Открытый краевые соревнования Жел.</t>
  </si>
  <si>
    <t>Открытый кубок Фед-и Кр-к</t>
  </si>
  <si>
    <t>Чемпионат и пер-во края</t>
  </si>
  <si>
    <t>Чемпионат  края ветераны</t>
  </si>
  <si>
    <t>Открытый турнр Решетникова</t>
  </si>
  <si>
    <t>Кубок края</t>
  </si>
  <si>
    <t>Открытое пер-во г Красноярска ветераны</t>
  </si>
  <si>
    <t>КУБОК КРАЯ ветераны</t>
  </si>
  <si>
    <t>ЧЕМПИОНАТ КРАЯ 1ТУР Красноярск</t>
  </si>
  <si>
    <t>Май.ИЮНЬ</t>
  </si>
  <si>
    <t>ИЮЛЬ</t>
  </si>
  <si>
    <t>ЧЕМПИОНАТ КРАЯ попляжному регби</t>
  </si>
  <si>
    <t xml:space="preserve"> турнир основателю "КУБОК КРАЯ"</t>
  </si>
  <si>
    <t>СЕНТЯБРЬ</t>
  </si>
  <si>
    <t>Х1 Зимняя Спартакиада Ачинск</t>
  </si>
  <si>
    <t>Спар-а трудящихся(лыжи)</t>
  </si>
  <si>
    <t>Спар-а трудящихся(н/ теннис)</t>
  </si>
  <si>
    <t>Спар-а трудящихся(шахматы)</t>
  </si>
  <si>
    <t>Спар-а трудящихся(ВОЛЕОЙБОЛ/М)</t>
  </si>
  <si>
    <t>Спарт-а трудящихся(МИНИ ФУТБОЛ)</t>
  </si>
  <si>
    <t>МАЙ</t>
  </si>
  <si>
    <t xml:space="preserve">ИЮНЬ </t>
  </si>
  <si>
    <t>Спар-а трудящихся(легкоатлетич.кросс)</t>
  </si>
  <si>
    <t>3 квартал</t>
  </si>
  <si>
    <t>Спар-а трудящихся (волейбол/Ж)</t>
  </si>
  <si>
    <t>ОКТЯБРЬ</t>
  </si>
  <si>
    <t>Спар-а трудящихся (ПЛАВАНИЕ)</t>
  </si>
  <si>
    <t>Спар-а трудящихся (БОУЛИНГ)</t>
  </si>
  <si>
    <t>НОЯБРЬ</t>
  </si>
  <si>
    <t>4 КВАРТАЛ</t>
  </si>
  <si>
    <t>Пер-во и чемпионат  Рукопашный бой</t>
  </si>
  <si>
    <t>Краевой турнир боевое самбо</t>
  </si>
  <si>
    <t>Пер-во Края по боевому самбо</t>
  </si>
  <si>
    <t>Чемпионат края боевое самбо</t>
  </si>
  <si>
    <t>1ЭТАП кубка Края Солнечный</t>
  </si>
  <si>
    <t>2этап кубка Края</t>
  </si>
  <si>
    <t>Чемпионат Края Зеленогорск</t>
  </si>
  <si>
    <t>Краевые соревнования Кр-к</t>
  </si>
  <si>
    <t>Турнир Иркутск</t>
  </si>
  <si>
    <t>Международный турнир Ново-ск</t>
  </si>
  <si>
    <t>Международный турнир Екатеринбург</t>
  </si>
  <si>
    <t>турнир Кемерово</t>
  </si>
  <si>
    <t>Рождественские встречи Кра-ск</t>
  </si>
  <si>
    <t>Чемпионат пер-во Края Кра-ск</t>
  </si>
  <si>
    <t>Турнир Крас-ск</t>
  </si>
  <si>
    <t xml:space="preserve">Турнир </t>
  </si>
  <si>
    <t xml:space="preserve">Турнир Будущие Звёзды </t>
  </si>
  <si>
    <t>Открытый чем-т Хакасии</t>
  </si>
  <si>
    <t xml:space="preserve">два этапа лично-командного </t>
  </si>
  <si>
    <t>Турнир  Сибири Новокузнецк</t>
  </si>
  <si>
    <t>3 этап кубок СФО пер-во СФО</t>
  </si>
  <si>
    <t>турнир  Сибири Новосибирск</t>
  </si>
  <si>
    <t>Пер-во Края Юниоры Кр-ск</t>
  </si>
  <si>
    <t>Открытый чем-т Кр-ск</t>
  </si>
  <si>
    <t xml:space="preserve">Кубок Края </t>
  </si>
  <si>
    <t>Пер-во Края гиревой спорт</t>
  </si>
  <si>
    <t>март</t>
  </si>
  <si>
    <t>турнир Ю.П.Иванова</t>
  </si>
  <si>
    <t xml:space="preserve">Чемпионат Края </t>
  </si>
  <si>
    <t>Чемпионат Края гиревой спорт</t>
  </si>
  <si>
    <t>Турнир Ражкова</t>
  </si>
  <si>
    <t>Краевой турнир Откр-е сезона</t>
  </si>
  <si>
    <t>Открытое пер-во Красноярска</t>
  </si>
  <si>
    <t>полуфинал пчемпионат края блиц  Бородино</t>
  </si>
  <si>
    <t>Чемпионат края блиц</t>
  </si>
  <si>
    <t>турнир  Бординские вестник</t>
  </si>
  <si>
    <t xml:space="preserve">Чемпионат края по быстрытым </t>
  </si>
  <si>
    <t>пер-во края по ветеранам</t>
  </si>
  <si>
    <t>турнир "Шахтёров" Бородино</t>
  </si>
  <si>
    <t>Чемпионат края класс.</t>
  </si>
  <si>
    <t>Судейский Семинар</t>
  </si>
  <si>
    <t>Открытый турнир Зеленогорска</t>
  </si>
  <si>
    <t>Чемпионат и пер-во СФО Зел-к</t>
  </si>
  <si>
    <t>Открытый турнир Железногорска</t>
  </si>
  <si>
    <t>Сетябрь</t>
  </si>
  <si>
    <t>Открытый турнир  Зеленогорск</t>
  </si>
  <si>
    <t>25-28ФЕВРАЛЬ</t>
  </si>
  <si>
    <t xml:space="preserve">24-26ИЮНЬ </t>
  </si>
  <si>
    <t>Y ЛЕТНЯЯ Спар-а ВЕТЕРАНОВ красноярск</t>
  </si>
  <si>
    <t>Открытый Чемпионат К-к</t>
  </si>
  <si>
    <t>Чемпионат и пер-во Края, СФО Зел-ск</t>
  </si>
  <si>
    <t>Перв-во Края юноши, ветераны</t>
  </si>
  <si>
    <t>Пер-во Края ветераны</t>
  </si>
  <si>
    <t>Турнир "Центр Азии"кубок</t>
  </si>
  <si>
    <t>Спар-а трудящихся (пляж волейбол М/Ж)</t>
  </si>
  <si>
    <t>Спар-а трудящихся (стритбол)</t>
  </si>
  <si>
    <t>Спар-а трудящихся (гиревой спорт)</t>
  </si>
  <si>
    <t>Найм жилых помещений</t>
  </si>
  <si>
    <t>Транспортные услуги</t>
  </si>
  <si>
    <t>Вид  спорта</t>
  </si>
  <si>
    <t xml:space="preserve">СВОД РАСХОДОВ НА ПРОВЕДЕНИЕ И УЧАСТИЕ В СПОРТИВНО - МАССОВЫХ МЕРОПРИЯТИЯХ 2016г </t>
  </si>
  <si>
    <t>Пер-во Края (г.Канск)</t>
  </si>
  <si>
    <t>кол-во дн. * кол-во чел.</t>
  </si>
  <si>
    <t>Чемионат КРАЯ Iкруг</t>
  </si>
  <si>
    <t>Чемионат Края 2 круг</t>
  </si>
  <si>
    <t>Чемпионат края 2круг мужчины</t>
  </si>
  <si>
    <t>Пер-во Края юниоры г.Железногорск</t>
  </si>
  <si>
    <t>Пер-во Края Финал Минусинск</t>
  </si>
  <si>
    <t xml:space="preserve">Первенство Края </t>
  </si>
  <si>
    <t xml:space="preserve">Открытый ЧЕМПИОНАТ КРАЯ </t>
  </si>
  <si>
    <t>стоим. питания на 1 чел.</t>
  </si>
  <si>
    <t xml:space="preserve">СВОД РАСХОДОВ НА ПРОВЕДЕНИЕ И УЧАСТИЕ В СПОРТИВНО - МАССОВЫХ МЕРОПРИЯТИЯХ 20166г </t>
  </si>
  <si>
    <t>Спар-а ГОС-ИХ ,ГТО,ШКОЛЬНАЯ ЛИГА</t>
  </si>
  <si>
    <t>Судейство</t>
  </si>
  <si>
    <t>Краевой турнир класс "А" г.Усолье</t>
  </si>
  <si>
    <t>кубок края, Красноярск</t>
  </si>
  <si>
    <t>Межд-ый турнир" Шумакова", Кр-ск</t>
  </si>
  <si>
    <t>Пер-во Края (молодёжь), Кр-ск</t>
  </si>
  <si>
    <t>Первенство Края, Кр-ск</t>
  </si>
  <si>
    <t>Пер-во края до23, Красноярск</t>
  </si>
  <si>
    <t>в течении кв.</t>
  </si>
  <si>
    <t>УТС</t>
  </si>
  <si>
    <t>Январь-Февраль</t>
  </si>
  <si>
    <t>Открытый кубок Края</t>
  </si>
  <si>
    <t xml:space="preserve">Первенство Края"ветеран" </t>
  </si>
  <si>
    <t>Первенство Края"ветеран" Зеленогорск</t>
  </si>
  <si>
    <t>ПРИЕЗЖИЕ СУДЬИ, ЛЕГИОНЕРЫ</t>
  </si>
  <si>
    <t>Пер-во Края по мини футболу(выезд-дом)</t>
  </si>
  <si>
    <t>Пер-во Края 2 группа(выезд-дом)</t>
  </si>
  <si>
    <t>в течения кв.</t>
  </si>
  <si>
    <t>Пер-во Края 2 Ггруппа(выезд-дом)</t>
  </si>
  <si>
    <t>ЧЕМПИОНАТ КРАЯ 2 тур , плей-оф красноярск</t>
  </si>
  <si>
    <t xml:space="preserve">Краевой турнир класс "Б" </t>
  </si>
  <si>
    <t>Краевая Спартакиада доприз.</t>
  </si>
  <si>
    <t xml:space="preserve">   итого ГОД</t>
  </si>
  <si>
    <t>стрельба пулевая</t>
  </si>
  <si>
    <t>Федерации Заседание, турнир</t>
  </si>
  <si>
    <t>итого Найм жилых помещений</t>
  </si>
  <si>
    <t>итого найм жилых помещений</t>
  </si>
  <si>
    <t>итого суточных питания</t>
  </si>
  <si>
    <t xml:space="preserve"> </t>
  </si>
  <si>
    <t>Итого выплата суточных год</t>
  </si>
  <si>
    <t>Итого выплата питания год</t>
  </si>
  <si>
    <t>Выплата  суточных питания</t>
  </si>
  <si>
    <t xml:space="preserve"> Транспортные услуги</t>
  </si>
  <si>
    <t xml:space="preserve"> Выплата  суточных питания</t>
  </si>
  <si>
    <t>Акрабатика</t>
  </si>
  <si>
    <t>Первенство края юнши и юньюоры</t>
  </si>
  <si>
    <t>Пер-во Края,Лес-к</t>
  </si>
  <si>
    <t>Пер-во края Переверзено</t>
  </si>
  <si>
    <t>Открытые командные Желе-ск</t>
  </si>
  <si>
    <t>Всеросс-ий турнир                  Гулидова Красноярск</t>
  </si>
  <si>
    <t>Чемпионат Края, Кр-ск</t>
  </si>
  <si>
    <t>Турнир класса"А", Кр-ск</t>
  </si>
  <si>
    <t>ФЕВРАЛЬ</t>
  </si>
  <si>
    <t>Турнир городов Сибири, Томск</t>
  </si>
  <si>
    <t>Турнирр класса "А",Абакан</t>
  </si>
  <si>
    <t>Турнир Ачинск</t>
  </si>
  <si>
    <t>Ттурнир Иркутск</t>
  </si>
  <si>
    <t>Турнир Красноярск</t>
  </si>
  <si>
    <t>Кубок края ВМХ 1 ЭТАП</t>
  </si>
  <si>
    <t>Кубок края ВМХ 2 ЭТАП</t>
  </si>
  <si>
    <t>Кубок края ВМХ 3 ЭТАП</t>
  </si>
  <si>
    <t>в теч. кварт.</t>
  </si>
  <si>
    <t>I квартал</t>
  </si>
  <si>
    <t>II квартал</t>
  </si>
  <si>
    <t>III квартал</t>
  </si>
  <si>
    <t>IV квартал</t>
  </si>
  <si>
    <t>ПЛАН</t>
  </si>
  <si>
    <t>ФАКТ</t>
  </si>
  <si>
    <t>Итого год</t>
  </si>
  <si>
    <t xml:space="preserve">итого </t>
  </si>
  <si>
    <t>Фактически использованно</t>
  </si>
  <si>
    <t>Iкв.</t>
  </si>
  <si>
    <t>IIкв.</t>
  </si>
  <si>
    <t>IIIкв.</t>
  </si>
  <si>
    <t>IYкв.</t>
  </si>
  <si>
    <t>Осталось год</t>
  </si>
  <si>
    <t>План год</t>
  </si>
  <si>
    <t>Осталось    год</t>
  </si>
  <si>
    <t>Осталось        год</t>
  </si>
  <si>
    <t xml:space="preserve">Календарь №3 ( выездной) </t>
  </si>
  <si>
    <r>
      <t>Ф</t>
    </r>
    <r>
      <rPr>
        <b/>
        <sz val="16"/>
        <color rgb="FF000000"/>
        <rFont val="Times New Roman"/>
        <family val="1"/>
        <charset val="204"/>
      </rPr>
      <t>актически использовано</t>
    </r>
  </si>
  <si>
    <t>Итого план год</t>
  </si>
  <si>
    <t>39 ПРИКАЗ</t>
  </si>
  <si>
    <t>Открытое  пер-во  г. Новокузнецк</t>
  </si>
  <si>
    <t>12 ПРИКАЗ</t>
  </si>
  <si>
    <t>88 ПРИКАЗ</t>
  </si>
  <si>
    <t>34ПРИКАЗ</t>
  </si>
  <si>
    <t>14ПРИКАЗ</t>
  </si>
  <si>
    <t>79ПРИКАЗ</t>
  </si>
  <si>
    <t>109 ПРИКАЗ</t>
  </si>
  <si>
    <t>95 ПРИКАЗ</t>
  </si>
  <si>
    <t>86ПРИКАЗ</t>
  </si>
  <si>
    <t>74ПРИКАЗ</t>
  </si>
  <si>
    <t>6ПРИКАЗ</t>
  </si>
  <si>
    <t>65ПРИКАЗ</t>
  </si>
  <si>
    <t>1ПРИКАЗ</t>
  </si>
  <si>
    <t>66ПРИКАЗ</t>
  </si>
  <si>
    <t>18ПРИКАЗ</t>
  </si>
  <si>
    <t>31,30,60,61,62ПРИКАЗ</t>
  </si>
  <si>
    <t>108ПРИКАЗ</t>
  </si>
  <si>
    <t>94ПРИКАЗ</t>
  </si>
  <si>
    <t>11,64,92ПРИКАЗ</t>
  </si>
  <si>
    <t>71ПРИКАЗ</t>
  </si>
  <si>
    <t>73ПРИКАЗ</t>
  </si>
  <si>
    <t>106ПРИКАЗ</t>
  </si>
  <si>
    <t>27 ПРИКАЗ</t>
  </si>
  <si>
    <t>16ПРИКАЗ</t>
  </si>
  <si>
    <t>67ПРИКАЗ</t>
  </si>
  <si>
    <t>4ПРИКАЗ</t>
  </si>
  <si>
    <t>69ПРИКАЗ</t>
  </si>
  <si>
    <t>9приказ</t>
  </si>
  <si>
    <t>47,22,97приказ</t>
  </si>
  <si>
    <t>59приказ</t>
  </si>
  <si>
    <t>107приказ</t>
  </si>
  <si>
    <t>35,90,115приказ</t>
  </si>
  <si>
    <t>28приказ</t>
  </si>
  <si>
    <t>45,46,10,23,7,99,98</t>
  </si>
  <si>
    <t>ТАЛДЫКИН</t>
  </si>
  <si>
    <t>КУРАЛЕНКО</t>
  </si>
  <si>
    <t>МОЗЖЕЛОВ</t>
  </si>
  <si>
    <t>Комисарова</t>
  </si>
  <si>
    <t xml:space="preserve">МАРКОВА </t>
  </si>
  <si>
    <t>Фокин</t>
  </si>
  <si>
    <t>Березненко</t>
  </si>
  <si>
    <t>Рачук</t>
  </si>
  <si>
    <t>Закиров</t>
  </si>
  <si>
    <t>56приказ</t>
  </si>
  <si>
    <t>50приказ</t>
  </si>
  <si>
    <t>54приказ</t>
  </si>
  <si>
    <t>55приказ</t>
  </si>
  <si>
    <t>49приказ</t>
  </si>
  <si>
    <t>53приказ</t>
  </si>
  <si>
    <t>57приказ</t>
  </si>
  <si>
    <t>51приказ</t>
  </si>
  <si>
    <t>52приказ</t>
  </si>
  <si>
    <t>93приказ</t>
  </si>
  <si>
    <t>112приказ</t>
  </si>
  <si>
    <t>121,122приказ</t>
  </si>
  <si>
    <t>72 ПРИКАЗ РЕМОВ</t>
  </si>
  <si>
    <t>111ПРИКАЗ</t>
  </si>
  <si>
    <t>НЕ ПЛАН ЗЧЕЛОВЕКА НОВОСИБИРСК</t>
  </si>
  <si>
    <t>125 ПРИКАЗ АРКАНОВ</t>
  </si>
  <si>
    <t>37 ПРИКАЗ</t>
  </si>
  <si>
    <t>25,32ПРИКАЗ</t>
  </si>
  <si>
    <t>75приказ</t>
  </si>
  <si>
    <t>101,105,160 ПРИКАЗ</t>
  </si>
  <si>
    <t>104,150,187ПРИКАЗ</t>
  </si>
  <si>
    <t>213ПРИКАЗ</t>
  </si>
  <si>
    <t>134,148,163,185</t>
  </si>
  <si>
    <t>138,143,183,169,168,167,166,21,219,218,192,193ПРИКАЗ</t>
  </si>
  <si>
    <t>123.151.130</t>
  </si>
  <si>
    <t>15.13.19.33.3.17.8.24.20.38.41.44.43..85.87..91.78.110.124.126ПРИКАЗ</t>
  </si>
  <si>
    <t>124.126ПРИКАЗ</t>
  </si>
  <si>
    <t>161ПРИКАЗ</t>
  </si>
  <si>
    <t>58.89 ПРИКАЗ</t>
  </si>
  <si>
    <t>96.153</t>
  </si>
  <si>
    <t>2. 5.36.68.70ПРИКАЗ</t>
  </si>
  <si>
    <t>136.158.159.158.198.199.</t>
  </si>
  <si>
    <t>195.</t>
  </si>
  <si>
    <t>130.133</t>
  </si>
  <si>
    <t>137.128приказ</t>
  </si>
  <si>
    <t>149приказ</t>
  </si>
  <si>
    <t>191приказ</t>
  </si>
  <si>
    <t>113.100</t>
  </si>
  <si>
    <t>141.179приказ</t>
  </si>
  <si>
    <t>135.180приказ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</si>
</sst>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sz val="16"/>
      <name val="Cambria"/>
      <family val="1"/>
      <charset val="204"/>
      <scheme val="major"/>
    </font>
    <font>
      <b/>
      <sz val="16"/>
      <color theme="1"/>
      <name val="Cambria"/>
      <family val="1"/>
      <charset val="204"/>
      <scheme val="major"/>
    </font>
    <font>
      <sz val="11"/>
      <color theme="1" tint="0.499984740745262"/>
      <name val="Cambria"/>
      <family val="1"/>
      <charset val="204"/>
      <scheme val="major"/>
    </font>
    <font>
      <sz val="11"/>
      <name val="Calibri"/>
      <family val="2"/>
      <scheme val="minor"/>
    </font>
    <font>
      <b/>
      <sz val="11"/>
      <name val="Cambria"/>
      <family val="1"/>
      <charset val="204"/>
      <scheme val="maj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  <scheme val="major"/>
    </font>
    <font>
      <b/>
      <sz val="14"/>
      <name val="Cambria"/>
      <family val="1"/>
      <charset val="204"/>
      <scheme val="major"/>
    </font>
    <font>
      <sz val="14"/>
      <name val="Cambria"/>
      <family val="1"/>
      <charset val="204"/>
      <scheme val="maj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mbria"/>
      <family val="1"/>
      <charset val="204"/>
      <scheme val="major"/>
    </font>
    <font>
      <sz val="14"/>
      <color theme="1" tint="0.499984740745262"/>
      <name val="Cambria"/>
      <family val="1"/>
      <charset val="204"/>
      <scheme val="major"/>
    </font>
    <font>
      <b/>
      <sz val="16"/>
      <color rgb="FF3F3F3F"/>
      <name val="Times New Roman"/>
      <family val="1"/>
      <charset val="204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  <font>
      <b/>
      <sz val="16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BFB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5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7" fillId="0" borderId="0"/>
    <xf numFmtId="0" fontId="8" fillId="3" borderId="7" applyNumberFormat="0" applyFont="0" applyAlignment="0" applyProtection="0"/>
    <xf numFmtId="0" fontId="9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9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17" borderId="0" applyNumberFormat="0" applyBorder="0" applyAlignment="0" applyProtection="0"/>
    <xf numFmtId="0" fontId="3" fillId="21" borderId="0" applyNumberFormat="0" applyBorder="0" applyAlignment="0" applyProtection="0"/>
    <xf numFmtId="0" fontId="2" fillId="22" borderId="0" applyNumberFormat="0" applyBorder="0" applyAlignment="0" applyProtection="0"/>
    <xf numFmtId="0" fontId="19" fillId="23" borderId="41" applyNumberFormat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" fillId="36" borderId="0" applyNumberFormat="0" applyBorder="0" applyAlignment="0" applyProtection="0"/>
  </cellStyleXfs>
  <cellXfs count="1268">
    <xf numFmtId="0" fontId="0" fillId="0" borderId="0" xfId="0"/>
    <xf numFmtId="0" fontId="12" fillId="17" borderId="0" xfId="13" applyFont="1"/>
    <xf numFmtId="0" fontId="12" fillId="0" borderId="0" xfId="0" applyFont="1"/>
    <xf numFmtId="0" fontId="12" fillId="0" borderId="0" xfId="0" applyFont="1" applyFill="1"/>
    <xf numFmtId="0" fontId="12" fillId="0" borderId="14" xfId="0" applyFont="1" applyFill="1" applyBorder="1"/>
    <xf numFmtId="0" fontId="16" fillId="17" borderId="0" xfId="13" applyFont="1"/>
    <xf numFmtId="0" fontId="12" fillId="0" borderId="14" xfId="0" applyFont="1" applyFill="1" applyBorder="1" applyAlignment="1"/>
    <xf numFmtId="0" fontId="12" fillId="0" borderId="14" xfId="13" applyFont="1" applyFill="1" applyBorder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13" applyFont="1" applyFill="1"/>
    <xf numFmtId="0" fontId="16" fillId="0" borderId="0" xfId="13" applyFont="1" applyFill="1"/>
    <xf numFmtId="0" fontId="1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7" fillId="0" borderId="0" xfId="0" applyFont="1"/>
    <xf numFmtId="0" fontId="0" fillId="0" borderId="0" xfId="0" applyFill="1"/>
    <xf numFmtId="0" fontId="11" fillId="0" borderId="0" xfId="0" applyFont="1" applyFill="1"/>
    <xf numFmtId="0" fontId="11" fillId="0" borderId="14" xfId="0" applyFont="1" applyFill="1" applyBorder="1"/>
    <xf numFmtId="0" fontId="11" fillId="0" borderId="14" xfId="0" applyFont="1" applyFill="1" applyBorder="1" applyAlignment="1"/>
    <xf numFmtId="0" fontId="11" fillId="0" borderId="14" xfId="13" applyFont="1" applyFill="1" applyBorder="1" applyAlignment="1">
      <alignment wrapText="1"/>
    </xf>
    <xf numFmtId="0" fontId="0" fillId="0" borderId="0" xfId="0" applyAlignment="1">
      <alignment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2" fillId="0" borderId="14" xfId="0" applyFont="1" applyFill="1" applyBorder="1" applyAlignment="1">
      <alignment horizontal="center" vertical="center" wrapText="1"/>
    </xf>
    <xf numFmtId="0" fontId="12" fillId="0" borderId="24" xfId="0" applyFont="1" applyFill="1" applyBorder="1"/>
    <xf numFmtId="0" fontId="10" fillId="16" borderId="8" xfId="0" applyFont="1" applyFill="1" applyBorder="1" applyAlignment="1">
      <alignment horizontal="center" vertical="center"/>
    </xf>
    <xf numFmtId="0" fontId="12" fillId="0" borderId="14" xfId="13" applyFont="1" applyFill="1" applyBorder="1" applyAlignment="1"/>
    <xf numFmtId="0" fontId="4" fillId="17" borderId="0" xfId="13"/>
    <xf numFmtId="0" fontId="11" fillId="0" borderId="14" xfId="13" applyFont="1" applyFill="1" applyBorder="1" applyAlignment="1">
      <alignment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24" xfId="0" applyFont="1" applyFill="1" applyBorder="1"/>
    <xf numFmtId="0" fontId="6" fillId="6" borderId="0" xfId="5"/>
    <xf numFmtId="0" fontId="15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7" fillId="0" borderId="0" xfId="0" applyFont="1" applyFill="1"/>
    <xf numFmtId="0" fontId="14" fillId="0" borderId="33" xfId="0" applyFont="1" applyFill="1" applyBorder="1" applyAlignment="1">
      <alignment horizontal="center" vertical="center"/>
    </xf>
    <xf numFmtId="4" fontId="14" fillId="0" borderId="38" xfId="0" applyNumberFormat="1" applyFont="1" applyFill="1" applyBorder="1" applyAlignment="1">
      <alignment horizontal="center" vertical="center"/>
    </xf>
    <xf numFmtId="2" fontId="25" fillId="3" borderId="40" xfId="2" applyNumberFormat="1" applyFont="1" applyBorder="1" applyAlignment="1">
      <alignment vertical="center" wrapText="1"/>
    </xf>
    <xf numFmtId="2" fontId="25" fillId="3" borderId="11" xfId="2" applyNumberFormat="1" applyFont="1" applyBorder="1" applyAlignment="1">
      <alignment vertical="center" wrapText="1"/>
    </xf>
    <xf numFmtId="2" fontId="25" fillId="3" borderId="20" xfId="2" applyNumberFormat="1" applyFont="1" applyBorder="1" applyAlignment="1">
      <alignment horizontal="center" vertical="center" wrapText="1"/>
    </xf>
    <xf numFmtId="2" fontId="25" fillId="3" borderId="8" xfId="2" applyNumberFormat="1" applyFont="1" applyBorder="1" applyAlignment="1">
      <alignment vertical="center" wrapText="1"/>
    </xf>
    <xf numFmtId="4" fontId="24" fillId="3" borderId="40" xfId="2" applyNumberFormat="1" applyFont="1" applyBorder="1" applyAlignment="1">
      <alignment horizontal="center" wrapText="1"/>
    </xf>
    <xf numFmtId="4" fontId="30" fillId="27" borderId="8" xfId="11" applyNumberFormat="1" applyFont="1" applyFill="1" applyBorder="1" applyAlignment="1">
      <alignment horizontal="center" vertical="center" wrapText="1"/>
    </xf>
    <xf numFmtId="4" fontId="24" fillId="3" borderId="20" xfId="2" applyNumberFormat="1" applyFont="1" applyBorder="1" applyAlignment="1">
      <alignment horizontal="center" wrapText="1"/>
    </xf>
    <xf numFmtId="4" fontId="30" fillId="27" borderId="9" xfId="11" applyNumberFormat="1" applyFont="1" applyFill="1" applyBorder="1" applyAlignment="1">
      <alignment horizontal="center" vertical="center" wrapText="1"/>
    </xf>
    <xf numFmtId="2" fontId="31" fillId="3" borderId="42" xfId="2" applyNumberFormat="1" applyFont="1" applyBorder="1"/>
    <xf numFmtId="2" fontId="31" fillId="3" borderId="5" xfId="2" applyNumberFormat="1" applyFont="1" applyBorder="1" applyAlignment="1">
      <alignment horizontal="center"/>
    </xf>
    <xf numFmtId="2" fontId="31" fillId="3" borderId="43" xfId="2" applyNumberFormat="1" applyFont="1" applyBorder="1"/>
    <xf numFmtId="4" fontId="23" fillId="0" borderId="8" xfId="13" applyNumberFormat="1" applyFont="1" applyFill="1" applyBorder="1" applyAlignment="1">
      <alignment horizontal="center" vertical="center" wrapText="1"/>
    </xf>
    <xf numFmtId="4" fontId="23" fillId="0" borderId="8" xfId="0" applyNumberFormat="1" applyFont="1" applyFill="1" applyBorder="1"/>
    <xf numFmtId="4" fontId="23" fillId="0" borderId="8" xfId="0" applyNumberFormat="1" applyFont="1" applyFill="1" applyBorder="1" applyAlignment="1">
      <alignment horizontal="center" vertical="center"/>
    </xf>
    <xf numFmtId="4" fontId="23" fillId="11" borderId="21" xfId="0" applyNumberFormat="1" applyFont="1" applyFill="1" applyBorder="1" applyAlignment="1">
      <alignment horizontal="center" vertical="center"/>
    </xf>
    <xf numFmtId="4" fontId="23" fillId="17" borderId="20" xfId="13" applyNumberFormat="1" applyFont="1" applyBorder="1" applyAlignment="1">
      <alignment horizontal="center"/>
    </xf>
    <xf numFmtId="4" fontId="23" fillId="17" borderId="8" xfId="13" applyNumberFormat="1" applyFont="1" applyBorder="1"/>
    <xf numFmtId="4" fontId="23" fillId="17" borderId="8" xfId="13" applyNumberFormat="1" applyFont="1" applyBorder="1" applyAlignment="1">
      <alignment horizontal="center"/>
    </xf>
    <xf numFmtId="4" fontId="23" fillId="17" borderId="8" xfId="13" applyNumberFormat="1" applyFont="1" applyBorder="1" applyAlignment="1">
      <alignment horizontal="center" vertical="center" wrapText="1"/>
    </xf>
    <xf numFmtId="4" fontId="23" fillId="17" borderId="21" xfId="13" applyNumberFormat="1" applyFont="1" applyBorder="1" applyAlignment="1">
      <alignment horizontal="center" vertical="center"/>
    </xf>
    <xf numFmtId="4" fontId="23" fillId="18" borderId="20" xfId="0" applyNumberFormat="1" applyFont="1" applyFill="1" applyBorder="1" applyAlignment="1">
      <alignment horizontal="center"/>
    </xf>
    <xf numFmtId="4" fontId="23" fillId="18" borderId="8" xfId="0" applyNumberFormat="1" applyFont="1" applyFill="1" applyBorder="1"/>
    <xf numFmtId="4" fontId="23" fillId="18" borderId="8" xfId="0" applyNumberFormat="1" applyFont="1" applyFill="1" applyBorder="1" applyAlignment="1">
      <alignment horizontal="center"/>
    </xf>
    <xf numFmtId="4" fontId="23" fillId="18" borderId="8" xfId="0" applyNumberFormat="1" applyFont="1" applyFill="1" applyBorder="1" applyAlignment="1">
      <alignment horizontal="center" vertical="center"/>
    </xf>
    <xf numFmtId="4" fontId="23" fillId="18" borderId="21" xfId="0" applyNumberFormat="1" applyFont="1" applyFill="1" applyBorder="1" applyAlignment="1">
      <alignment horizontal="center" vertical="center"/>
    </xf>
    <xf numFmtId="4" fontId="21" fillId="21" borderId="20" xfId="14" applyNumberFormat="1" applyFont="1" applyBorder="1" applyAlignment="1">
      <alignment horizontal="center"/>
    </xf>
    <xf numFmtId="4" fontId="23" fillId="14" borderId="8" xfId="13" applyNumberFormat="1" applyFont="1" applyFill="1" applyBorder="1"/>
    <xf numFmtId="4" fontId="23" fillId="14" borderId="8" xfId="13" applyNumberFormat="1" applyFont="1" applyFill="1" applyBorder="1" applyAlignment="1">
      <alignment horizontal="center"/>
    </xf>
    <xf numFmtId="4" fontId="23" fillId="14" borderId="8" xfId="13" applyNumberFormat="1" applyFont="1" applyFill="1" applyBorder="1" applyAlignment="1">
      <alignment horizontal="center" vertical="center" wrapText="1"/>
    </xf>
    <xf numFmtId="4" fontId="23" fillId="14" borderId="21" xfId="13" applyNumberFormat="1" applyFont="1" applyFill="1" applyBorder="1" applyAlignment="1">
      <alignment horizontal="center" vertical="center"/>
    </xf>
    <xf numFmtId="4" fontId="23" fillId="14" borderId="20" xfId="13" applyNumberFormat="1" applyFont="1" applyFill="1" applyBorder="1" applyAlignment="1">
      <alignment horizontal="center"/>
    </xf>
    <xf numFmtId="4" fontId="23" fillId="15" borderId="20" xfId="0" applyNumberFormat="1" applyFont="1" applyFill="1" applyBorder="1" applyAlignment="1">
      <alignment horizontal="center"/>
    </xf>
    <xf numFmtId="4" fontId="23" fillId="15" borderId="8" xfId="0" applyNumberFormat="1" applyFont="1" applyFill="1" applyBorder="1"/>
    <xf numFmtId="4" fontId="23" fillId="15" borderId="8" xfId="0" applyNumberFormat="1" applyFont="1" applyFill="1" applyBorder="1" applyAlignment="1">
      <alignment horizontal="center" vertical="center"/>
    </xf>
    <xf numFmtId="4" fontId="23" fillId="15" borderId="21" xfId="0" applyNumberFormat="1" applyFont="1" applyFill="1" applyBorder="1" applyAlignment="1">
      <alignment horizontal="center" vertical="center"/>
    </xf>
    <xf numFmtId="4" fontId="23" fillId="16" borderId="21" xfId="0" applyNumberFormat="1" applyFont="1" applyFill="1" applyBorder="1" applyAlignment="1">
      <alignment horizontal="center" vertical="center"/>
    </xf>
    <xf numFmtId="4" fontId="22" fillId="0" borderId="23" xfId="0" applyNumberFormat="1" applyFont="1" applyFill="1" applyBorder="1" applyAlignment="1">
      <alignment horizontal="center" vertical="center"/>
    </xf>
    <xf numFmtId="4" fontId="23" fillId="10" borderId="8" xfId="0" applyNumberFormat="1" applyFont="1" applyFill="1" applyBorder="1"/>
    <xf numFmtId="4" fontId="23" fillId="10" borderId="8" xfId="0" applyNumberFormat="1" applyFont="1" applyFill="1" applyBorder="1" applyAlignment="1">
      <alignment horizontal="center" vertical="center"/>
    </xf>
    <xf numFmtId="4" fontId="23" fillId="28" borderId="8" xfId="0" applyNumberFormat="1" applyFont="1" applyFill="1" applyBorder="1"/>
    <xf numFmtId="4" fontId="23" fillId="28" borderId="8" xfId="0" applyNumberFormat="1" applyFont="1" applyFill="1" applyBorder="1" applyAlignment="1">
      <alignment horizontal="center" vertical="center"/>
    </xf>
    <xf numFmtId="0" fontId="21" fillId="10" borderId="20" xfId="15" applyNumberFormat="1" applyFont="1" applyFill="1" applyBorder="1" applyAlignment="1">
      <alignment horizontal="center"/>
    </xf>
    <xf numFmtId="4" fontId="21" fillId="10" borderId="8" xfId="15" applyNumberFormat="1" applyFont="1" applyFill="1" applyBorder="1" applyAlignment="1">
      <alignment horizontal="left" wrapText="1"/>
    </xf>
    <xf numFmtId="4" fontId="23" fillId="10" borderId="8" xfId="13" applyNumberFormat="1" applyFont="1" applyFill="1" applyBorder="1" applyAlignment="1">
      <alignment horizontal="center"/>
    </xf>
    <xf numFmtId="4" fontId="23" fillId="10" borderId="8" xfId="13" applyNumberFormat="1" applyFont="1" applyFill="1" applyBorder="1" applyAlignment="1">
      <alignment horizontal="center" vertical="center" wrapText="1"/>
    </xf>
    <xf numFmtId="4" fontId="23" fillId="10" borderId="8" xfId="3" applyNumberFormat="1" applyFont="1" applyFill="1" applyBorder="1" applyAlignment="1">
      <alignment horizontal="center" vertical="center" wrapText="1"/>
    </xf>
    <xf numFmtId="4" fontId="23" fillId="10" borderId="8" xfId="2" applyNumberFormat="1" applyFont="1" applyFill="1" applyBorder="1" applyAlignment="1">
      <alignment horizontal="center" vertical="center" wrapText="1"/>
    </xf>
    <xf numFmtId="4" fontId="23" fillId="10" borderId="21" xfId="0" applyNumberFormat="1" applyFont="1" applyFill="1" applyBorder="1" applyAlignment="1">
      <alignment horizontal="center" vertical="center"/>
    </xf>
    <xf numFmtId="0" fontId="21" fillId="29" borderId="20" xfId="5" applyNumberFormat="1" applyFont="1" applyFill="1" applyBorder="1" applyAlignment="1">
      <alignment horizontal="center"/>
    </xf>
    <xf numFmtId="4" fontId="21" fillId="29" borderId="8" xfId="5" applyNumberFormat="1" applyFont="1" applyFill="1" applyBorder="1"/>
    <xf numFmtId="4" fontId="23" fillId="29" borderId="8" xfId="0" applyNumberFormat="1" applyFont="1" applyFill="1" applyBorder="1" applyAlignment="1">
      <alignment horizontal="center" vertical="center"/>
    </xf>
    <xf numFmtId="4" fontId="23" fillId="29" borderId="8" xfId="2" applyNumberFormat="1" applyFont="1" applyFill="1" applyBorder="1" applyAlignment="1">
      <alignment horizontal="center" vertical="center" wrapText="1"/>
    </xf>
    <xf numFmtId="4" fontId="23" fillId="29" borderId="8" xfId="3" applyNumberFormat="1" applyFont="1" applyFill="1" applyBorder="1" applyAlignment="1">
      <alignment horizontal="center" vertical="center" wrapText="1"/>
    </xf>
    <xf numFmtId="4" fontId="23" fillId="29" borderId="21" xfId="0" applyNumberFormat="1" applyFont="1" applyFill="1" applyBorder="1" applyAlignment="1">
      <alignment horizontal="center" vertical="center"/>
    </xf>
    <xf numFmtId="0" fontId="21" fillId="29" borderId="20" xfId="5" applyNumberFormat="1" applyFont="1" applyFill="1" applyBorder="1" applyAlignment="1">
      <alignment horizontal="center" vertical="center" wrapText="1"/>
    </xf>
    <xf numFmtId="4" fontId="21" fillId="29" borderId="8" xfId="5" applyNumberFormat="1" applyFont="1" applyFill="1" applyBorder="1" applyAlignment="1">
      <alignment horizontal="left" vertical="center" wrapText="1"/>
    </xf>
    <xf numFmtId="4" fontId="23" fillId="28" borderId="9" xfId="0" applyNumberFormat="1" applyFont="1" applyFill="1" applyBorder="1"/>
    <xf numFmtId="4" fontId="23" fillId="28" borderId="9" xfId="0" applyNumberFormat="1" applyFont="1" applyFill="1" applyBorder="1" applyAlignment="1">
      <alignment horizontal="center" vertical="center"/>
    </xf>
    <xf numFmtId="4" fontId="22" fillId="20" borderId="31" xfId="0" applyNumberFormat="1" applyFont="1" applyFill="1" applyBorder="1" applyAlignment="1">
      <alignment horizontal="left" vertical="center"/>
    </xf>
    <xf numFmtId="4" fontId="22" fillId="20" borderId="32" xfId="0" applyNumberFormat="1" applyFont="1" applyFill="1" applyBorder="1" applyAlignment="1">
      <alignment horizontal="center" vertical="center"/>
    </xf>
    <xf numFmtId="4" fontId="22" fillId="20" borderId="33" xfId="0" applyNumberFormat="1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3" fillId="11" borderId="21" xfId="0" applyFont="1" applyFill="1" applyBorder="1" applyAlignment="1">
      <alignment horizontal="center" vertical="center"/>
    </xf>
    <xf numFmtId="0" fontId="23" fillId="18" borderId="21" xfId="0" applyFont="1" applyFill="1" applyBorder="1" applyAlignment="1">
      <alignment horizontal="center" vertical="center"/>
    </xf>
    <xf numFmtId="0" fontId="23" fillId="14" borderId="20" xfId="13" applyFont="1" applyFill="1" applyBorder="1" applyAlignment="1">
      <alignment horizontal="center"/>
    </xf>
    <xf numFmtId="0" fontId="23" fillId="14" borderId="8" xfId="13" applyFont="1" applyFill="1" applyBorder="1" applyAlignment="1">
      <alignment wrapText="1"/>
    </xf>
    <xf numFmtId="0" fontId="23" fillId="14" borderId="8" xfId="13" applyFont="1" applyFill="1" applyBorder="1" applyAlignment="1">
      <alignment horizontal="center"/>
    </xf>
    <xf numFmtId="0" fontId="23" fillId="14" borderId="8" xfId="13" applyFont="1" applyFill="1" applyBorder="1" applyAlignment="1">
      <alignment horizontal="center" vertical="center" wrapText="1"/>
    </xf>
    <xf numFmtId="0" fontId="23" fillId="14" borderId="21" xfId="13" applyFont="1" applyFill="1" applyBorder="1" applyAlignment="1">
      <alignment horizontal="center" vertical="center"/>
    </xf>
    <xf numFmtId="0" fontId="23" fillId="15" borderId="21" xfId="0" applyFont="1" applyFill="1" applyBorder="1" applyAlignment="1">
      <alignment horizontal="center" vertical="center"/>
    </xf>
    <xf numFmtId="0" fontId="23" fillId="16" borderId="21" xfId="0" applyFont="1" applyFill="1" applyBorder="1" applyAlignment="1">
      <alignment horizontal="center" vertical="center"/>
    </xf>
    <xf numFmtId="0" fontId="22" fillId="0" borderId="44" xfId="0" applyFont="1" applyFill="1" applyBorder="1" applyAlignment="1">
      <alignment horizontal="center" vertical="center"/>
    </xf>
    <xf numFmtId="0" fontId="22" fillId="20" borderId="31" xfId="0" applyFont="1" applyFill="1" applyBorder="1" applyAlignment="1">
      <alignment horizontal="left" vertical="center"/>
    </xf>
    <xf numFmtId="0" fontId="22" fillId="20" borderId="32" xfId="0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wrapText="1"/>
    </xf>
    <xf numFmtId="0" fontId="23" fillId="10" borderId="8" xfId="2" applyFont="1" applyFill="1" applyBorder="1" applyAlignment="1">
      <alignment horizontal="center" vertical="center" wrapText="1"/>
    </xf>
    <xf numFmtId="0" fontId="23" fillId="28" borderId="8" xfId="0" applyFont="1" applyFill="1" applyBorder="1"/>
    <xf numFmtId="0" fontId="23" fillId="28" borderId="8" xfId="0" applyFont="1" applyFill="1" applyBorder="1" applyAlignment="1">
      <alignment horizontal="center"/>
    </xf>
    <xf numFmtId="0" fontId="23" fillId="28" borderId="9" xfId="0" applyFont="1" applyFill="1" applyBorder="1"/>
    <xf numFmtId="0" fontId="23" fillId="29" borderId="20" xfId="0" applyFont="1" applyFill="1" applyBorder="1" applyAlignment="1">
      <alignment horizontal="center"/>
    </xf>
    <xf numFmtId="0" fontId="23" fillId="29" borderId="8" xfId="0" applyFont="1" applyFill="1" applyBorder="1" applyAlignment="1">
      <alignment wrapText="1"/>
    </xf>
    <xf numFmtId="0" fontId="23" fillId="29" borderId="8" xfId="0" applyFont="1" applyFill="1" applyBorder="1" applyAlignment="1">
      <alignment horizontal="center" vertical="center"/>
    </xf>
    <xf numFmtId="0" fontId="23" fillId="29" borderId="8" xfId="2" applyFont="1" applyFill="1" applyBorder="1" applyAlignment="1">
      <alignment horizontal="center" vertical="center" wrapText="1"/>
    </xf>
    <xf numFmtId="0" fontId="23" fillId="29" borderId="21" xfId="0" applyFont="1" applyFill="1" applyBorder="1" applyAlignment="1">
      <alignment horizontal="center" vertical="center"/>
    </xf>
    <xf numFmtId="0" fontId="23" fillId="29" borderId="20" xfId="2" applyFont="1" applyFill="1" applyBorder="1" applyAlignment="1">
      <alignment horizontal="center" vertical="center" wrapText="1"/>
    </xf>
    <xf numFmtId="0" fontId="23" fillId="29" borderId="8" xfId="0" applyFont="1" applyFill="1" applyBorder="1" applyAlignment="1">
      <alignment horizontal="left" vertical="center" wrapText="1"/>
    </xf>
    <xf numFmtId="4" fontId="23" fillId="28" borderId="54" xfId="0" applyNumberFormat="1" applyFont="1" applyFill="1" applyBorder="1" applyAlignment="1"/>
    <xf numFmtId="4" fontId="23" fillId="28" borderId="14" xfId="0" applyNumberFormat="1" applyFont="1" applyFill="1" applyBorder="1" applyAlignment="1">
      <alignment horizontal="center"/>
    </xf>
    <xf numFmtId="0" fontId="23" fillId="3" borderId="0" xfId="2" applyFont="1" applyBorder="1"/>
    <xf numFmtId="0" fontId="32" fillId="3" borderId="0" xfId="2" applyFont="1" applyBorder="1"/>
    <xf numFmtId="0" fontId="32" fillId="3" borderId="6" xfId="2" applyFont="1" applyBorder="1"/>
    <xf numFmtId="0" fontId="23" fillId="14" borderId="8" xfId="13" applyFont="1" applyFill="1" applyBorder="1" applyAlignment="1">
      <alignment horizontal="center" vertical="center"/>
    </xf>
    <xf numFmtId="0" fontId="23" fillId="12" borderId="8" xfId="0" applyFont="1" applyFill="1" applyBorder="1"/>
    <xf numFmtId="0" fontId="23" fillId="12" borderId="8" xfId="0" applyFont="1" applyFill="1" applyBorder="1" applyAlignment="1">
      <alignment horizontal="center"/>
    </xf>
    <xf numFmtId="0" fontId="23" fillId="12" borderId="8" xfId="2" applyFont="1" applyFill="1" applyBorder="1" applyAlignment="1">
      <alignment horizontal="center" vertical="center" wrapText="1"/>
    </xf>
    <xf numFmtId="4" fontId="23" fillId="12" borderId="8" xfId="0" applyNumberFormat="1" applyFont="1" applyFill="1" applyBorder="1" applyAlignment="1">
      <alignment horizontal="center" vertical="center"/>
    </xf>
    <xf numFmtId="4" fontId="23" fillId="12" borderId="8" xfId="0" applyNumberFormat="1" applyFont="1" applyFill="1" applyBorder="1" applyAlignment="1">
      <alignment horizontal="center"/>
    </xf>
    <xf numFmtId="4" fontId="23" fillId="12" borderId="8" xfId="2" applyNumberFormat="1" applyFont="1" applyFill="1" applyBorder="1" applyAlignment="1">
      <alignment horizontal="center" vertical="center" wrapText="1"/>
    </xf>
    <xf numFmtId="4" fontId="23" fillId="0" borderId="8" xfId="2" applyNumberFormat="1" applyFont="1" applyFill="1" applyBorder="1" applyAlignment="1">
      <alignment horizontal="center" vertical="center" wrapText="1"/>
    </xf>
    <xf numFmtId="4" fontId="23" fillId="12" borderId="8" xfId="3" applyNumberFormat="1" applyFont="1" applyFill="1" applyBorder="1" applyAlignment="1">
      <alignment horizontal="center" vertical="center" wrapText="1"/>
    </xf>
    <xf numFmtId="4" fontId="23" fillId="0" borderId="8" xfId="0" applyNumberFormat="1" applyFont="1" applyFill="1" applyBorder="1" applyAlignment="1">
      <alignment horizontal="center"/>
    </xf>
    <xf numFmtId="0" fontId="23" fillId="0" borderId="8" xfId="2" applyFont="1" applyFill="1" applyBorder="1" applyAlignment="1">
      <alignment horizontal="center" vertical="center" wrapText="1"/>
    </xf>
    <xf numFmtId="0" fontId="23" fillId="12" borderId="21" xfId="0" applyFont="1" applyFill="1" applyBorder="1" applyAlignment="1">
      <alignment horizontal="center" vertical="center"/>
    </xf>
    <xf numFmtId="0" fontId="23" fillId="11" borderId="8" xfId="0" applyFont="1" applyFill="1" applyBorder="1"/>
    <xf numFmtId="0" fontId="23" fillId="17" borderId="20" xfId="13" applyFont="1" applyBorder="1" applyAlignment="1">
      <alignment horizontal="center"/>
    </xf>
    <xf numFmtId="0" fontId="23" fillId="17" borderId="8" xfId="13" applyFont="1" applyBorder="1"/>
    <xf numFmtId="0" fontId="23" fillId="17" borderId="8" xfId="13" applyFont="1" applyBorder="1" applyAlignment="1">
      <alignment horizontal="center"/>
    </xf>
    <xf numFmtId="0" fontId="23" fillId="17" borderId="8" xfId="13" applyFont="1" applyBorder="1" applyAlignment="1">
      <alignment horizontal="center" vertical="center" wrapText="1"/>
    </xf>
    <xf numFmtId="0" fontId="23" fillId="0" borderId="8" xfId="13" applyFont="1" applyFill="1" applyBorder="1" applyAlignment="1">
      <alignment horizontal="center" vertical="center" wrapText="1"/>
    </xf>
    <xf numFmtId="0" fontId="23" fillId="17" borderId="21" xfId="13" applyFont="1" applyBorder="1" applyAlignment="1">
      <alignment horizontal="center" vertical="center"/>
    </xf>
    <xf numFmtId="0" fontId="21" fillId="17" borderId="20" xfId="13" applyFont="1" applyBorder="1" applyAlignment="1">
      <alignment horizontal="center"/>
    </xf>
    <xf numFmtId="0" fontId="21" fillId="17" borderId="8" xfId="13" applyFont="1" applyBorder="1"/>
    <xf numFmtId="0" fontId="21" fillId="17" borderId="8" xfId="13" applyFont="1" applyBorder="1" applyAlignment="1">
      <alignment horizontal="center"/>
    </xf>
    <xf numFmtId="0" fontId="21" fillId="17" borderId="8" xfId="13" applyFont="1" applyBorder="1" applyAlignment="1">
      <alignment horizontal="center" vertical="center" wrapText="1"/>
    </xf>
    <xf numFmtId="4" fontId="21" fillId="17" borderId="8" xfId="13" applyNumberFormat="1" applyFont="1" applyBorder="1" applyAlignment="1">
      <alignment horizontal="center" vertical="center"/>
    </xf>
    <xf numFmtId="4" fontId="21" fillId="17" borderId="8" xfId="13" applyNumberFormat="1" applyFont="1" applyBorder="1" applyAlignment="1">
      <alignment horizontal="center" vertical="center" wrapText="1"/>
    </xf>
    <xf numFmtId="0" fontId="21" fillId="17" borderId="21" xfId="13" applyFont="1" applyBorder="1" applyAlignment="1">
      <alignment horizontal="center" vertical="center"/>
    </xf>
    <xf numFmtId="0" fontId="23" fillId="18" borderId="8" xfId="0" applyFont="1" applyFill="1" applyBorder="1" applyAlignment="1">
      <alignment horizontal="center"/>
    </xf>
    <xf numFmtId="0" fontId="23" fillId="18" borderId="8" xfId="0" applyFont="1" applyFill="1" applyBorder="1"/>
    <xf numFmtId="0" fontId="23" fillId="18" borderId="8" xfId="0" applyFont="1" applyFill="1" applyBorder="1" applyAlignment="1">
      <alignment horizontal="center" vertical="center"/>
    </xf>
    <xf numFmtId="0" fontId="23" fillId="14" borderId="8" xfId="13" applyFont="1" applyFill="1" applyBorder="1"/>
    <xf numFmtId="0" fontId="23" fillId="15" borderId="20" xfId="0" applyFont="1" applyFill="1" applyBorder="1" applyAlignment="1">
      <alignment horizontal="center"/>
    </xf>
    <xf numFmtId="0" fontId="23" fillId="15" borderId="8" xfId="0" applyFont="1" applyFill="1" applyBorder="1"/>
    <xf numFmtId="0" fontId="23" fillId="15" borderId="8" xfId="0" applyFont="1" applyFill="1" applyBorder="1" applyAlignment="1">
      <alignment horizontal="center" vertical="center"/>
    </xf>
    <xf numFmtId="0" fontId="23" fillId="0" borderId="8" xfId="0" applyFont="1" applyFill="1" applyBorder="1"/>
    <xf numFmtId="0" fontId="23" fillId="13" borderId="8" xfId="0" applyFont="1" applyFill="1" applyBorder="1"/>
    <xf numFmtId="0" fontId="23" fillId="13" borderId="8" xfId="2" applyFont="1" applyFill="1" applyBorder="1" applyAlignment="1">
      <alignment horizontal="center" vertical="center" wrapText="1"/>
    </xf>
    <xf numFmtId="0" fontId="23" fillId="13" borderId="8" xfId="3" applyFont="1" applyFill="1" applyBorder="1" applyAlignment="1">
      <alignment horizontal="center" vertical="center" wrapText="1"/>
    </xf>
    <xf numFmtId="4" fontId="23" fillId="13" borderId="8" xfId="3" applyNumberFormat="1" applyFont="1" applyFill="1" applyBorder="1" applyAlignment="1">
      <alignment horizontal="center" vertical="center" wrapText="1"/>
    </xf>
    <xf numFmtId="4" fontId="23" fillId="13" borderId="8" xfId="2" applyNumberFormat="1" applyFont="1" applyFill="1" applyBorder="1" applyAlignment="1">
      <alignment horizontal="center" vertical="center" wrapText="1"/>
    </xf>
    <xf numFmtId="0" fontId="23" fillId="13" borderId="20" xfId="2" applyFont="1" applyFill="1" applyBorder="1" applyAlignment="1">
      <alignment horizontal="center" vertical="center" wrapText="1"/>
    </xf>
    <xf numFmtId="0" fontId="23" fillId="13" borderId="8" xfId="0" applyFont="1" applyFill="1" applyBorder="1" applyAlignment="1">
      <alignment horizontal="left" vertical="center" wrapText="1"/>
    </xf>
    <xf numFmtId="0" fontId="21" fillId="6" borderId="8" xfId="5" applyFont="1" applyBorder="1"/>
    <xf numFmtId="0" fontId="23" fillId="16" borderId="8" xfId="0" applyFont="1" applyFill="1" applyBorder="1"/>
    <xf numFmtId="0" fontId="23" fillId="16" borderId="8" xfId="0" applyFont="1" applyFill="1" applyBorder="1" applyAlignment="1">
      <alignment horizontal="center" vertical="center"/>
    </xf>
    <xf numFmtId="4" fontId="23" fillId="16" borderId="8" xfId="0" applyNumberFormat="1" applyFont="1" applyFill="1" applyBorder="1" applyAlignment="1">
      <alignment horizontal="center" vertical="center"/>
    </xf>
    <xf numFmtId="0" fontId="23" fillId="13" borderId="8" xfId="0" applyFont="1" applyFill="1" applyBorder="1" applyAlignment="1">
      <alignment horizontal="left" vertical="center"/>
    </xf>
    <xf numFmtId="4" fontId="23" fillId="19" borderId="20" xfId="13" applyNumberFormat="1" applyFont="1" applyFill="1" applyBorder="1" applyAlignment="1">
      <alignment horizontal="center"/>
    </xf>
    <xf numFmtId="4" fontId="23" fillId="13" borderId="8" xfId="0" applyNumberFormat="1" applyFont="1" applyFill="1" applyBorder="1"/>
    <xf numFmtId="4" fontId="23" fillId="13" borderId="8" xfId="0" applyNumberFormat="1" applyFont="1" applyFill="1" applyBorder="1" applyAlignment="1">
      <alignment horizontal="left" vertical="center" wrapText="1"/>
    </xf>
    <xf numFmtId="4" fontId="23" fillId="19" borderId="20" xfId="2" applyNumberFormat="1" applyFont="1" applyFill="1" applyBorder="1" applyAlignment="1">
      <alignment horizontal="center" vertical="center" wrapText="1"/>
    </xf>
    <xf numFmtId="4" fontId="23" fillId="16" borderId="8" xfId="0" applyNumberFormat="1" applyFont="1" applyFill="1" applyBorder="1"/>
    <xf numFmtId="4" fontId="14" fillId="0" borderId="44" xfId="0" applyNumberFormat="1" applyFont="1" applyFill="1" applyBorder="1" applyAlignment="1">
      <alignment horizontal="center" vertical="center"/>
    </xf>
    <xf numFmtId="0" fontId="23" fillId="14" borderId="20" xfId="13" applyNumberFormat="1" applyFont="1" applyFill="1" applyBorder="1" applyAlignment="1">
      <alignment horizontal="center"/>
    </xf>
    <xf numFmtId="0" fontId="21" fillId="14" borderId="20" xfId="13" applyNumberFormat="1" applyFont="1" applyFill="1" applyBorder="1" applyAlignment="1">
      <alignment horizontal="center"/>
    </xf>
    <xf numFmtId="4" fontId="21" fillId="14" borderId="8" xfId="13" applyNumberFormat="1" applyFont="1" applyFill="1" applyBorder="1" applyAlignment="1">
      <alignment horizontal="center"/>
    </xf>
    <xf numFmtId="4" fontId="21" fillId="14" borderId="8" xfId="13" applyNumberFormat="1" applyFont="1" applyFill="1" applyBorder="1" applyAlignment="1">
      <alignment horizontal="center" vertical="center" wrapText="1"/>
    </xf>
    <xf numFmtId="4" fontId="21" fillId="14" borderId="8" xfId="13" applyNumberFormat="1" applyFont="1" applyFill="1" applyBorder="1" applyAlignment="1">
      <alignment horizontal="center" vertical="center"/>
    </xf>
    <xf numFmtId="4" fontId="21" fillId="14" borderId="21" xfId="13" applyNumberFormat="1" applyFont="1" applyFill="1" applyBorder="1" applyAlignment="1">
      <alignment horizontal="center" vertical="center"/>
    </xf>
    <xf numFmtId="0" fontId="23" fillId="30" borderId="20" xfId="13" applyFont="1" applyFill="1" applyBorder="1" applyAlignment="1">
      <alignment horizontal="center"/>
    </xf>
    <xf numFmtId="0" fontId="23" fillId="30" borderId="8" xfId="13" applyFont="1" applyFill="1" applyBorder="1" applyAlignment="1">
      <alignment wrapText="1"/>
    </xf>
    <xf numFmtId="0" fontId="23" fillId="30" borderId="8" xfId="13" applyFont="1" applyFill="1" applyBorder="1" applyAlignment="1">
      <alignment horizontal="center" vertical="center"/>
    </xf>
    <xf numFmtId="0" fontId="23" fillId="30" borderId="8" xfId="13" applyFont="1" applyFill="1" applyBorder="1" applyAlignment="1">
      <alignment horizontal="center" vertical="center" wrapText="1"/>
    </xf>
    <xf numFmtId="4" fontId="23" fillId="30" borderId="8" xfId="13" applyNumberFormat="1" applyFont="1" applyFill="1" applyBorder="1" applyAlignment="1">
      <alignment horizontal="center" vertical="center" wrapText="1"/>
    </xf>
    <xf numFmtId="0" fontId="23" fillId="30" borderId="21" xfId="13" applyFont="1" applyFill="1" applyBorder="1" applyAlignment="1">
      <alignment horizontal="center" vertical="center"/>
    </xf>
    <xf numFmtId="0" fontId="23" fillId="28" borderId="20" xfId="0" applyFont="1" applyFill="1" applyBorder="1" applyAlignment="1">
      <alignment horizontal="center"/>
    </xf>
    <xf numFmtId="0" fontId="23" fillId="28" borderId="8" xfId="0" applyFont="1" applyFill="1" applyBorder="1" applyAlignment="1">
      <alignment horizontal="center" vertical="center"/>
    </xf>
    <xf numFmtId="4" fontId="23" fillId="29" borderId="8" xfId="0" applyNumberFormat="1" applyFont="1" applyFill="1" applyBorder="1" applyAlignment="1">
      <alignment horizontal="left" vertical="center" wrapText="1"/>
    </xf>
    <xf numFmtId="4" fontId="21" fillId="29" borderId="8" xfId="5" applyNumberFormat="1" applyFont="1" applyFill="1" applyBorder="1" applyAlignment="1">
      <alignment horizontal="center"/>
    </xf>
    <xf numFmtId="4" fontId="21" fillId="29" borderId="8" xfId="5" applyNumberFormat="1" applyFont="1" applyFill="1" applyBorder="1" applyAlignment="1">
      <alignment horizontal="center" vertical="center" wrapText="1"/>
    </xf>
    <xf numFmtId="4" fontId="21" fillId="29" borderId="8" xfId="5" applyNumberFormat="1" applyFont="1" applyFill="1" applyBorder="1" applyAlignment="1">
      <alignment horizontal="center" vertical="center"/>
    </xf>
    <xf numFmtId="4" fontId="23" fillId="28" borderId="8" xfId="0" applyNumberFormat="1" applyFont="1" applyFill="1" applyBorder="1" applyAlignment="1">
      <alignment horizontal="center"/>
    </xf>
    <xf numFmtId="0" fontId="23" fillId="29" borderId="20" xfId="0" applyNumberFormat="1" applyFont="1" applyFill="1" applyBorder="1" applyAlignment="1">
      <alignment horizontal="center"/>
    </xf>
    <xf numFmtId="0" fontId="23" fillId="29" borderId="20" xfId="2" applyNumberFormat="1" applyFont="1" applyFill="1" applyBorder="1" applyAlignment="1">
      <alignment horizontal="center" vertical="center" wrapText="1"/>
    </xf>
    <xf numFmtId="4" fontId="21" fillId="29" borderId="21" xfId="5" applyNumberFormat="1" applyFont="1" applyFill="1" applyBorder="1" applyAlignment="1">
      <alignment horizontal="center" vertical="center"/>
    </xf>
    <xf numFmtId="4" fontId="23" fillId="10" borderId="8" xfId="2" applyNumberFormat="1" applyFont="1" applyFill="1" applyBorder="1" applyAlignment="1">
      <alignment horizontal="center" wrapText="1"/>
    </xf>
    <xf numFmtId="4" fontId="23" fillId="10" borderId="8" xfId="3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32" fillId="0" borderId="0" xfId="0" applyFont="1"/>
    <xf numFmtId="0" fontId="23" fillId="0" borderId="14" xfId="0" applyFont="1" applyFill="1" applyBorder="1"/>
    <xf numFmtId="0" fontId="23" fillId="12" borderId="8" xfId="3" applyFont="1" applyFill="1" applyBorder="1" applyAlignment="1">
      <alignment horizontal="center" vertical="center" wrapText="1"/>
    </xf>
    <xf numFmtId="4" fontId="23" fillId="0" borderId="8" xfId="3" applyNumberFormat="1" applyFont="1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/>
    </xf>
    <xf numFmtId="4" fontId="23" fillId="12" borderId="8" xfId="13" applyNumberFormat="1" applyFont="1" applyFill="1" applyBorder="1" applyAlignment="1">
      <alignment horizontal="center" vertical="center" wrapText="1"/>
    </xf>
    <xf numFmtId="0" fontId="23" fillId="12" borderId="8" xfId="13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7" borderId="8" xfId="13" applyFont="1" applyBorder="1" applyAlignment="1">
      <alignment horizontal="center" vertical="center"/>
    </xf>
    <xf numFmtId="0" fontId="23" fillId="16" borderId="8" xfId="2" applyFont="1" applyFill="1" applyBorder="1" applyAlignment="1">
      <alignment horizontal="center" vertical="center" wrapText="1"/>
    </xf>
    <xf numFmtId="0" fontId="22" fillId="0" borderId="38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0" fontId="32" fillId="0" borderId="0" xfId="0" applyFont="1" applyFill="1"/>
    <xf numFmtId="0" fontId="22" fillId="29" borderId="38" xfId="0" applyFont="1" applyFill="1" applyBorder="1" applyAlignment="1">
      <alignment horizontal="center" vertical="center"/>
    </xf>
    <xf numFmtId="2" fontId="22" fillId="29" borderId="38" xfId="0" applyNumberFormat="1" applyFont="1" applyFill="1" applyBorder="1" applyAlignment="1">
      <alignment horizontal="center" vertical="center"/>
    </xf>
    <xf numFmtId="0" fontId="23" fillId="3" borderId="15" xfId="2" applyFont="1" applyBorder="1"/>
    <xf numFmtId="0" fontId="32" fillId="3" borderId="15" xfId="2" applyFont="1" applyBorder="1"/>
    <xf numFmtId="0" fontId="32" fillId="3" borderId="24" xfId="2" applyFont="1" applyBorder="1"/>
    <xf numFmtId="0" fontId="32" fillId="3" borderId="35" xfId="2" applyFont="1" applyBorder="1"/>
    <xf numFmtId="0" fontId="23" fillId="12" borderId="8" xfId="0" applyFont="1" applyFill="1" applyBorder="1" applyAlignment="1">
      <alignment horizontal="center" wrapText="1"/>
    </xf>
    <xf numFmtId="0" fontId="23" fillId="12" borderId="8" xfId="13" applyFont="1" applyFill="1" applyBorder="1" applyAlignment="1">
      <alignment horizontal="center" vertical="center" wrapText="1"/>
    </xf>
    <xf numFmtId="0" fontId="23" fillId="15" borderId="8" xfId="0" applyFont="1" applyFill="1" applyBorder="1" applyAlignment="1">
      <alignment horizontal="center"/>
    </xf>
    <xf numFmtId="0" fontId="21" fillId="6" borderId="8" xfId="5" applyFont="1" applyBorder="1" applyAlignment="1">
      <alignment wrapText="1"/>
    </xf>
    <xf numFmtId="2" fontId="23" fillId="17" borderId="8" xfId="13" applyNumberFormat="1" applyFont="1" applyBorder="1" applyAlignment="1">
      <alignment horizontal="center" vertical="center" wrapText="1"/>
    </xf>
    <xf numFmtId="2" fontId="23" fillId="0" borderId="8" xfId="13" applyNumberFormat="1" applyFont="1" applyFill="1" applyBorder="1" applyAlignment="1">
      <alignment horizontal="center" vertical="center" wrapText="1"/>
    </xf>
    <xf numFmtId="2" fontId="23" fillId="28" borderId="8" xfId="0" applyNumberFormat="1" applyFont="1" applyFill="1" applyBorder="1" applyAlignment="1">
      <alignment horizontal="center" vertical="center"/>
    </xf>
    <xf numFmtId="2" fontId="23" fillId="13" borderId="8" xfId="3" applyNumberFormat="1" applyFont="1" applyFill="1" applyBorder="1" applyAlignment="1">
      <alignment horizontal="center" vertical="center" wrapText="1"/>
    </xf>
    <xf numFmtId="2" fontId="23" fillId="13" borderId="8" xfId="2" applyNumberFormat="1" applyFont="1" applyFill="1" applyBorder="1" applyAlignment="1">
      <alignment horizontal="center" vertical="center" wrapText="1"/>
    </xf>
    <xf numFmtId="2" fontId="23" fillId="0" borderId="8" xfId="0" applyNumberFormat="1" applyFont="1" applyFill="1" applyBorder="1"/>
    <xf numFmtId="2" fontId="23" fillId="0" borderId="8" xfId="2" applyNumberFormat="1" applyFont="1" applyFill="1" applyBorder="1" applyAlignment="1">
      <alignment horizontal="center" vertical="center" wrapText="1"/>
    </xf>
    <xf numFmtId="2" fontId="23" fillId="13" borderId="8" xfId="0" applyNumberFormat="1" applyFont="1" applyFill="1" applyBorder="1" applyAlignment="1">
      <alignment horizontal="center" vertical="center"/>
    </xf>
    <xf numFmtId="2" fontId="23" fillId="0" borderId="8" xfId="0" applyNumberFormat="1" applyFont="1" applyFill="1" applyBorder="1" applyAlignment="1">
      <alignment horizontal="center" vertical="center"/>
    </xf>
    <xf numFmtId="4" fontId="22" fillId="29" borderId="38" xfId="0" applyNumberFormat="1" applyFont="1" applyFill="1" applyBorder="1" applyAlignment="1">
      <alignment horizontal="center" vertical="center"/>
    </xf>
    <xf numFmtId="0" fontId="23" fillId="0" borderId="0" xfId="0" applyFont="1" applyFill="1"/>
    <xf numFmtId="0" fontId="23" fillId="12" borderId="8" xfId="13" applyFont="1" applyFill="1" applyBorder="1" applyAlignment="1">
      <alignment horizontal="center"/>
    </xf>
    <xf numFmtId="0" fontId="23" fillId="0" borderId="14" xfId="13" applyFont="1" applyFill="1" applyBorder="1" applyAlignment="1">
      <alignment horizontal="left" vertical="center"/>
    </xf>
    <xf numFmtId="0" fontId="23" fillId="12" borderId="8" xfId="13" applyFont="1" applyFill="1" applyBorder="1" applyAlignment="1">
      <alignment horizontal="left" wrapText="1"/>
    </xf>
    <xf numFmtId="0" fontId="23" fillId="0" borderId="14" xfId="0" applyFont="1" applyFill="1" applyBorder="1" applyAlignment="1"/>
    <xf numFmtId="0" fontId="23" fillId="0" borderId="14" xfId="13" applyFont="1" applyFill="1" applyBorder="1" applyAlignment="1">
      <alignment vertical="center"/>
    </xf>
    <xf numFmtId="0" fontId="23" fillId="0" borderId="14" xfId="13" applyFont="1" applyFill="1" applyBorder="1" applyAlignment="1"/>
    <xf numFmtId="0" fontId="23" fillId="0" borderId="14" xfId="13" applyFont="1" applyFill="1" applyBorder="1" applyAlignment="1">
      <alignment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24" xfId="0" applyFont="1" applyFill="1" applyBorder="1"/>
    <xf numFmtId="0" fontId="23" fillId="11" borderId="8" xfId="0" applyFont="1" applyFill="1" applyBorder="1" applyAlignment="1">
      <alignment horizontal="center"/>
    </xf>
    <xf numFmtId="0" fontId="32" fillId="0" borderId="8" xfId="0" applyFont="1" applyBorder="1"/>
    <xf numFmtId="0" fontId="22" fillId="29" borderId="8" xfId="0" applyFont="1" applyFill="1" applyBorder="1" applyAlignment="1">
      <alignment horizontal="left" vertical="center"/>
    </xf>
    <xf numFmtId="0" fontId="22" fillId="29" borderId="8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4" fontId="20" fillId="6" borderId="8" xfId="10" applyNumberFormat="1" applyFont="1" applyBorder="1" applyAlignment="1">
      <alignment horizontal="center" vertical="center" wrapText="1"/>
    </xf>
    <xf numFmtId="4" fontId="20" fillId="6" borderId="8" xfId="10" applyNumberFormat="1" applyFont="1" applyBorder="1"/>
    <xf numFmtId="4" fontId="23" fillId="0" borderId="8" xfId="0" applyNumberFormat="1" applyFont="1" applyFill="1" applyBorder="1" applyAlignment="1"/>
    <xf numFmtId="4" fontId="22" fillId="29" borderId="8" xfId="0" applyNumberFormat="1" applyFont="1" applyFill="1" applyBorder="1" applyAlignment="1">
      <alignment horizontal="center" vertical="center"/>
    </xf>
    <xf numFmtId="0" fontId="21" fillId="3" borderId="0" xfId="2" applyFont="1" applyBorder="1"/>
    <xf numFmtId="0" fontId="33" fillId="3" borderId="0" xfId="2" applyFont="1" applyBorder="1"/>
    <xf numFmtId="0" fontId="33" fillId="0" borderId="0" xfId="0" applyFont="1"/>
    <xf numFmtId="0" fontId="21" fillId="0" borderId="0" xfId="0" applyFont="1" applyFill="1"/>
    <xf numFmtId="0" fontId="21" fillId="0" borderId="14" xfId="0" applyFont="1" applyFill="1" applyBorder="1"/>
    <xf numFmtId="0" fontId="34" fillId="0" borderId="33" xfId="0" applyFont="1" applyFill="1" applyBorder="1" applyAlignment="1">
      <alignment horizontal="center" vertical="center"/>
    </xf>
    <xf numFmtId="0" fontId="33" fillId="0" borderId="0" xfId="0" applyFont="1" applyFill="1"/>
    <xf numFmtId="4" fontId="23" fillId="17" borderId="8" xfId="13" applyNumberFormat="1" applyFont="1" applyBorder="1" applyAlignment="1">
      <alignment horizontal="center" vertical="center"/>
    </xf>
    <xf numFmtId="4" fontId="21" fillId="0" borderId="14" xfId="0" applyNumberFormat="1" applyFont="1" applyFill="1" applyBorder="1"/>
    <xf numFmtId="0" fontId="23" fillId="13" borderId="8" xfId="0" applyFont="1" applyFill="1" applyBorder="1" applyAlignment="1">
      <alignment wrapText="1"/>
    </xf>
    <xf numFmtId="0" fontId="21" fillId="3" borderId="15" xfId="2" applyFont="1" applyBorder="1"/>
    <xf numFmtId="0" fontId="33" fillId="3" borderId="15" xfId="2" applyFont="1" applyBorder="1"/>
    <xf numFmtId="0" fontId="33" fillId="3" borderId="24" xfId="2" applyFont="1" applyBorder="1"/>
    <xf numFmtId="0" fontId="33" fillId="3" borderId="35" xfId="2" applyFont="1" applyBorder="1"/>
    <xf numFmtId="0" fontId="23" fillId="12" borderId="20" xfId="0" applyFont="1" applyFill="1" applyBorder="1" applyAlignment="1">
      <alignment horizontal="center"/>
    </xf>
    <xf numFmtId="0" fontId="21" fillId="0" borderId="14" xfId="0" applyFont="1" applyFill="1" applyBorder="1" applyAlignment="1"/>
    <xf numFmtId="0" fontId="23" fillId="17" borderId="8" xfId="13" applyFont="1" applyBorder="1" applyAlignment="1">
      <alignment vertical="center"/>
    </xf>
    <xf numFmtId="0" fontId="35" fillId="0" borderId="14" xfId="13" applyFont="1" applyFill="1" applyBorder="1" applyAlignment="1">
      <alignment vertical="center"/>
    </xf>
    <xf numFmtId="0" fontId="21" fillId="0" borderId="14" xfId="13" applyFont="1" applyFill="1" applyBorder="1" applyAlignment="1"/>
    <xf numFmtId="0" fontId="21" fillId="0" borderId="14" xfId="13" applyFont="1" applyFill="1" applyBorder="1" applyAlignment="1">
      <alignment wrapText="1"/>
    </xf>
    <xf numFmtId="0" fontId="23" fillId="13" borderId="8" xfId="0" applyFont="1" applyFill="1" applyBorder="1" applyAlignment="1">
      <alignment vertical="center"/>
    </xf>
    <xf numFmtId="0" fontId="21" fillId="0" borderId="14" xfId="0" applyFont="1" applyFill="1" applyBorder="1" applyAlignment="1">
      <alignment horizontal="center" vertical="center" wrapText="1"/>
    </xf>
    <xf numFmtId="0" fontId="23" fillId="28" borderId="22" xfId="0" applyFont="1" applyFill="1" applyBorder="1"/>
    <xf numFmtId="0" fontId="23" fillId="28" borderId="22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23" fillId="16" borderId="23" xfId="0" applyFont="1" applyFill="1" applyBorder="1" applyAlignment="1">
      <alignment horizontal="center" vertical="center"/>
    </xf>
    <xf numFmtId="0" fontId="21" fillId="0" borderId="24" xfId="0" applyFont="1" applyFill="1" applyBorder="1"/>
    <xf numFmtId="0" fontId="32" fillId="2" borderId="0" xfId="0" applyFont="1" applyFill="1"/>
    <xf numFmtId="4" fontId="23" fillId="28" borderId="22" xfId="0" applyNumberFormat="1" applyFont="1" applyFill="1" applyBorder="1" applyAlignment="1">
      <alignment horizontal="center" vertical="center"/>
    </xf>
    <xf numFmtId="0" fontId="21" fillId="22" borderId="8" xfId="15" applyFont="1" applyBorder="1" applyAlignment="1">
      <alignment horizontal="center"/>
    </xf>
    <xf numFmtId="0" fontId="21" fillId="22" borderId="8" xfId="15" applyFont="1" applyBorder="1"/>
    <xf numFmtId="0" fontId="21" fillId="22" borderId="8" xfId="15" applyFont="1" applyBorder="1" applyAlignment="1">
      <alignment horizontal="left" wrapText="1"/>
    </xf>
    <xf numFmtId="0" fontId="21" fillId="0" borderId="8" xfId="13" applyFont="1" applyFill="1" applyBorder="1" applyAlignment="1">
      <alignment horizontal="center" vertical="center" wrapText="1"/>
    </xf>
    <xf numFmtId="0" fontId="21" fillId="17" borderId="8" xfId="13" applyFont="1" applyBorder="1" applyAlignment="1">
      <alignment horizontal="center" vertical="center"/>
    </xf>
    <xf numFmtId="0" fontId="21" fillId="14" borderId="8" xfId="13" applyFont="1" applyFill="1" applyBorder="1" applyAlignment="1">
      <alignment horizontal="center"/>
    </xf>
    <xf numFmtId="0" fontId="21" fillId="14" borderId="8" xfId="13" applyFont="1" applyFill="1" applyBorder="1"/>
    <xf numFmtId="0" fontId="21" fillId="14" borderId="8" xfId="13" applyFont="1" applyFill="1" applyBorder="1" applyAlignment="1">
      <alignment horizontal="center" vertical="center" wrapText="1"/>
    </xf>
    <xf numFmtId="0" fontId="21" fillId="0" borderId="8" xfId="0" applyFont="1" applyFill="1" applyBorder="1" applyAlignment="1"/>
    <xf numFmtId="0" fontId="23" fillId="13" borderId="12" xfId="2" applyFont="1" applyFill="1" applyBorder="1" applyAlignment="1">
      <alignment horizontal="center" vertical="center" wrapText="1"/>
    </xf>
    <xf numFmtId="0" fontId="23" fillId="13" borderId="20" xfId="3" applyFont="1" applyFill="1" applyBorder="1" applyAlignment="1">
      <alignment horizontal="center" vertical="center" wrapText="1"/>
    </xf>
    <xf numFmtId="0" fontId="23" fillId="13" borderId="21" xfId="2" applyFont="1" applyFill="1" applyBorder="1" applyAlignment="1">
      <alignment horizontal="center" vertical="center" wrapText="1"/>
    </xf>
    <xf numFmtId="0" fontId="23" fillId="0" borderId="17" xfId="0" applyFont="1" applyFill="1" applyBorder="1"/>
    <xf numFmtId="0" fontId="23" fillId="0" borderId="18" xfId="0" applyFont="1" applyFill="1" applyBorder="1"/>
    <xf numFmtId="0" fontId="23" fillId="0" borderId="19" xfId="2" applyFont="1" applyFill="1" applyBorder="1" applyAlignment="1">
      <alignment horizontal="center" vertical="center" wrapText="1"/>
    </xf>
    <xf numFmtId="0" fontId="21" fillId="0" borderId="18" xfId="13" applyFont="1" applyFill="1" applyBorder="1" applyAlignment="1">
      <alignment horizontal="center" vertical="center" wrapText="1"/>
    </xf>
    <xf numFmtId="0" fontId="21" fillId="0" borderId="26" xfId="13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/>
    </xf>
    <xf numFmtId="0" fontId="23" fillId="0" borderId="21" xfId="2" applyFont="1" applyFill="1" applyBorder="1" applyAlignment="1">
      <alignment horizontal="center" vertical="center" wrapText="1"/>
    </xf>
    <xf numFmtId="0" fontId="23" fillId="13" borderId="14" xfId="0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 wrapText="1"/>
    </xf>
    <xf numFmtId="0" fontId="21" fillId="0" borderId="34" xfId="13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3" fillId="16" borderId="9" xfId="2" applyFont="1" applyFill="1" applyBorder="1" applyAlignment="1">
      <alignment horizontal="center" vertical="center" wrapText="1"/>
    </xf>
    <xf numFmtId="0" fontId="23" fillId="16" borderId="9" xfId="0" applyFont="1" applyFill="1" applyBorder="1"/>
    <xf numFmtId="0" fontId="23" fillId="16" borderId="28" xfId="0" applyFont="1" applyFill="1" applyBorder="1"/>
    <xf numFmtId="0" fontId="23" fillId="16" borderId="29" xfId="0" applyFont="1" applyFill="1" applyBorder="1" applyAlignment="1">
      <alignment horizontal="center" vertical="center"/>
    </xf>
    <xf numFmtId="0" fontId="23" fillId="16" borderId="30" xfId="0" applyFont="1" applyFill="1" applyBorder="1" applyAlignment="1">
      <alignment horizontal="center" vertical="center"/>
    </xf>
    <xf numFmtId="0" fontId="23" fillId="0" borderId="29" xfId="0" applyFont="1" applyFill="1" applyBorder="1"/>
    <xf numFmtId="0" fontId="23" fillId="0" borderId="9" xfId="0" applyFont="1" applyFill="1" applyBorder="1"/>
    <xf numFmtId="0" fontId="23" fillId="0" borderId="30" xfId="0" applyFont="1" applyFill="1" applyBorder="1" applyAlignment="1">
      <alignment horizontal="center" vertical="center"/>
    </xf>
    <xf numFmtId="0" fontId="23" fillId="16" borderId="9" xfId="0" applyFont="1" applyFill="1" applyBorder="1" applyAlignment="1">
      <alignment horizontal="center" vertical="center"/>
    </xf>
    <xf numFmtId="0" fontId="23" fillId="16" borderId="24" xfId="0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1" fillId="0" borderId="9" xfId="0" applyFont="1" applyFill="1" applyBorder="1"/>
    <xf numFmtId="0" fontId="22" fillId="29" borderId="32" xfId="0" applyFont="1" applyFill="1" applyBorder="1" applyAlignment="1">
      <alignment horizontal="center" vertical="center"/>
    </xf>
    <xf numFmtId="4" fontId="21" fillId="0" borderId="8" xfId="13" applyNumberFormat="1" applyFont="1" applyFill="1" applyBorder="1" applyAlignment="1">
      <alignment horizontal="center" vertical="center" wrapText="1"/>
    </xf>
    <xf numFmtId="4" fontId="22" fillId="29" borderId="32" xfId="0" applyNumberFormat="1" applyFont="1" applyFill="1" applyBorder="1" applyAlignment="1">
      <alignment horizontal="center" vertical="center"/>
    </xf>
    <xf numFmtId="0" fontId="20" fillId="17" borderId="8" xfId="13" applyFont="1" applyBorder="1"/>
    <xf numFmtId="0" fontId="23" fillId="18" borderId="20" xfId="0" applyFont="1" applyFill="1" applyBorder="1" applyAlignment="1">
      <alignment horizontal="center"/>
    </xf>
    <xf numFmtId="0" fontId="21" fillId="14" borderId="20" xfId="13" applyFont="1" applyFill="1" applyBorder="1" applyAlignment="1">
      <alignment horizontal="center"/>
    </xf>
    <xf numFmtId="0" fontId="21" fillId="14" borderId="21" xfId="13" applyFont="1" applyFill="1" applyBorder="1" applyAlignment="1">
      <alignment horizontal="center" vertical="center"/>
    </xf>
    <xf numFmtId="0" fontId="20" fillId="6" borderId="8" xfId="5" applyFont="1" applyBorder="1" applyAlignment="1">
      <alignment horizontal="left" vertical="center" wrapText="1"/>
    </xf>
    <xf numFmtId="0" fontId="34" fillId="0" borderId="3" xfId="0" applyFont="1" applyFill="1" applyBorder="1" applyAlignment="1">
      <alignment horizontal="center" vertical="center"/>
    </xf>
    <xf numFmtId="0" fontId="23" fillId="12" borderId="8" xfId="0" applyFont="1" applyFill="1" applyBorder="1" applyAlignment="1">
      <alignment wrapText="1"/>
    </xf>
    <xf numFmtId="0" fontId="30" fillId="3" borderId="15" xfId="2" applyFont="1" applyBorder="1"/>
    <xf numFmtId="0" fontId="30" fillId="3" borderId="24" xfId="2" applyFont="1" applyBorder="1"/>
    <xf numFmtId="0" fontId="30" fillId="3" borderId="0" xfId="2" applyFont="1" applyBorder="1"/>
    <xf numFmtId="0" fontId="30" fillId="0" borderId="0" xfId="0" applyFont="1"/>
    <xf numFmtId="0" fontId="30" fillId="3" borderId="35" xfId="2" applyFont="1" applyBorder="1"/>
    <xf numFmtId="0" fontId="30" fillId="0" borderId="8" xfId="0" applyFont="1" applyFill="1" applyBorder="1"/>
    <xf numFmtId="0" fontId="30" fillId="0" borderId="14" xfId="0" applyFont="1" applyFill="1" applyBorder="1"/>
    <xf numFmtId="0" fontId="21" fillId="17" borderId="8" xfId="13" applyFont="1" applyBorder="1" applyAlignment="1">
      <alignment horizontal="left" vertical="center"/>
    </xf>
    <xf numFmtId="0" fontId="21" fillId="21" borderId="8" xfId="14" applyFont="1" applyBorder="1" applyAlignment="1">
      <alignment horizontal="left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center" vertical="center"/>
    </xf>
    <xf numFmtId="0" fontId="30" fillId="0" borderId="0" xfId="0" applyFont="1" applyFill="1"/>
    <xf numFmtId="0" fontId="29" fillId="29" borderId="38" xfId="0" applyFont="1" applyFill="1" applyBorder="1" applyAlignment="1">
      <alignment horizontal="center" vertical="center"/>
    </xf>
    <xf numFmtId="4" fontId="29" fillId="29" borderId="38" xfId="0" applyNumberFormat="1" applyFont="1" applyFill="1" applyBorder="1" applyAlignment="1">
      <alignment horizontal="center" vertical="center"/>
    </xf>
    <xf numFmtId="0" fontId="21" fillId="17" borderId="8" xfId="13" applyFont="1" applyBorder="1" applyAlignment="1">
      <alignment horizontal="center" wrapText="1"/>
    </xf>
    <xf numFmtId="16" fontId="23" fillId="12" borderId="8" xfId="0" applyNumberFormat="1" applyFont="1" applyFill="1" applyBorder="1" applyAlignment="1">
      <alignment horizontal="center"/>
    </xf>
    <xf numFmtId="0" fontId="23" fillId="0" borderId="18" xfId="13" applyFont="1" applyFill="1" applyBorder="1" applyAlignment="1">
      <alignment horizontal="center" vertical="center" wrapText="1"/>
    </xf>
    <xf numFmtId="0" fontId="23" fillId="0" borderId="26" xfId="13" applyFont="1" applyFill="1" applyBorder="1" applyAlignment="1">
      <alignment horizontal="center" vertical="center" wrapText="1"/>
    </xf>
    <xf numFmtId="0" fontId="23" fillId="0" borderId="34" xfId="13" applyFont="1" applyFill="1" applyBorder="1" applyAlignment="1">
      <alignment horizontal="center" vertical="center" wrapText="1"/>
    </xf>
    <xf numFmtId="0" fontId="23" fillId="16" borderId="29" xfId="2" applyFont="1" applyFill="1" applyBorder="1" applyAlignment="1">
      <alignment horizontal="center" vertical="center" wrapText="1"/>
    </xf>
    <xf numFmtId="0" fontId="23" fillId="12" borderId="8" xfId="0" applyFont="1" applyFill="1" applyBorder="1" applyAlignment="1"/>
    <xf numFmtId="0" fontId="23" fillId="17" borderId="8" xfId="13" applyFont="1" applyBorder="1" applyAlignment="1">
      <alignment wrapText="1"/>
    </xf>
    <xf numFmtId="2" fontId="23" fillId="12" borderId="8" xfId="2" applyNumberFormat="1" applyFont="1" applyFill="1" applyBorder="1" applyAlignment="1">
      <alignment horizontal="center" vertical="center" wrapText="1"/>
    </xf>
    <xf numFmtId="2" fontId="23" fillId="12" borderId="8" xfId="3" applyNumberFormat="1" applyFont="1" applyFill="1" applyBorder="1" applyAlignment="1">
      <alignment horizontal="center" vertical="center" wrapText="1"/>
    </xf>
    <xf numFmtId="2" fontId="23" fillId="0" borderId="8" xfId="3" applyNumberFormat="1" applyFont="1" applyFill="1" applyBorder="1" applyAlignment="1">
      <alignment horizontal="center" vertical="center" wrapText="1"/>
    </xf>
    <xf numFmtId="2" fontId="23" fillId="28" borderId="8" xfId="0" applyNumberFormat="1" applyFont="1" applyFill="1" applyBorder="1"/>
    <xf numFmtId="4" fontId="21" fillId="21" borderId="8" xfId="14" applyNumberFormat="1" applyFont="1" applyBorder="1" applyAlignment="1">
      <alignment horizontal="center" vertical="center" wrapText="1"/>
    </xf>
    <xf numFmtId="4" fontId="23" fillId="14" borderId="8" xfId="13" applyNumberFormat="1" applyFont="1" applyFill="1" applyBorder="1" applyAlignment="1">
      <alignment horizontal="center" vertical="center"/>
    </xf>
    <xf numFmtId="4" fontId="23" fillId="16" borderId="8" xfId="2" applyNumberFormat="1" applyFont="1" applyFill="1" applyBorder="1" applyAlignment="1">
      <alignment horizontal="center" vertical="center" wrapText="1"/>
    </xf>
    <xf numFmtId="4" fontId="22" fillId="0" borderId="38" xfId="0" applyNumberFormat="1" applyFont="1" applyFill="1" applyBorder="1" applyAlignment="1">
      <alignment horizontal="center" vertical="center"/>
    </xf>
    <xf numFmtId="0" fontId="21" fillId="21" borderId="8" xfId="14" applyNumberFormat="1" applyFont="1" applyBorder="1" applyAlignment="1">
      <alignment horizontal="center" vertical="center" wrapText="1"/>
    </xf>
    <xf numFmtId="0" fontId="23" fillId="28" borderId="8" xfId="0" applyNumberFormat="1" applyFont="1" applyFill="1" applyBorder="1" applyAlignment="1">
      <alignment horizontal="center" vertical="center"/>
    </xf>
    <xf numFmtId="0" fontId="23" fillId="14" borderId="8" xfId="13" applyNumberFormat="1" applyFont="1" applyFill="1" applyBorder="1" applyAlignment="1">
      <alignment horizontal="center"/>
    </xf>
    <xf numFmtId="0" fontId="22" fillId="29" borderId="38" xfId="0" applyNumberFormat="1" applyFont="1" applyFill="1" applyBorder="1" applyAlignment="1">
      <alignment horizontal="center" vertical="center"/>
    </xf>
    <xf numFmtId="0" fontId="23" fillId="12" borderId="8" xfId="13" applyFont="1" applyFill="1" applyBorder="1" applyAlignment="1">
      <alignment horizontal="center" wrapText="1"/>
    </xf>
    <xf numFmtId="0" fontId="23" fillId="3" borderId="2" xfId="2" applyFont="1" applyBorder="1" applyAlignment="1">
      <alignment horizontal="center" vertical="center"/>
    </xf>
    <xf numFmtId="0" fontId="32" fillId="3" borderId="2" xfId="2" applyFont="1" applyBorder="1" applyAlignment="1">
      <alignment horizontal="center" vertical="center"/>
    </xf>
    <xf numFmtId="0" fontId="32" fillId="3" borderId="4" xfId="2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23" fillId="3" borderId="0" xfId="2" applyFont="1" applyBorder="1" applyAlignment="1">
      <alignment horizontal="center" vertical="center"/>
    </xf>
    <xf numFmtId="0" fontId="32" fillId="3" borderId="0" xfId="2" applyFont="1" applyBorder="1" applyAlignment="1">
      <alignment horizontal="center" vertical="center"/>
    </xf>
    <xf numFmtId="0" fontId="32" fillId="3" borderId="6" xfId="2" applyFont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12" borderId="20" xfId="0" applyFont="1" applyFill="1" applyBorder="1" applyAlignment="1">
      <alignment horizontal="center" vertical="center"/>
    </xf>
    <xf numFmtId="0" fontId="23" fillId="12" borderId="21" xfId="13" applyFont="1" applyFill="1" applyBorder="1" applyAlignment="1">
      <alignment horizontal="center" vertical="center"/>
    </xf>
    <xf numFmtId="0" fontId="21" fillId="22" borderId="8" xfId="15" applyFont="1" applyBorder="1" applyAlignment="1">
      <alignment horizontal="center" vertical="center" wrapText="1"/>
    </xf>
    <xf numFmtId="0" fontId="23" fillId="17" borderId="20" xfId="13" applyFont="1" applyBorder="1" applyAlignment="1">
      <alignment horizontal="center" vertical="center"/>
    </xf>
    <xf numFmtId="0" fontId="23" fillId="14" borderId="20" xfId="13" applyFont="1" applyFill="1" applyBorder="1" applyAlignment="1">
      <alignment horizontal="center" vertical="center"/>
    </xf>
    <xf numFmtId="0" fontId="21" fillId="21" borderId="8" xfId="14" applyFont="1" applyBorder="1" applyAlignment="1">
      <alignment horizontal="center" vertical="center"/>
    </xf>
    <xf numFmtId="0" fontId="23" fillId="0" borderId="14" xfId="13" applyFont="1" applyFill="1" applyBorder="1" applyAlignment="1">
      <alignment vertical="center" wrapText="1"/>
    </xf>
    <xf numFmtId="0" fontId="23" fillId="13" borderId="8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vertical="center"/>
    </xf>
    <xf numFmtId="0" fontId="32" fillId="0" borderId="0" xfId="0" applyFont="1" applyFill="1" applyAlignment="1">
      <alignment vertical="center"/>
    </xf>
    <xf numFmtId="0" fontId="21" fillId="14" borderId="8" xfId="13" applyFont="1" applyFill="1" applyBorder="1" applyAlignment="1">
      <alignment horizontal="center" vertical="center"/>
    </xf>
    <xf numFmtId="0" fontId="23" fillId="3" borderId="2" xfId="2" applyFont="1" applyBorder="1"/>
    <xf numFmtId="0" fontId="32" fillId="3" borderId="2" xfId="2" applyFont="1" applyBorder="1"/>
    <xf numFmtId="0" fontId="32" fillId="0" borderId="2" xfId="0" applyFont="1" applyBorder="1"/>
    <xf numFmtId="0" fontId="32" fillId="0" borderId="4" xfId="0" applyFont="1" applyBorder="1"/>
    <xf numFmtId="0" fontId="32" fillId="0" borderId="0" xfId="0" applyFont="1" applyBorder="1"/>
    <xf numFmtId="0" fontId="32" fillId="0" borderId="6" xfId="0" applyFont="1" applyBorder="1"/>
    <xf numFmtId="0" fontId="23" fillId="0" borderId="0" xfId="0" applyFont="1" applyFill="1" applyBorder="1"/>
    <xf numFmtId="0" fontId="23" fillId="12" borderId="8" xfId="0" applyFont="1" applyFill="1" applyBorder="1" applyAlignment="1">
      <alignment vertical="center"/>
    </xf>
    <xf numFmtId="4" fontId="23" fillId="0" borderId="8" xfId="0" applyNumberFormat="1" applyFont="1" applyFill="1" applyBorder="1" applyAlignment="1">
      <alignment vertical="center"/>
    </xf>
    <xf numFmtId="0" fontId="23" fillId="28" borderId="8" xfId="0" applyFont="1" applyFill="1" applyBorder="1" applyAlignment="1">
      <alignment vertical="center"/>
    </xf>
    <xf numFmtId="0" fontId="20" fillId="17" borderId="20" xfId="13" applyFont="1" applyBorder="1" applyAlignment="1">
      <alignment horizontal="center" vertical="center"/>
    </xf>
    <xf numFmtId="0" fontId="23" fillId="14" borderId="8" xfId="13" applyFont="1" applyFill="1" applyBorder="1" applyAlignment="1">
      <alignment vertical="center"/>
    </xf>
    <xf numFmtId="0" fontId="23" fillId="28" borderId="22" xfId="0" applyFont="1" applyFill="1" applyBorder="1" applyAlignment="1">
      <alignment vertical="center"/>
    </xf>
    <xf numFmtId="4" fontId="21" fillId="22" borderId="8" xfId="15" applyNumberFormat="1" applyFont="1" applyBorder="1" applyAlignment="1">
      <alignment horizontal="center" vertical="center" wrapText="1"/>
    </xf>
    <xf numFmtId="0" fontId="21" fillId="13" borderId="8" xfId="5" applyFont="1" applyFill="1" applyBorder="1" applyAlignment="1">
      <alignment horizontal="center"/>
    </xf>
    <xf numFmtId="0" fontId="21" fillId="12" borderId="8" xfId="15" applyFont="1" applyFill="1" applyBorder="1" applyAlignment="1">
      <alignment horizontal="center" wrapText="1"/>
    </xf>
    <xf numFmtId="0" fontId="21" fillId="12" borderId="8" xfId="15" applyFont="1" applyFill="1" applyBorder="1" applyAlignment="1">
      <alignment horizontal="center"/>
    </xf>
    <xf numFmtId="0" fontId="23" fillId="17" borderId="8" xfId="13" applyFont="1" applyBorder="1" applyAlignment="1">
      <alignment vertical="center" wrapText="1"/>
    </xf>
    <xf numFmtId="0" fontId="23" fillId="3" borderId="15" xfId="2" applyFont="1" applyBorder="1" applyAlignment="1">
      <alignment horizontal="center" vertical="center"/>
    </xf>
    <xf numFmtId="0" fontId="32" fillId="3" borderId="15" xfId="2" applyFont="1" applyBorder="1" applyAlignment="1">
      <alignment horizontal="center" vertical="center"/>
    </xf>
    <xf numFmtId="0" fontId="32" fillId="3" borderId="24" xfId="2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3" borderId="35" xfId="2" applyFont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14" xfId="13" applyFont="1" applyFill="1" applyBorder="1" applyAlignment="1">
      <alignment horizontal="center" vertical="center"/>
    </xf>
    <xf numFmtId="0" fontId="23" fillId="0" borderId="14" xfId="13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5" fillId="12" borderId="20" xfId="0" applyFont="1" applyFill="1" applyBorder="1" applyAlignment="1">
      <alignment horizontal="center"/>
    </xf>
    <xf numFmtId="0" fontId="35" fillId="12" borderId="8" xfId="13" applyFont="1" applyFill="1" applyBorder="1" applyAlignment="1">
      <alignment horizontal="left" wrapText="1"/>
    </xf>
    <xf numFmtId="0" fontId="35" fillId="12" borderId="8" xfId="13" applyFont="1" applyFill="1" applyBorder="1" applyAlignment="1">
      <alignment horizontal="center"/>
    </xf>
    <xf numFmtId="0" fontId="35" fillId="12" borderId="8" xfId="13" applyFont="1" applyFill="1" applyBorder="1" applyAlignment="1">
      <alignment horizontal="center" vertical="center" wrapText="1"/>
    </xf>
    <xf numFmtId="0" fontId="35" fillId="0" borderId="8" xfId="13" applyFont="1" applyFill="1" applyBorder="1" applyAlignment="1">
      <alignment horizontal="center" vertical="center" wrapText="1"/>
    </xf>
    <xf numFmtId="0" fontId="35" fillId="12" borderId="21" xfId="13" applyFont="1" applyFill="1" applyBorder="1" applyAlignment="1">
      <alignment horizontal="center" vertical="center"/>
    </xf>
    <xf numFmtId="0" fontId="21" fillId="0" borderId="14" xfId="13" applyFont="1" applyFill="1" applyBorder="1" applyAlignment="1">
      <alignment horizontal="left" vertical="center"/>
    </xf>
    <xf numFmtId="0" fontId="23" fillId="11" borderId="2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4" xfId="13" applyFont="1" applyFill="1" applyBorder="1" applyAlignment="1">
      <alignment horizontal="center"/>
    </xf>
    <xf numFmtId="0" fontId="34" fillId="0" borderId="3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21" fillId="3" borderId="15" xfId="2" applyFont="1" applyBorder="1" applyAlignment="1">
      <alignment horizontal="center" vertical="center"/>
    </xf>
    <xf numFmtId="0" fontId="33" fillId="3" borderId="15" xfId="2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3" borderId="0" xfId="2" applyFont="1" applyBorder="1" applyAlignment="1">
      <alignment horizontal="center" vertical="center"/>
    </xf>
    <xf numFmtId="0" fontId="33" fillId="3" borderId="0" xfId="2" applyFont="1" applyBorder="1" applyAlignment="1">
      <alignment horizontal="center" vertical="center"/>
    </xf>
    <xf numFmtId="0" fontId="33" fillId="3" borderId="35" xfId="2" applyFont="1" applyBorder="1" applyAlignment="1">
      <alignment horizontal="center" vertical="center"/>
    </xf>
    <xf numFmtId="0" fontId="35" fillId="12" borderId="20" xfId="0" applyFont="1" applyFill="1" applyBorder="1" applyAlignment="1">
      <alignment horizontal="center" vertical="center"/>
    </xf>
    <xf numFmtId="0" fontId="35" fillId="12" borderId="8" xfId="13" applyFont="1" applyFill="1" applyBorder="1" applyAlignment="1">
      <alignment horizontal="center" vertical="center"/>
    </xf>
    <xf numFmtId="0" fontId="23" fillId="11" borderId="20" xfId="0" applyFont="1" applyFill="1" applyBorder="1" applyAlignment="1">
      <alignment horizontal="center" vertical="center"/>
    </xf>
    <xf numFmtId="0" fontId="21" fillId="17" borderId="20" xfId="13" applyFont="1" applyBorder="1" applyAlignment="1">
      <alignment horizontal="center" vertical="center"/>
    </xf>
    <xf numFmtId="0" fontId="21" fillId="14" borderId="20" xfId="13" applyFont="1" applyFill="1" applyBorder="1" applyAlignment="1">
      <alignment horizontal="center" vertical="center"/>
    </xf>
    <xf numFmtId="0" fontId="22" fillId="14" borderId="38" xfId="0" applyFont="1" applyFill="1" applyBorder="1" applyAlignment="1">
      <alignment horizontal="center" vertical="center"/>
    </xf>
    <xf numFmtId="4" fontId="22" fillId="14" borderId="38" xfId="0" applyNumberFormat="1" applyFont="1" applyFill="1" applyBorder="1" applyAlignment="1">
      <alignment horizontal="center" vertical="center"/>
    </xf>
    <xf numFmtId="0" fontId="22" fillId="14" borderId="44" xfId="0" applyFont="1" applyFill="1" applyBorder="1" applyAlignment="1">
      <alignment horizontal="center" vertical="center"/>
    </xf>
    <xf numFmtId="0" fontId="22" fillId="14" borderId="3" xfId="0" applyFont="1" applyFill="1" applyBorder="1" applyAlignment="1">
      <alignment horizontal="center" vertical="center"/>
    </xf>
    <xf numFmtId="0" fontId="32" fillId="14" borderId="0" xfId="0" applyFont="1" applyFill="1" applyAlignment="1">
      <alignment horizontal="center" vertical="center"/>
    </xf>
    <xf numFmtId="0" fontId="22" fillId="14" borderId="55" xfId="0" applyFont="1" applyFill="1" applyBorder="1" applyAlignment="1">
      <alignment vertical="center"/>
    </xf>
    <xf numFmtId="0" fontId="22" fillId="14" borderId="48" xfId="0" applyFont="1" applyFill="1" applyBorder="1" applyAlignment="1">
      <alignment vertical="center"/>
    </xf>
    <xf numFmtId="0" fontId="21" fillId="3" borderId="2" xfId="2" applyFont="1" applyBorder="1"/>
    <xf numFmtId="0" fontId="33" fillId="3" borderId="2" xfId="2" applyFont="1" applyBorder="1"/>
    <xf numFmtId="0" fontId="33" fillId="3" borderId="4" xfId="2" applyFont="1" applyBorder="1"/>
    <xf numFmtId="0" fontId="33" fillId="3" borderId="6" xfId="2" applyFont="1" applyBorder="1"/>
    <xf numFmtId="0" fontId="23" fillId="12" borderId="8" xfId="0" applyFont="1" applyFill="1" applyBorder="1" applyAlignment="1">
      <alignment horizontal="center" vertical="center" wrapText="1"/>
    </xf>
    <xf numFmtId="0" fontId="20" fillId="22" borderId="20" xfId="15" applyFont="1" applyBorder="1" applyAlignment="1">
      <alignment horizontal="center" vertical="center"/>
    </xf>
    <xf numFmtId="0" fontId="23" fillId="15" borderId="20" xfId="0" applyFont="1" applyFill="1" applyBorder="1" applyAlignment="1">
      <alignment horizontal="center" vertical="center"/>
    </xf>
    <xf numFmtId="0" fontId="23" fillId="3" borderId="15" xfId="2" applyFont="1" applyBorder="1" applyAlignment="1">
      <alignment vertical="center"/>
    </xf>
    <xf numFmtId="0" fontId="32" fillId="3" borderId="15" xfId="2" applyFont="1" applyBorder="1" applyAlignment="1">
      <alignment vertical="center"/>
    </xf>
    <xf numFmtId="0" fontId="32" fillId="3" borderId="24" xfId="2" applyFont="1" applyBorder="1" applyAlignment="1">
      <alignment vertical="center"/>
    </xf>
    <xf numFmtId="0" fontId="23" fillId="3" borderId="0" xfId="2" applyFont="1" applyBorder="1" applyAlignment="1">
      <alignment vertical="center"/>
    </xf>
    <xf numFmtId="0" fontId="32" fillId="3" borderId="0" xfId="2" applyFont="1" applyBorder="1" applyAlignment="1">
      <alignment vertical="center"/>
    </xf>
    <xf numFmtId="0" fontId="32" fillId="3" borderId="35" xfId="2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32" fillId="14" borderId="0" xfId="0" applyFont="1" applyFill="1" applyAlignment="1">
      <alignment vertical="center"/>
    </xf>
    <xf numFmtId="0" fontId="21" fillId="0" borderId="21" xfId="13" applyFont="1" applyFill="1" applyBorder="1" applyAlignment="1">
      <alignment horizontal="center" vertical="center"/>
    </xf>
    <xf numFmtId="0" fontId="20" fillId="0" borderId="0" xfId="13" applyFont="1" applyFill="1"/>
    <xf numFmtId="0" fontId="21" fillId="6" borderId="8" xfId="5" applyFont="1" applyBorder="1" applyAlignment="1">
      <alignment horizontal="center" vertical="center" wrapText="1"/>
    </xf>
    <xf numFmtId="4" fontId="21" fillId="6" borderId="8" xfId="5" applyNumberFormat="1" applyFont="1" applyBorder="1" applyAlignment="1">
      <alignment horizontal="center" vertical="center" wrapText="1"/>
    </xf>
    <xf numFmtId="0" fontId="21" fillId="0" borderId="8" xfId="10" applyFont="1" applyFill="1" applyBorder="1" applyAlignment="1">
      <alignment horizontal="center" vertical="center" wrapText="1"/>
    </xf>
    <xf numFmtId="0" fontId="21" fillId="0" borderId="21" xfId="10" applyFont="1" applyFill="1" applyBorder="1" applyAlignment="1">
      <alignment horizontal="center" vertical="center"/>
    </xf>
    <xf numFmtId="0" fontId="20" fillId="0" borderId="0" xfId="10" applyFont="1" applyFill="1"/>
    <xf numFmtId="0" fontId="21" fillId="6" borderId="8" xfId="5" applyFont="1" applyBorder="1" applyAlignment="1">
      <alignment horizontal="center" vertical="center"/>
    </xf>
    <xf numFmtId="4" fontId="21" fillId="6" borderId="8" xfId="5" applyNumberFormat="1" applyFont="1" applyBorder="1" applyAlignment="1">
      <alignment horizontal="center" vertical="center"/>
    </xf>
    <xf numFmtId="0" fontId="21" fillId="0" borderId="8" xfId="5" applyFont="1" applyFill="1" applyBorder="1" applyAlignment="1">
      <alignment horizontal="center" vertical="center" wrapText="1"/>
    </xf>
    <xf numFmtId="0" fontId="21" fillId="0" borderId="21" xfId="5" applyFont="1" applyFill="1" applyBorder="1" applyAlignment="1">
      <alignment horizontal="center" vertical="center"/>
    </xf>
    <xf numFmtId="0" fontId="20" fillId="0" borderId="0" xfId="5" applyFont="1" applyFill="1"/>
    <xf numFmtId="0" fontId="23" fillId="12" borderId="8" xfId="3" applyNumberFormat="1" applyFont="1" applyFill="1" applyBorder="1" applyAlignment="1">
      <alignment horizontal="center" vertical="center" wrapText="1"/>
    </xf>
    <xf numFmtId="0" fontId="23" fillId="12" borderId="8" xfId="0" applyNumberFormat="1" applyFont="1" applyFill="1" applyBorder="1" applyAlignment="1">
      <alignment horizontal="center" vertical="center"/>
    </xf>
    <xf numFmtId="0" fontId="23" fillId="12" borderId="8" xfId="13" applyNumberFormat="1" applyFont="1" applyFill="1" applyBorder="1" applyAlignment="1">
      <alignment horizontal="center" vertical="center" wrapText="1"/>
    </xf>
    <xf numFmtId="0" fontId="21" fillId="17" borderId="8" xfId="13" applyNumberFormat="1" applyFont="1" applyBorder="1" applyAlignment="1">
      <alignment horizontal="center" vertical="center" wrapText="1"/>
    </xf>
    <xf numFmtId="0" fontId="21" fillId="12" borderId="8" xfId="2" applyFont="1" applyFill="1" applyBorder="1" applyAlignment="1">
      <alignment horizontal="center" vertical="center" wrapText="1"/>
    </xf>
    <xf numFmtId="0" fontId="21" fillId="12" borderId="8" xfId="3" applyFont="1" applyFill="1" applyBorder="1" applyAlignment="1">
      <alignment horizontal="center" vertical="center" wrapText="1"/>
    </xf>
    <xf numFmtId="0" fontId="21" fillId="0" borderId="8" xfId="2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/>
    </xf>
    <xf numFmtId="0" fontId="21" fillId="12" borderId="8" xfId="0" applyFont="1" applyFill="1" applyBorder="1" applyAlignment="1">
      <alignment horizontal="center" vertical="center"/>
    </xf>
    <xf numFmtId="0" fontId="21" fillId="12" borderId="21" xfId="13" applyFont="1" applyFill="1" applyBorder="1" applyAlignment="1">
      <alignment horizontal="center" vertical="center"/>
    </xf>
    <xf numFmtId="0" fontId="21" fillId="28" borderId="8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/>
    </xf>
    <xf numFmtId="0" fontId="21" fillId="18" borderId="21" xfId="0" applyFont="1" applyFill="1" applyBorder="1" applyAlignment="1">
      <alignment horizontal="center" vertical="center"/>
    </xf>
    <xf numFmtId="0" fontId="21" fillId="15" borderId="21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horizontal="center" vertical="center"/>
    </xf>
    <xf numFmtId="0" fontId="21" fillId="13" borderId="12" xfId="2" applyFont="1" applyFill="1" applyBorder="1" applyAlignment="1">
      <alignment horizontal="center" vertical="center" wrapText="1"/>
    </xf>
    <xf numFmtId="0" fontId="21" fillId="13" borderId="20" xfId="3" applyFont="1" applyFill="1" applyBorder="1" applyAlignment="1">
      <alignment horizontal="center" vertical="center" wrapText="1"/>
    </xf>
    <xf numFmtId="0" fontId="21" fillId="13" borderId="8" xfId="3" applyFont="1" applyFill="1" applyBorder="1" applyAlignment="1">
      <alignment horizontal="center" vertical="center" wrapText="1"/>
    </xf>
    <xf numFmtId="0" fontId="21" fillId="13" borderId="21" xfId="2" applyFont="1" applyFill="1" applyBorder="1" applyAlignment="1">
      <alignment horizontal="center" vertical="center" wrapText="1"/>
    </xf>
    <xf numFmtId="0" fontId="21" fillId="0" borderId="19" xfId="2" applyFont="1" applyFill="1" applyBorder="1" applyAlignment="1">
      <alignment horizontal="center" vertical="center" wrapText="1"/>
    </xf>
    <xf numFmtId="0" fontId="21" fillId="13" borderId="8" xfId="2" applyFont="1" applyFill="1" applyBorder="1" applyAlignment="1">
      <alignment horizontal="center" vertical="center" wrapText="1"/>
    </xf>
    <xf numFmtId="0" fontId="21" fillId="13" borderId="21" xfId="0" applyFont="1" applyFill="1" applyBorder="1" applyAlignment="1">
      <alignment horizontal="center" vertical="center"/>
    </xf>
    <xf numFmtId="0" fontId="21" fillId="16" borderId="29" xfId="2" applyFont="1" applyFill="1" applyBorder="1" applyAlignment="1">
      <alignment horizontal="center" vertical="center" wrapText="1"/>
    </xf>
    <xf numFmtId="0" fontId="21" fillId="16" borderId="29" xfId="0" applyFont="1" applyFill="1" applyBorder="1" applyAlignment="1">
      <alignment horizontal="center" vertical="center"/>
    </xf>
    <xf numFmtId="0" fontId="21" fillId="16" borderId="30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/>
    </xf>
    <xf numFmtId="0" fontId="21" fillId="16" borderId="9" xfId="0" applyFont="1" applyFill="1" applyBorder="1" applyAlignment="1">
      <alignment horizontal="center" vertical="center"/>
    </xf>
    <xf numFmtId="0" fontId="21" fillId="16" borderId="24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14" borderId="32" xfId="0" applyFont="1" applyFill="1" applyBorder="1" applyAlignment="1">
      <alignment horizontal="center" vertical="center"/>
    </xf>
    <xf numFmtId="0" fontId="33" fillId="3" borderId="39" xfId="2" applyFont="1" applyBorder="1"/>
    <xf numFmtId="0" fontId="21" fillId="3" borderId="39" xfId="2" applyFont="1" applyBorder="1"/>
    <xf numFmtId="0" fontId="35" fillId="17" borderId="20" xfId="13" applyFont="1" applyBorder="1" applyAlignment="1">
      <alignment horizontal="center"/>
    </xf>
    <xf numFmtId="0" fontId="35" fillId="17" borderId="8" xfId="13" applyFont="1" applyBorder="1"/>
    <xf numFmtId="0" fontId="35" fillId="17" borderId="8" xfId="13" applyFont="1" applyBorder="1" applyAlignment="1">
      <alignment horizontal="center"/>
    </xf>
    <xf numFmtId="0" fontId="35" fillId="17" borderId="8" xfId="13" applyFont="1" applyBorder="1" applyAlignment="1">
      <alignment horizontal="center" vertical="center" wrapText="1"/>
    </xf>
    <xf numFmtId="0" fontId="35" fillId="17" borderId="21" xfId="13" applyFont="1" applyBorder="1" applyAlignment="1">
      <alignment horizontal="center" vertical="center"/>
    </xf>
    <xf numFmtId="0" fontId="21" fillId="14" borderId="8" xfId="13" applyNumberFormat="1" applyFont="1" applyFill="1" applyBorder="1" applyAlignment="1">
      <alignment horizontal="center" vertical="center" wrapText="1"/>
    </xf>
    <xf numFmtId="4" fontId="23" fillId="13" borderId="20" xfId="2" applyNumberFormat="1" applyFont="1" applyFill="1" applyBorder="1" applyAlignment="1">
      <alignment horizontal="center" vertical="center" wrapText="1"/>
    </xf>
    <xf numFmtId="4" fontId="23" fillId="16" borderId="20" xfId="2" applyNumberFormat="1" applyFont="1" applyFill="1" applyBorder="1" applyAlignment="1">
      <alignment horizontal="center" vertical="center" wrapText="1"/>
    </xf>
    <xf numFmtId="4" fontId="22" fillId="14" borderId="22" xfId="0" applyNumberFormat="1" applyFont="1" applyFill="1" applyBorder="1" applyAlignment="1">
      <alignment horizontal="center" vertical="center"/>
    </xf>
    <xf numFmtId="0" fontId="22" fillId="14" borderId="22" xfId="0" applyNumberFormat="1" applyFont="1" applyFill="1" applyBorder="1" applyAlignment="1">
      <alignment horizontal="center" vertical="center"/>
    </xf>
    <xf numFmtId="4" fontId="22" fillId="0" borderId="22" xfId="0" applyNumberFormat="1" applyFont="1" applyFill="1" applyBorder="1" applyAlignment="1">
      <alignment horizontal="center" vertical="center"/>
    </xf>
    <xf numFmtId="4" fontId="21" fillId="12" borderId="8" xfId="2" applyNumberFormat="1" applyFont="1" applyFill="1" applyBorder="1" applyAlignment="1">
      <alignment horizontal="center" vertical="center" wrapText="1"/>
    </xf>
    <xf numFmtId="4" fontId="21" fillId="12" borderId="8" xfId="3" applyNumberFormat="1" applyFont="1" applyFill="1" applyBorder="1" applyAlignment="1">
      <alignment horizontal="center" vertical="center" wrapText="1"/>
    </xf>
    <xf numFmtId="4" fontId="21" fillId="0" borderId="8" xfId="2" applyNumberFormat="1" applyFont="1" applyFill="1" applyBorder="1" applyAlignment="1">
      <alignment horizontal="center" vertical="center" wrapText="1"/>
    </xf>
    <xf numFmtId="4" fontId="21" fillId="0" borderId="8" xfId="3" applyNumberFormat="1" applyFont="1" applyFill="1" applyBorder="1" applyAlignment="1">
      <alignment horizontal="center" vertical="center" wrapText="1"/>
    </xf>
    <xf numFmtId="4" fontId="21" fillId="12" borderId="8" xfId="13" applyNumberFormat="1" applyFont="1" applyFill="1" applyBorder="1" applyAlignment="1">
      <alignment horizontal="center" vertical="center" wrapText="1"/>
    </xf>
    <xf numFmtId="4" fontId="21" fillId="28" borderId="8" xfId="0" applyNumberFormat="1" applyFont="1" applyFill="1" applyBorder="1" applyAlignment="1">
      <alignment horizontal="center" vertical="center"/>
    </xf>
    <xf numFmtId="4" fontId="34" fillId="14" borderId="32" xfId="0" applyNumberFormat="1" applyFont="1" applyFill="1" applyBorder="1" applyAlignment="1">
      <alignment horizontal="center" vertical="center"/>
    </xf>
    <xf numFmtId="0" fontId="21" fillId="12" borderId="20" xfId="0" applyFont="1" applyFill="1" applyBorder="1" applyAlignment="1">
      <alignment horizontal="center" vertical="center"/>
    </xf>
    <xf numFmtId="4" fontId="21" fillId="12" borderId="8" xfId="0" applyNumberFormat="1" applyFont="1" applyFill="1" applyBorder="1" applyAlignment="1">
      <alignment horizontal="center" vertical="center"/>
    </xf>
    <xf numFmtId="4" fontId="21" fillId="0" borderId="8" xfId="0" applyNumberFormat="1" applyFont="1" applyFill="1" applyBorder="1" applyAlignment="1">
      <alignment vertical="center"/>
    </xf>
    <xf numFmtId="4" fontId="21" fillId="0" borderId="8" xfId="0" applyNumberFormat="1" applyFont="1" applyFill="1" applyBorder="1" applyAlignment="1">
      <alignment horizontal="center" vertical="center"/>
    </xf>
    <xf numFmtId="0" fontId="21" fillId="28" borderId="8" xfId="0" applyFont="1" applyFill="1" applyBorder="1" applyAlignment="1">
      <alignment vertical="center"/>
    </xf>
    <xf numFmtId="0" fontId="21" fillId="17" borderId="8" xfId="13" applyFont="1" applyBorder="1" applyAlignment="1">
      <alignment vertical="center"/>
    </xf>
    <xf numFmtId="0" fontId="21" fillId="28" borderId="20" xfId="0" applyFont="1" applyFill="1" applyBorder="1" applyAlignment="1">
      <alignment horizontal="center" vertical="center"/>
    </xf>
    <xf numFmtId="0" fontId="21" fillId="14" borderId="8" xfId="13" applyFont="1" applyFill="1" applyBorder="1" applyAlignment="1">
      <alignment vertical="center"/>
    </xf>
    <xf numFmtId="0" fontId="21" fillId="13" borderId="20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1" fillId="0" borderId="18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1" fillId="16" borderId="9" xfId="0" applyFont="1" applyFill="1" applyBorder="1" applyAlignment="1">
      <alignment vertical="center"/>
    </xf>
    <xf numFmtId="0" fontId="21" fillId="16" borderId="28" xfId="0" applyFont="1" applyFill="1" applyBorder="1" applyAlignment="1">
      <alignment vertical="center"/>
    </xf>
    <xf numFmtId="0" fontId="21" fillId="0" borderId="29" xfId="0" applyFont="1" applyFill="1" applyBorder="1" applyAlignment="1">
      <alignment vertical="center"/>
    </xf>
    <xf numFmtId="0" fontId="21" fillId="0" borderId="9" xfId="0" applyFont="1" applyFill="1" applyBorder="1" applyAlignment="1">
      <alignment vertical="center"/>
    </xf>
    <xf numFmtId="0" fontId="21" fillId="12" borderId="8" xfId="0" applyFont="1" applyFill="1" applyBorder="1" applyAlignment="1">
      <alignment vertical="center" wrapText="1"/>
    </xf>
    <xf numFmtId="0" fontId="33" fillId="0" borderId="0" xfId="0" applyFont="1" applyBorder="1"/>
    <xf numFmtId="0" fontId="23" fillId="22" borderId="8" xfId="15" applyFont="1" applyBorder="1" applyAlignment="1">
      <alignment horizontal="center" vertical="center"/>
    </xf>
    <xf numFmtId="0" fontId="23" fillId="22" borderId="8" xfId="15" applyFont="1" applyBorder="1" applyAlignment="1">
      <alignment horizontal="center" vertical="center" wrapText="1"/>
    </xf>
    <xf numFmtId="0" fontId="23" fillId="22" borderId="8" xfId="15" applyNumberFormat="1" applyFont="1" applyBorder="1" applyAlignment="1">
      <alignment horizontal="center" vertical="center" wrapText="1"/>
    </xf>
    <xf numFmtId="4" fontId="23" fillId="22" borderId="8" xfId="15" applyNumberFormat="1" applyFont="1" applyBorder="1" applyAlignment="1">
      <alignment horizontal="center" vertical="center" wrapText="1"/>
    </xf>
    <xf numFmtId="0" fontId="23" fillId="10" borderId="8" xfId="13" applyFont="1" applyFill="1" applyBorder="1" applyAlignment="1">
      <alignment horizontal="left" vertical="center"/>
    </xf>
    <xf numFmtId="0" fontId="23" fillId="17" borderId="8" xfId="13" applyNumberFormat="1" applyFont="1" applyBorder="1" applyAlignment="1">
      <alignment horizontal="center" vertical="center" wrapText="1"/>
    </xf>
    <xf numFmtId="0" fontId="23" fillId="15" borderId="8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33" fillId="0" borderId="16" xfId="0" applyFont="1" applyFill="1" applyBorder="1"/>
    <xf numFmtId="0" fontId="23" fillId="6" borderId="8" xfId="5" applyFont="1" applyBorder="1" applyAlignment="1">
      <alignment horizontal="center" vertical="center"/>
    </xf>
    <xf numFmtId="0" fontId="23" fillId="6" borderId="8" xfId="5" applyFont="1" applyBorder="1" applyAlignment="1">
      <alignment horizontal="center" vertical="center" wrapText="1"/>
    </xf>
    <xf numFmtId="0" fontId="23" fillId="6" borderId="8" xfId="5" applyNumberFormat="1" applyFont="1" applyBorder="1" applyAlignment="1">
      <alignment horizontal="center" vertical="center" wrapText="1"/>
    </xf>
    <xf numFmtId="4" fontId="23" fillId="6" borderId="8" xfId="5" applyNumberFormat="1" applyFont="1" applyBorder="1" applyAlignment="1">
      <alignment horizontal="center" vertical="center" wrapText="1"/>
    </xf>
    <xf numFmtId="4" fontId="23" fillId="6" borderId="8" xfId="5" applyNumberFormat="1" applyFont="1" applyBorder="1" applyAlignment="1">
      <alignment horizontal="center" vertical="center"/>
    </xf>
    <xf numFmtId="0" fontId="23" fillId="6" borderId="8" xfId="5" applyNumberFormat="1" applyFont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33" fillId="0" borderId="2" xfId="0" applyFont="1" applyBorder="1"/>
    <xf numFmtId="0" fontId="33" fillId="0" borderId="4" xfId="0" applyFont="1" applyBorder="1"/>
    <xf numFmtId="0" fontId="33" fillId="0" borderId="6" xfId="0" applyFont="1" applyBorder="1"/>
    <xf numFmtId="0" fontId="23" fillId="6" borderId="20" xfId="5" applyFont="1" applyBorder="1" applyAlignment="1">
      <alignment horizontal="center" vertical="center" wrapText="1"/>
    </xf>
    <xf numFmtId="0" fontId="22" fillId="14" borderId="22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21" fillId="14" borderId="20" xfId="13" applyNumberFormat="1" applyFont="1" applyFill="1" applyBorder="1" applyAlignment="1">
      <alignment horizontal="center" vertical="center"/>
    </xf>
    <xf numFmtId="4" fontId="21" fillId="14" borderId="8" xfId="13" applyNumberFormat="1" applyFont="1" applyFill="1" applyBorder="1" applyAlignment="1">
      <alignment vertical="center"/>
    </xf>
    <xf numFmtId="4" fontId="23" fillId="28" borderId="8" xfId="0" applyNumberFormat="1" applyFont="1" applyFill="1" applyBorder="1" applyAlignment="1">
      <alignment vertical="center"/>
    </xf>
    <xf numFmtId="4" fontId="23" fillId="13" borderId="8" xfId="0" applyNumberFormat="1" applyFont="1" applyFill="1" applyBorder="1" applyAlignment="1">
      <alignment vertical="center"/>
    </xf>
    <xf numFmtId="4" fontId="23" fillId="16" borderId="8" xfId="0" applyNumberFormat="1" applyFont="1" applyFill="1" applyBorder="1" applyAlignment="1">
      <alignment vertical="center"/>
    </xf>
    <xf numFmtId="0" fontId="21" fillId="22" borderId="20" xfId="15" applyFont="1" applyBorder="1" applyAlignment="1">
      <alignment horizontal="center" vertical="center"/>
    </xf>
    <xf numFmtId="0" fontId="23" fillId="12" borderId="8" xfId="0" applyFont="1" applyFill="1" applyBorder="1" applyAlignment="1">
      <alignment vertical="center" wrapText="1"/>
    </xf>
    <xf numFmtId="0" fontId="23" fillId="12" borderId="8" xfId="13" applyFont="1" applyFill="1" applyBorder="1" applyAlignment="1">
      <alignment horizontal="left" vertical="center" wrapText="1"/>
    </xf>
    <xf numFmtId="0" fontId="21" fillId="6" borderId="20" xfId="5" applyFont="1" applyBorder="1" applyAlignment="1">
      <alignment horizontal="center" vertical="center"/>
    </xf>
    <xf numFmtId="0" fontId="21" fillId="6" borderId="8" xfId="5" applyFont="1" applyBorder="1" applyAlignment="1">
      <alignment vertical="center"/>
    </xf>
    <xf numFmtId="0" fontId="21" fillId="6" borderId="8" xfId="5" applyFont="1" applyBorder="1" applyAlignment="1">
      <alignment vertical="center" wrapText="1"/>
    </xf>
    <xf numFmtId="0" fontId="23" fillId="13" borderId="8" xfId="0" applyFont="1" applyFill="1" applyBorder="1" applyAlignment="1">
      <alignment vertical="center" wrapText="1"/>
    </xf>
    <xf numFmtId="0" fontId="23" fillId="10" borderId="8" xfId="0" applyNumberFormat="1" applyFont="1" applyFill="1" applyBorder="1" applyAlignment="1">
      <alignment horizontal="center"/>
    </xf>
    <xf numFmtId="0" fontId="23" fillId="14" borderId="8" xfId="13" applyNumberFormat="1" applyFont="1" applyFill="1" applyBorder="1" applyAlignment="1">
      <alignment horizontal="center" vertical="center" wrapText="1"/>
    </xf>
    <xf numFmtId="0" fontId="21" fillId="14" borderId="8" xfId="13" applyNumberFormat="1" applyFont="1" applyFill="1" applyBorder="1" applyAlignment="1">
      <alignment horizontal="center" vertical="center"/>
    </xf>
    <xf numFmtId="0" fontId="23" fillId="29" borderId="8" xfId="3" applyNumberFormat="1" applyFont="1" applyFill="1" applyBorder="1" applyAlignment="1">
      <alignment horizontal="center" vertical="center" wrapText="1"/>
    </xf>
    <xf numFmtId="0" fontId="23" fillId="29" borderId="8" xfId="0" applyNumberFormat="1" applyFont="1" applyFill="1" applyBorder="1" applyAlignment="1">
      <alignment horizontal="center" vertical="center"/>
    </xf>
    <xf numFmtId="0" fontId="21" fillId="29" borderId="8" xfId="5" applyNumberFormat="1" applyFont="1" applyFill="1" applyBorder="1" applyAlignment="1">
      <alignment horizontal="center" vertical="center"/>
    </xf>
    <xf numFmtId="0" fontId="23" fillId="13" borderId="8" xfId="0" applyNumberFormat="1" applyFont="1" applyFill="1" applyBorder="1" applyAlignment="1">
      <alignment horizontal="center" vertical="center"/>
    </xf>
    <xf numFmtId="0" fontId="14" fillId="0" borderId="38" xfId="0" applyNumberFormat="1" applyFont="1" applyFill="1" applyBorder="1" applyAlignment="1">
      <alignment horizontal="center" vertical="center"/>
    </xf>
    <xf numFmtId="0" fontId="20" fillId="10" borderId="20" xfId="15" applyNumberFormat="1" applyFont="1" applyFill="1" applyBorder="1" applyAlignment="1">
      <alignment horizontal="center" vertical="center"/>
    </xf>
    <xf numFmtId="4" fontId="23" fillId="10" borderId="8" xfId="0" applyNumberFormat="1" applyFont="1" applyFill="1" applyBorder="1" applyAlignment="1">
      <alignment vertical="center" wrapText="1"/>
    </xf>
    <xf numFmtId="4" fontId="23" fillId="14" borderId="8" xfId="13" applyNumberFormat="1" applyFont="1" applyFill="1" applyBorder="1" applyAlignment="1">
      <alignment wrapText="1"/>
    </xf>
    <xf numFmtId="4" fontId="21" fillId="14" borderId="8" xfId="13" applyNumberFormat="1" applyFont="1" applyFill="1" applyBorder="1" applyAlignment="1">
      <alignment wrapText="1"/>
    </xf>
    <xf numFmtId="4" fontId="23" fillId="14" borderId="8" xfId="13" applyNumberFormat="1" applyFont="1" applyFill="1" applyBorder="1" applyAlignment="1"/>
    <xf numFmtId="4" fontId="23" fillId="29" borderId="8" xfId="0" applyNumberFormat="1" applyFont="1" applyFill="1" applyBorder="1" applyAlignment="1">
      <alignment vertical="center" wrapText="1"/>
    </xf>
    <xf numFmtId="4" fontId="21" fillId="29" borderId="8" xfId="5" applyNumberFormat="1" applyFont="1" applyFill="1" applyBorder="1" applyAlignment="1">
      <alignment vertical="center" wrapText="1"/>
    </xf>
    <xf numFmtId="4" fontId="30" fillId="31" borderId="8" xfId="2" applyNumberFormat="1" applyFont="1" applyFill="1" applyBorder="1" applyAlignment="1">
      <alignment horizontal="center" vertical="center" wrapText="1"/>
    </xf>
    <xf numFmtId="4" fontId="30" fillId="31" borderId="9" xfId="2" applyNumberFormat="1" applyFont="1" applyFill="1" applyBorder="1" applyAlignment="1">
      <alignment horizontal="center" vertical="center" wrapText="1"/>
    </xf>
    <xf numFmtId="4" fontId="30" fillId="12" borderId="8" xfId="6" applyNumberFormat="1" applyFont="1" applyFill="1" applyBorder="1" applyAlignment="1">
      <alignment horizontal="center" vertical="center" wrapText="1"/>
    </xf>
    <xf numFmtId="4" fontId="30" fillId="12" borderId="9" xfId="6" applyNumberFormat="1" applyFont="1" applyFill="1" applyBorder="1" applyAlignment="1">
      <alignment horizontal="center" vertical="center" wrapText="1"/>
    </xf>
    <xf numFmtId="4" fontId="29" fillId="2" borderId="9" xfId="18" applyNumberFormat="1" applyFont="1" applyFill="1" applyBorder="1"/>
    <xf numFmtId="4" fontId="30" fillId="2" borderId="9" xfId="18" applyNumberFormat="1" applyFont="1" applyFill="1" applyBorder="1" applyAlignment="1">
      <alignment horizontal="center" vertical="center" wrapText="1"/>
    </xf>
    <xf numFmtId="4" fontId="30" fillId="2" borderId="9" xfId="18" applyNumberFormat="1" applyFont="1" applyFill="1" applyBorder="1"/>
    <xf numFmtId="4" fontId="29" fillId="2" borderId="10" xfId="18" applyNumberFormat="1" applyFont="1" applyFill="1" applyBorder="1" applyAlignment="1">
      <alignment horizontal="center"/>
    </xf>
    <xf numFmtId="4" fontId="29" fillId="2" borderId="35" xfId="18" applyNumberFormat="1" applyFont="1" applyFill="1" applyBorder="1" applyAlignment="1">
      <alignment horizontal="center"/>
    </xf>
    <xf numFmtId="4" fontId="29" fillId="2" borderId="24" xfId="18" applyNumberFormat="1" applyFont="1" applyFill="1" applyBorder="1"/>
    <xf numFmtId="2" fontId="28" fillId="23" borderId="16" xfId="16" applyNumberFormat="1" applyFont="1" applyBorder="1" applyAlignment="1">
      <alignment vertical="center" wrapText="1"/>
    </xf>
    <xf numFmtId="2" fontId="28" fillId="23" borderId="25" xfId="16" applyNumberFormat="1" applyFont="1" applyBorder="1" applyAlignment="1">
      <alignment vertical="center" wrapText="1"/>
    </xf>
    <xf numFmtId="2" fontId="28" fillId="23" borderId="11" xfId="16" applyNumberFormat="1" applyFont="1" applyBorder="1" applyAlignment="1">
      <alignment vertical="center" wrapText="1"/>
    </xf>
    <xf numFmtId="2" fontId="28" fillId="23" borderId="11" xfId="16" applyNumberFormat="1" applyFont="1" applyBorder="1" applyAlignment="1">
      <alignment vertical="center"/>
    </xf>
    <xf numFmtId="2" fontId="26" fillId="3" borderId="11" xfId="2" applyNumberFormat="1" applyFont="1" applyBorder="1" applyAlignment="1">
      <alignment vertical="center" wrapText="1"/>
    </xf>
    <xf numFmtId="2" fontId="27" fillId="3" borderId="11" xfId="2" applyNumberFormat="1" applyFont="1" applyBorder="1" applyAlignment="1">
      <alignment vertical="center" wrapText="1"/>
    </xf>
    <xf numFmtId="2" fontId="27" fillId="3" borderId="8" xfId="2" applyNumberFormat="1" applyFont="1" applyBorder="1" applyAlignment="1">
      <alignment vertical="center" wrapText="1"/>
    </xf>
    <xf numFmtId="2" fontId="24" fillId="5" borderId="14" xfId="4" applyNumberFormat="1" applyFont="1" applyBorder="1" applyAlignment="1">
      <alignment vertical="center" wrapText="1"/>
    </xf>
    <xf numFmtId="2" fontId="24" fillId="5" borderId="8" xfId="4" applyNumberFormat="1" applyFont="1" applyBorder="1" applyAlignment="1">
      <alignment vertical="center" wrapText="1"/>
    </xf>
    <xf numFmtId="4" fontId="30" fillId="2" borderId="8" xfId="11" applyNumberFormat="1" applyFont="1" applyFill="1" applyBorder="1" applyAlignment="1">
      <alignment horizontal="center" vertical="center" wrapText="1"/>
    </xf>
    <xf numFmtId="4" fontId="30" fillId="2" borderId="9" xfId="1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7" fillId="0" borderId="0" xfId="0" applyFont="1" applyBorder="1"/>
    <xf numFmtId="0" fontId="0" fillId="0" borderId="0" xfId="0" applyAlignment="1">
      <alignment wrapText="1"/>
    </xf>
    <xf numFmtId="0" fontId="37" fillId="0" borderId="0" xfId="0" applyFont="1" applyAlignment="1">
      <alignment horizontal="center" wrapText="1"/>
    </xf>
    <xf numFmtId="0" fontId="37" fillId="0" borderId="0" xfId="0" applyFont="1"/>
    <xf numFmtId="0" fontId="37" fillId="0" borderId="0" xfId="0" applyFont="1" applyAlignment="1">
      <alignment wrapText="1"/>
    </xf>
    <xf numFmtId="2" fontId="25" fillId="3" borderId="9" xfId="2" applyNumberFormat="1" applyFont="1" applyBorder="1" applyAlignment="1">
      <alignment horizontal="center" vertical="center" wrapText="1"/>
    </xf>
    <xf numFmtId="2" fontId="25" fillId="3" borderId="10" xfId="2" applyNumberFormat="1" applyFont="1" applyBorder="1" applyAlignment="1">
      <alignment horizontal="center" vertical="center" wrapText="1"/>
    </xf>
    <xf numFmtId="2" fontId="25" fillId="3" borderId="10" xfId="2" applyNumberFormat="1" applyFont="1" applyBorder="1" applyAlignment="1">
      <alignment horizontal="center" vertical="top" wrapText="1"/>
    </xf>
    <xf numFmtId="2" fontId="25" fillId="3" borderId="11" xfId="2" applyNumberFormat="1" applyFont="1" applyBorder="1" applyAlignment="1">
      <alignment horizontal="center" vertical="top" wrapText="1"/>
    </xf>
    <xf numFmtId="2" fontId="27" fillId="3" borderId="9" xfId="2" applyNumberFormat="1" applyFont="1" applyBorder="1" applyAlignment="1">
      <alignment vertical="center" wrapText="1"/>
    </xf>
    <xf numFmtId="2" fontId="27" fillId="2" borderId="0" xfId="2" applyNumberFormat="1" applyFont="1" applyFill="1" applyBorder="1" applyAlignment="1">
      <alignment vertical="center"/>
    </xf>
    <xf numFmtId="2" fontId="28" fillId="2" borderId="0" xfId="16" applyNumberFormat="1" applyFont="1" applyFill="1" applyBorder="1" applyAlignment="1">
      <alignment vertical="center"/>
    </xf>
    <xf numFmtId="2" fontId="28" fillId="2" borderId="35" xfId="16" applyNumberFormat="1" applyFont="1" applyFill="1" applyBorder="1" applyAlignment="1">
      <alignment vertical="center"/>
    </xf>
    <xf numFmtId="2" fontId="28" fillId="2" borderId="25" xfId="16" applyNumberFormat="1" applyFont="1" applyFill="1" applyBorder="1" applyAlignment="1">
      <alignment vertical="center"/>
    </xf>
    <xf numFmtId="2" fontId="28" fillId="2" borderId="16" xfId="16" applyNumberFormat="1" applyFont="1" applyFill="1" applyBorder="1" applyAlignment="1">
      <alignment vertical="center"/>
    </xf>
    <xf numFmtId="2" fontId="36" fillId="2" borderId="16" xfId="16" applyNumberFormat="1" applyFont="1" applyFill="1" applyBorder="1" applyAlignment="1">
      <alignment vertical="top"/>
    </xf>
    <xf numFmtId="4" fontId="29" fillId="12" borderId="8" xfId="16" applyNumberFormat="1" applyFont="1" applyFill="1" applyBorder="1" applyAlignment="1">
      <alignment horizontal="center" vertical="center" wrapText="1"/>
    </xf>
    <xf numFmtId="4" fontId="30" fillId="31" borderId="8" xfId="4" applyNumberFormat="1" applyFont="1" applyFill="1" applyBorder="1" applyAlignment="1">
      <alignment horizontal="center" vertical="center" wrapText="1"/>
    </xf>
    <xf numFmtId="2" fontId="27" fillId="2" borderId="15" xfId="2" applyNumberFormat="1" applyFont="1" applyFill="1" applyBorder="1" applyAlignment="1">
      <alignment vertical="center"/>
    </xf>
    <xf numFmtId="2" fontId="28" fillId="2" borderId="24" xfId="16" applyNumberFormat="1" applyFont="1" applyFill="1" applyBorder="1" applyAlignment="1">
      <alignment vertical="center"/>
    </xf>
    <xf numFmtId="2" fontId="30" fillId="3" borderId="11" xfId="2" applyNumberFormat="1" applyFont="1" applyBorder="1" applyAlignment="1">
      <alignment vertical="center" wrapText="1"/>
    </xf>
    <xf numFmtId="2" fontId="30" fillId="3" borderId="8" xfId="2" applyNumberFormat="1" applyFont="1" applyBorder="1" applyAlignment="1">
      <alignment vertical="center" wrapText="1"/>
    </xf>
    <xf numFmtId="2" fontId="30" fillId="3" borderId="14" xfId="2" applyNumberFormat="1" applyFont="1" applyBorder="1" applyAlignment="1">
      <alignment vertical="center" wrapText="1"/>
    </xf>
    <xf numFmtId="2" fontId="30" fillId="3" borderId="24" xfId="2" applyNumberFormat="1" applyFont="1" applyBorder="1" applyAlignment="1">
      <alignment vertical="center" wrapText="1"/>
    </xf>
    <xf numFmtId="2" fontId="28" fillId="23" borderId="11" xfId="16" applyNumberFormat="1" applyFont="1" applyBorder="1" applyAlignment="1"/>
    <xf numFmtId="2" fontId="28" fillId="2" borderId="0" xfId="16" applyNumberFormat="1" applyFont="1" applyFill="1" applyBorder="1" applyAlignment="1"/>
    <xf numFmtId="2" fontId="27" fillId="2" borderId="16" xfId="2" applyNumberFormat="1" applyFont="1" applyFill="1" applyBorder="1" applyAlignment="1">
      <alignment vertical="center"/>
    </xf>
    <xf numFmtId="2" fontId="40" fillId="2" borderId="0" xfId="2" applyNumberFormat="1" applyFont="1" applyFill="1" applyBorder="1" applyAlignment="1">
      <alignment horizontal="center" vertical="center"/>
    </xf>
    <xf numFmtId="2" fontId="40" fillId="2" borderId="16" xfId="2" applyNumberFormat="1" applyFont="1" applyFill="1" applyBorder="1" applyAlignment="1">
      <alignment vertical="center"/>
    </xf>
    <xf numFmtId="2" fontId="24" fillId="3" borderId="12" xfId="2" applyNumberFormat="1" applyFont="1" applyBorder="1" applyAlignment="1">
      <alignment horizontal="center" vertical="center" wrapText="1"/>
    </xf>
    <xf numFmtId="2" fontId="24" fillId="3" borderId="28" xfId="2" applyNumberFormat="1" applyFont="1" applyBorder="1" applyAlignment="1">
      <alignment horizontal="center" vertical="center" wrapText="1"/>
    </xf>
    <xf numFmtId="2" fontId="27" fillId="3" borderId="1" xfId="2" applyNumberFormat="1" applyFont="1" applyBorder="1" applyAlignment="1">
      <alignment vertical="center" wrapText="1"/>
    </xf>
    <xf numFmtId="2" fontId="27" fillId="3" borderId="2" xfId="2" applyNumberFormat="1" applyFont="1" applyBorder="1" applyAlignment="1">
      <alignment vertical="center" wrapText="1"/>
    </xf>
    <xf numFmtId="2" fontId="27" fillId="3" borderId="2" xfId="2" applyNumberFormat="1" applyFont="1" applyBorder="1" applyAlignment="1">
      <alignment vertical="center"/>
    </xf>
    <xf numFmtId="2" fontId="27" fillId="3" borderId="4" xfId="2" applyNumberFormat="1" applyFont="1" applyBorder="1" applyAlignment="1">
      <alignment vertical="center" wrapText="1"/>
    </xf>
    <xf numFmtId="2" fontId="28" fillId="2" borderId="5" xfId="16" applyNumberFormat="1" applyFont="1" applyFill="1" applyBorder="1" applyAlignment="1">
      <alignment vertical="center"/>
    </xf>
    <xf numFmtId="2" fontId="28" fillId="2" borderId="43" xfId="16" applyNumberFormat="1" applyFont="1" applyFill="1" applyBorder="1" applyAlignment="1">
      <alignment vertical="center"/>
    </xf>
    <xf numFmtId="4" fontId="30" fillId="27" borderId="40" xfId="11" applyNumberFormat="1" applyFont="1" applyFill="1" applyBorder="1" applyAlignment="1">
      <alignment horizontal="center" vertical="center" wrapText="1"/>
    </xf>
    <xf numFmtId="4" fontId="30" fillId="27" borderId="20" xfId="11" applyNumberFormat="1" applyFont="1" applyFill="1" applyBorder="1" applyAlignment="1">
      <alignment horizontal="center" vertical="center" wrapText="1"/>
    </xf>
    <xf numFmtId="4" fontId="30" fillId="27" borderId="29" xfId="11" applyNumberFormat="1" applyFont="1" applyFill="1" applyBorder="1" applyAlignment="1">
      <alignment horizontal="center" vertical="center" wrapText="1"/>
    </xf>
    <xf numFmtId="4" fontId="29" fillId="2" borderId="29" xfId="18" applyNumberFormat="1" applyFont="1" applyFill="1" applyBorder="1"/>
    <xf numFmtId="4" fontId="29" fillId="2" borderId="36" xfId="18" applyNumberFormat="1" applyFont="1" applyFill="1" applyBorder="1" applyAlignment="1">
      <alignment horizontal="center"/>
    </xf>
    <xf numFmtId="4" fontId="29" fillId="2" borderId="62" xfId="18" applyNumberFormat="1" applyFont="1" applyFill="1" applyBorder="1"/>
    <xf numFmtId="4" fontId="29" fillId="2" borderId="38" xfId="18" applyNumberFormat="1" applyFont="1" applyFill="1" applyBorder="1"/>
    <xf numFmtId="2" fontId="27" fillId="3" borderId="60" xfId="2" applyNumberFormat="1" applyFont="1" applyBorder="1" applyAlignment="1">
      <alignment vertical="center" wrapText="1"/>
    </xf>
    <xf numFmtId="2" fontId="27" fillId="3" borderId="61" xfId="2" applyNumberFormat="1" applyFont="1" applyBorder="1" applyAlignment="1">
      <alignment vertical="center" wrapText="1"/>
    </xf>
    <xf numFmtId="2" fontId="40" fillId="3" borderId="61" xfId="2" applyNumberFormat="1" applyFont="1" applyBorder="1" applyAlignment="1">
      <alignment vertical="center"/>
    </xf>
    <xf numFmtId="2" fontId="27" fillId="2" borderId="5" xfId="2" applyNumberFormat="1" applyFont="1" applyFill="1" applyBorder="1" applyAlignment="1">
      <alignment vertical="center"/>
    </xf>
    <xf numFmtId="2" fontId="28" fillId="2" borderId="5" xfId="16" applyNumberFormat="1" applyFont="1" applyFill="1" applyBorder="1" applyAlignment="1"/>
    <xf numFmtId="2" fontId="28" fillId="23" borderId="40" xfId="16" applyNumberFormat="1" applyFont="1" applyBorder="1" applyAlignment="1"/>
    <xf numFmtId="4" fontId="29" fillId="2" borderId="50" xfId="18" applyNumberFormat="1" applyFont="1" applyFill="1" applyBorder="1"/>
    <xf numFmtId="2" fontId="40" fillId="3" borderId="2" xfId="2" applyNumberFormat="1" applyFont="1" applyBorder="1" applyAlignment="1">
      <alignment vertical="center" wrapText="1"/>
    </xf>
    <xf numFmtId="2" fontId="40" fillId="2" borderId="15" xfId="2" applyNumberFormat="1" applyFont="1" applyFill="1" applyBorder="1" applyAlignment="1">
      <alignment vertical="center"/>
    </xf>
    <xf numFmtId="0" fontId="20" fillId="0" borderId="28" xfId="0" applyFont="1" applyBorder="1"/>
    <xf numFmtId="2" fontId="27" fillId="26" borderId="8" xfId="2" applyNumberFormat="1" applyFont="1" applyFill="1" applyBorder="1" applyAlignment="1">
      <alignment vertical="center"/>
    </xf>
    <xf numFmtId="4" fontId="30" fillId="12" borderId="11" xfId="11" applyNumberFormat="1" applyFont="1" applyFill="1" applyBorder="1" applyAlignment="1">
      <alignment horizontal="center" vertical="center" wrapText="1"/>
    </xf>
    <xf numFmtId="4" fontId="30" fillId="12" borderId="8" xfId="11" applyNumberFormat="1" applyFont="1" applyFill="1" applyBorder="1" applyAlignment="1">
      <alignment horizontal="center" vertical="center" wrapText="1"/>
    </xf>
    <xf numFmtId="4" fontId="30" fillId="12" borderId="9" xfId="11" applyNumberFormat="1" applyFont="1" applyFill="1" applyBorder="1" applyAlignment="1">
      <alignment horizontal="center" vertical="center" wrapText="1"/>
    </xf>
    <xf numFmtId="4" fontId="30" fillId="12" borderId="24" xfId="11" applyNumberFormat="1" applyFont="1" applyFill="1" applyBorder="1" applyAlignment="1">
      <alignment horizontal="center" vertical="center" wrapText="1"/>
    </xf>
    <xf numFmtId="4" fontId="30" fillId="14" borderId="8" xfId="2" applyNumberFormat="1" applyFont="1" applyFill="1" applyBorder="1" applyAlignment="1">
      <alignment horizontal="center" vertical="center" wrapText="1"/>
    </xf>
    <xf numFmtId="4" fontId="30" fillId="14" borderId="9" xfId="2" applyNumberFormat="1" applyFont="1" applyFill="1" applyBorder="1" applyAlignment="1">
      <alignment horizontal="center" vertical="center" wrapText="1"/>
    </xf>
    <xf numFmtId="4" fontId="29" fillId="14" borderId="10" xfId="18" applyNumberFormat="1" applyFont="1" applyFill="1" applyBorder="1" applyAlignment="1">
      <alignment horizontal="center"/>
    </xf>
    <xf numFmtId="2" fontId="28" fillId="23" borderId="0" xfId="16" applyNumberFormat="1" applyFont="1" applyBorder="1" applyAlignment="1">
      <alignment vertical="center" wrapText="1"/>
    </xf>
    <xf numFmtId="2" fontId="28" fillId="23" borderId="35" xfId="16" applyNumberFormat="1" applyFont="1" applyBorder="1" applyAlignment="1">
      <alignment vertical="center" wrapText="1"/>
    </xf>
    <xf numFmtId="2" fontId="24" fillId="5" borderId="25" xfId="4" applyNumberFormat="1" applyFont="1" applyBorder="1" applyAlignment="1">
      <alignment vertical="center" wrapText="1"/>
    </xf>
    <xf numFmtId="2" fontId="24" fillId="5" borderId="11" xfId="4" applyNumberFormat="1" applyFont="1" applyBorder="1" applyAlignment="1">
      <alignment vertical="center" wrapText="1"/>
    </xf>
    <xf numFmtId="2" fontId="27" fillId="26" borderId="9" xfId="2" applyNumberFormat="1" applyFont="1" applyFill="1" applyBorder="1" applyAlignment="1">
      <alignment vertical="center"/>
    </xf>
    <xf numFmtId="0" fontId="20" fillId="0" borderId="43" xfId="0" applyFont="1" applyBorder="1"/>
    <xf numFmtId="2" fontId="28" fillId="23" borderId="40" xfId="16" applyNumberFormat="1" applyFont="1" applyBorder="1" applyAlignment="1">
      <alignment vertical="center" wrapText="1"/>
    </xf>
    <xf numFmtId="4" fontId="30" fillId="2" borderId="38" xfId="18" applyNumberFormat="1" applyFont="1" applyFill="1" applyBorder="1"/>
    <xf numFmtId="2" fontId="27" fillId="31" borderId="28" xfId="2" applyNumberFormat="1" applyFont="1" applyFill="1" applyBorder="1" applyAlignment="1">
      <alignment vertical="center"/>
    </xf>
    <xf numFmtId="2" fontId="27" fillId="31" borderId="15" xfId="2" applyNumberFormat="1" applyFont="1" applyFill="1" applyBorder="1" applyAlignment="1">
      <alignment vertical="center"/>
    </xf>
    <xf numFmtId="2" fontId="27" fillId="31" borderId="24" xfId="2" applyNumberFormat="1" applyFont="1" applyFill="1" applyBorder="1" applyAlignment="1">
      <alignment vertical="center"/>
    </xf>
    <xf numFmtId="2" fontId="28" fillId="31" borderId="34" xfId="16" applyNumberFormat="1" applyFont="1" applyFill="1" applyBorder="1" applyAlignment="1">
      <alignment vertical="center"/>
    </xf>
    <xf numFmtId="2" fontId="28" fillId="31" borderId="0" xfId="16" applyNumberFormat="1" applyFont="1" applyFill="1" applyBorder="1" applyAlignment="1">
      <alignment vertical="center"/>
    </xf>
    <xf numFmtId="2" fontId="28" fillId="31" borderId="35" xfId="16" applyNumberFormat="1" applyFont="1" applyFill="1" applyBorder="1" applyAlignment="1">
      <alignment vertical="center"/>
    </xf>
    <xf numFmtId="2" fontId="28" fillId="31" borderId="25" xfId="16" applyNumberFormat="1" applyFont="1" applyFill="1" applyBorder="1" applyAlignment="1">
      <alignment vertical="center"/>
    </xf>
    <xf numFmtId="2" fontId="28" fillId="31" borderId="11" xfId="16" applyNumberFormat="1" applyFont="1" applyFill="1" applyBorder="1" applyAlignment="1">
      <alignment vertical="center"/>
    </xf>
    <xf numFmtId="4" fontId="30" fillId="31" borderId="8" xfId="11" applyNumberFormat="1" applyFont="1" applyFill="1" applyBorder="1" applyAlignment="1">
      <alignment horizontal="center" vertical="center" wrapText="1"/>
    </xf>
    <xf numFmtId="4" fontId="30" fillId="31" borderId="9" xfId="11" applyNumberFormat="1" applyFont="1" applyFill="1" applyBorder="1" applyAlignment="1">
      <alignment horizontal="center" vertical="center" wrapText="1"/>
    </xf>
    <xf numFmtId="4" fontId="30" fillId="14" borderId="21" xfId="11" applyNumberFormat="1" applyFont="1" applyFill="1" applyBorder="1" applyAlignment="1">
      <alignment horizontal="center" vertical="center" wrapText="1"/>
    </xf>
    <xf numFmtId="4" fontId="30" fillId="14" borderId="30" xfId="11" applyNumberFormat="1" applyFont="1" applyFill="1" applyBorder="1" applyAlignment="1">
      <alignment horizontal="center" vertical="center" wrapText="1"/>
    </xf>
    <xf numFmtId="4" fontId="30" fillId="14" borderId="46" xfId="11" applyNumberFormat="1" applyFont="1" applyFill="1" applyBorder="1" applyAlignment="1">
      <alignment horizontal="center" vertical="center" wrapText="1"/>
    </xf>
    <xf numFmtId="4" fontId="30" fillId="14" borderId="12" xfId="11" applyNumberFormat="1" applyFont="1" applyFill="1" applyBorder="1" applyAlignment="1">
      <alignment horizontal="center" vertical="center" wrapText="1"/>
    </xf>
    <xf numFmtId="4" fontId="30" fillId="14" borderId="28" xfId="11" applyNumberFormat="1" applyFont="1" applyFill="1" applyBorder="1" applyAlignment="1">
      <alignment horizontal="center" vertical="center" wrapText="1"/>
    </xf>
    <xf numFmtId="4" fontId="29" fillId="14" borderId="34" xfId="18" applyNumberFormat="1" applyFont="1" applyFill="1" applyBorder="1" applyAlignment="1">
      <alignment horizontal="center"/>
    </xf>
    <xf numFmtId="4" fontId="30" fillId="14" borderId="9" xfId="18" applyNumberFormat="1" applyFont="1" applyFill="1" applyBorder="1" applyAlignment="1">
      <alignment horizontal="center"/>
    </xf>
    <xf numFmtId="4" fontId="30" fillId="14" borderId="38" xfId="18" applyNumberFormat="1" applyFont="1" applyFill="1" applyBorder="1" applyAlignment="1">
      <alignment horizontal="center"/>
    </xf>
    <xf numFmtId="2" fontId="24" fillId="32" borderId="8" xfId="0" applyNumberFormat="1" applyFont="1" applyFill="1" applyBorder="1" applyAlignment="1">
      <alignment horizontal="center" vertical="center" wrapText="1"/>
    </xf>
    <xf numFmtId="4" fontId="30" fillId="14" borderId="12" xfId="4" applyNumberFormat="1" applyFont="1" applyFill="1" applyBorder="1" applyAlignment="1">
      <alignment horizontal="center" vertical="center" wrapText="1"/>
    </xf>
    <xf numFmtId="4" fontId="30" fillId="14" borderId="28" xfId="4" applyNumberFormat="1" applyFont="1" applyFill="1" applyBorder="1" applyAlignment="1">
      <alignment horizontal="center" vertical="center" wrapText="1"/>
    </xf>
    <xf numFmtId="4" fontId="30" fillId="14" borderId="28" xfId="18" applyNumberFormat="1" applyFont="1" applyFill="1" applyBorder="1" applyAlignment="1">
      <alignment horizontal="center"/>
    </xf>
    <xf numFmtId="4" fontId="30" fillId="14" borderId="58" xfId="18" applyNumberFormat="1" applyFont="1" applyFill="1" applyBorder="1" applyAlignment="1">
      <alignment horizontal="center"/>
    </xf>
    <xf numFmtId="4" fontId="29" fillId="26" borderId="20" xfId="3" applyNumberFormat="1" applyFont="1" applyFill="1" applyBorder="1" applyAlignment="1">
      <alignment horizontal="center" vertical="center" wrapText="1"/>
    </xf>
    <xf numFmtId="4" fontId="29" fillId="26" borderId="29" xfId="17" applyNumberFormat="1" applyFont="1" applyFill="1" applyBorder="1"/>
    <xf numFmtId="4" fontId="29" fillId="26" borderId="62" xfId="17" applyNumberFormat="1" applyFont="1" applyFill="1" applyBorder="1"/>
    <xf numFmtId="4" fontId="24" fillId="33" borderId="30" xfId="5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4" fontId="23" fillId="2" borderId="8" xfId="13" applyNumberFormat="1" applyFont="1" applyFill="1" applyBorder="1" applyAlignment="1">
      <alignment horizontal="center" vertical="center" wrapText="1"/>
    </xf>
    <xf numFmtId="4" fontId="23" fillId="2" borderId="8" xfId="0" applyNumberFormat="1" applyFont="1" applyFill="1" applyBorder="1"/>
    <xf numFmtId="4" fontId="23" fillId="2" borderId="8" xfId="2" applyNumberFormat="1" applyFont="1" applyFill="1" applyBorder="1" applyAlignment="1">
      <alignment horizontal="center" vertical="center" wrapText="1"/>
    </xf>
    <xf numFmtId="4" fontId="23" fillId="2" borderId="8" xfId="0" applyNumberFormat="1" applyFont="1" applyFill="1" applyBorder="1" applyAlignment="1">
      <alignment horizontal="center" vertical="center"/>
    </xf>
    <xf numFmtId="4" fontId="23" fillId="2" borderId="9" xfId="0" applyNumberFormat="1" applyFont="1" applyFill="1" applyBorder="1" applyAlignment="1">
      <alignment horizontal="center" vertical="center"/>
    </xf>
    <xf numFmtId="4" fontId="22" fillId="2" borderId="32" xfId="0" applyNumberFormat="1" applyFont="1" applyFill="1" applyBorder="1" applyAlignment="1">
      <alignment horizontal="center" vertical="center"/>
    </xf>
    <xf numFmtId="4" fontId="23" fillId="2" borderId="8" xfId="0" applyNumberFormat="1" applyFont="1" applyFill="1" applyBorder="1" applyAlignment="1">
      <alignment horizontal="center"/>
    </xf>
    <xf numFmtId="4" fontId="22" fillId="2" borderId="48" xfId="0" applyNumberFormat="1" applyFont="1" applyFill="1" applyBorder="1" applyAlignment="1">
      <alignment horizontal="center" vertical="center"/>
    </xf>
    <xf numFmtId="4" fontId="23" fillId="34" borderId="21" xfId="0" applyNumberFormat="1" applyFont="1" applyFill="1" applyBorder="1" applyAlignment="1">
      <alignment horizontal="center" vertical="center"/>
    </xf>
    <xf numFmtId="4" fontId="22" fillId="34" borderId="23" xfId="0" applyNumberFormat="1" applyFont="1" applyFill="1" applyBorder="1" applyAlignment="1">
      <alignment horizontal="center" vertical="center"/>
    </xf>
    <xf numFmtId="4" fontId="23" fillId="34" borderId="21" xfId="13" applyNumberFormat="1" applyFont="1" applyFill="1" applyBorder="1" applyAlignment="1">
      <alignment horizontal="center" vertical="center"/>
    </xf>
    <xf numFmtId="4" fontId="23" fillId="2" borderId="8" xfId="2" applyNumberFormat="1" applyFont="1" applyFill="1" applyBorder="1" applyAlignment="1">
      <alignment horizontal="center" wrapText="1"/>
    </xf>
    <xf numFmtId="4" fontId="21" fillId="2" borderId="8" xfId="13" applyNumberFormat="1" applyFont="1" applyFill="1" applyBorder="1" applyAlignment="1">
      <alignment horizontal="center" vertical="center" wrapText="1"/>
    </xf>
    <xf numFmtId="4" fontId="21" fillId="2" borderId="8" xfId="5" applyNumberFormat="1" applyFont="1" applyFill="1" applyBorder="1"/>
    <xf numFmtId="4" fontId="21" fillId="2" borderId="8" xfId="5" applyNumberFormat="1" applyFont="1" applyFill="1" applyBorder="1" applyAlignment="1">
      <alignment horizontal="center" vertical="center" wrapText="1"/>
    </xf>
    <xf numFmtId="4" fontId="14" fillId="2" borderId="38" xfId="0" applyNumberFormat="1" applyFont="1" applyFill="1" applyBorder="1" applyAlignment="1">
      <alignment horizontal="center" vertical="center"/>
    </xf>
    <xf numFmtId="4" fontId="21" fillId="2" borderId="8" xfId="5" applyNumberFormat="1" applyFont="1" applyFill="1" applyBorder="1" applyAlignment="1">
      <alignment horizontal="center" vertical="center"/>
    </xf>
    <xf numFmtId="4" fontId="21" fillId="2" borderId="8" xfId="5" applyNumberFormat="1" applyFont="1" applyFill="1" applyBorder="1" applyAlignment="1">
      <alignment vertical="center"/>
    </xf>
    <xf numFmtId="4" fontId="23" fillId="2" borderId="8" xfId="0" applyNumberFormat="1" applyFont="1" applyFill="1" applyBorder="1" applyAlignment="1">
      <alignment vertical="center"/>
    </xf>
    <xf numFmtId="4" fontId="23" fillId="2" borderId="8" xfId="15" applyNumberFormat="1" applyFont="1" applyFill="1" applyBorder="1" applyAlignment="1">
      <alignment horizontal="center" vertical="center" wrapText="1"/>
    </xf>
    <xf numFmtId="4" fontId="23" fillId="2" borderId="8" xfId="5" applyNumberFormat="1" applyFont="1" applyFill="1" applyBorder="1" applyAlignment="1">
      <alignment vertical="center"/>
    </xf>
    <xf numFmtId="4" fontId="23" fillId="2" borderId="8" xfId="5" applyNumberFormat="1" applyFont="1" applyFill="1" applyBorder="1" applyAlignment="1">
      <alignment horizontal="center" vertical="center" wrapText="1"/>
    </xf>
    <xf numFmtId="4" fontId="23" fillId="2" borderId="8" xfId="5" applyNumberFormat="1" applyFont="1" applyFill="1" applyBorder="1" applyAlignment="1">
      <alignment horizontal="center" vertical="center"/>
    </xf>
    <xf numFmtId="4" fontId="21" fillId="2" borderId="8" xfId="2" applyNumberFormat="1" applyFont="1" applyFill="1" applyBorder="1" applyAlignment="1">
      <alignment horizontal="center" vertical="center" wrapText="1"/>
    </xf>
    <xf numFmtId="4" fontId="21" fillId="2" borderId="8" xfId="0" applyNumberFormat="1" applyFont="1" applyFill="1" applyBorder="1" applyAlignment="1">
      <alignment vertical="center"/>
    </xf>
    <xf numFmtId="4" fontId="21" fillId="2" borderId="8" xfId="14" applyNumberFormat="1" applyFont="1" applyFill="1" applyBorder="1" applyAlignment="1">
      <alignment horizontal="center" vertical="center" wrapText="1"/>
    </xf>
    <xf numFmtId="0" fontId="23" fillId="26" borderId="8" xfId="0" applyFont="1" applyFill="1" applyBorder="1" applyAlignment="1">
      <alignment horizontal="center" vertical="center"/>
    </xf>
    <xf numFmtId="0" fontId="23" fillId="26" borderId="8" xfId="0" applyFont="1" applyFill="1" applyBorder="1"/>
    <xf numFmtId="2" fontId="24" fillId="32" borderId="9" xfId="0" applyNumberFormat="1" applyFont="1" applyFill="1" applyBorder="1" applyAlignment="1">
      <alignment vertical="center"/>
    </xf>
    <xf numFmtId="2" fontId="24" fillId="32" borderId="11" xfId="0" applyNumberFormat="1" applyFont="1" applyFill="1" applyBorder="1" applyAlignment="1">
      <alignment vertical="center"/>
    </xf>
    <xf numFmtId="2" fontId="24" fillId="33" borderId="9" xfId="5" applyNumberFormat="1" applyFont="1" applyFill="1" applyBorder="1" applyAlignment="1">
      <alignment vertical="center"/>
    </xf>
    <xf numFmtId="2" fontId="24" fillId="33" borderId="11" xfId="5" applyNumberFormat="1" applyFont="1" applyFill="1" applyBorder="1" applyAlignment="1">
      <alignment vertical="center"/>
    </xf>
    <xf numFmtId="4" fontId="29" fillId="2" borderId="28" xfId="18" applyNumberFormat="1" applyFont="1" applyFill="1" applyBorder="1"/>
    <xf numFmtId="4" fontId="29" fillId="2" borderId="47" xfId="18" applyNumberFormat="1" applyFont="1" applyFill="1" applyBorder="1"/>
    <xf numFmtId="4" fontId="29" fillId="2" borderId="34" xfId="18" applyNumberFormat="1" applyFont="1" applyFill="1" applyBorder="1" applyAlignment="1">
      <alignment horizontal="center"/>
    </xf>
    <xf numFmtId="4" fontId="29" fillId="2" borderId="6" xfId="18" applyNumberFormat="1" applyFont="1" applyFill="1" applyBorder="1" applyAlignment="1">
      <alignment horizontal="center"/>
    </xf>
    <xf numFmtId="4" fontId="29" fillId="2" borderId="58" xfId="18" applyNumberFormat="1" applyFont="1" applyFill="1" applyBorder="1"/>
    <xf numFmtId="4" fontId="29" fillId="2" borderId="59" xfId="18" applyNumberFormat="1" applyFont="1" applyFill="1" applyBorder="1"/>
    <xf numFmtId="4" fontId="30" fillId="31" borderId="8" xfId="4" applyNumberFormat="1" applyFont="1" applyFill="1" applyBorder="1" applyAlignment="1">
      <alignment horizontal="center" vertical="center" wrapText="1"/>
    </xf>
    <xf numFmtId="4" fontId="23" fillId="35" borderId="8" xfId="2" applyNumberFormat="1" applyFont="1" applyFill="1" applyBorder="1" applyAlignment="1">
      <alignment horizontal="center" vertical="center" wrapText="1"/>
    </xf>
    <xf numFmtId="0" fontId="23" fillId="2" borderId="8" xfId="2" applyFont="1" applyFill="1" applyBorder="1" applyAlignment="1">
      <alignment horizontal="center" vertical="center" wrapText="1"/>
    </xf>
    <xf numFmtId="0" fontId="23" fillId="2" borderId="8" xfId="13" applyFont="1" applyFill="1" applyBorder="1" applyAlignment="1">
      <alignment horizontal="center" vertical="center" wrapText="1"/>
    </xf>
    <xf numFmtId="4" fontId="23" fillId="15" borderId="8" xfId="2" applyNumberFormat="1" applyFont="1" applyFill="1" applyBorder="1" applyAlignment="1">
      <alignment horizontal="center" vertical="center" wrapText="1"/>
    </xf>
    <xf numFmtId="4" fontId="41" fillId="26" borderId="36" xfId="17" applyNumberFormat="1" applyFont="1" applyFill="1" applyBorder="1" applyAlignment="1">
      <alignment horizontal="center" vertical="center" wrapText="1"/>
    </xf>
    <xf numFmtId="2" fontId="42" fillId="32" borderId="10" xfId="0" applyNumberFormat="1" applyFont="1" applyFill="1" applyBorder="1" applyAlignment="1">
      <alignment horizontal="center" vertical="center"/>
    </xf>
    <xf numFmtId="2" fontId="42" fillId="33" borderId="10" xfId="5" applyNumberFormat="1" applyFont="1" applyFill="1" applyBorder="1" applyAlignment="1">
      <alignment horizontal="center" vertical="center"/>
    </xf>
    <xf numFmtId="4" fontId="37" fillId="12" borderId="8" xfId="0" applyNumberFormat="1" applyFont="1" applyFill="1" applyBorder="1" applyAlignment="1">
      <alignment horizontal="center"/>
    </xf>
    <xf numFmtId="2" fontId="28" fillId="23" borderId="25" xfId="16" applyNumberFormat="1" applyFont="1" applyBorder="1" applyAlignment="1">
      <alignment vertical="center"/>
    </xf>
    <xf numFmtId="2" fontId="25" fillId="3" borderId="28" xfId="2" applyNumberFormat="1" applyFont="1" applyBorder="1" applyAlignment="1">
      <alignment vertical="center" wrapText="1"/>
    </xf>
    <xf numFmtId="2" fontId="24" fillId="3" borderId="46" xfId="2" applyNumberFormat="1" applyFont="1" applyBorder="1" applyAlignment="1">
      <alignment horizontal="center" vertical="center" wrapText="1"/>
    </xf>
    <xf numFmtId="0" fontId="38" fillId="12" borderId="18" xfId="0" applyFont="1" applyFill="1" applyBorder="1" applyAlignment="1">
      <alignment horizontal="center"/>
    </xf>
    <xf numFmtId="0" fontId="38" fillId="14" borderId="19" xfId="0" applyFont="1" applyFill="1" applyBorder="1" applyAlignment="1">
      <alignment horizontal="center"/>
    </xf>
    <xf numFmtId="4" fontId="37" fillId="14" borderId="21" xfId="0" applyNumberFormat="1" applyFont="1" applyFill="1" applyBorder="1" applyAlignment="1">
      <alignment horizontal="center"/>
    </xf>
    <xf numFmtId="4" fontId="37" fillId="12" borderId="22" xfId="0" applyNumberFormat="1" applyFont="1" applyFill="1" applyBorder="1" applyAlignment="1">
      <alignment horizontal="center" vertical="center"/>
    </xf>
    <xf numFmtId="4" fontId="37" fillId="14" borderId="23" xfId="0" applyNumberFormat="1" applyFont="1" applyFill="1" applyBorder="1" applyAlignment="1">
      <alignment horizontal="center" vertical="center"/>
    </xf>
    <xf numFmtId="0" fontId="37" fillId="32" borderId="12" xfId="0" applyFont="1" applyFill="1" applyBorder="1"/>
    <xf numFmtId="0" fontId="38" fillId="32" borderId="14" xfId="0" applyFont="1" applyFill="1" applyBorder="1" applyAlignment="1">
      <alignment horizontal="center"/>
    </xf>
    <xf numFmtId="4" fontId="39" fillId="32" borderId="14" xfId="0" applyNumberFormat="1" applyFont="1" applyFill="1" applyBorder="1" applyAlignment="1">
      <alignment horizontal="center"/>
    </xf>
    <xf numFmtId="4" fontId="37" fillId="32" borderId="14" xfId="0" applyNumberFormat="1" applyFont="1" applyFill="1" applyBorder="1" applyAlignment="1">
      <alignment horizontal="center" vertical="center"/>
    </xf>
    <xf numFmtId="2" fontId="29" fillId="18" borderId="28" xfId="18" applyNumberFormat="1" applyFont="1" applyFill="1" applyBorder="1" applyAlignment="1">
      <alignment horizontal="right" wrapText="1"/>
    </xf>
    <xf numFmtId="2" fontId="29" fillId="18" borderId="24" xfId="18" applyNumberFormat="1" applyFont="1" applyFill="1" applyBorder="1"/>
    <xf numFmtId="2" fontId="29" fillId="18" borderId="34" xfId="18" applyNumberFormat="1" applyFont="1" applyFill="1" applyBorder="1" applyAlignment="1">
      <alignment horizontal="center" wrapText="1"/>
    </xf>
    <xf numFmtId="2" fontId="29" fillId="18" borderId="35" xfId="18" applyNumberFormat="1" applyFont="1" applyFill="1" applyBorder="1" applyAlignment="1">
      <alignment horizontal="center"/>
    </xf>
    <xf numFmtId="2" fontId="29" fillId="18" borderId="46" xfId="18" applyNumberFormat="1" applyFont="1" applyFill="1" applyBorder="1"/>
    <xf numFmtId="2" fontId="29" fillId="18" borderId="25" xfId="18" applyNumberFormat="1" applyFont="1" applyFill="1" applyBorder="1"/>
    <xf numFmtId="0" fontId="37" fillId="20" borderId="8" xfId="0" applyFont="1" applyFill="1" applyBorder="1"/>
    <xf numFmtId="0" fontId="38" fillId="20" borderId="8" xfId="0" applyFont="1" applyFill="1" applyBorder="1" applyAlignment="1">
      <alignment horizontal="center" vertical="center"/>
    </xf>
    <xf numFmtId="0" fontId="23" fillId="2" borderId="8" xfId="13" applyFont="1" applyFill="1" applyBorder="1" applyAlignment="1">
      <alignment wrapText="1"/>
    </xf>
    <xf numFmtId="2" fontId="23" fillId="12" borderId="21" xfId="0" applyNumberFormat="1" applyFont="1" applyFill="1" applyBorder="1" applyAlignment="1">
      <alignment horizontal="center" vertical="center"/>
    </xf>
    <xf numFmtId="4" fontId="21" fillId="17" borderId="21" xfId="13" applyNumberFormat="1" applyFont="1" applyBorder="1" applyAlignment="1">
      <alignment horizontal="center" vertical="center"/>
    </xf>
    <xf numFmtId="4" fontId="43" fillId="36" borderId="8" xfId="19" applyNumberFormat="1" applyFont="1" applyBorder="1" applyAlignment="1">
      <alignment horizontal="center" vertical="center"/>
    </xf>
    <xf numFmtId="4" fontId="23" fillId="10" borderId="8" xfId="0" applyNumberFormat="1" applyFont="1" applyFill="1" applyBorder="1" applyAlignment="1">
      <alignment horizontal="center"/>
    </xf>
    <xf numFmtId="0" fontId="23" fillId="10" borderId="8" xfId="0" applyFont="1" applyFill="1" applyBorder="1" applyAlignment="1">
      <alignment horizontal="center" vertical="center"/>
    </xf>
    <xf numFmtId="0" fontId="23" fillId="10" borderId="21" xfId="0" applyFont="1" applyFill="1" applyBorder="1" applyAlignment="1">
      <alignment horizontal="center" vertical="center"/>
    </xf>
    <xf numFmtId="0" fontId="23" fillId="10" borderId="20" xfId="0" applyFont="1" applyFill="1" applyBorder="1" applyAlignment="1">
      <alignment horizontal="center"/>
    </xf>
    <xf numFmtId="0" fontId="23" fillId="0" borderId="8" xfId="3" applyFont="1" applyFill="1" applyBorder="1" applyAlignment="1">
      <alignment horizontal="center" vertical="center" wrapText="1"/>
    </xf>
    <xf numFmtId="0" fontId="23" fillId="28" borderId="54" xfId="0" applyFont="1" applyFill="1" applyBorder="1" applyAlignment="1">
      <alignment horizontal="left" vertical="center"/>
    </xf>
    <xf numFmtId="0" fontId="23" fillId="28" borderId="14" xfId="0" applyFont="1" applyFill="1" applyBorder="1" applyAlignment="1">
      <alignment horizontal="left" vertical="center"/>
    </xf>
    <xf numFmtId="0" fontId="23" fillId="13" borderId="20" xfId="0" applyFont="1" applyFill="1" applyBorder="1" applyAlignment="1">
      <alignment horizontal="center" vertical="center"/>
    </xf>
    <xf numFmtId="0" fontId="23" fillId="13" borderId="8" xfId="0" applyFont="1" applyFill="1" applyBorder="1" applyAlignment="1">
      <alignment horizontal="center" vertical="center"/>
    </xf>
    <xf numFmtId="0" fontId="23" fillId="13" borderId="21" xfId="0" applyFont="1" applyFill="1" applyBorder="1" applyAlignment="1">
      <alignment horizontal="center" vertical="center"/>
    </xf>
    <xf numFmtId="0" fontId="23" fillId="14" borderId="20" xfId="0" applyFont="1" applyFill="1" applyBorder="1" applyAlignment="1">
      <alignment horizontal="center"/>
    </xf>
    <xf numFmtId="0" fontId="23" fillId="14" borderId="8" xfId="0" applyFont="1" applyFill="1" applyBorder="1" applyAlignment="1">
      <alignment horizontal="center"/>
    </xf>
    <xf numFmtId="0" fontId="23" fillId="14" borderId="21" xfId="0" applyFont="1" applyFill="1" applyBorder="1" applyAlignment="1">
      <alignment horizontal="center"/>
    </xf>
    <xf numFmtId="4" fontId="23" fillId="13" borderId="20" xfId="0" applyNumberFormat="1" applyFont="1" applyFill="1" applyBorder="1" applyAlignment="1">
      <alignment horizontal="center" vertical="center"/>
    </xf>
    <xf numFmtId="4" fontId="23" fillId="13" borderId="8" xfId="0" applyNumberFormat="1" applyFont="1" applyFill="1" applyBorder="1" applyAlignment="1">
      <alignment horizontal="center" vertical="center"/>
    </xf>
    <xf numFmtId="4" fontId="23" fillId="13" borderId="21" xfId="0" applyNumberFormat="1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 wrapText="1"/>
    </xf>
    <xf numFmtId="0" fontId="34" fillId="12" borderId="8" xfId="2" applyFont="1" applyFill="1" applyBorder="1" applyAlignment="1">
      <alignment horizontal="center" vertical="center" wrapText="1"/>
    </xf>
    <xf numFmtId="0" fontId="23" fillId="13" borderId="20" xfId="0" applyFont="1" applyFill="1" applyBorder="1" applyAlignment="1">
      <alignment horizontal="center"/>
    </xf>
    <xf numFmtId="0" fontId="23" fillId="13" borderId="8" xfId="0" applyFont="1" applyFill="1" applyBorder="1" applyAlignment="1">
      <alignment horizontal="center"/>
    </xf>
    <xf numFmtId="4" fontId="23" fillId="13" borderId="8" xfId="0" applyNumberFormat="1" applyFont="1" applyFill="1" applyBorder="1" applyAlignment="1">
      <alignment horizontal="center"/>
    </xf>
    <xf numFmtId="0" fontId="22" fillId="3" borderId="1" xfId="2" applyFont="1" applyBorder="1" applyAlignment="1">
      <alignment vertical="center" wrapText="1"/>
    </xf>
    <xf numFmtId="0" fontId="22" fillId="3" borderId="2" xfId="2" applyFont="1" applyBorder="1" applyAlignment="1">
      <alignment vertical="center" wrapText="1"/>
    </xf>
    <xf numFmtId="0" fontId="22" fillId="3" borderId="4" xfId="2" applyFont="1" applyBorder="1" applyAlignment="1">
      <alignment vertical="center" wrapText="1"/>
    </xf>
    <xf numFmtId="0" fontId="23" fillId="3" borderId="5" xfId="2" applyFont="1" applyBorder="1" applyAlignment="1">
      <alignment vertical="center" wrapText="1"/>
    </xf>
    <xf numFmtId="0" fontId="23" fillId="3" borderId="0" xfId="2" applyFont="1" applyBorder="1" applyAlignment="1">
      <alignment vertical="center" wrapText="1"/>
    </xf>
    <xf numFmtId="0" fontId="23" fillId="3" borderId="6" xfId="2" applyFont="1" applyBorder="1" applyAlignment="1">
      <alignment vertical="center" wrapText="1"/>
    </xf>
    <xf numFmtId="0" fontId="23" fillId="3" borderId="43" xfId="2" applyFont="1" applyBorder="1" applyAlignment="1">
      <alignment vertical="center" wrapText="1"/>
    </xf>
    <xf numFmtId="0" fontId="23" fillId="3" borderId="16" xfId="2" applyFont="1" applyBorder="1" applyAlignment="1">
      <alignment vertical="center" wrapText="1"/>
    </xf>
    <xf numFmtId="0" fontId="23" fillId="3" borderId="53" xfId="2" applyFont="1" applyBorder="1" applyAlignment="1">
      <alignment vertical="center" wrapText="1"/>
    </xf>
    <xf numFmtId="0" fontId="22" fillId="0" borderId="29" xfId="2" applyFont="1" applyFill="1" applyBorder="1" applyAlignment="1">
      <alignment vertical="center" wrapText="1"/>
    </xf>
    <xf numFmtId="49" fontId="22" fillId="0" borderId="9" xfId="2" applyNumberFormat="1" applyFont="1" applyFill="1" applyBorder="1" applyAlignment="1">
      <alignment vertical="center" wrapText="1"/>
    </xf>
    <xf numFmtId="0" fontId="22" fillId="0" borderId="9" xfId="2" applyFont="1" applyFill="1" applyBorder="1" applyAlignment="1">
      <alignment vertical="center" wrapText="1"/>
    </xf>
    <xf numFmtId="0" fontId="22" fillId="0" borderId="12" xfId="2" applyFont="1" applyFill="1" applyBorder="1" applyAlignment="1">
      <alignment vertical="center" wrapText="1"/>
    </xf>
    <xf numFmtId="0" fontId="22" fillId="0" borderId="13" xfId="2" applyFont="1" applyFill="1" applyBorder="1" applyAlignment="1">
      <alignment vertical="center" wrapText="1"/>
    </xf>
    <xf numFmtId="0" fontId="22" fillId="0" borderId="14" xfId="2" applyFont="1" applyFill="1" applyBorder="1" applyAlignment="1">
      <alignment vertical="center" wrapText="1"/>
    </xf>
    <xf numFmtId="0" fontId="22" fillId="0" borderId="12" xfId="2" applyFont="1" applyFill="1" applyBorder="1" applyAlignment="1">
      <alignment vertical="center"/>
    </xf>
    <xf numFmtId="0" fontId="22" fillId="0" borderId="13" xfId="2" applyFont="1" applyFill="1" applyBorder="1" applyAlignment="1">
      <alignment vertical="center"/>
    </xf>
    <xf numFmtId="0" fontId="22" fillId="0" borderId="14" xfId="2" applyFont="1" applyFill="1" applyBorder="1" applyAlignment="1">
      <alignment vertical="center"/>
    </xf>
    <xf numFmtId="0" fontId="22" fillId="0" borderId="30" xfId="5" applyFont="1" applyFill="1" applyBorder="1" applyAlignment="1">
      <alignment vertical="center" wrapText="1"/>
    </xf>
    <xf numFmtId="0" fontId="13" fillId="0" borderId="29" xfId="0" applyFont="1" applyFill="1" applyBorder="1" applyAlignment="1">
      <alignment vertical="center"/>
    </xf>
    <xf numFmtId="0" fontId="22" fillId="0" borderId="36" xfId="2" applyFont="1" applyFill="1" applyBorder="1" applyAlignment="1">
      <alignment vertical="center" wrapText="1"/>
    </xf>
    <xf numFmtId="49" fontId="22" fillId="0" borderId="10" xfId="2" applyNumberFormat="1" applyFont="1" applyFill="1" applyBorder="1" applyAlignment="1">
      <alignment vertical="center" wrapText="1"/>
    </xf>
    <xf numFmtId="0" fontId="22" fillId="0" borderId="10" xfId="2" applyFont="1" applyFill="1" applyBorder="1" applyAlignment="1">
      <alignment vertical="center" wrapText="1"/>
    </xf>
    <xf numFmtId="0" fontId="23" fillId="0" borderId="12" xfId="8" applyFont="1" applyFill="1" applyBorder="1" applyAlignment="1">
      <alignment vertical="center" wrapText="1"/>
    </xf>
    <xf numFmtId="0" fontId="23" fillId="0" borderId="13" xfId="8" applyFont="1" applyFill="1" applyBorder="1" applyAlignment="1">
      <alignment vertical="center" wrapText="1"/>
    </xf>
    <xf numFmtId="0" fontId="23" fillId="0" borderId="14" xfId="8" applyFont="1" applyFill="1" applyBorder="1" applyAlignment="1">
      <alignment vertical="center" wrapText="1"/>
    </xf>
    <xf numFmtId="0" fontId="23" fillId="0" borderId="12" xfId="4" applyFont="1" applyFill="1" applyBorder="1" applyAlignment="1">
      <alignment vertical="center" wrapText="1"/>
    </xf>
    <xf numFmtId="0" fontId="23" fillId="0" borderId="13" xfId="4" applyFont="1" applyFill="1" applyBorder="1" applyAlignment="1">
      <alignment vertical="center" wrapText="1"/>
    </xf>
    <xf numFmtId="0" fontId="23" fillId="0" borderId="14" xfId="4" applyFont="1" applyFill="1" applyBorder="1" applyAlignment="1">
      <alignment vertical="center" wrapText="1"/>
    </xf>
    <xf numFmtId="0" fontId="22" fillId="0" borderId="37" xfId="5" applyFont="1" applyFill="1" applyBorder="1" applyAlignment="1">
      <alignment vertical="center" wrapText="1"/>
    </xf>
    <xf numFmtId="0" fontId="13" fillId="0" borderId="36" xfId="0" applyFont="1" applyFill="1" applyBorder="1" applyAlignment="1">
      <alignment vertical="center"/>
    </xf>
    <xf numFmtId="0" fontId="23" fillId="0" borderId="9" xfId="3" applyFont="1" applyFill="1" applyBorder="1" applyAlignment="1">
      <alignment vertical="center" wrapText="1"/>
    </xf>
    <xf numFmtId="0" fontId="23" fillId="0" borderId="9" xfId="7" applyFont="1" applyFill="1" applyBorder="1" applyAlignment="1">
      <alignment vertical="center" wrapText="1"/>
    </xf>
    <xf numFmtId="0" fontId="22" fillId="0" borderId="40" xfId="2" applyFont="1" applyFill="1" applyBorder="1" applyAlignment="1">
      <alignment vertical="center" wrapText="1"/>
    </xf>
    <xf numFmtId="49" fontId="22" fillId="0" borderId="11" xfId="2" applyNumberFormat="1" applyFont="1" applyFill="1" applyBorder="1" applyAlignment="1">
      <alignment vertical="center" wrapText="1"/>
    </xf>
    <xf numFmtId="0" fontId="22" fillId="0" borderId="11" xfId="2" applyFont="1" applyFill="1" applyBorder="1" applyAlignment="1">
      <alignment vertical="center" wrapText="1"/>
    </xf>
    <xf numFmtId="0" fontId="23" fillId="0" borderId="11" xfId="3" applyFont="1" applyFill="1" applyBorder="1" applyAlignment="1">
      <alignment vertical="center" wrapText="1"/>
    </xf>
    <xf numFmtId="0" fontId="23" fillId="0" borderId="11" xfId="7" applyFont="1" applyFill="1" applyBorder="1" applyAlignment="1">
      <alignment vertical="center" wrapText="1"/>
    </xf>
    <xf numFmtId="0" fontId="22" fillId="0" borderId="45" xfId="5" applyFont="1" applyFill="1" applyBorder="1" applyAlignment="1">
      <alignment vertical="center" wrapText="1"/>
    </xf>
    <xf numFmtId="0" fontId="13" fillId="0" borderId="40" xfId="0" applyFont="1" applyFill="1" applyBorder="1" applyAlignment="1">
      <alignment vertical="center"/>
    </xf>
    <xf numFmtId="0" fontId="22" fillId="10" borderId="54" xfId="2" applyFont="1" applyFill="1" applyBorder="1" applyAlignment="1">
      <alignment vertical="center" wrapText="1"/>
    </xf>
    <xf numFmtId="0" fontId="22" fillId="10" borderId="13" xfId="2" applyFont="1" applyFill="1" applyBorder="1" applyAlignment="1">
      <alignment vertical="center" wrapText="1"/>
    </xf>
    <xf numFmtId="0" fontId="22" fillId="10" borderId="66" xfId="2" applyFont="1" applyFill="1" applyBorder="1" applyAlignment="1">
      <alignment vertical="center" wrapText="1"/>
    </xf>
    <xf numFmtId="4" fontId="23" fillId="10" borderId="54" xfId="0" applyNumberFormat="1" applyFont="1" applyFill="1" applyBorder="1" applyAlignment="1"/>
    <xf numFmtId="4" fontId="23" fillId="10" borderId="13" xfId="0" applyNumberFormat="1" applyFont="1" applyFill="1" applyBorder="1" applyAlignment="1"/>
    <xf numFmtId="4" fontId="23" fillId="10" borderId="66" xfId="0" applyNumberFormat="1" applyFont="1" applyFill="1" applyBorder="1" applyAlignment="1"/>
    <xf numFmtId="4" fontId="23" fillId="14" borderId="54" xfId="0" applyNumberFormat="1" applyFont="1" applyFill="1" applyBorder="1" applyAlignment="1"/>
    <xf numFmtId="4" fontId="23" fillId="14" borderId="13" xfId="0" applyNumberFormat="1" applyFont="1" applyFill="1" applyBorder="1" applyAlignment="1"/>
    <xf numFmtId="4" fontId="23" fillId="14" borderId="66" xfId="0" applyNumberFormat="1" applyFont="1" applyFill="1" applyBorder="1" applyAlignment="1"/>
    <xf numFmtId="4" fontId="23" fillId="29" borderId="54" xfId="0" applyNumberFormat="1" applyFont="1" applyFill="1" applyBorder="1" applyAlignment="1"/>
    <xf numFmtId="4" fontId="23" fillId="29" borderId="13" xfId="0" applyNumberFormat="1" applyFont="1" applyFill="1" applyBorder="1" applyAlignment="1"/>
    <xf numFmtId="4" fontId="23" fillId="29" borderId="66" xfId="0" applyNumberFormat="1" applyFont="1" applyFill="1" applyBorder="1" applyAlignment="1"/>
    <xf numFmtId="4" fontId="23" fillId="28" borderId="55" xfId="2" applyNumberFormat="1" applyFont="1" applyFill="1" applyBorder="1" applyAlignment="1">
      <alignment vertical="center"/>
    </xf>
    <xf numFmtId="4" fontId="23" fillId="28" borderId="48" xfId="2" applyNumberFormat="1" applyFont="1" applyFill="1" applyBorder="1" applyAlignment="1">
      <alignment vertical="center"/>
    </xf>
    <xf numFmtId="0" fontId="22" fillId="3" borderId="28" xfId="2" applyFont="1" applyBorder="1" applyAlignment="1">
      <alignment vertical="center" wrapText="1"/>
    </xf>
    <xf numFmtId="0" fontId="22" fillId="3" borderId="15" xfId="2" applyFont="1" applyBorder="1" applyAlignment="1">
      <alignment vertical="center" wrapText="1"/>
    </xf>
    <xf numFmtId="0" fontId="22" fillId="3" borderId="24" xfId="2" applyFont="1" applyBorder="1" applyAlignment="1">
      <alignment vertical="center" wrapText="1"/>
    </xf>
    <xf numFmtId="0" fontId="23" fillId="3" borderId="34" xfId="2" applyFont="1" applyBorder="1" applyAlignment="1">
      <alignment vertical="center" wrapText="1"/>
    </xf>
    <xf numFmtId="0" fontId="23" fillId="3" borderId="35" xfId="2" applyFont="1" applyBorder="1" applyAlignment="1">
      <alignment vertical="center" wrapText="1"/>
    </xf>
    <xf numFmtId="0" fontId="23" fillId="3" borderId="46" xfId="2" applyFont="1" applyBorder="1" applyAlignment="1">
      <alignment vertical="center" wrapText="1"/>
    </xf>
    <xf numFmtId="0" fontId="23" fillId="3" borderId="25" xfId="2" applyFont="1" applyBorder="1" applyAlignment="1">
      <alignment vertical="center" wrapText="1"/>
    </xf>
    <xf numFmtId="4" fontId="23" fillId="2" borderId="12" xfId="2" applyNumberFormat="1" applyFont="1" applyFill="1" applyBorder="1" applyAlignment="1">
      <alignment vertical="center" wrapText="1"/>
    </xf>
    <xf numFmtId="4" fontId="23" fillId="2" borderId="13" xfId="2" applyNumberFormat="1" applyFont="1" applyFill="1" applyBorder="1" applyAlignment="1">
      <alignment vertical="center" wrapText="1"/>
    </xf>
    <xf numFmtId="4" fontId="23" fillId="2" borderId="14" xfId="2" applyNumberFormat="1" applyFont="1" applyFill="1" applyBorder="1" applyAlignment="1">
      <alignment vertical="center" wrapText="1"/>
    </xf>
    <xf numFmtId="4" fontId="23" fillId="2" borderId="12" xfId="3" applyNumberFormat="1" applyFont="1" applyFill="1" applyBorder="1" applyAlignment="1">
      <alignment vertical="center" wrapText="1"/>
    </xf>
    <xf numFmtId="4" fontId="23" fillId="2" borderId="14" xfId="3" applyNumberFormat="1" applyFont="1" applyFill="1" applyBorder="1" applyAlignment="1">
      <alignment vertical="center" wrapText="1"/>
    </xf>
    <xf numFmtId="0" fontId="23" fillId="28" borderId="54" xfId="0" applyFont="1" applyFill="1" applyBorder="1" applyAlignment="1"/>
    <xf numFmtId="0" fontId="23" fillId="28" borderId="14" xfId="0" applyFont="1" applyFill="1" applyBorder="1" applyAlignment="1"/>
    <xf numFmtId="0" fontId="22" fillId="14" borderId="54" xfId="0" applyFont="1" applyFill="1" applyBorder="1" applyAlignment="1"/>
    <xf numFmtId="0" fontId="22" fillId="14" borderId="13" xfId="0" applyFont="1" applyFill="1" applyBorder="1" applyAlignment="1"/>
    <xf numFmtId="0" fontId="22" fillId="14" borderId="66" xfId="0" applyFont="1" applyFill="1" applyBorder="1" applyAlignment="1"/>
    <xf numFmtId="4" fontId="23" fillId="2" borderId="28" xfId="13" applyNumberFormat="1" applyFont="1" applyFill="1" applyBorder="1" applyAlignment="1">
      <alignment vertical="center" wrapText="1"/>
    </xf>
    <xf numFmtId="4" fontId="23" fillId="2" borderId="15" xfId="13" applyNumberFormat="1" applyFont="1" applyFill="1" applyBorder="1" applyAlignment="1">
      <alignment vertical="center" wrapText="1"/>
    </xf>
    <xf numFmtId="4" fontId="23" fillId="2" borderId="24" xfId="13" applyNumberFormat="1" applyFont="1" applyFill="1" applyBorder="1" applyAlignment="1">
      <alignment vertical="center" wrapText="1"/>
    </xf>
    <xf numFmtId="4" fontId="23" fillId="2" borderId="9" xfId="13" applyNumberFormat="1" applyFont="1" applyFill="1" applyBorder="1" applyAlignment="1">
      <alignment vertical="center" wrapText="1"/>
    </xf>
    <xf numFmtId="4" fontId="23" fillId="2" borderId="34" xfId="13" applyNumberFormat="1" applyFont="1" applyFill="1" applyBorder="1" applyAlignment="1">
      <alignment vertical="center" wrapText="1"/>
    </xf>
    <xf numFmtId="4" fontId="23" fillId="2" borderId="0" xfId="13" applyNumberFormat="1" applyFont="1" applyFill="1" applyBorder="1" applyAlignment="1">
      <alignment vertical="center" wrapText="1"/>
    </xf>
    <xf numFmtId="4" fontId="23" fillId="2" borderId="35" xfId="13" applyNumberFormat="1" applyFont="1" applyFill="1" applyBorder="1" applyAlignment="1">
      <alignment vertical="center" wrapText="1"/>
    </xf>
    <xf numFmtId="4" fontId="23" fillId="2" borderId="10" xfId="13" applyNumberFormat="1" applyFont="1" applyFill="1" applyBorder="1" applyAlignment="1">
      <alignment vertical="center" wrapText="1"/>
    </xf>
    <xf numFmtId="0" fontId="23" fillId="2" borderId="10" xfId="13" applyFont="1" applyFill="1" applyBorder="1" applyAlignment="1">
      <alignment vertical="center" wrapText="1"/>
    </xf>
    <xf numFmtId="4" fontId="23" fillId="2" borderId="46" xfId="13" applyNumberFormat="1" applyFont="1" applyFill="1" applyBorder="1" applyAlignment="1">
      <alignment vertical="center" wrapText="1"/>
    </xf>
    <xf numFmtId="4" fontId="23" fillId="2" borderId="16" xfId="13" applyNumberFormat="1" applyFont="1" applyFill="1" applyBorder="1" applyAlignment="1">
      <alignment vertical="center" wrapText="1"/>
    </xf>
    <xf numFmtId="4" fontId="23" fillId="2" borderId="25" xfId="13" applyNumberFormat="1" applyFont="1" applyFill="1" applyBorder="1" applyAlignment="1">
      <alignment vertical="center" wrapText="1"/>
    </xf>
    <xf numFmtId="4" fontId="23" fillId="2" borderId="11" xfId="13" applyNumberFormat="1" applyFont="1" applyFill="1" applyBorder="1" applyAlignment="1">
      <alignment vertical="center" wrapText="1"/>
    </xf>
    <xf numFmtId="0" fontId="23" fillId="2" borderId="11" xfId="13" applyFont="1" applyFill="1" applyBorder="1" applyAlignment="1">
      <alignment vertical="center" wrapText="1"/>
    </xf>
    <xf numFmtId="0" fontId="22" fillId="30" borderId="54" xfId="0" applyFont="1" applyFill="1" applyBorder="1" applyAlignment="1"/>
    <xf numFmtId="0" fontId="22" fillId="30" borderId="13" xfId="0" applyFont="1" applyFill="1" applyBorder="1" applyAlignment="1"/>
    <xf numFmtId="0" fontId="22" fillId="30" borderId="66" xfId="0" applyFont="1" applyFill="1" applyBorder="1" applyAlignment="1"/>
    <xf numFmtId="0" fontId="22" fillId="29" borderId="54" xfId="0" applyFont="1" applyFill="1" applyBorder="1" applyAlignment="1"/>
    <xf numFmtId="0" fontId="22" fillId="29" borderId="13" xfId="0" applyFont="1" applyFill="1" applyBorder="1" applyAlignment="1"/>
    <xf numFmtId="0" fontId="22" fillId="29" borderId="66" xfId="0" applyFont="1" applyFill="1" applyBorder="1" applyAlignment="1"/>
    <xf numFmtId="0" fontId="23" fillId="28" borderId="55" xfId="2" applyFont="1" applyFill="1" applyBorder="1" applyAlignment="1">
      <alignment vertical="center"/>
    </xf>
    <xf numFmtId="0" fontId="23" fillId="28" borderId="48" xfId="2" applyFont="1" applyFill="1" applyBorder="1" applyAlignment="1">
      <alignment vertical="center"/>
    </xf>
    <xf numFmtId="0" fontId="18" fillId="0" borderId="29" xfId="0" applyFont="1" applyFill="1" applyBorder="1" applyAlignment="1">
      <alignment vertical="center"/>
    </xf>
    <xf numFmtId="0" fontId="18" fillId="0" borderId="36" xfId="0" applyFont="1" applyFill="1" applyBorder="1" applyAlignment="1">
      <alignment vertical="center"/>
    </xf>
    <xf numFmtId="0" fontId="18" fillId="0" borderId="40" xfId="0" applyFont="1" applyFill="1" applyBorder="1" applyAlignment="1">
      <alignment vertical="center"/>
    </xf>
    <xf numFmtId="4" fontId="23" fillId="2" borderId="12" xfId="0" applyNumberFormat="1" applyFont="1" applyFill="1" applyBorder="1" applyAlignment="1"/>
    <xf numFmtId="4" fontId="23" fillId="2" borderId="13" xfId="0" applyNumberFormat="1" applyFont="1" applyFill="1" applyBorder="1" applyAlignment="1"/>
    <xf numFmtId="4" fontId="23" fillId="2" borderId="14" xfId="0" applyNumberFormat="1" applyFont="1" applyFill="1" applyBorder="1" applyAlignment="1"/>
    <xf numFmtId="4" fontId="23" fillId="28" borderId="54" xfId="0" applyNumberFormat="1" applyFont="1" applyFill="1" applyBorder="1" applyAlignment="1">
      <alignment vertical="center"/>
    </xf>
    <xf numFmtId="4" fontId="23" fillId="28" borderId="14" xfId="0" applyNumberFormat="1" applyFont="1" applyFill="1" applyBorder="1" applyAlignment="1">
      <alignment vertical="center"/>
    </xf>
    <xf numFmtId="4" fontId="22" fillId="14" borderId="54" xfId="0" applyNumberFormat="1" applyFont="1" applyFill="1" applyBorder="1" applyAlignment="1"/>
    <xf numFmtId="4" fontId="22" fillId="14" borderId="13" xfId="0" applyNumberFormat="1" applyFont="1" applyFill="1" applyBorder="1" applyAlignment="1"/>
    <xf numFmtId="4" fontId="22" fillId="14" borderId="66" xfId="0" applyNumberFormat="1" applyFont="1" applyFill="1" applyBorder="1" applyAlignment="1"/>
    <xf numFmtId="4" fontId="23" fillId="28" borderId="14" xfId="0" applyNumberFormat="1" applyFont="1" applyFill="1" applyBorder="1" applyAlignment="1"/>
    <xf numFmtId="4" fontId="22" fillId="29" borderId="54" xfId="0" applyNumberFormat="1" applyFont="1" applyFill="1" applyBorder="1" applyAlignment="1"/>
    <xf numFmtId="4" fontId="22" fillId="29" borderId="13" xfId="0" applyNumberFormat="1" applyFont="1" applyFill="1" applyBorder="1" applyAlignment="1"/>
    <xf numFmtId="4" fontId="22" fillId="29" borderId="66" xfId="0" applyNumberFormat="1" applyFont="1" applyFill="1" applyBorder="1" applyAlignment="1"/>
    <xf numFmtId="4" fontId="23" fillId="28" borderId="54" xfId="2" applyNumberFormat="1" applyFont="1" applyFill="1" applyBorder="1" applyAlignment="1">
      <alignment vertical="center"/>
    </xf>
    <xf numFmtId="4" fontId="23" fillId="28" borderId="14" xfId="2" applyNumberFormat="1" applyFont="1" applyFill="1" applyBorder="1" applyAlignment="1">
      <alignment vertical="center"/>
    </xf>
    <xf numFmtId="4" fontId="14" fillId="0" borderId="55" xfId="0" applyNumberFormat="1" applyFont="1" applyFill="1" applyBorder="1" applyAlignment="1">
      <alignment vertical="center"/>
    </xf>
    <xf numFmtId="4" fontId="14" fillId="0" borderId="48" xfId="0" applyNumberFormat="1" applyFont="1" applyFill="1" applyBorder="1" applyAlignment="1">
      <alignment vertical="center"/>
    </xf>
    <xf numFmtId="0" fontId="22" fillId="0" borderId="29" xfId="0" applyFont="1" applyFill="1" applyBorder="1" applyAlignment="1">
      <alignment vertical="center"/>
    </xf>
    <xf numFmtId="0" fontId="22" fillId="0" borderId="36" xfId="0" applyFont="1" applyFill="1" applyBorder="1" applyAlignment="1">
      <alignment vertical="center"/>
    </xf>
    <xf numFmtId="0" fontId="22" fillId="0" borderId="40" xfId="0" applyFont="1" applyFill="1" applyBorder="1" applyAlignment="1">
      <alignment vertical="center"/>
    </xf>
    <xf numFmtId="0" fontId="22" fillId="12" borderId="54" xfId="2" applyFont="1" applyFill="1" applyBorder="1" applyAlignment="1">
      <alignment vertical="center" wrapText="1"/>
    </xf>
    <xf numFmtId="0" fontId="22" fillId="12" borderId="13" xfId="2" applyFont="1" applyFill="1" applyBorder="1" applyAlignment="1">
      <alignment vertical="center" wrapText="1"/>
    </xf>
    <xf numFmtId="0" fontId="22" fillId="12" borderId="66" xfId="2" applyFont="1" applyFill="1" applyBorder="1" applyAlignment="1">
      <alignment vertical="center" wrapText="1"/>
    </xf>
    <xf numFmtId="4" fontId="23" fillId="0" borderId="28" xfId="2" applyNumberFormat="1" applyFont="1" applyFill="1" applyBorder="1" applyAlignment="1">
      <alignment vertical="center" wrapText="1"/>
    </xf>
    <xf numFmtId="4" fontId="23" fillId="0" borderId="15" xfId="2" applyNumberFormat="1" applyFont="1" applyFill="1" applyBorder="1" applyAlignment="1">
      <alignment vertical="center" wrapText="1"/>
    </xf>
    <xf numFmtId="4" fontId="23" fillId="0" borderId="24" xfId="2" applyNumberFormat="1" applyFont="1" applyFill="1" applyBorder="1" applyAlignment="1">
      <alignment vertical="center" wrapText="1"/>
    </xf>
    <xf numFmtId="4" fontId="23" fillId="0" borderId="9" xfId="2" applyNumberFormat="1" applyFont="1" applyFill="1" applyBorder="1" applyAlignment="1">
      <alignment vertical="center" wrapText="1"/>
    </xf>
    <xf numFmtId="0" fontId="23" fillId="0" borderId="29" xfId="0" applyFont="1" applyFill="1" applyBorder="1" applyAlignment="1">
      <alignment textRotation="180"/>
    </xf>
    <xf numFmtId="4" fontId="23" fillId="0" borderId="34" xfId="2" applyNumberFormat="1" applyFont="1" applyFill="1" applyBorder="1" applyAlignment="1">
      <alignment vertical="center" wrapText="1"/>
    </xf>
    <xf numFmtId="4" fontId="23" fillId="0" borderId="0" xfId="2" applyNumberFormat="1" applyFont="1" applyFill="1" applyBorder="1" applyAlignment="1">
      <alignment vertical="center" wrapText="1"/>
    </xf>
    <xf numFmtId="4" fontId="23" fillId="0" borderId="35" xfId="2" applyNumberFormat="1" applyFont="1" applyFill="1" applyBorder="1" applyAlignment="1">
      <alignment vertical="center" wrapText="1"/>
    </xf>
    <xf numFmtId="0" fontId="23" fillId="0" borderId="10" xfId="2" applyFont="1" applyFill="1" applyBorder="1" applyAlignment="1">
      <alignment vertical="center" wrapText="1"/>
    </xf>
    <xf numFmtId="0" fontId="23" fillId="0" borderId="36" xfId="0" applyFont="1" applyFill="1" applyBorder="1" applyAlignment="1">
      <alignment textRotation="180"/>
    </xf>
    <xf numFmtId="4" fontId="23" fillId="0" borderId="46" xfId="2" applyNumberFormat="1" applyFont="1" applyFill="1" applyBorder="1" applyAlignment="1">
      <alignment vertical="center" wrapText="1"/>
    </xf>
    <xf numFmtId="4" fontId="23" fillId="0" borderId="16" xfId="2" applyNumberFormat="1" applyFont="1" applyFill="1" applyBorder="1" applyAlignment="1">
      <alignment vertical="center" wrapText="1"/>
    </xf>
    <xf numFmtId="4" fontId="23" fillId="0" borderId="25" xfId="2" applyNumberFormat="1" applyFont="1" applyFill="1" applyBorder="1" applyAlignment="1">
      <alignment vertical="center" wrapText="1"/>
    </xf>
    <xf numFmtId="0" fontId="23" fillId="0" borderId="11" xfId="2" applyFont="1" applyFill="1" applyBorder="1" applyAlignment="1">
      <alignment vertical="center" wrapText="1"/>
    </xf>
    <xf numFmtId="0" fontId="23" fillId="0" borderId="40" xfId="0" applyFont="1" applyFill="1" applyBorder="1" applyAlignment="1">
      <alignment textRotation="180"/>
    </xf>
    <xf numFmtId="0" fontId="23" fillId="28" borderId="54" xfId="0" applyFont="1" applyFill="1" applyBorder="1" applyAlignment="1">
      <alignment vertical="center"/>
    </xf>
    <xf numFmtId="0" fontId="23" fillId="28" borderId="14" xfId="0" applyFont="1" applyFill="1" applyBorder="1" applyAlignment="1">
      <alignment vertical="center"/>
    </xf>
    <xf numFmtId="0" fontId="23" fillId="10" borderId="54" xfId="0" applyFont="1" applyFill="1" applyBorder="1" applyAlignment="1">
      <alignment vertical="center"/>
    </xf>
    <xf numFmtId="0" fontId="23" fillId="10" borderId="13" xfId="0" applyFont="1" applyFill="1" applyBorder="1" applyAlignment="1">
      <alignment vertical="center"/>
    </xf>
    <xf numFmtId="0" fontId="23" fillId="10" borderId="66" xfId="0" applyFont="1" applyFill="1" applyBorder="1" applyAlignment="1">
      <alignment vertical="center"/>
    </xf>
    <xf numFmtId="4" fontId="21" fillId="2" borderId="28" xfId="13" applyNumberFormat="1" applyFont="1" applyFill="1" applyBorder="1" applyAlignment="1">
      <alignment vertical="center" wrapText="1"/>
    </xf>
    <xf numFmtId="4" fontId="21" fillId="2" borderId="15" xfId="13" applyNumberFormat="1" applyFont="1" applyFill="1" applyBorder="1" applyAlignment="1">
      <alignment vertical="center" wrapText="1"/>
    </xf>
    <xf numFmtId="4" fontId="21" fillId="2" borderId="24" xfId="13" applyNumberFormat="1" applyFont="1" applyFill="1" applyBorder="1" applyAlignment="1">
      <alignment vertical="center" wrapText="1"/>
    </xf>
    <xf numFmtId="4" fontId="21" fillId="2" borderId="9" xfId="13" applyNumberFormat="1" applyFont="1" applyFill="1" applyBorder="1" applyAlignment="1">
      <alignment vertical="center" wrapText="1"/>
    </xf>
    <xf numFmtId="4" fontId="21" fillId="0" borderId="9" xfId="13" applyNumberFormat="1" applyFont="1" applyFill="1" applyBorder="1" applyAlignment="1">
      <alignment vertical="center" wrapText="1"/>
    </xf>
    <xf numFmtId="0" fontId="23" fillId="0" borderId="29" xfId="0" applyFont="1" applyFill="1" applyBorder="1" applyAlignment="1"/>
    <xf numFmtId="4" fontId="21" fillId="2" borderId="46" xfId="13" applyNumberFormat="1" applyFont="1" applyFill="1" applyBorder="1" applyAlignment="1">
      <alignment vertical="center" wrapText="1"/>
    </xf>
    <xf numFmtId="4" fontId="21" fillId="2" borderId="16" xfId="13" applyNumberFormat="1" applyFont="1" applyFill="1" applyBorder="1" applyAlignment="1">
      <alignment vertical="center" wrapText="1"/>
    </xf>
    <xf numFmtId="4" fontId="21" fillId="2" borderId="25" xfId="13" applyNumberFormat="1" applyFont="1" applyFill="1" applyBorder="1" applyAlignment="1">
      <alignment vertical="center" wrapText="1"/>
    </xf>
    <xf numFmtId="4" fontId="21" fillId="2" borderId="11" xfId="13" applyNumberFormat="1" applyFont="1" applyFill="1" applyBorder="1" applyAlignment="1">
      <alignment vertical="center" wrapText="1"/>
    </xf>
    <xf numFmtId="0" fontId="21" fillId="0" borderId="11" xfId="13" applyFont="1" applyFill="1" applyBorder="1" applyAlignment="1">
      <alignment vertical="center" wrapText="1"/>
    </xf>
    <xf numFmtId="0" fontId="23" fillId="0" borderId="40" xfId="0" applyFont="1" applyFill="1" applyBorder="1" applyAlignment="1"/>
    <xf numFmtId="0" fontId="23" fillId="14" borderId="54" xfId="0" applyFont="1" applyFill="1" applyBorder="1" applyAlignment="1">
      <alignment vertical="center"/>
    </xf>
    <xf numFmtId="0" fontId="23" fillId="14" borderId="13" xfId="0" applyFont="1" applyFill="1" applyBorder="1" applyAlignment="1">
      <alignment vertical="center"/>
    </xf>
    <xf numFmtId="0" fontId="23" fillId="14" borderId="66" xfId="0" applyFont="1" applyFill="1" applyBorder="1" applyAlignment="1">
      <alignment vertical="center"/>
    </xf>
    <xf numFmtId="0" fontId="23" fillId="13" borderId="54" xfId="0" applyFont="1" applyFill="1" applyBorder="1" applyAlignment="1">
      <alignment vertical="center"/>
    </xf>
    <xf numFmtId="0" fontId="23" fillId="13" borderId="13" xfId="0" applyFont="1" applyFill="1" applyBorder="1" applyAlignment="1">
      <alignment vertical="center"/>
    </xf>
    <xf numFmtId="0" fontId="23" fillId="13" borderId="66" xfId="0" applyFont="1" applyFill="1" applyBorder="1" applyAlignment="1">
      <alignment vertical="center"/>
    </xf>
    <xf numFmtId="0" fontId="23" fillId="28" borderId="54" xfId="2" applyFont="1" applyFill="1" applyBorder="1" applyAlignment="1">
      <alignment vertical="center"/>
    </xf>
    <xf numFmtId="0" fontId="23" fillId="28" borderId="14" xfId="2" applyFont="1" applyFill="1" applyBorder="1" applyAlignment="1">
      <alignment vertical="center"/>
    </xf>
    <xf numFmtId="0" fontId="34" fillId="0" borderId="29" xfId="0" applyFont="1" applyFill="1" applyBorder="1" applyAlignment="1">
      <alignment vertical="center"/>
    </xf>
    <xf numFmtId="0" fontId="34" fillId="0" borderId="36" xfId="0" applyFont="1" applyFill="1" applyBorder="1" applyAlignment="1">
      <alignment vertical="center"/>
    </xf>
    <xf numFmtId="0" fontId="34" fillId="0" borderId="40" xfId="0" applyFont="1" applyFill="1" applyBorder="1" applyAlignment="1">
      <alignment vertical="center"/>
    </xf>
    <xf numFmtId="0" fontId="23" fillId="10" borderId="54" xfId="0" applyFont="1" applyFill="1" applyBorder="1" applyAlignment="1"/>
    <xf numFmtId="0" fontId="23" fillId="10" borderId="13" xfId="0" applyFont="1" applyFill="1" applyBorder="1" applyAlignment="1"/>
    <xf numFmtId="0" fontId="23" fillId="10" borderId="66" xfId="0" applyFont="1" applyFill="1" applyBorder="1" applyAlignment="1"/>
    <xf numFmtId="0" fontId="23" fillId="14" borderId="54" xfId="0" applyFont="1" applyFill="1" applyBorder="1" applyAlignment="1"/>
    <xf numFmtId="0" fontId="23" fillId="14" borderId="13" xfId="0" applyFont="1" applyFill="1" applyBorder="1" applyAlignment="1"/>
    <xf numFmtId="0" fontId="23" fillId="14" borderId="66" xfId="0" applyFont="1" applyFill="1" applyBorder="1" applyAlignment="1"/>
    <xf numFmtId="4" fontId="23" fillId="13" borderId="54" xfId="0" applyNumberFormat="1" applyFont="1" applyFill="1" applyBorder="1" applyAlignment="1">
      <alignment vertical="center"/>
    </xf>
    <xf numFmtId="4" fontId="23" fillId="13" borderId="13" xfId="0" applyNumberFormat="1" applyFont="1" applyFill="1" applyBorder="1" applyAlignment="1">
      <alignment vertical="center"/>
    </xf>
    <xf numFmtId="4" fontId="23" fillId="13" borderId="66" xfId="0" applyNumberFormat="1" applyFont="1" applyFill="1" applyBorder="1" applyAlignment="1">
      <alignment vertical="center"/>
    </xf>
    <xf numFmtId="4" fontId="22" fillId="14" borderId="55" xfId="0" applyNumberFormat="1" applyFont="1" applyFill="1" applyBorder="1" applyAlignment="1">
      <alignment vertical="center"/>
    </xf>
    <xf numFmtId="4" fontId="22" fillId="14" borderId="48" xfId="0" applyNumberFormat="1" applyFont="1" applyFill="1" applyBorder="1" applyAlignment="1">
      <alignment vertical="center"/>
    </xf>
    <xf numFmtId="4" fontId="23" fillId="2" borderId="28" xfId="15" applyNumberFormat="1" applyFont="1" applyFill="1" applyBorder="1" applyAlignment="1">
      <alignment vertical="center" wrapText="1"/>
    </xf>
    <xf numFmtId="4" fontId="23" fillId="2" borderId="15" xfId="15" applyNumberFormat="1" applyFont="1" applyFill="1" applyBorder="1" applyAlignment="1">
      <alignment vertical="center" wrapText="1"/>
    </xf>
    <xf numFmtId="4" fontId="23" fillId="2" borderId="24" xfId="15" applyNumberFormat="1" applyFont="1" applyFill="1" applyBorder="1" applyAlignment="1">
      <alignment vertical="center" wrapText="1"/>
    </xf>
    <xf numFmtId="4" fontId="23" fillId="2" borderId="34" xfId="15" applyNumberFormat="1" applyFont="1" applyFill="1" applyBorder="1" applyAlignment="1">
      <alignment vertical="center" wrapText="1"/>
    </xf>
    <xf numFmtId="4" fontId="23" fillId="2" borderId="0" xfId="15" applyNumberFormat="1" applyFont="1" applyFill="1" applyBorder="1" applyAlignment="1">
      <alignment vertical="center" wrapText="1"/>
    </xf>
    <xf numFmtId="4" fontId="23" fillId="2" borderId="35" xfId="15" applyNumberFormat="1" applyFont="1" applyFill="1" applyBorder="1" applyAlignment="1">
      <alignment vertical="center" wrapText="1"/>
    </xf>
    <xf numFmtId="4" fontId="23" fillId="2" borderId="46" xfId="15" applyNumberFormat="1" applyFont="1" applyFill="1" applyBorder="1" applyAlignment="1">
      <alignment vertical="center" wrapText="1"/>
    </xf>
    <xf numFmtId="4" fontId="23" fillId="2" borderId="16" xfId="15" applyNumberFormat="1" applyFont="1" applyFill="1" applyBorder="1" applyAlignment="1">
      <alignment vertical="center" wrapText="1"/>
    </xf>
    <xf numFmtId="4" fontId="23" fillId="2" borderId="25" xfId="15" applyNumberFormat="1" applyFont="1" applyFill="1" applyBorder="1" applyAlignment="1">
      <alignment vertical="center" wrapText="1"/>
    </xf>
    <xf numFmtId="4" fontId="23" fillId="0" borderId="9" xfId="13" applyNumberFormat="1" applyFont="1" applyFill="1" applyBorder="1" applyAlignment="1">
      <alignment vertical="center" wrapText="1"/>
    </xf>
    <xf numFmtId="0" fontId="21" fillId="0" borderId="5" xfId="0" applyFont="1" applyFill="1" applyBorder="1" applyAlignment="1"/>
    <xf numFmtId="0" fontId="21" fillId="0" borderId="0" xfId="0" applyFont="1" applyFill="1" applyBorder="1" applyAlignment="1"/>
    <xf numFmtId="0" fontId="23" fillId="0" borderId="10" xfId="13" applyFont="1" applyFill="1" applyBorder="1" applyAlignment="1">
      <alignment vertical="center" wrapText="1"/>
    </xf>
    <xf numFmtId="0" fontId="23" fillId="0" borderId="11" xfId="13" applyFont="1" applyFill="1" applyBorder="1" applyAlignment="1">
      <alignment vertical="center" wrapText="1"/>
    </xf>
    <xf numFmtId="0" fontId="34" fillId="3" borderId="1" xfId="2" applyFont="1" applyBorder="1" applyAlignment="1">
      <alignment vertical="center" wrapText="1"/>
    </xf>
    <xf numFmtId="0" fontId="34" fillId="3" borderId="2" xfId="2" applyFont="1" applyBorder="1" applyAlignment="1">
      <alignment vertical="center" wrapText="1"/>
    </xf>
    <xf numFmtId="0" fontId="21" fillId="3" borderId="5" xfId="2" applyFont="1" applyBorder="1" applyAlignment="1">
      <alignment vertical="center" wrapText="1"/>
    </xf>
    <xf numFmtId="0" fontId="21" fillId="3" borderId="0" xfId="2" applyFont="1" applyBorder="1" applyAlignment="1">
      <alignment vertical="center" wrapText="1"/>
    </xf>
    <xf numFmtId="0" fontId="21" fillId="3" borderId="43" xfId="2" applyFont="1" applyBorder="1" applyAlignment="1">
      <alignment vertical="center" wrapText="1"/>
    </xf>
    <xf numFmtId="0" fontId="21" fillId="3" borderId="16" xfId="2" applyFont="1" applyBorder="1" applyAlignment="1">
      <alignment vertical="center" wrapText="1"/>
    </xf>
    <xf numFmtId="0" fontId="21" fillId="3" borderId="53" xfId="2" applyFont="1" applyBorder="1" applyAlignment="1">
      <alignment vertical="center" wrapText="1"/>
    </xf>
    <xf numFmtId="0" fontId="34" fillId="0" borderId="29" xfId="2" applyFont="1" applyFill="1" applyBorder="1" applyAlignment="1">
      <alignment vertical="center" wrapText="1"/>
    </xf>
    <xf numFmtId="49" fontId="34" fillId="0" borderId="9" xfId="2" applyNumberFormat="1" applyFont="1" applyFill="1" applyBorder="1" applyAlignment="1">
      <alignment vertical="center" wrapText="1"/>
    </xf>
    <xf numFmtId="0" fontId="34" fillId="0" borderId="9" xfId="2" applyFont="1" applyFill="1" applyBorder="1" applyAlignment="1">
      <alignment vertical="center" wrapText="1"/>
    </xf>
    <xf numFmtId="0" fontId="34" fillId="0" borderId="12" xfId="2" applyFont="1" applyFill="1" applyBorder="1" applyAlignment="1">
      <alignment vertical="center" wrapText="1"/>
    </xf>
    <xf numFmtId="0" fontId="34" fillId="0" borderId="13" xfId="2" applyFont="1" applyFill="1" applyBorder="1" applyAlignment="1">
      <alignment vertical="center" wrapText="1"/>
    </xf>
    <xf numFmtId="0" fontId="34" fillId="0" borderId="14" xfId="2" applyFont="1" applyFill="1" applyBorder="1" applyAlignment="1">
      <alignment vertical="center" wrapText="1"/>
    </xf>
    <xf numFmtId="0" fontId="34" fillId="0" borderId="30" xfId="5" applyFont="1" applyFill="1" applyBorder="1" applyAlignment="1">
      <alignment vertical="center" wrapText="1"/>
    </xf>
    <xf numFmtId="0" fontId="34" fillId="0" borderId="36" xfId="2" applyFont="1" applyFill="1" applyBorder="1" applyAlignment="1">
      <alignment vertical="center" wrapText="1"/>
    </xf>
    <xf numFmtId="49" fontId="34" fillId="0" borderId="10" xfId="2" applyNumberFormat="1" applyFont="1" applyFill="1" applyBorder="1" applyAlignment="1">
      <alignment vertical="center" wrapText="1"/>
    </xf>
    <xf numFmtId="0" fontId="34" fillId="0" borderId="10" xfId="2" applyFont="1" applyFill="1" applyBorder="1" applyAlignment="1">
      <alignment vertical="center" wrapText="1"/>
    </xf>
    <xf numFmtId="0" fontId="21" fillId="0" borderId="12" xfId="8" applyFont="1" applyFill="1" applyBorder="1" applyAlignment="1">
      <alignment vertical="center" wrapText="1"/>
    </xf>
    <xf numFmtId="0" fontId="21" fillId="0" borderId="13" xfId="8" applyFont="1" applyFill="1" applyBorder="1" applyAlignment="1">
      <alignment vertical="center" wrapText="1"/>
    </xf>
    <xf numFmtId="0" fontId="21" fillId="0" borderId="14" xfId="8" applyFont="1" applyFill="1" applyBorder="1" applyAlignment="1">
      <alignment vertical="center" wrapText="1"/>
    </xf>
    <xf numFmtId="0" fontId="21" fillId="0" borderId="12" xfId="4" applyFont="1" applyFill="1" applyBorder="1" applyAlignment="1">
      <alignment vertical="center" wrapText="1"/>
    </xf>
    <xf numFmtId="0" fontId="21" fillId="0" borderId="13" xfId="4" applyFont="1" applyFill="1" applyBorder="1" applyAlignment="1">
      <alignment vertical="center" wrapText="1"/>
    </xf>
    <xf numFmtId="0" fontId="21" fillId="0" borderId="14" xfId="4" applyFont="1" applyFill="1" applyBorder="1" applyAlignment="1">
      <alignment vertical="center" wrapText="1"/>
    </xf>
    <xf numFmtId="0" fontId="34" fillId="0" borderId="37" xfId="5" applyFont="1" applyFill="1" applyBorder="1" applyAlignment="1">
      <alignment vertical="center" wrapText="1"/>
    </xf>
    <xf numFmtId="0" fontId="21" fillId="0" borderId="9" xfId="3" applyFont="1" applyFill="1" applyBorder="1" applyAlignment="1">
      <alignment vertical="center" wrapText="1"/>
    </xf>
    <xf numFmtId="0" fontId="21" fillId="0" borderId="9" xfId="7" applyFont="1" applyFill="1" applyBorder="1" applyAlignment="1">
      <alignment vertical="center" wrapText="1"/>
    </xf>
    <xf numFmtId="0" fontId="34" fillId="0" borderId="40" xfId="2" applyFont="1" applyFill="1" applyBorder="1" applyAlignment="1">
      <alignment vertical="center" wrapText="1"/>
    </xf>
    <xf numFmtId="49" fontId="34" fillId="0" borderId="11" xfId="2" applyNumberFormat="1" applyFont="1" applyFill="1" applyBorder="1" applyAlignment="1">
      <alignment vertical="center" wrapText="1"/>
    </xf>
    <xf numFmtId="0" fontId="34" fillId="0" borderId="11" xfId="2" applyFont="1" applyFill="1" applyBorder="1" applyAlignment="1">
      <alignment vertical="center" wrapText="1"/>
    </xf>
    <xf numFmtId="0" fontId="21" fillId="0" borderId="11" xfId="3" applyFont="1" applyFill="1" applyBorder="1" applyAlignment="1">
      <alignment vertical="center" wrapText="1"/>
    </xf>
    <xf numFmtId="0" fontId="21" fillId="0" borderId="11" xfId="7" applyFont="1" applyFill="1" applyBorder="1" applyAlignment="1">
      <alignment vertical="center" wrapText="1"/>
    </xf>
    <xf numFmtId="0" fontId="34" fillId="0" borderId="45" xfId="5" applyFont="1" applyFill="1" applyBorder="1" applyAlignment="1">
      <alignment vertical="center" wrapText="1"/>
    </xf>
    <xf numFmtId="0" fontId="34" fillId="12" borderId="54" xfId="2" applyFont="1" applyFill="1" applyBorder="1" applyAlignment="1">
      <alignment vertical="center" wrapText="1"/>
    </xf>
    <xf numFmtId="0" fontId="34" fillId="12" borderId="13" xfId="2" applyFont="1" applyFill="1" applyBorder="1" applyAlignment="1">
      <alignment vertical="center" wrapText="1"/>
    </xf>
    <xf numFmtId="0" fontId="34" fillId="12" borderId="66" xfId="2" applyFont="1" applyFill="1" applyBorder="1" applyAlignment="1">
      <alignment vertical="center" wrapText="1"/>
    </xf>
    <xf numFmtId="0" fontId="21" fillId="28" borderId="54" xfId="0" applyFont="1" applyFill="1" applyBorder="1" applyAlignment="1">
      <alignment vertical="center"/>
    </xf>
    <xf numFmtId="0" fontId="21" fillId="28" borderId="14" xfId="0" applyFont="1" applyFill="1" applyBorder="1" applyAlignment="1">
      <alignment vertical="center"/>
    </xf>
    <xf numFmtId="0" fontId="21" fillId="10" borderId="54" xfId="0" applyFont="1" applyFill="1" applyBorder="1" applyAlignment="1">
      <alignment vertical="center"/>
    </xf>
    <xf numFmtId="0" fontId="21" fillId="10" borderId="13" xfId="0" applyFont="1" applyFill="1" applyBorder="1" applyAlignment="1">
      <alignment vertical="center"/>
    </xf>
    <xf numFmtId="0" fontId="21" fillId="10" borderId="66" xfId="0" applyFont="1" applyFill="1" applyBorder="1" applyAlignment="1">
      <alignment vertical="center"/>
    </xf>
    <xf numFmtId="0" fontId="21" fillId="14" borderId="54" xfId="0" applyFont="1" applyFill="1" applyBorder="1" applyAlignment="1">
      <alignment vertical="center"/>
    </xf>
    <xf numFmtId="0" fontId="21" fillId="14" borderId="13" xfId="0" applyFont="1" applyFill="1" applyBorder="1" applyAlignment="1">
      <alignment vertical="center"/>
    </xf>
    <xf numFmtId="0" fontId="21" fillId="14" borderId="66" xfId="0" applyFont="1" applyFill="1" applyBorder="1" applyAlignment="1">
      <alignment vertical="center"/>
    </xf>
    <xf numFmtId="0" fontId="21" fillId="13" borderId="42" xfId="0" applyFont="1" applyFill="1" applyBorder="1" applyAlignment="1">
      <alignment vertical="center"/>
    </xf>
    <xf numFmtId="0" fontId="21" fillId="13" borderId="15" xfId="0" applyFont="1" applyFill="1" applyBorder="1" applyAlignment="1">
      <alignment vertical="center"/>
    </xf>
    <xf numFmtId="0" fontId="21" fillId="13" borderId="47" xfId="0" applyFont="1" applyFill="1" applyBorder="1" applyAlignment="1">
      <alignment vertical="center"/>
    </xf>
    <xf numFmtId="0" fontId="34" fillId="14" borderId="56" xfId="0" applyFont="1" applyFill="1" applyBorder="1" applyAlignment="1">
      <alignment vertical="center"/>
    </xf>
    <xf numFmtId="0" fontId="34" fillId="14" borderId="57" xfId="0" applyFont="1" applyFill="1" applyBorder="1" applyAlignment="1">
      <alignment vertical="center"/>
    </xf>
    <xf numFmtId="4" fontId="23" fillId="0" borderId="28" xfId="13" applyNumberFormat="1" applyFont="1" applyFill="1" applyBorder="1" applyAlignment="1">
      <alignment vertical="center" wrapText="1"/>
    </xf>
    <xf numFmtId="4" fontId="23" fillId="0" borderId="15" xfId="13" applyNumberFormat="1" applyFont="1" applyFill="1" applyBorder="1" applyAlignment="1">
      <alignment vertical="center" wrapText="1"/>
    </xf>
    <xf numFmtId="4" fontId="23" fillId="0" borderId="24" xfId="13" applyNumberFormat="1" applyFont="1" applyFill="1" applyBorder="1" applyAlignment="1">
      <alignment vertical="center" wrapText="1"/>
    </xf>
    <xf numFmtId="4" fontId="23" fillId="0" borderId="34" xfId="13" applyNumberFormat="1" applyFont="1" applyFill="1" applyBorder="1" applyAlignment="1">
      <alignment vertical="center" wrapText="1"/>
    </xf>
    <xf numFmtId="4" fontId="23" fillId="0" borderId="0" xfId="13" applyNumberFormat="1" applyFont="1" applyFill="1" applyBorder="1" applyAlignment="1">
      <alignment vertical="center" wrapText="1"/>
    </xf>
    <xf numFmtId="4" fontId="23" fillId="0" borderId="35" xfId="13" applyNumberFormat="1" applyFont="1" applyFill="1" applyBorder="1" applyAlignment="1">
      <alignment vertical="center" wrapText="1"/>
    </xf>
    <xf numFmtId="4" fontId="23" fillId="0" borderId="10" xfId="13" applyNumberFormat="1" applyFont="1" applyFill="1" applyBorder="1" applyAlignment="1">
      <alignment vertical="center" wrapText="1"/>
    </xf>
    <xf numFmtId="4" fontId="23" fillId="0" borderId="46" xfId="13" applyNumberFormat="1" applyFont="1" applyFill="1" applyBorder="1" applyAlignment="1">
      <alignment vertical="center" wrapText="1"/>
    </xf>
    <xf numFmtId="4" fontId="23" fillId="0" borderId="16" xfId="13" applyNumberFormat="1" applyFont="1" applyFill="1" applyBorder="1" applyAlignment="1">
      <alignment vertical="center" wrapText="1"/>
    </xf>
    <xf numFmtId="4" fontId="23" fillId="0" borderId="25" xfId="13" applyNumberFormat="1" applyFont="1" applyFill="1" applyBorder="1" applyAlignment="1">
      <alignment vertical="center" wrapText="1"/>
    </xf>
    <xf numFmtId="4" fontId="23" fillId="0" borderId="11" xfId="13" applyNumberFormat="1" applyFont="1" applyFill="1" applyBorder="1" applyAlignment="1">
      <alignment vertical="center" wrapText="1"/>
    </xf>
    <xf numFmtId="0" fontId="14" fillId="3" borderId="28" xfId="2" applyFont="1" applyBorder="1" applyAlignment="1">
      <alignment vertical="center" wrapText="1"/>
    </xf>
    <xf numFmtId="0" fontId="14" fillId="3" borderId="15" xfId="2" applyFont="1" applyBorder="1" applyAlignment="1">
      <alignment vertical="center" wrapText="1"/>
    </xf>
    <xf numFmtId="0" fontId="34" fillId="0" borderId="29" xfId="0" applyFont="1" applyFill="1" applyBorder="1" applyAlignment="1"/>
    <xf numFmtId="0" fontId="34" fillId="0" borderId="36" xfId="0" applyFont="1" applyFill="1" applyBorder="1" applyAlignment="1"/>
    <xf numFmtId="0" fontId="34" fillId="0" borderId="40" xfId="0" applyFont="1" applyFill="1" applyBorder="1" applyAlignment="1"/>
    <xf numFmtId="4" fontId="21" fillId="0" borderId="12" xfId="13" applyNumberFormat="1" applyFont="1" applyFill="1" applyBorder="1" applyAlignment="1">
      <alignment vertical="center" wrapText="1"/>
    </xf>
    <xf numFmtId="4" fontId="21" fillId="0" borderId="13" xfId="13" applyNumberFormat="1" applyFont="1" applyFill="1" applyBorder="1" applyAlignment="1">
      <alignment vertical="center" wrapText="1"/>
    </xf>
    <xf numFmtId="4" fontId="21" fillId="0" borderId="14" xfId="13" applyNumberFormat="1" applyFont="1" applyFill="1" applyBorder="1" applyAlignment="1">
      <alignment vertical="center" wrapText="1"/>
    </xf>
    <xf numFmtId="0" fontId="23" fillId="0" borderId="5" xfId="13" applyFont="1" applyFill="1" applyBorder="1" applyAlignment="1">
      <alignment vertical="center"/>
    </xf>
    <xf numFmtId="0" fontId="23" fillId="0" borderId="0" xfId="13" applyFont="1" applyFill="1" applyBorder="1" applyAlignment="1">
      <alignment vertical="center"/>
    </xf>
    <xf numFmtId="0" fontId="21" fillId="0" borderId="9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3" fillId="0" borderId="28" xfId="13" applyFont="1" applyFill="1" applyBorder="1" applyAlignment="1">
      <alignment vertical="center" wrapText="1"/>
    </xf>
    <xf numFmtId="0" fontId="23" fillId="0" borderId="15" xfId="13" applyFont="1" applyFill="1" applyBorder="1" applyAlignment="1">
      <alignment vertical="center" wrapText="1"/>
    </xf>
    <xf numFmtId="0" fontId="23" fillId="0" borderId="24" xfId="13" applyFont="1" applyFill="1" applyBorder="1" applyAlignment="1">
      <alignment vertical="center" wrapText="1"/>
    </xf>
    <xf numFmtId="0" fontId="23" fillId="0" borderId="9" xfId="13" applyFont="1" applyFill="1" applyBorder="1" applyAlignment="1">
      <alignment vertical="center" wrapText="1"/>
    </xf>
    <xf numFmtId="0" fontId="23" fillId="0" borderId="46" xfId="13" applyFont="1" applyFill="1" applyBorder="1" applyAlignment="1">
      <alignment vertical="center" wrapText="1"/>
    </xf>
    <xf numFmtId="0" fontId="23" fillId="0" borderId="16" xfId="13" applyFont="1" applyFill="1" applyBorder="1" applyAlignment="1">
      <alignment vertical="center" wrapText="1"/>
    </xf>
    <xf numFmtId="0" fontId="23" fillId="0" borderId="25" xfId="13" applyFont="1" applyFill="1" applyBorder="1" applyAlignment="1">
      <alignment vertical="center" wrapText="1"/>
    </xf>
    <xf numFmtId="0" fontId="23" fillId="13" borderId="54" xfId="0" applyFont="1" applyFill="1" applyBorder="1" applyAlignment="1"/>
    <xf numFmtId="0" fontId="23" fillId="13" borderId="13" xfId="0" applyFont="1" applyFill="1" applyBorder="1" applyAlignment="1"/>
    <xf numFmtId="0" fontId="23" fillId="13" borderId="66" xfId="0" applyFont="1" applyFill="1" applyBorder="1" applyAlignment="1"/>
    <xf numFmtId="0" fontId="22" fillId="0" borderId="9" xfId="5" applyFont="1" applyFill="1" applyBorder="1" applyAlignment="1">
      <alignment vertical="center" wrapText="1"/>
    </xf>
    <xf numFmtId="0" fontId="22" fillId="0" borderId="9" xfId="0" applyFont="1" applyFill="1" applyBorder="1" applyAlignment="1">
      <alignment vertical="center"/>
    </xf>
    <xf numFmtId="0" fontId="22" fillId="0" borderId="10" xfId="5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/>
    </xf>
    <xf numFmtId="0" fontId="22" fillId="0" borderId="11" xfId="5" applyFont="1" applyFill="1" applyBorder="1" applyAlignment="1">
      <alignment vertical="center" wrapText="1"/>
    </xf>
    <xf numFmtId="0" fontId="22" fillId="0" borderId="11" xfId="0" applyFont="1" applyFill="1" applyBorder="1" applyAlignment="1">
      <alignment vertical="center"/>
    </xf>
    <xf numFmtId="0" fontId="22" fillId="12" borderId="12" xfId="2" applyFont="1" applyFill="1" applyBorder="1" applyAlignment="1">
      <alignment vertical="center" wrapText="1"/>
    </xf>
    <xf numFmtId="0" fontId="22" fillId="12" borderId="14" xfId="2" applyFont="1" applyFill="1" applyBorder="1" applyAlignment="1">
      <alignment vertical="center" wrapText="1"/>
    </xf>
    <xf numFmtId="0" fontId="23" fillId="28" borderId="12" xfId="0" applyFont="1" applyFill="1" applyBorder="1" applyAlignment="1"/>
    <xf numFmtId="0" fontId="23" fillId="10" borderId="12" xfId="0" applyFont="1" applyFill="1" applyBorder="1" applyAlignment="1"/>
    <xf numFmtId="0" fontId="23" fillId="10" borderId="14" xfId="0" applyFont="1" applyFill="1" applyBorder="1" applyAlignment="1"/>
    <xf numFmtId="0" fontId="23" fillId="14" borderId="12" xfId="0" applyFont="1" applyFill="1" applyBorder="1" applyAlignment="1"/>
    <xf numFmtId="0" fontId="23" fillId="14" borderId="14" xfId="0" applyFont="1" applyFill="1" applyBorder="1" applyAlignment="1"/>
    <xf numFmtId="0" fontId="23" fillId="13" borderId="12" xfId="0" applyFont="1" applyFill="1" applyBorder="1" applyAlignment="1"/>
    <xf numFmtId="0" fontId="23" fillId="13" borderId="14" xfId="0" applyFont="1" applyFill="1" applyBorder="1" applyAlignment="1"/>
    <xf numFmtId="0" fontId="23" fillId="28" borderId="12" xfId="2" applyFont="1" applyFill="1" applyBorder="1" applyAlignment="1">
      <alignment vertical="center"/>
    </xf>
    <xf numFmtId="0" fontId="22" fillId="29" borderId="55" xfId="0" applyFont="1" applyFill="1" applyBorder="1" applyAlignment="1">
      <alignment vertical="center"/>
    </xf>
    <xf numFmtId="0" fontId="22" fillId="29" borderId="48" xfId="0" applyFont="1" applyFill="1" applyBorder="1" applyAlignment="1">
      <alignment vertical="center"/>
    </xf>
    <xf numFmtId="4" fontId="23" fillId="0" borderId="28" xfId="3" applyNumberFormat="1" applyFont="1" applyFill="1" applyBorder="1" applyAlignment="1">
      <alignment vertical="center" wrapText="1"/>
    </xf>
    <xf numFmtId="4" fontId="23" fillId="0" borderId="24" xfId="3" applyNumberFormat="1" applyFont="1" applyFill="1" applyBorder="1" applyAlignment="1">
      <alignment vertical="center" wrapText="1"/>
    </xf>
    <xf numFmtId="4" fontId="23" fillId="0" borderId="34" xfId="3" applyNumberFormat="1" applyFont="1" applyFill="1" applyBorder="1" applyAlignment="1">
      <alignment vertical="center" wrapText="1"/>
    </xf>
    <xf numFmtId="4" fontId="23" fillId="0" borderId="35" xfId="3" applyNumberFormat="1" applyFont="1" applyFill="1" applyBorder="1" applyAlignment="1">
      <alignment vertical="center" wrapText="1"/>
    </xf>
    <xf numFmtId="4" fontId="23" fillId="0" borderId="10" xfId="2" applyNumberFormat="1" applyFont="1" applyFill="1" applyBorder="1" applyAlignment="1">
      <alignment vertical="center" wrapText="1"/>
    </xf>
    <xf numFmtId="4" fontId="23" fillId="0" borderId="46" xfId="3" applyNumberFormat="1" applyFont="1" applyFill="1" applyBorder="1" applyAlignment="1">
      <alignment vertical="center" wrapText="1"/>
    </xf>
    <xf numFmtId="4" fontId="23" fillId="0" borderId="25" xfId="3" applyNumberFormat="1" applyFont="1" applyFill="1" applyBorder="1" applyAlignment="1">
      <alignment vertical="center" wrapText="1"/>
    </xf>
    <xf numFmtId="4" fontId="23" fillId="0" borderId="11" xfId="2" applyNumberFormat="1" applyFont="1" applyFill="1" applyBorder="1" applyAlignment="1">
      <alignment vertical="center" wrapText="1"/>
    </xf>
    <xf numFmtId="0" fontId="23" fillId="0" borderId="36" xfId="0" applyFont="1" applyFill="1" applyBorder="1" applyAlignment="1"/>
    <xf numFmtId="4" fontId="23" fillId="0" borderId="12" xfId="13" applyNumberFormat="1" applyFont="1" applyFill="1" applyBorder="1" applyAlignment="1">
      <alignment vertical="center" wrapText="1"/>
    </xf>
    <xf numFmtId="4" fontId="23" fillId="0" borderId="13" xfId="13" applyNumberFormat="1" applyFont="1" applyFill="1" applyBorder="1" applyAlignment="1">
      <alignment vertical="center" wrapText="1"/>
    </xf>
    <xf numFmtId="4" fontId="23" fillId="0" borderId="14" xfId="13" applyNumberFormat="1" applyFont="1" applyFill="1" applyBorder="1" applyAlignment="1">
      <alignment vertical="center" wrapText="1"/>
    </xf>
    <xf numFmtId="0" fontId="22" fillId="29" borderId="56" xfId="0" applyFont="1" applyFill="1" applyBorder="1" applyAlignment="1">
      <alignment vertical="center"/>
    </xf>
    <xf numFmtId="0" fontId="22" fillId="29" borderId="57" xfId="0" applyFont="1" applyFill="1" applyBorder="1" applyAlignment="1">
      <alignment vertical="center"/>
    </xf>
    <xf numFmtId="0" fontId="34" fillId="0" borderId="9" xfId="0" applyFont="1" applyFill="1" applyBorder="1" applyAlignment="1">
      <alignment vertical="center"/>
    </xf>
    <xf numFmtId="0" fontId="34" fillId="0" borderId="10" xfId="0" applyFont="1" applyFill="1" applyBorder="1" applyAlignment="1">
      <alignment vertical="center"/>
    </xf>
    <xf numFmtId="0" fontId="34" fillId="0" borderId="11" xfId="0" applyFont="1" applyFill="1" applyBorder="1" applyAlignment="1">
      <alignment vertical="center"/>
    </xf>
    <xf numFmtId="0" fontId="22" fillId="3" borderId="0" xfId="2" applyFont="1" applyBorder="1" applyAlignment="1">
      <alignment vertical="center" wrapText="1"/>
    </xf>
    <xf numFmtId="4" fontId="21" fillId="2" borderId="34" xfId="13" applyNumberFormat="1" applyFont="1" applyFill="1" applyBorder="1" applyAlignment="1">
      <alignment vertical="center" wrapText="1"/>
    </xf>
    <xf numFmtId="4" fontId="21" fillId="2" borderId="0" xfId="13" applyNumberFormat="1" applyFont="1" applyFill="1" applyBorder="1" applyAlignment="1">
      <alignment vertical="center" wrapText="1"/>
    </xf>
    <xf numFmtId="4" fontId="21" fillId="2" borderId="35" xfId="13" applyNumberFormat="1" applyFont="1" applyFill="1" applyBorder="1" applyAlignment="1">
      <alignment vertical="center" wrapText="1"/>
    </xf>
    <xf numFmtId="4" fontId="23" fillId="28" borderId="12" xfId="0" applyNumberFormat="1" applyFont="1" applyFill="1" applyBorder="1" applyAlignment="1"/>
    <xf numFmtId="4" fontId="23" fillId="13" borderId="12" xfId="0" applyNumberFormat="1" applyFont="1" applyFill="1" applyBorder="1" applyAlignment="1"/>
    <xf numFmtId="4" fontId="23" fillId="13" borderId="13" xfId="0" applyNumberFormat="1" applyFont="1" applyFill="1" applyBorder="1" applyAlignment="1"/>
    <xf numFmtId="4" fontId="23" fillId="13" borderId="14" xfId="0" applyNumberFormat="1" applyFont="1" applyFill="1" applyBorder="1" applyAlignment="1"/>
    <xf numFmtId="4" fontId="22" fillId="29" borderId="55" xfId="0" applyNumberFormat="1" applyFont="1" applyFill="1" applyBorder="1" applyAlignment="1">
      <alignment vertical="center"/>
    </xf>
    <xf numFmtId="4" fontId="22" fillId="29" borderId="48" xfId="0" applyNumberFormat="1" applyFont="1" applyFill="1" applyBorder="1" applyAlignment="1">
      <alignment vertical="center"/>
    </xf>
    <xf numFmtId="0" fontId="22" fillId="10" borderId="54" xfId="0" applyFont="1" applyFill="1" applyBorder="1" applyAlignment="1"/>
    <xf numFmtId="0" fontId="22" fillId="10" borderId="13" xfId="0" applyFont="1" applyFill="1" applyBorder="1" applyAlignment="1"/>
    <xf numFmtId="0" fontId="22" fillId="10" borderId="66" xfId="0" applyFont="1" applyFill="1" applyBorder="1" applyAlignment="1"/>
    <xf numFmtId="0" fontId="23" fillId="13" borderId="42" xfId="0" applyFont="1" applyFill="1" applyBorder="1" applyAlignment="1"/>
    <xf numFmtId="0" fontId="23" fillId="13" borderId="15" xfId="0" applyFont="1" applyFill="1" applyBorder="1" applyAlignment="1"/>
    <xf numFmtId="0" fontId="23" fillId="13" borderId="47" xfId="0" applyFont="1" applyFill="1" applyBorder="1" applyAlignment="1"/>
    <xf numFmtId="0" fontId="29" fillId="3" borderId="28" xfId="2" applyFont="1" applyBorder="1" applyAlignment="1">
      <alignment vertical="center" wrapText="1"/>
    </xf>
    <xf numFmtId="0" fontId="29" fillId="3" borderId="15" xfId="2" applyFont="1" applyBorder="1" applyAlignment="1">
      <alignment vertical="center" wrapText="1"/>
    </xf>
    <xf numFmtId="0" fontId="30" fillId="3" borderId="34" xfId="2" applyFont="1" applyBorder="1" applyAlignment="1">
      <alignment vertical="center" wrapText="1"/>
    </xf>
    <xf numFmtId="0" fontId="30" fillId="3" borderId="0" xfId="2" applyFont="1" applyBorder="1" applyAlignment="1">
      <alignment vertical="center" wrapText="1"/>
    </xf>
    <xf numFmtId="0" fontId="30" fillId="3" borderId="46" xfId="2" applyFont="1" applyBorder="1" applyAlignment="1">
      <alignment vertical="center" wrapText="1"/>
    </xf>
    <xf numFmtId="0" fontId="30" fillId="3" borderId="16" xfId="2" applyFont="1" applyBorder="1" applyAlignment="1">
      <alignment vertical="center" wrapText="1"/>
    </xf>
    <xf numFmtId="0" fontId="30" fillId="3" borderId="25" xfId="2" applyFont="1" applyBorder="1" applyAlignment="1">
      <alignment vertical="center" wrapText="1"/>
    </xf>
    <xf numFmtId="0" fontId="29" fillId="0" borderId="9" xfId="2" applyFont="1" applyFill="1" applyBorder="1" applyAlignment="1">
      <alignment vertical="center" wrapText="1"/>
    </xf>
    <xf numFmtId="49" fontId="29" fillId="0" borderId="9" xfId="2" applyNumberFormat="1" applyFont="1" applyFill="1" applyBorder="1" applyAlignment="1">
      <alignment vertical="center" wrapText="1"/>
    </xf>
    <xf numFmtId="0" fontId="29" fillId="0" borderId="12" xfId="2" applyFont="1" applyFill="1" applyBorder="1" applyAlignment="1">
      <alignment vertical="center" wrapText="1"/>
    </xf>
    <xf numFmtId="0" fontId="29" fillId="0" borderId="13" xfId="2" applyFont="1" applyFill="1" applyBorder="1" applyAlignment="1">
      <alignment vertical="center" wrapText="1"/>
    </xf>
    <xf numFmtId="0" fontId="29" fillId="0" borderId="14" xfId="2" applyFont="1" applyFill="1" applyBorder="1" applyAlignment="1">
      <alignment vertical="center" wrapText="1"/>
    </xf>
    <xf numFmtId="0" fontId="29" fillId="0" borderId="9" xfId="5" applyFont="1" applyFill="1" applyBorder="1" applyAlignment="1">
      <alignment vertical="center" wrapText="1"/>
    </xf>
    <xf numFmtId="0" fontId="29" fillId="0" borderId="10" xfId="0" applyFont="1" applyFill="1" applyBorder="1" applyAlignment="1">
      <alignment vertical="center"/>
    </xf>
    <xf numFmtId="0" fontId="29" fillId="0" borderId="10" xfId="2" applyFont="1" applyFill="1" applyBorder="1" applyAlignment="1">
      <alignment vertical="center" wrapText="1"/>
    </xf>
    <xf numFmtId="49" fontId="29" fillId="0" borderId="10" xfId="2" applyNumberFormat="1" applyFont="1" applyFill="1" applyBorder="1" applyAlignment="1">
      <alignment vertical="center" wrapText="1"/>
    </xf>
    <xf numFmtId="0" fontId="30" fillId="0" borderId="12" xfId="8" applyFont="1" applyFill="1" applyBorder="1" applyAlignment="1">
      <alignment vertical="center" wrapText="1"/>
    </xf>
    <xf numFmtId="0" fontId="30" fillId="0" borderId="13" xfId="8" applyFont="1" applyFill="1" applyBorder="1" applyAlignment="1">
      <alignment vertical="center" wrapText="1"/>
    </xf>
    <xf numFmtId="0" fontId="30" fillId="0" borderId="14" xfId="8" applyFont="1" applyFill="1" applyBorder="1" applyAlignment="1">
      <alignment vertical="center" wrapText="1"/>
    </xf>
    <xf numFmtId="0" fontId="30" fillId="0" borderId="12" xfId="4" applyFont="1" applyFill="1" applyBorder="1" applyAlignment="1">
      <alignment vertical="center" wrapText="1"/>
    </xf>
    <xf numFmtId="0" fontId="30" fillId="0" borderId="13" xfId="4" applyFont="1" applyFill="1" applyBorder="1" applyAlignment="1">
      <alignment vertical="center" wrapText="1"/>
    </xf>
    <xf numFmtId="0" fontId="30" fillId="0" borderId="14" xfId="4" applyFont="1" applyFill="1" applyBorder="1" applyAlignment="1">
      <alignment vertical="center" wrapText="1"/>
    </xf>
    <xf numFmtId="0" fontId="29" fillId="0" borderId="10" xfId="5" applyFont="1" applyFill="1" applyBorder="1" applyAlignment="1">
      <alignment vertical="center" wrapText="1"/>
    </xf>
    <xf numFmtId="0" fontId="30" fillId="0" borderId="9" xfId="3" applyFont="1" applyFill="1" applyBorder="1" applyAlignment="1">
      <alignment vertical="center" wrapText="1"/>
    </xf>
    <xf numFmtId="0" fontId="30" fillId="0" borderId="9" xfId="7" applyFont="1" applyFill="1" applyBorder="1" applyAlignment="1">
      <alignment vertical="center" wrapText="1"/>
    </xf>
    <xf numFmtId="0" fontId="29" fillId="0" borderId="11" xfId="2" applyFont="1" applyFill="1" applyBorder="1" applyAlignment="1">
      <alignment vertical="center" wrapText="1"/>
    </xf>
    <xf numFmtId="49" fontId="29" fillId="0" borderId="11" xfId="2" applyNumberFormat="1" applyFont="1" applyFill="1" applyBorder="1" applyAlignment="1">
      <alignment vertical="center" wrapText="1"/>
    </xf>
    <xf numFmtId="0" fontId="30" fillId="0" borderId="11" xfId="3" applyFont="1" applyFill="1" applyBorder="1" applyAlignment="1">
      <alignment vertical="center" wrapText="1"/>
    </xf>
    <xf numFmtId="0" fontId="30" fillId="0" borderId="11" xfId="7" applyFont="1" applyFill="1" applyBorder="1" applyAlignment="1">
      <alignment vertical="center" wrapText="1"/>
    </xf>
    <xf numFmtId="0" fontId="29" fillId="0" borderId="11" xfId="5" applyFont="1" applyFill="1" applyBorder="1" applyAlignment="1">
      <alignment vertical="center" wrapText="1"/>
    </xf>
    <xf numFmtId="0" fontId="29" fillId="0" borderId="11" xfId="0" applyFont="1" applyFill="1" applyBorder="1" applyAlignment="1">
      <alignment vertical="center"/>
    </xf>
    <xf numFmtId="0" fontId="29" fillId="12" borderId="12" xfId="2" applyFont="1" applyFill="1" applyBorder="1" applyAlignment="1">
      <alignment vertical="center" wrapText="1"/>
    </xf>
    <xf numFmtId="0" fontId="29" fillId="12" borderId="13" xfId="2" applyFont="1" applyFill="1" applyBorder="1" applyAlignment="1">
      <alignment vertical="center" wrapText="1"/>
    </xf>
    <xf numFmtId="0" fontId="29" fillId="12" borderId="14" xfId="2" applyFont="1" applyFill="1" applyBorder="1" applyAlignment="1">
      <alignment vertical="center" wrapText="1"/>
    </xf>
    <xf numFmtId="0" fontId="29" fillId="29" borderId="55" xfId="0" applyFont="1" applyFill="1" applyBorder="1" applyAlignment="1">
      <alignment vertical="center"/>
    </xf>
    <xf numFmtId="0" fontId="29" fillId="29" borderId="48" xfId="0" applyFont="1" applyFill="1" applyBorder="1" applyAlignment="1">
      <alignment vertical="center"/>
    </xf>
    <xf numFmtId="4" fontId="23" fillId="0" borderId="12" xfId="2" applyNumberFormat="1" applyFont="1" applyFill="1" applyBorder="1" applyAlignment="1">
      <alignment vertical="center" wrapText="1"/>
    </xf>
    <xf numFmtId="4" fontId="23" fillId="0" borderId="13" xfId="2" applyNumberFormat="1" applyFont="1" applyFill="1" applyBorder="1" applyAlignment="1">
      <alignment vertical="center" wrapText="1"/>
    </xf>
    <xf numFmtId="4" fontId="23" fillId="0" borderId="14" xfId="2" applyNumberFormat="1" applyFont="1" applyFill="1" applyBorder="1" applyAlignment="1">
      <alignment vertical="center" wrapText="1"/>
    </xf>
    <xf numFmtId="4" fontId="23" fillId="0" borderId="12" xfId="3" applyNumberFormat="1" applyFont="1" applyFill="1" applyBorder="1" applyAlignment="1">
      <alignment vertical="center" wrapText="1"/>
    </xf>
    <xf numFmtId="4" fontId="23" fillId="0" borderId="14" xfId="3" applyNumberFormat="1" applyFont="1" applyFill="1" applyBorder="1" applyAlignment="1">
      <alignment vertical="center" wrapText="1"/>
    </xf>
    <xf numFmtId="0" fontId="23" fillId="0" borderId="9" xfId="2" applyFont="1" applyFill="1" applyBorder="1" applyAlignment="1">
      <alignment vertical="center" wrapText="1"/>
    </xf>
    <xf numFmtId="0" fontId="23" fillId="13" borderId="28" xfId="0" applyFont="1" applyFill="1" applyBorder="1" applyAlignment="1"/>
    <xf numFmtId="0" fontId="23" fillId="13" borderId="24" xfId="0" applyFont="1" applyFill="1" applyBorder="1" applyAlignment="1"/>
    <xf numFmtId="4" fontId="23" fillId="0" borderId="28" xfId="0" applyNumberFormat="1" applyFont="1" applyFill="1" applyBorder="1" applyAlignment="1">
      <alignment vertical="center"/>
    </xf>
    <xf numFmtId="4" fontId="23" fillId="0" borderId="15" xfId="0" applyNumberFormat="1" applyFont="1" applyFill="1" applyBorder="1" applyAlignment="1">
      <alignment vertical="center"/>
    </xf>
    <xf numFmtId="4" fontId="23" fillId="0" borderId="24" xfId="0" applyNumberFormat="1" applyFont="1" applyFill="1" applyBorder="1" applyAlignment="1">
      <alignment vertical="center"/>
    </xf>
    <xf numFmtId="0" fontId="23" fillId="0" borderId="9" xfId="0" applyFont="1" applyFill="1" applyBorder="1" applyAlignment="1">
      <alignment textRotation="90"/>
    </xf>
    <xf numFmtId="4" fontId="23" fillId="0" borderId="34" xfId="0" applyNumberFormat="1" applyFont="1" applyFill="1" applyBorder="1" applyAlignment="1">
      <alignment vertical="center"/>
    </xf>
    <xf numFmtId="4" fontId="23" fillId="0" borderId="0" xfId="0" applyNumberFormat="1" applyFont="1" applyFill="1" applyBorder="1" applyAlignment="1">
      <alignment vertical="center"/>
    </xf>
    <xf numFmtId="4" fontId="23" fillId="0" borderId="35" xfId="0" applyNumberFormat="1" applyFont="1" applyFill="1" applyBorder="1" applyAlignment="1">
      <alignment vertical="center"/>
    </xf>
    <xf numFmtId="0" fontId="23" fillId="0" borderId="10" xfId="0" applyFont="1" applyFill="1" applyBorder="1" applyAlignment="1">
      <alignment textRotation="90"/>
    </xf>
    <xf numFmtId="4" fontId="23" fillId="0" borderId="46" xfId="0" applyNumberFormat="1" applyFont="1" applyFill="1" applyBorder="1" applyAlignment="1">
      <alignment vertical="center"/>
    </xf>
    <xf numFmtId="4" fontId="23" fillId="0" borderId="16" xfId="0" applyNumberFormat="1" applyFont="1" applyFill="1" applyBorder="1" applyAlignment="1">
      <alignment vertical="center"/>
    </xf>
    <xf numFmtId="4" fontId="23" fillId="0" borderId="25" xfId="0" applyNumberFormat="1" applyFont="1" applyFill="1" applyBorder="1" applyAlignment="1">
      <alignment vertical="center"/>
    </xf>
    <xf numFmtId="0" fontId="23" fillId="0" borderId="11" xfId="0" applyFont="1" applyFill="1" applyBorder="1" applyAlignment="1">
      <alignment textRotation="90"/>
    </xf>
    <xf numFmtId="0" fontId="35" fillId="0" borderId="29" xfId="13" applyFont="1" applyFill="1" applyBorder="1" applyAlignment="1">
      <alignment vertical="center"/>
    </xf>
    <xf numFmtId="0" fontId="35" fillId="0" borderId="36" xfId="13" applyFont="1" applyFill="1" applyBorder="1" applyAlignment="1">
      <alignment vertical="center"/>
    </xf>
    <xf numFmtId="0" fontId="35" fillId="0" borderId="40" xfId="13" applyFont="1" applyFill="1" applyBorder="1" applyAlignment="1">
      <alignment vertical="center"/>
    </xf>
    <xf numFmtId="0" fontId="22" fillId="13" borderId="54" xfId="0" applyFont="1" applyFill="1" applyBorder="1" applyAlignment="1"/>
    <xf numFmtId="0" fontId="22" fillId="13" borderId="13" xfId="0" applyFont="1" applyFill="1" applyBorder="1" applyAlignment="1"/>
    <xf numFmtId="0" fontId="22" fillId="13" borderId="66" xfId="0" applyFont="1" applyFill="1" applyBorder="1" applyAlignment="1"/>
    <xf numFmtId="0" fontId="23" fillId="0" borderId="28" xfId="3" applyFont="1" applyFill="1" applyBorder="1" applyAlignment="1">
      <alignment vertical="center" wrapText="1"/>
    </xf>
    <xf numFmtId="0" fontId="23" fillId="0" borderId="24" xfId="7" applyFont="1" applyFill="1" applyBorder="1" applyAlignment="1">
      <alignment vertical="center" wrapText="1"/>
    </xf>
    <xf numFmtId="0" fontId="23" fillId="0" borderId="46" xfId="3" applyFont="1" applyFill="1" applyBorder="1" applyAlignment="1">
      <alignment vertical="center" wrapText="1"/>
    </xf>
    <xf numFmtId="0" fontId="23" fillId="0" borderId="25" xfId="7" applyFont="1" applyFill="1" applyBorder="1" applyAlignment="1">
      <alignment vertical="center" wrapText="1"/>
    </xf>
    <xf numFmtId="0" fontId="22" fillId="10" borderId="12" xfId="0" applyFont="1" applyFill="1" applyBorder="1" applyAlignment="1"/>
    <xf numFmtId="0" fontId="22" fillId="10" borderId="14" xfId="0" applyFont="1" applyFill="1" applyBorder="1" applyAlignment="1"/>
    <xf numFmtId="0" fontId="22" fillId="13" borderId="12" xfId="0" applyFont="1" applyFill="1" applyBorder="1" applyAlignment="1"/>
    <xf numFmtId="0" fontId="22" fillId="13" borderId="14" xfId="0" applyFont="1" applyFill="1" applyBorder="1" applyAlignment="1"/>
    <xf numFmtId="0" fontId="18" fillId="0" borderId="9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1" fillId="0" borderId="34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1" fillId="0" borderId="34" xfId="0" applyFont="1" applyFill="1" applyBorder="1" applyAlignment="1"/>
    <xf numFmtId="0" fontId="11" fillId="0" borderId="0" xfId="0" applyFont="1" applyFill="1" applyBorder="1" applyAlignment="1"/>
    <xf numFmtId="0" fontId="22" fillId="14" borderId="12" xfId="0" applyFont="1" applyFill="1" applyBorder="1" applyAlignment="1"/>
    <xf numFmtId="0" fontId="22" fillId="14" borderId="14" xfId="0" applyFont="1" applyFill="1" applyBorder="1" applyAlignment="1"/>
    <xf numFmtId="2" fontId="24" fillId="3" borderId="2" xfId="2" applyNumberFormat="1" applyFont="1" applyBorder="1" applyAlignment="1">
      <alignment vertical="center" wrapText="1"/>
    </xf>
    <xf numFmtId="2" fontId="24" fillId="3" borderId="4" xfId="2" applyNumberFormat="1" applyFont="1" applyBorder="1" applyAlignment="1">
      <alignment vertical="center" wrapText="1"/>
    </xf>
    <xf numFmtId="2" fontId="24" fillId="3" borderId="0" xfId="2" applyNumberFormat="1" applyFont="1" applyBorder="1" applyAlignment="1">
      <alignment vertical="center" wrapText="1"/>
    </xf>
    <xf numFmtId="2" fontId="24" fillId="3" borderId="6" xfId="2" applyNumberFormat="1" applyFont="1" applyBorder="1" applyAlignment="1">
      <alignment vertical="center" wrapText="1"/>
    </xf>
    <xf numFmtId="2" fontId="24" fillId="3" borderId="52" xfId="2" applyNumberFormat="1" applyFont="1" applyBorder="1" applyAlignment="1">
      <alignment vertical="center" wrapText="1"/>
    </xf>
    <xf numFmtId="2" fontId="24" fillId="3" borderId="49" xfId="2" applyNumberFormat="1" applyFont="1" applyBorder="1" applyAlignment="1">
      <alignment vertical="center" wrapText="1"/>
    </xf>
    <xf numFmtId="2" fontId="24" fillId="3" borderId="51" xfId="2" applyNumberFormat="1" applyFont="1" applyBorder="1" applyAlignment="1">
      <alignment vertical="center" wrapText="1"/>
    </xf>
    <xf numFmtId="2" fontId="24" fillId="3" borderId="16" xfId="2" applyNumberFormat="1" applyFont="1" applyBorder="1" applyAlignment="1">
      <alignment vertical="center" wrapText="1"/>
    </xf>
    <xf numFmtId="2" fontId="24" fillId="3" borderId="53" xfId="2" applyNumberFormat="1" applyFont="1" applyBorder="1" applyAlignment="1">
      <alignment vertical="center" wrapText="1"/>
    </xf>
    <xf numFmtId="2" fontId="27" fillId="3" borderId="12" xfId="2" applyNumberFormat="1" applyFont="1" applyBorder="1" applyAlignment="1">
      <alignment horizontal="center" vertical="center"/>
    </xf>
    <xf numFmtId="2" fontId="27" fillId="3" borderId="13" xfId="2" applyNumberFormat="1" applyFont="1" applyBorder="1" applyAlignment="1">
      <alignment horizontal="center" vertical="center"/>
    </xf>
    <xf numFmtId="2" fontId="27" fillId="3" borderId="14" xfId="2" applyNumberFormat="1" applyFont="1" applyBorder="1" applyAlignment="1">
      <alignment horizontal="center" vertical="center"/>
    </xf>
    <xf numFmtId="4" fontId="29" fillId="12" borderId="8" xfId="16" applyNumberFormat="1" applyFont="1" applyFill="1" applyBorder="1" applyAlignment="1">
      <alignment horizontal="center" vertical="center" wrapText="1"/>
    </xf>
    <xf numFmtId="4" fontId="29" fillId="27" borderId="8" xfId="16" applyNumberFormat="1" applyFont="1" applyFill="1" applyBorder="1" applyAlignment="1">
      <alignment horizontal="center" vertical="center" wrapText="1"/>
    </xf>
    <xf numFmtId="4" fontId="30" fillId="31" borderId="9" xfId="4" applyNumberFormat="1" applyFont="1" applyFill="1" applyBorder="1" applyAlignment="1">
      <alignment horizontal="center" vertical="center" wrapText="1"/>
    </xf>
    <xf numFmtId="4" fontId="30" fillId="31" borderId="11" xfId="4" applyNumberFormat="1" applyFont="1" applyFill="1" applyBorder="1" applyAlignment="1">
      <alignment horizontal="center" vertical="center" wrapText="1"/>
    </xf>
    <xf numFmtId="4" fontId="30" fillId="31" borderId="8" xfId="4" applyNumberFormat="1" applyFont="1" applyFill="1" applyBorder="1" applyAlignment="1">
      <alignment horizontal="center" vertical="center" wrapText="1"/>
    </xf>
    <xf numFmtId="4" fontId="30" fillId="31" borderId="12" xfId="4" applyNumberFormat="1" applyFont="1" applyFill="1" applyBorder="1" applyAlignment="1">
      <alignment horizontal="center" vertical="center"/>
    </xf>
    <xf numFmtId="4" fontId="30" fillId="31" borderId="14" xfId="4" applyNumberFormat="1" applyFont="1" applyFill="1" applyBorder="1" applyAlignment="1">
      <alignment horizontal="center" vertical="center"/>
    </xf>
    <xf numFmtId="4" fontId="29" fillId="27" borderId="20" xfId="16" applyNumberFormat="1" applyFont="1" applyFill="1" applyBorder="1" applyAlignment="1">
      <alignment horizontal="center" vertical="center" wrapText="1"/>
    </xf>
    <xf numFmtId="4" fontId="29" fillId="2" borderId="8" xfId="16" applyNumberFormat="1" applyFont="1" applyFill="1" applyBorder="1" applyAlignment="1">
      <alignment horizontal="center" vertical="center" wrapText="1"/>
    </xf>
    <xf numFmtId="2" fontId="36" fillId="2" borderId="5" xfId="16" applyNumberFormat="1" applyFont="1" applyFill="1" applyBorder="1" applyAlignment="1">
      <alignment horizontal="left" vertical="top"/>
    </xf>
    <xf numFmtId="2" fontId="36" fillId="2" borderId="0" xfId="16" applyNumberFormat="1" applyFont="1" applyFill="1" applyBorder="1" applyAlignment="1">
      <alignment horizontal="left" vertical="top"/>
    </xf>
    <xf numFmtId="2" fontId="24" fillId="3" borderId="1" xfId="2" applyNumberFormat="1" applyFont="1" applyBorder="1" applyAlignment="1">
      <alignment vertical="center" wrapText="1"/>
    </xf>
    <xf numFmtId="2" fontId="24" fillId="3" borderId="5" xfId="2" applyNumberFormat="1" applyFont="1" applyBorder="1" applyAlignment="1">
      <alignment vertical="center" wrapText="1"/>
    </xf>
    <xf numFmtId="4" fontId="29" fillId="14" borderId="15" xfId="16" applyNumberFormat="1" applyFont="1" applyFill="1" applyBorder="1" applyAlignment="1">
      <alignment horizontal="center" vertical="center" wrapText="1"/>
    </xf>
    <xf numFmtId="4" fontId="29" fillId="14" borderId="0" xfId="16" applyNumberFormat="1" applyFont="1" applyFill="1" applyBorder="1" applyAlignment="1">
      <alignment horizontal="center" vertical="center" wrapText="1"/>
    </xf>
    <xf numFmtId="4" fontId="29" fillId="14" borderId="34" xfId="16" applyNumberFormat="1" applyFont="1" applyFill="1" applyBorder="1" applyAlignment="1">
      <alignment horizontal="center" vertical="center" wrapText="1"/>
    </xf>
    <xf numFmtId="4" fontId="29" fillId="14" borderId="46" xfId="16" applyNumberFormat="1" applyFont="1" applyFill="1" applyBorder="1" applyAlignment="1">
      <alignment horizontal="center" vertical="center" wrapText="1"/>
    </xf>
    <xf numFmtId="2" fontId="27" fillId="3" borderId="2" xfId="2" applyNumberFormat="1" applyFont="1" applyBorder="1" applyAlignment="1">
      <alignment horizontal="center" vertical="center" wrapText="1"/>
    </xf>
    <xf numFmtId="2" fontId="27" fillId="3" borderId="61" xfId="2" applyNumberFormat="1" applyFont="1" applyBorder="1" applyAlignment="1">
      <alignment horizontal="center" vertical="center" wrapText="1"/>
    </xf>
    <xf numFmtId="2" fontId="25" fillId="3" borderId="15" xfId="2" applyNumberFormat="1" applyFont="1" applyBorder="1" applyAlignment="1">
      <alignment horizontal="center" vertical="center" wrapText="1"/>
    </xf>
    <xf numFmtId="2" fontId="25" fillId="3" borderId="0" xfId="2" applyNumberFormat="1" applyFont="1" applyBorder="1" applyAlignment="1">
      <alignment horizontal="center" vertical="center" wrapText="1"/>
    </xf>
    <xf numFmtId="2" fontId="25" fillId="3" borderId="16" xfId="2" applyNumberFormat="1" applyFont="1" applyBorder="1" applyAlignment="1">
      <alignment horizontal="center" vertical="center" wrapText="1"/>
    </xf>
    <xf numFmtId="2" fontId="25" fillId="3" borderId="9" xfId="2" applyNumberFormat="1" applyFont="1" applyBorder="1" applyAlignment="1">
      <alignment horizontal="center" vertical="center" wrapText="1"/>
    </xf>
    <xf numFmtId="2" fontId="25" fillId="3" borderId="10" xfId="2" applyNumberFormat="1" applyFont="1" applyBorder="1" applyAlignment="1">
      <alignment horizontal="center" vertical="center" wrapText="1"/>
    </xf>
    <xf numFmtId="2" fontId="25" fillId="3" borderId="11" xfId="2" applyNumberFormat="1" applyFont="1" applyBorder="1" applyAlignment="1">
      <alignment horizontal="center" vertical="center" wrapText="1"/>
    </xf>
    <xf numFmtId="4" fontId="29" fillId="27" borderId="24" xfId="16" applyNumberFormat="1" applyFont="1" applyFill="1" applyBorder="1" applyAlignment="1">
      <alignment horizontal="center" vertical="center" wrapText="1"/>
    </xf>
    <xf numFmtId="4" fontId="29" fillId="27" borderId="25" xfId="16" applyNumberFormat="1" applyFont="1" applyFill="1" applyBorder="1" applyAlignment="1">
      <alignment horizontal="center" vertical="center" wrapText="1"/>
    </xf>
    <xf numFmtId="4" fontId="29" fillId="31" borderId="14" xfId="16" applyNumberFormat="1" applyFont="1" applyFill="1" applyBorder="1" applyAlignment="1">
      <alignment horizontal="center" vertical="center" wrapText="1"/>
    </xf>
    <xf numFmtId="4" fontId="29" fillId="31" borderId="8" xfId="16" applyNumberFormat="1" applyFont="1" applyFill="1" applyBorder="1" applyAlignment="1">
      <alignment horizontal="center" vertical="center" wrapText="1"/>
    </xf>
    <xf numFmtId="4" fontId="29" fillId="14" borderId="30" xfId="16" applyNumberFormat="1" applyFont="1" applyFill="1" applyBorder="1" applyAlignment="1">
      <alignment horizontal="center" vertical="center" wrapText="1"/>
    </xf>
    <xf numFmtId="4" fontId="29" fillId="14" borderId="37" xfId="16" applyNumberFormat="1" applyFont="1" applyFill="1" applyBorder="1" applyAlignment="1">
      <alignment horizontal="center" vertical="center" wrapText="1"/>
    </xf>
    <xf numFmtId="4" fontId="29" fillId="14" borderId="45" xfId="16" applyNumberFormat="1" applyFont="1" applyFill="1" applyBorder="1" applyAlignment="1">
      <alignment horizontal="center" vertical="center" wrapText="1"/>
    </xf>
    <xf numFmtId="2" fontId="36" fillId="31" borderId="46" xfId="16" applyNumberFormat="1" applyFont="1" applyFill="1" applyBorder="1" applyAlignment="1">
      <alignment horizontal="center" vertical="top"/>
    </xf>
    <xf numFmtId="2" fontId="36" fillId="31" borderId="16" xfId="16" applyNumberFormat="1" applyFont="1" applyFill="1" applyBorder="1" applyAlignment="1">
      <alignment horizontal="center" vertical="top"/>
    </xf>
    <xf numFmtId="2" fontId="36" fillId="31" borderId="25" xfId="16" applyNumberFormat="1" applyFont="1" applyFill="1" applyBorder="1" applyAlignment="1">
      <alignment horizontal="center" vertical="top"/>
    </xf>
    <xf numFmtId="2" fontId="27" fillId="26" borderId="63" xfId="2" applyNumberFormat="1" applyFont="1" applyFill="1" applyBorder="1" applyAlignment="1">
      <alignment horizontal="center" vertical="center"/>
    </xf>
    <xf numFmtId="2" fontId="27" fillId="26" borderId="36" xfId="2" applyNumberFormat="1" applyFont="1" applyFill="1" applyBorder="1" applyAlignment="1">
      <alignment horizontal="center" vertical="center"/>
    </xf>
    <xf numFmtId="2" fontId="27" fillId="26" borderId="40" xfId="2" applyNumberFormat="1" applyFont="1" applyFill="1" applyBorder="1" applyAlignment="1">
      <alignment horizontal="center" vertical="center"/>
    </xf>
    <xf numFmtId="2" fontId="27" fillId="32" borderId="64" xfId="2" applyNumberFormat="1" applyFont="1" applyFill="1" applyBorder="1" applyAlignment="1">
      <alignment horizontal="center" vertical="center" wrapText="1"/>
    </xf>
    <xf numFmtId="2" fontId="27" fillId="32" borderId="10" xfId="2" applyNumberFormat="1" applyFont="1" applyFill="1" applyBorder="1" applyAlignment="1">
      <alignment horizontal="center" vertical="center" wrapText="1"/>
    </xf>
    <xf numFmtId="2" fontId="27" fillId="32" borderId="11" xfId="2" applyNumberFormat="1" applyFont="1" applyFill="1" applyBorder="1" applyAlignment="1">
      <alignment horizontal="center" vertical="center" wrapText="1"/>
    </xf>
    <xf numFmtId="2" fontId="27" fillId="33" borderId="65" xfId="2" applyNumberFormat="1" applyFont="1" applyFill="1" applyBorder="1" applyAlignment="1">
      <alignment horizontal="center" vertical="center" wrapText="1"/>
    </xf>
    <xf numFmtId="2" fontId="27" fillId="33" borderId="37" xfId="2" applyNumberFormat="1" applyFont="1" applyFill="1" applyBorder="1" applyAlignment="1">
      <alignment horizontal="center" vertical="center" wrapText="1"/>
    </xf>
    <xf numFmtId="2" fontId="27" fillId="33" borderId="45" xfId="2" applyNumberFormat="1" applyFont="1" applyFill="1" applyBorder="1" applyAlignment="1">
      <alignment horizontal="center" vertical="center" wrapText="1"/>
    </xf>
    <xf numFmtId="4" fontId="30" fillId="14" borderId="28" xfId="4" applyNumberFormat="1" applyFont="1" applyFill="1" applyBorder="1" applyAlignment="1">
      <alignment horizontal="center" vertical="center" wrapText="1"/>
    </xf>
    <xf numFmtId="4" fontId="30" fillId="14" borderId="34" xfId="4" applyNumberFormat="1" applyFont="1" applyFill="1" applyBorder="1" applyAlignment="1">
      <alignment horizontal="center" vertical="center" wrapText="1"/>
    </xf>
    <xf numFmtId="4" fontId="30" fillId="14" borderId="46" xfId="4" applyNumberFormat="1" applyFont="1" applyFill="1" applyBorder="1" applyAlignment="1">
      <alignment horizontal="center" vertical="center" wrapText="1"/>
    </xf>
  </cellXfs>
  <cellStyles count="20">
    <cellStyle name="20% - Акцент1" xfId="15" builtinId="30"/>
    <cellStyle name="20% - Акцент2" xfId="4" builtinId="34"/>
    <cellStyle name="20% - Акцент2 2" xfId="9"/>
    <cellStyle name="20% - Акцент3" xfId="13" builtinId="38"/>
    <cellStyle name="20% - Акцент4" xfId="5" builtinId="42"/>
    <cellStyle name="20% - Акцент4 2" xfId="10"/>
    <cellStyle name="20% - Акцент5" xfId="6" builtinId="46"/>
    <cellStyle name="20% - Акцент5 2" xfId="11"/>
    <cellStyle name="20% - Акцент6" xfId="14" builtinId="50"/>
    <cellStyle name="40% - Акцент3" xfId="19" builtinId="39"/>
    <cellStyle name="40% - Акцент5" xfId="7" builtinId="47"/>
    <cellStyle name="40% - Акцент5 2" xfId="12"/>
    <cellStyle name="60% - Акцент5" xfId="8" builtinId="48"/>
    <cellStyle name="Акцент1" xfId="3" builtinId="29"/>
    <cellStyle name="Акцент2" xfId="17" builtinId="33"/>
    <cellStyle name="Акцент3" xfId="18" builtinId="37"/>
    <cellStyle name="Вывод" xfId="16" builtinId="21"/>
    <cellStyle name="Обычный" xfId="0" builtinId="0"/>
    <cellStyle name="Обычный 2" xfId="1"/>
    <cellStyle name="Примечание" xfId="2" builtinId="10"/>
  </cellStyles>
  <dxfs count="26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colors>
    <mruColors>
      <color rgb="FFFF99FF"/>
      <color rgb="FFFEBFB2"/>
      <color rgb="FFFF7C80"/>
      <color rgb="FFFFCC99"/>
      <color rgb="FFFEF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"/>
  <sheetViews>
    <sheetView tabSelected="1" workbookViewId="0">
      <selection activeCell="F18" sqref="A1:XFD1048576"/>
    </sheetView>
  </sheetViews>
  <sheetFormatPr defaultColWidth="15.42578125" defaultRowHeight="18" customHeight="1" x14ac:dyDescent="0.25"/>
  <sheetData>
    <row r="30" spans="1:1" ht="18" customHeight="1" x14ac:dyDescent="0.25">
      <c r="A30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5"/>
  <sheetViews>
    <sheetView zoomScale="40" zoomScaleNormal="40" workbookViewId="0">
      <selection sqref="A1:XFD1048576"/>
    </sheetView>
  </sheetViews>
  <sheetFormatPr defaultRowHeight="18.75" x14ac:dyDescent="0.25"/>
  <cols>
    <col min="1" max="1" width="7.85546875" style="371" customWidth="1"/>
    <col min="2" max="2" width="41.42578125" style="371" customWidth="1"/>
    <col min="3" max="3" width="13.140625" style="371" customWidth="1"/>
    <col min="4" max="4" width="9.140625" style="371" hidden="1" customWidth="1"/>
    <col min="5" max="5" width="9.140625" style="371" customWidth="1"/>
    <col min="6" max="6" width="10.5703125" style="371" hidden="1" customWidth="1"/>
    <col min="7" max="7" width="21.140625" style="371" customWidth="1"/>
    <col min="8" max="8" width="12.85546875" style="371" customWidth="1"/>
    <col min="9" max="9" width="12.5703125" style="371" customWidth="1"/>
    <col min="10" max="10" width="12.42578125" style="371" customWidth="1"/>
    <col min="11" max="12" width="9.42578125" style="371" hidden="1" customWidth="1"/>
    <col min="13" max="13" width="13.28515625" style="371" hidden="1" customWidth="1"/>
    <col min="14" max="14" width="21.140625" style="371" customWidth="1"/>
    <col min="15" max="15" width="14.85546875" style="371" customWidth="1"/>
    <col min="16" max="16" width="14.28515625" style="371" customWidth="1"/>
    <col min="17" max="17" width="14.5703125" style="371" customWidth="1"/>
    <col min="18" max="18" width="13.5703125" style="371" customWidth="1"/>
    <col min="19" max="19" width="9.42578125" style="371" hidden="1" customWidth="1"/>
    <col min="20" max="20" width="11.85546875" style="371" hidden="1" customWidth="1"/>
    <col min="21" max="21" width="9.42578125" style="371" hidden="1" customWidth="1"/>
    <col min="22" max="22" width="19.5703125" style="371" customWidth="1"/>
    <col min="23" max="23" width="11.140625" style="371" hidden="1" customWidth="1"/>
    <col min="24" max="24" width="14.42578125" style="371" hidden="1" customWidth="1"/>
    <col min="25" max="25" width="15.140625" style="371" customWidth="1"/>
    <col min="26" max="26" width="13.42578125" style="371" hidden="1" customWidth="1"/>
    <col min="27" max="27" width="14.85546875" style="371" customWidth="1"/>
    <col min="28" max="28" width="15.140625" style="371" customWidth="1"/>
    <col min="29" max="29" width="15.42578125" style="371" customWidth="1"/>
    <col min="30" max="30" width="16" style="371" customWidth="1"/>
    <col min="31" max="32" width="15.42578125" style="371" customWidth="1"/>
    <col min="33" max="33" width="18.28515625" style="371" customWidth="1"/>
    <col min="34" max="34" width="25.7109375" style="371" customWidth="1"/>
    <col min="35" max="35" width="18" style="371" customWidth="1"/>
    <col min="36" max="36" width="16" style="371" customWidth="1"/>
    <col min="37" max="37" width="27.5703125" style="371" customWidth="1"/>
    <col min="38" max="16384" width="9.140625" style="371"/>
  </cols>
  <sheetData>
    <row r="1" spans="1:37" ht="18.75" customHeight="1" x14ac:dyDescent="0.25">
      <c r="A1" s="866" t="s">
        <v>19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457"/>
      <c r="AH1" s="458"/>
      <c r="AI1" s="458"/>
      <c r="AJ1" s="459"/>
    </row>
    <row r="2" spans="1:37" ht="15.75" customHeight="1" x14ac:dyDescent="0.25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460"/>
      <c r="AH2" s="461"/>
      <c r="AI2" s="461"/>
      <c r="AJ2" s="462"/>
    </row>
    <row r="3" spans="1:37" ht="15.75" customHeight="1" x14ac:dyDescent="0.25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375"/>
    </row>
    <row r="4" spans="1:37" ht="39.75" customHeight="1" x14ac:dyDescent="0.25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'Городошный спорт'!$K$4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24" t="s">
        <v>74</v>
      </c>
    </row>
    <row r="5" spans="1:37" ht="18" customHeight="1" x14ac:dyDescent="0.25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25"/>
    </row>
    <row r="6" spans="1:37" ht="28.5" customHeight="1" x14ac:dyDescent="0.25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25"/>
    </row>
    <row r="7" spans="1:37" ht="24.75" customHeight="1" x14ac:dyDescent="0.25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26"/>
    </row>
    <row r="8" spans="1:37" ht="24.75" customHeight="1" x14ac:dyDescent="0.25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376"/>
    </row>
    <row r="9" spans="1:37" ht="34.5" customHeight="1" x14ac:dyDescent="0.25">
      <c r="A9" s="377">
        <v>1</v>
      </c>
      <c r="B9" s="395" t="s">
        <v>338</v>
      </c>
      <c r="C9" s="209" t="s">
        <v>374</v>
      </c>
      <c r="D9" s="130" t="s">
        <v>42</v>
      </c>
      <c r="E9" s="207">
        <v>4</v>
      </c>
      <c r="F9" s="135">
        <v>600</v>
      </c>
      <c r="G9" s="133">
        <f>F9*E9</f>
        <v>2400</v>
      </c>
      <c r="H9" s="930">
        <v>7142.6</v>
      </c>
      <c r="I9" s="931"/>
      <c r="J9" s="932"/>
      <c r="K9" s="135">
        <v>4</v>
      </c>
      <c r="L9" s="135">
        <v>2</v>
      </c>
      <c r="M9" s="135">
        <v>750</v>
      </c>
      <c r="N9" s="133">
        <f>K9*L9*M9</f>
        <v>6000</v>
      </c>
      <c r="O9" s="930">
        <v>8100</v>
      </c>
      <c r="P9" s="931"/>
      <c r="Q9" s="931"/>
      <c r="R9" s="932"/>
      <c r="S9" s="135">
        <v>4</v>
      </c>
      <c r="T9" s="135">
        <v>300</v>
      </c>
      <c r="U9" s="135">
        <v>2</v>
      </c>
      <c r="V9" s="210">
        <f>PRODUCT(S9:U9)</f>
        <v>2400</v>
      </c>
      <c r="W9" s="210">
        <v>150</v>
      </c>
      <c r="X9" s="210">
        <v>4</v>
      </c>
      <c r="Y9" s="210">
        <f t="shared" ref="Y9" si="0">PRODUCT(W9:X9)</f>
        <v>600</v>
      </c>
      <c r="Z9" s="210">
        <f t="shared" ref="Z9" si="1">SUM(V9,Y9)</f>
        <v>3000</v>
      </c>
      <c r="AA9" s="1046">
        <v>2600</v>
      </c>
      <c r="AB9" s="1047"/>
      <c r="AC9" s="1047"/>
      <c r="AD9" s="1048"/>
      <c r="AE9" s="1046">
        <v>1650</v>
      </c>
      <c r="AF9" s="1048"/>
      <c r="AG9" s="993">
        <f>AE9+AA9</f>
        <v>4250</v>
      </c>
      <c r="AH9" s="210">
        <f>G9+N9+Z9</f>
        <v>11400</v>
      </c>
      <c r="AI9" s="993">
        <f>AG9+O9+H9</f>
        <v>19492.599999999999</v>
      </c>
      <c r="AJ9" s="378">
        <f>AH9-AI9</f>
        <v>-8092.5999999999985</v>
      </c>
      <c r="AK9" s="376" t="s">
        <v>406</v>
      </c>
    </row>
    <row r="10" spans="1:37" ht="34.5" customHeight="1" x14ac:dyDescent="0.25">
      <c r="A10" s="377"/>
      <c r="B10" s="395" t="s">
        <v>405</v>
      </c>
      <c r="C10" s="209"/>
      <c r="D10" s="130"/>
      <c r="E10" s="207"/>
      <c r="F10" s="135"/>
      <c r="G10" s="133"/>
      <c r="H10" s="935"/>
      <c r="I10" s="936"/>
      <c r="J10" s="937"/>
      <c r="K10" s="135"/>
      <c r="L10" s="135"/>
      <c r="M10" s="135"/>
      <c r="N10" s="133"/>
      <c r="O10" s="935"/>
      <c r="P10" s="936"/>
      <c r="Q10" s="936"/>
      <c r="R10" s="937"/>
      <c r="S10" s="135"/>
      <c r="T10" s="135"/>
      <c r="U10" s="135"/>
      <c r="V10" s="210"/>
      <c r="W10" s="210"/>
      <c r="X10" s="210"/>
      <c r="Y10" s="210"/>
      <c r="Z10" s="210"/>
      <c r="AA10" s="1049"/>
      <c r="AB10" s="1050"/>
      <c r="AC10" s="1050"/>
      <c r="AD10" s="1051"/>
      <c r="AE10" s="1049"/>
      <c r="AF10" s="1051"/>
      <c r="AG10" s="1052"/>
      <c r="AH10" s="210"/>
      <c r="AI10" s="996"/>
      <c r="AJ10" s="378"/>
      <c r="AK10" s="376" t="s">
        <v>407</v>
      </c>
    </row>
    <row r="11" spans="1:37" ht="34.5" customHeight="1" x14ac:dyDescent="0.25">
      <c r="A11" s="377">
        <v>2</v>
      </c>
      <c r="B11" s="395" t="s">
        <v>372</v>
      </c>
      <c r="C11" s="209" t="s">
        <v>166</v>
      </c>
      <c r="D11" s="130" t="s">
        <v>42</v>
      </c>
      <c r="E11" s="207">
        <v>8</v>
      </c>
      <c r="F11" s="135">
        <v>600</v>
      </c>
      <c r="G11" s="133">
        <f>F11*E11</f>
        <v>4800</v>
      </c>
      <c r="H11" s="940"/>
      <c r="I11" s="941"/>
      <c r="J11" s="942"/>
      <c r="K11" s="135">
        <v>4</v>
      </c>
      <c r="L11" s="135">
        <v>2</v>
      </c>
      <c r="M11" s="135">
        <v>700</v>
      </c>
      <c r="N11" s="133">
        <f>K11*L11*M11</f>
        <v>5600</v>
      </c>
      <c r="O11" s="940"/>
      <c r="P11" s="941"/>
      <c r="Q11" s="941"/>
      <c r="R11" s="942"/>
      <c r="S11" s="135">
        <v>5</v>
      </c>
      <c r="T11" s="135">
        <v>300</v>
      </c>
      <c r="U11" s="135">
        <v>2</v>
      </c>
      <c r="V11" s="210">
        <f>PRODUCT(S11:U11)</f>
        <v>3000</v>
      </c>
      <c r="W11" s="210">
        <v>150</v>
      </c>
      <c r="X11" s="210">
        <v>5</v>
      </c>
      <c r="Y11" s="210">
        <f t="shared" ref="Y11" si="2">PRODUCT(W11:X11)</f>
        <v>750</v>
      </c>
      <c r="Z11" s="210">
        <f t="shared" ref="Z11" si="3">SUM(V11,Y11)</f>
        <v>3750</v>
      </c>
      <c r="AA11" s="1053"/>
      <c r="AB11" s="1054"/>
      <c r="AC11" s="1054"/>
      <c r="AD11" s="1055"/>
      <c r="AE11" s="1053"/>
      <c r="AF11" s="1055"/>
      <c r="AG11" s="1056"/>
      <c r="AH11" s="210">
        <f>G11+N11+Z11</f>
        <v>14150</v>
      </c>
      <c r="AI11" s="997"/>
      <c r="AJ11" s="378">
        <f>AH11-AI11</f>
        <v>14150</v>
      </c>
      <c r="AK11" s="376"/>
    </row>
    <row r="12" spans="1:37" ht="29.25" customHeight="1" x14ac:dyDescent="0.25">
      <c r="A12" s="945" t="s">
        <v>59</v>
      </c>
      <c r="B12" s="946"/>
      <c r="C12" s="397"/>
      <c r="D12" s="397"/>
      <c r="E12" s="192">
        <f t="shared" ref="E12:AI12" si="4">SUM(E9:E11)</f>
        <v>12</v>
      </c>
      <c r="F12" s="76">
        <f t="shared" si="4"/>
        <v>1200</v>
      </c>
      <c r="G12" s="76">
        <f t="shared" si="4"/>
        <v>7200</v>
      </c>
      <c r="H12" s="76">
        <f t="shared" si="4"/>
        <v>7142.6</v>
      </c>
      <c r="I12" s="76">
        <f t="shared" si="4"/>
        <v>0</v>
      </c>
      <c r="J12" s="76">
        <f>H9</f>
        <v>7142.6</v>
      </c>
      <c r="K12" s="76">
        <f t="shared" si="4"/>
        <v>8</v>
      </c>
      <c r="L12" s="76">
        <f t="shared" si="4"/>
        <v>4</v>
      </c>
      <c r="M12" s="76">
        <f t="shared" si="4"/>
        <v>1450</v>
      </c>
      <c r="N12" s="76">
        <f t="shared" si="4"/>
        <v>11600</v>
      </c>
      <c r="O12" s="76">
        <f t="shared" si="4"/>
        <v>8100</v>
      </c>
      <c r="P12" s="76">
        <f t="shared" si="4"/>
        <v>0</v>
      </c>
      <c r="Q12" s="76">
        <f t="shared" si="4"/>
        <v>0</v>
      </c>
      <c r="R12" s="76">
        <f>O9</f>
        <v>8100</v>
      </c>
      <c r="S12" s="76">
        <f t="shared" si="4"/>
        <v>9</v>
      </c>
      <c r="T12" s="76">
        <f t="shared" si="4"/>
        <v>600</v>
      </c>
      <c r="U12" s="76">
        <f t="shared" si="4"/>
        <v>4</v>
      </c>
      <c r="V12" s="76">
        <f t="shared" si="4"/>
        <v>5400</v>
      </c>
      <c r="W12" s="76">
        <f t="shared" si="4"/>
        <v>300</v>
      </c>
      <c r="X12" s="76">
        <f t="shared" si="4"/>
        <v>9</v>
      </c>
      <c r="Y12" s="76">
        <f t="shared" si="4"/>
        <v>1350</v>
      </c>
      <c r="Z12" s="76">
        <f t="shared" si="4"/>
        <v>6750</v>
      </c>
      <c r="AA12" s="76">
        <f t="shared" si="4"/>
        <v>2600</v>
      </c>
      <c r="AB12" s="76">
        <f t="shared" si="4"/>
        <v>0</v>
      </c>
      <c r="AC12" s="76">
        <f t="shared" si="4"/>
        <v>0</v>
      </c>
      <c r="AD12" s="76">
        <f>AA9</f>
        <v>2600</v>
      </c>
      <c r="AE12" s="76">
        <f t="shared" si="4"/>
        <v>1650</v>
      </c>
      <c r="AF12" s="76">
        <f>AE9</f>
        <v>1650</v>
      </c>
      <c r="AG12" s="76">
        <f t="shared" si="4"/>
        <v>4250</v>
      </c>
      <c r="AH12" s="76">
        <f t="shared" si="4"/>
        <v>25550</v>
      </c>
      <c r="AI12" s="76">
        <f t="shared" si="4"/>
        <v>19492.599999999999</v>
      </c>
      <c r="AJ12" s="98">
        <f t="shared" ref="AJ12" si="5">SUM(AJ11:AJ11)</f>
        <v>14150</v>
      </c>
      <c r="AK12" s="376"/>
    </row>
    <row r="13" spans="1:37" ht="27.75" customHeight="1" x14ac:dyDescent="0.25">
      <c r="A13" s="947" t="s">
        <v>49</v>
      </c>
      <c r="B13" s="948"/>
      <c r="C13" s="948"/>
      <c r="D13" s="948"/>
      <c r="E13" s="948"/>
      <c r="F13" s="948"/>
      <c r="G13" s="948"/>
      <c r="H13" s="948"/>
      <c r="I13" s="948"/>
      <c r="J13" s="948"/>
      <c r="K13" s="948"/>
      <c r="L13" s="948"/>
      <c r="M13" s="948"/>
      <c r="N13" s="948"/>
      <c r="O13" s="948"/>
      <c r="P13" s="948"/>
      <c r="Q13" s="948"/>
      <c r="R13" s="948"/>
      <c r="S13" s="948"/>
      <c r="T13" s="948"/>
      <c r="U13" s="948"/>
      <c r="V13" s="948"/>
      <c r="W13" s="948"/>
      <c r="X13" s="948"/>
      <c r="Y13" s="948"/>
      <c r="Z13" s="948"/>
      <c r="AA13" s="948"/>
      <c r="AB13" s="948"/>
      <c r="AC13" s="948"/>
      <c r="AD13" s="948"/>
      <c r="AE13" s="948"/>
      <c r="AF13" s="948"/>
      <c r="AG13" s="948"/>
      <c r="AH13" s="948"/>
      <c r="AI13" s="948"/>
      <c r="AJ13" s="949"/>
      <c r="AK13" s="376"/>
    </row>
    <row r="14" spans="1:37" ht="36.75" customHeight="1" x14ac:dyDescent="0.25">
      <c r="A14" s="380">
        <v>3</v>
      </c>
      <c r="B14" s="274" t="s">
        <v>373</v>
      </c>
      <c r="C14" s="213" t="s">
        <v>86</v>
      </c>
      <c r="D14" s="143" t="s">
        <v>42</v>
      </c>
      <c r="E14" s="143">
        <v>8</v>
      </c>
      <c r="F14" s="54">
        <v>600</v>
      </c>
      <c r="G14" s="54">
        <f>F14*E14</f>
        <v>4800</v>
      </c>
      <c r="H14" s="1046">
        <v>2471.1999999999998</v>
      </c>
      <c r="I14" s="1047"/>
      <c r="J14" s="1048"/>
      <c r="K14" s="54">
        <v>8</v>
      </c>
      <c r="L14" s="54">
        <v>2</v>
      </c>
      <c r="M14" s="54">
        <v>700</v>
      </c>
      <c r="N14" s="54">
        <f>K14*L14*M14</f>
        <v>11200</v>
      </c>
      <c r="O14" s="1046">
        <v>6800</v>
      </c>
      <c r="P14" s="1047"/>
      <c r="Q14" s="1047"/>
      <c r="R14" s="1048"/>
      <c r="S14" s="54">
        <v>8</v>
      </c>
      <c r="T14" s="54">
        <v>200</v>
      </c>
      <c r="U14" s="54">
        <v>2</v>
      </c>
      <c r="V14" s="54">
        <f>PRODUCT(S14:U14)</f>
        <v>3200</v>
      </c>
      <c r="W14" s="54">
        <v>150</v>
      </c>
      <c r="X14" s="54">
        <v>8</v>
      </c>
      <c r="Y14" s="54">
        <f>PRODUCT(W14:X14)</f>
        <v>1200</v>
      </c>
      <c r="Z14" s="54">
        <f>SUM(V14,Y14)</f>
        <v>4400</v>
      </c>
      <c r="AA14" s="1046">
        <v>2400</v>
      </c>
      <c r="AB14" s="1047"/>
      <c r="AC14" s="1047"/>
      <c r="AD14" s="1048"/>
      <c r="AE14" s="1046">
        <v>600</v>
      </c>
      <c r="AF14" s="1048"/>
      <c r="AG14" s="993">
        <f>AE14+AA14</f>
        <v>3000</v>
      </c>
      <c r="AH14" s="54">
        <f>G14+N14+Z14</f>
        <v>20400</v>
      </c>
      <c r="AI14" s="993">
        <f>AG14+O14+H14</f>
        <v>12271.2</v>
      </c>
      <c r="AJ14" s="145">
        <f>AH14-AI14</f>
        <v>8128.7999999999993</v>
      </c>
      <c r="AK14" s="376" t="s">
        <v>481</v>
      </c>
    </row>
    <row r="15" spans="1:37" ht="45" customHeight="1" x14ac:dyDescent="0.25">
      <c r="A15" s="380">
        <v>4</v>
      </c>
      <c r="B15" s="405" t="s">
        <v>337</v>
      </c>
      <c r="C15" s="213" t="s">
        <v>71</v>
      </c>
      <c r="D15" s="143" t="s">
        <v>42</v>
      </c>
      <c r="E15" s="143">
        <v>8</v>
      </c>
      <c r="F15" s="54">
        <v>600</v>
      </c>
      <c r="G15" s="54">
        <f>F15*E15</f>
        <v>4800</v>
      </c>
      <c r="H15" s="1053"/>
      <c r="I15" s="1054"/>
      <c r="J15" s="1055"/>
      <c r="K15" s="54">
        <v>8</v>
      </c>
      <c r="L15" s="54">
        <v>2</v>
      </c>
      <c r="M15" s="54">
        <v>700</v>
      </c>
      <c r="N15" s="54">
        <f>K15*L15*M15</f>
        <v>11200</v>
      </c>
      <c r="O15" s="1053"/>
      <c r="P15" s="1054"/>
      <c r="Q15" s="1054"/>
      <c r="R15" s="1055"/>
      <c r="S15" s="54">
        <v>8</v>
      </c>
      <c r="T15" s="54">
        <v>300</v>
      </c>
      <c r="U15" s="54">
        <v>2</v>
      </c>
      <c r="V15" s="54">
        <f>PRODUCT(S15:U15)</f>
        <v>4800</v>
      </c>
      <c r="W15" s="54">
        <v>150</v>
      </c>
      <c r="X15" s="54">
        <v>8</v>
      </c>
      <c r="Y15" s="54">
        <f>PRODUCT(W15:X15)</f>
        <v>1200</v>
      </c>
      <c r="Z15" s="54">
        <f>SUM(V15,Y15)</f>
        <v>6000</v>
      </c>
      <c r="AA15" s="1053"/>
      <c r="AB15" s="1054"/>
      <c r="AC15" s="1054"/>
      <c r="AD15" s="1055"/>
      <c r="AE15" s="1053"/>
      <c r="AF15" s="1055"/>
      <c r="AG15" s="1056"/>
      <c r="AH15" s="54">
        <f>G15+N15+Z15</f>
        <v>22000</v>
      </c>
      <c r="AI15" s="997"/>
      <c r="AJ15" s="145">
        <f>AH15-AI15</f>
        <v>22000</v>
      </c>
      <c r="AK15" s="376"/>
    </row>
    <row r="16" spans="1:37" ht="28.5" customHeight="1" x14ac:dyDescent="0.25">
      <c r="A16" s="945" t="s">
        <v>60</v>
      </c>
      <c r="B16" s="946"/>
      <c r="C16" s="192"/>
      <c r="D16" s="397"/>
      <c r="E16" s="192">
        <f>SUM(E14:E15)</f>
        <v>16</v>
      </c>
      <c r="F16" s="76">
        <f t="shared" ref="F16:AH16" si="6">SUM(F14:F15)</f>
        <v>1200</v>
      </c>
      <c r="G16" s="76">
        <f t="shared" si="6"/>
        <v>9600</v>
      </c>
      <c r="H16" s="76">
        <f t="shared" si="6"/>
        <v>2471.1999999999998</v>
      </c>
      <c r="I16" s="76">
        <f t="shared" si="6"/>
        <v>0</v>
      </c>
      <c r="J16" s="76">
        <f>H14</f>
        <v>2471.1999999999998</v>
      </c>
      <c r="K16" s="76">
        <f t="shared" si="6"/>
        <v>16</v>
      </c>
      <c r="L16" s="76">
        <f t="shared" si="6"/>
        <v>4</v>
      </c>
      <c r="M16" s="76">
        <f t="shared" si="6"/>
        <v>1400</v>
      </c>
      <c r="N16" s="76">
        <f t="shared" si="6"/>
        <v>22400</v>
      </c>
      <c r="O16" s="76">
        <f t="shared" si="6"/>
        <v>6800</v>
      </c>
      <c r="P16" s="76">
        <f t="shared" si="6"/>
        <v>0</v>
      </c>
      <c r="Q16" s="76">
        <f t="shared" si="6"/>
        <v>0</v>
      </c>
      <c r="R16" s="76">
        <f>O14</f>
        <v>6800</v>
      </c>
      <c r="S16" s="76">
        <f t="shared" si="6"/>
        <v>16</v>
      </c>
      <c r="T16" s="76">
        <f t="shared" si="6"/>
        <v>500</v>
      </c>
      <c r="U16" s="76">
        <f t="shared" si="6"/>
        <v>4</v>
      </c>
      <c r="V16" s="76">
        <f t="shared" si="6"/>
        <v>8000</v>
      </c>
      <c r="W16" s="76">
        <f t="shared" si="6"/>
        <v>300</v>
      </c>
      <c r="X16" s="76">
        <f t="shared" si="6"/>
        <v>16</v>
      </c>
      <c r="Y16" s="76">
        <f t="shared" si="6"/>
        <v>2400</v>
      </c>
      <c r="Z16" s="76">
        <f t="shared" si="6"/>
        <v>10400</v>
      </c>
      <c r="AA16" s="76">
        <f t="shared" si="6"/>
        <v>2400</v>
      </c>
      <c r="AB16" s="76">
        <f t="shared" si="6"/>
        <v>0</v>
      </c>
      <c r="AC16" s="76">
        <f t="shared" si="6"/>
        <v>0</v>
      </c>
      <c r="AD16" s="76">
        <f>AA14</f>
        <v>2400</v>
      </c>
      <c r="AE16" s="76">
        <f t="shared" si="6"/>
        <v>600</v>
      </c>
      <c r="AF16" s="76">
        <f>AE14</f>
        <v>600</v>
      </c>
      <c r="AG16" s="76">
        <f t="shared" si="6"/>
        <v>3000</v>
      </c>
      <c r="AH16" s="76">
        <f t="shared" si="6"/>
        <v>42400</v>
      </c>
      <c r="AI16" s="97">
        <f>SUM(AI14:AI15)</f>
        <v>12271.2</v>
      </c>
      <c r="AJ16" s="99">
        <f>SUM(AJ14:AJ15)</f>
        <v>30128.799999999999</v>
      </c>
      <c r="AK16" s="376"/>
    </row>
    <row r="17" spans="1:37" ht="24.75" customHeight="1" x14ac:dyDescent="0.25">
      <c r="A17" s="962" t="s">
        <v>51</v>
      </c>
      <c r="B17" s="963"/>
      <c r="C17" s="963"/>
      <c r="D17" s="963"/>
      <c r="E17" s="963"/>
      <c r="F17" s="963"/>
      <c r="G17" s="963"/>
      <c r="H17" s="963"/>
      <c r="I17" s="963"/>
      <c r="J17" s="963"/>
      <c r="K17" s="963"/>
      <c r="L17" s="963"/>
      <c r="M17" s="963"/>
      <c r="N17" s="963"/>
      <c r="O17" s="963"/>
      <c r="P17" s="963"/>
      <c r="Q17" s="963"/>
      <c r="R17" s="963"/>
      <c r="S17" s="963"/>
      <c r="T17" s="963"/>
      <c r="U17" s="963"/>
      <c r="V17" s="963"/>
      <c r="W17" s="963"/>
      <c r="X17" s="963"/>
      <c r="Y17" s="963"/>
      <c r="Z17" s="963"/>
      <c r="AA17" s="963"/>
      <c r="AB17" s="963"/>
      <c r="AC17" s="963"/>
      <c r="AD17" s="963"/>
      <c r="AE17" s="963"/>
      <c r="AF17" s="963"/>
      <c r="AG17" s="963"/>
      <c r="AH17" s="963"/>
      <c r="AI17" s="963"/>
      <c r="AJ17" s="964"/>
      <c r="AK17" s="376"/>
    </row>
    <row r="18" spans="1:37" ht="50.25" customHeight="1" x14ac:dyDescent="0.25">
      <c r="A18" s="381">
        <v>5</v>
      </c>
      <c r="B18" s="399" t="s">
        <v>336</v>
      </c>
      <c r="C18" s="127" t="s">
        <v>163</v>
      </c>
      <c r="D18" s="103" t="s">
        <v>42</v>
      </c>
      <c r="E18" s="103">
        <v>5</v>
      </c>
      <c r="F18" s="64">
        <v>600</v>
      </c>
      <c r="G18" s="64">
        <f>F18*E18</f>
        <v>3000</v>
      </c>
      <c r="H18" s="47">
        <v>0</v>
      </c>
      <c r="I18" s="47">
        <v>0</v>
      </c>
      <c r="J18" s="47">
        <f>I18*H18</f>
        <v>0</v>
      </c>
      <c r="K18" s="64">
        <v>5</v>
      </c>
      <c r="L18" s="64">
        <v>2</v>
      </c>
      <c r="M18" s="64">
        <v>700</v>
      </c>
      <c r="N18" s="64">
        <f>K18*L18*M18</f>
        <v>7000</v>
      </c>
      <c r="O18" s="47">
        <v>0</v>
      </c>
      <c r="P18" s="47">
        <v>4</v>
      </c>
      <c r="Q18" s="47">
        <v>800</v>
      </c>
      <c r="R18" s="47">
        <f>O18*P18*Q18</f>
        <v>0</v>
      </c>
      <c r="S18" s="64">
        <v>5</v>
      </c>
      <c r="T18" s="64">
        <v>300</v>
      </c>
      <c r="U18" s="64">
        <v>3</v>
      </c>
      <c r="V18" s="64">
        <f>PRODUCT(S18:U18)</f>
        <v>4500</v>
      </c>
      <c r="W18" s="64">
        <v>150</v>
      </c>
      <c r="X18" s="64">
        <v>5</v>
      </c>
      <c r="Y18" s="64">
        <f>PRODUCT(W18:X18)</f>
        <v>750</v>
      </c>
      <c r="Z18" s="64">
        <f>SUM(V18,Y18)</f>
        <v>5250</v>
      </c>
      <c r="AA18" s="47">
        <v>0</v>
      </c>
      <c r="AB18" s="47">
        <v>0</v>
      </c>
      <c r="AC18" s="47">
        <v>0</v>
      </c>
      <c r="AD18" s="47">
        <f>PRODUCT(AA18:AC18)</f>
        <v>0</v>
      </c>
      <c r="AE18" s="47">
        <v>0</v>
      </c>
      <c r="AF18" s="47">
        <f>PRODUCT(AA18*AE18)*150</f>
        <v>0</v>
      </c>
      <c r="AG18" s="47">
        <f>SUM(AD18,AF18)</f>
        <v>0</v>
      </c>
      <c r="AH18" s="64">
        <f>G18+N18+Z18</f>
        <v>15250</v>
      </c>
      <c r="AI18" s="144">
        <f>J18+R18+AG18</f>
        <v>0</v>
      </c>
      <c r="AJ18" s="104">
        <f>AH18-AI18</f>
        <v>15250</v>
      </c>
      <c r="AK18" s="376"/>
    </row>
    <row r="19" spans="1:37" ht="33.75" customHeight="1" x14ac:dyDescent="0.25">
      <c r="A19" s="945" t="s">
        <v>61</v>
      </c>
      <c r="B19" s="946"/>
      <c r="C19" s="397"/>
      <c r="D19" s="397"/>
      <c r="E19" s="192">
        <f>SUM(E18:E18)</f>
        <v>5</v>
      </c>
      <c r="F19" s="76">
        <f t="shared" ref="F19:AH19" si="7">SUM(F18:F18)</f>
        <v>600</v>
      </c>
      <c r="G19" s="76">
        <f t="shared" si="7"/>
        <v>3000</v>
      </c>
      <c r="H19" s="76">
        <f t="shared" si="7"/>
        <v>0</v>
      </c>
      <c r="I19" s="76">
        <f t="shared" si="7"/>
        <v>0</v>
      </c>
      <c r="J19" s="76">
        <f t="shared" si="7"/>
        <v>0</v>
      </c>
      <c r="K19" s="76">
        <f t="shared" si="7"/>
        <v>5</v>
      </c>
      <c r="L19" s="76">
        <f t="shared" si="7"/>
        <v>2</v>
      </c>
      <c r="M19" s="76">
        <f t="shared" si="7"/>
        <v>700</v>
      </c>
      <c r="N19" s="76">
        <f t="shared" si="7"/>
        <v>7000</v>
      </c>
      <c r="O19" s="76">
        <f t="shared" si="7"/>
        <v>0</v>
      </c>
      <c r="P19" s="76">
        <f t="shared" si="7"/>
        <v>4</v>
      </c>
      <c r="Q19" s="76">
        <f t="shared" si="7"/>
        <v>800</v>
      </c>
      <c r="R19" s="76">
        <f t="shared" si="7"/>
        <v>0</v>
      </c>
      <c r="S19" s="76">
        <f t="shared" si="7"/>
        <v>5</v>
      </c>
      <c r="T19" s="76">
        <f t="shared" si="7"/>
        <v>300</v>
      </c>
      <c r="U19" s="76">
        <f t="shared" si="7"/>
        <v>3</v>
      </c>
      <c r="V19" s="76">
        <f t="shared" si="7"/>
        <v>4500</v>
      </c>
      <c r="W19" s="76">
        <f t="shared" si="7"/>
        <v>150</v>
      </c>
      <c r="X19" s="76">
        <f t="shared" si="7"/>
        <v>5</v>
      </c>
      <c r="Y19" s="76">
        <f t="shared" si="7"/>
        <v>750</v>
      </c>
      <c r="Z19" s="76">
        <f t="shared" si="7"/>
        <v>5250</v>
      </c>
      <c r="AA19" s="76">
        <f t="shared" si="7"/>
        <v>0</v>
      </c>
      <c r="AB19" s="76">
        <f t="shared" si="7"/>
        <v>0</v>
      </c>
      <c r="AC19" s="76">
        <f t="shared" si="7"/>
        <v>0</v>
      </c>
      <c r="AD19" s="76">
        <f t="shared" si="7"/>
        <v>0</v>
      </c>
      <c r="AE19" s="76">
        <f t="shared" si="7"/>
        <v>0</v>
      </c>
      <c r="AF19" s="76">
        <f t="shared" si="7"/>
        <v>0</v>
      </c>
      <c r="AG19" s="76">
        <f t="shared" si="7"/>
        <v>0</v>
      </c>
      <c r="AH19" s="76">
        <f t="shared" si="7"/>
        <v>15250</v>
      </c>
      <c r="AI19" s="97">
        <f t="shared" ref="AI19:AJ19" si="8">SUM(AI18:AI18)</f>
        <v>0</v>
      </c>
      <c r="AJ19" s="105">
        <f t="shared" si="8"/>
        <v>15250</v>
      </c>
      <c r="AK19" s="376"/>
    </row>
    <row r="20" spans="1:37" ht="27.75" customHeight="1" x14ac:dyDescent="0.25">
      <c r="A20" s="965" t="s">
        <v>52</v>
      </c>
      <c r="B20" s="966"/>
      <c r="C20" s="966"/>
      <c r="D20" s="966"/>
      <c r="E20" s="966"/>
      <c r="F20" s="966"/>
      <c r="G20" s="966"/>
      <c r="H20" s="966"/>
      <c r="I20" s="966"/>
      <c r="J20" s="966"/>
      <c r="K20" s="966"/>
      <c r="L20" s="966"/>
      <c r="M20" s="966"/>
      <c r="N20" s="966"/>
      <c r="O20" s="966"/>
      <c r="P20" s="966"/>
      <c r="Q20" s="966"/>
      <c r="R20" s="966"/>
      <c r="S20" s="966"/>
      <c r="T20" s="966"/>
      <c r="U20" s="966"/>
      <c r="V20" s="966"/>
      <c r="W20" s="966"/>
      <c r="X20" s="966"/>
      <c r="Y20" s="966"/>
      <c r="Z20" s="966"/>
      <c r="AA20" s="966"/>
      <c r="AB20" s="966"/>
      <c r="AC20" s="966"/>
      <c r="AD20" s="966"/>
      <c r="AE20" s="966"/>
      <c r="AF20" s="966"/>
      <c r="AG20" s="966"/>
      <c r="AH20" s="966"/>
      <c r="AI20" s="966"/>
      <c r="AJ20" s="967"/>
      <c r="AK20" s="376"/>
    </row>
    <row r="21" spans="1:37" ht="51.75" customHeight="1" x14ac:dyDescent="0.25">
      <c r="A21" s="798">
        <v>6</v>
      </c>
      <c r="B21" s="278" t="s">
        <v>164</v>
      </c>
      <c r="C21" s="799" t="s">
        <v>136</v>
      </c>
      <c r="D21" s="162" t="s">
        <v>42</v>
      </c>
      <c r="E21" s="163">
        <v>8</v>
      </c>
      <c r="F21" s="164">
        <v>600</v>
      </c>
      <c r="G21" s="165">
        <f>F21*E21</f>
        <v>4800</v>
      </c>
      <c r="H21" s="396"/>
      <c r="I21" s="396"/>
      <c r="J21" s="134">
        <f t="shared" ref="J21:J22" si="9">I21*H21</f>
        <v>0</v>
      </c>
      <c r="K21" s="164">
        <v>8</v>
      </c>
      <c r="L21" s="164">
        <v>2</v>
      </c>
      <c r="M21" s="164">
        <v>700</v>
      </c>
      <c r="N21" s="165">
        <f t="shared" ref="N21" si="10">K21*L21*M21</f>
        <v>11200</v>
      </c>
      <c r="O21" s="396"/>
      <c r="P21" s="396"/>
      <c r="Q21" s="396"/>
      <c r="R21" s="134">
        <f>O21*P21*Q21</f>
        <v>0</v>
      </c>
      <c r="S21" s="164">
        <v>8</v>
      </c>
      <c r="T21" s="164">
        <v>300</v>
      </c>
      <c r="U21" s="164">
        <v>2</v>
      </c>
      <c r="V21" s="164">
        <f>PRODUCT(S21:U21)</f>
        <v>4800</v>
      </c>
      <c r="W21" s="164">
        <v>150</v>
      </c>
      <c r="X21" s="164">
        <v>8</v>
      </c>
      <c r="Y21" s="805">
        <f>PRODUCT(W21:X21)</f>
        <v>1200</v>
      </c>
      <c r="Z21" s="165">
        <f>SUM(V21,Y21)</f>
        <v>6000</v>
      </c>
      <c r="AA21" s="396"/>
      <c r="AB21" s="396"/>
      <c r="AC21" s="396"/>
      <c r="AD21" s="47">
        <f>PRODUCT(AA21:AC21)</f>
        <v>0</v>
      </c>
      <c r="AE21" s="396"/>
      <c r="AF21" s="47">
        <f>PRODUCT(AA21*AE21)*150</f>
        <v>0</v>
      </c>
      <c r="AG21" s="134">
        <f>SUM(AD21,AF21)</f>
        <v>0</v>
      </c>
      <c r="AH21" s="165">
        <f>G21+N21+Z21</f>
        <v>22000</v>
      </c>
      <c r="AI21" s="137">
        <f>J21+R21+AG21</f>
        <v>0</v>
      </c>
      <c r="AJ21" s="800">
        <f>AH21-AI21</f>
        <v>22000</v>
      </c>
      <c r="AK21" s="376"/>
    </row>
    <row r="22" spans="1:37" ht="42" customHeight="1" x14ac:dyDescent="0.25">
      <c r="A22" s="166">
        <v>7</v>
      </c>
      <c r="B22" s="167" t="s">
        <v>376</v>
      </c>
      <c r="C22" s="799" t="s">
        <v>85</v>
      </c>
      <c r="D22" s="162" t="s">
        <v>42</v>
      </c>
      <c r="E22" s="799">
        <v>5</v>
      </c>
      <c r="F22" s="805">
        <v>1500</v>
      </c>
      <c r="G22" s="165">
        <f>F22*E22</f>
        <v>7500</v>
      </c>
      <c r="H22" s="49"/>
      <c r="I22" s="49"/>
      <c r="J22" s="134">
        <f t="shared" si="9"/>
        <v>0</v>
      </c>
      <c r="K22" s="805">
        <v>5</v>
      </c>
      <c r="L22" s="805">
        <v>2</v>
      </c>
      <c r="M22" s="164">
        <v>700</v>
      </c>
      <c r="N22" s="165">
        <f>K22*L22*M22</f>
        <v>7000</v>
      </c>
      <c r="O22" s="49"/>
      <c r="P22" s="49"/>
      <c r="Q22" s="49"/>
      <c r="R22" s="134">
        <f>O22*P22*Q22</f>
        <v>0</v>
      </c>
      <c r="S22" s="805">
        <v>5</v>
      </c>
      <c r="T22" s="805">
        <v>200</v>
      </c>
      <c r="U22" s="805">
        <v>2</v>
      </c>
      <c r="V22" s="164">
        <f>PRODUCT(S22:U22)</f>
        <v>2000</v>
      </c>
      <c r="W22" s="805">
        <v>150</v>
      </c>
      <c r="X22" s="805">
        <v>10</v>
      </c>
      <c r="Y22" s="805">
        <f>PRODUCT(W22:X22)</f>
        <v>1500</v>
      </c>
      <c r="Z22" s="165">
        <f>SUM(V22,Y22)</f>
        <v>3500</v>
      </c>
      <c r="AA22" s="49"/>
      <c r="AB22" s="49"/>
      <c r="AC22" s="49"/>
      <c r="AD22" s="47">
        <f>PRODUCT(AA22:AC22)</f>
        <v>0</v>
      </c>
      <c r="AE22" s="49"/>
      <c r="AF22" s="47">
        <f t="shared" ref="AF22:AF24" si="11">PRODUCT(AA22*AE22)*150</f>
        <v>0</v>
      </c>
      <c r="AG22" s="134">
        <f>SUM(AD22,AF22)</f>
        <v>0</v>
      </c>
      <c r="AH22" s="165">
        <f>G22+N22+Z22</f>
        <v>18000</v>
      </c>
      <c r="AI22" s="137">
        <f>J22+R22+AG22</f>
        <v>0</v>
      </c>
      <c r="AJ22" s="800">
        <f>AH22-AI22</f>
        <v>18000</v>
      </c>
      <c r="AK22" s="376"/>
    </row>
    <row r="23" spans="1:37" ht="43.5" customHeight="1" x14ac:dyDescent="0.25">
      <c r="A23" s="166">
        <v>8</v>
      </c>
      <c r="B23" s="167" t="s">
        <v>335</v>
      </c>
      <c r="C23" s="799" t="s">
        <v>157</v>
      </c>
      <c r="D23" s="162" t="s">
        <v>42</v>
      </c>
      <c r="E23" s="799">
        <v>14</v>
      </c>
      <c r="F23" s="805">
        <v>600</v>
      </c>
      <c r="G23" s="165">
        <f>F23*E23</f>
        <v>8400</v>
      </c>
      <c r="H23" s="49"/>
      <c r="I23" s="49"/>
      <c r="J23" s="134">
        <f t="shared" ref="J23" si="12">I23*H23</f>
        <v>0</v>
      </c>
      <c r="K23" s="805"/>
      <c r="L23" s="805">
        <v>2</v>
      </c>
      <c r="M23" s="805"/>
      <c r="N23" s="165">
        <f>K23*L23*M23</f>
        <v>0</v>
      </c>
      <c r="O23" s="49"/>
      <c r="P23" s="49"/>
      <c r="Q23" s="49"/>
      <c r="R23" s="134">
        <f>O23*P23*Q23</f>
        <v>0</v>
      </c>
      <c r="S23" s="805">
        <v>14</v>
      </c>
      <c r="T23" s="805">
        <v>300</v>
      </c>
      <c r="U23" s="805">
        <v>2</v>
      </c>
      <c r="V23" s="164">
        <f>PRODUCT(S23:U23)</f>
        <v>8400</v>
      </c>
      <c r="W23" s="805"/>
      <c r="X23" s="805"/>
      <c r="Y23" s="805">
        <f>PRODUCT(W23:X23)</f>
        <v>0</v>
      </c>
      <c r="Z23" s="165">
        <f>SUM(V23,Y23)</f>
        <v>8400</v>
      </c>
      <c r="AA23" s="49"/>
      <c r="AB23" s="49"/>
      <c r="AC23" s="49"/>
      <c r="AD23" s="47">
        <f>PRODUCT(AA23:AC23)</f>
        <v>0</v>
      </c>
      <c r="AE23" s="49"/>
      <c r="AF23" s="47">
        <f t="shared" si="11"/>
        <v>0</v>
      </c>
      <c r="AG23" s="134">
        <f>SUM(AD23,AF23)</f>
        <v>0</v>
      </c>
      <c r="AH23" s="165">
        <f>G23+N23+Z23</f>
        <v>16800</v>
      </c>
      <c r="AI23" s="137">
        <f>J23+R23+AG23</f>
        <v>0</v>
      </c>
      <c r="AJ23" s="800">
        <f>AH23-AI23</f>
        <v>16800</v>
      </c>
      <c r="AK23" s="376"/>
    </row>
    <row r="24" spans="1:37" ht="45.75" customHeight="1" x14ac:dyDescent="0.25">
      <c r="A24" s="166">
        <v>9</v>
      </c>
      <c r="B24" s="167" t="s">
        <v>375</v>
      </c>
      <c r="C24" s="799" t="s">
        <v>157</v>
      </c>
      <c r="D24" s="162" t="s">
        <v>42</v>
      </c>
      <c r="E24" s="799">
        <v>6</v>
      </c>
      <c r="F24" s="805">
        <v>1200</v>
      </c>
      <c r="G24" s="165">
        <f>F24*E24</f>
        <v>7200</v>
      </c>
      <c r="H24" s="49"/>
      <c r="I24" s="49"/>
      <c r="J24" s="134">
        <f t="shared" ref="J24" si="13">I24*H24</f>
        <v>0</v>
      </c>
      <c r="K24" s="805">
        <v>6</v>
      </c>
      <c r="L24" s="805">
        <v>2</v>
      </c>
      <c r="M24" s="805">
        <v>700</v>
      </c>
      <c r="N24" s="165">
        <f>K24*L24*M24</f>
        <v>8400</v>
      </c>
      <c r="O24" s="49"/>
      <c r="P24" s="49"/>
      <c r="Q24" s="49"/>
      <c r="R24" s="134">
        <f>O24*P24*Q24</f>
        <v>0</v>
      </c>
      <c r="S24" s="805">
        <v>6</v>
      </c>
      <c r="T24" s="805">
        <v>300</v>
      </c>
      <c r="U24" s="805">
        <v>2</v>
      </c>
      <c r="V24" s="164">
        <f>PRODUCT(S24:U24)</f>
        <v>3600</v>
      </c>
      <c r="W24" s="805">
        <v>150</v>
      </c>
      <c r="X24" s="805">
        <v>12</v>
      </c>
      <c r="Y24" s="805">
        <f>PRODUCT(W24:X24)</f>
        <v>1800</v>
      </c>
      <c r="Z24" s="165">
        <f>SUM(V24,Y24)</f>
        <v>5400</v>
      </c>
      <c r="AA24" s="49"/>
      <c r="AB24" s="49"/>
      <c r="AC24" s="49"/>
      <c r="AD24" s="47">
        <f>PRODUCT(AA24:AC24)</f>
        <v>0</v>
      </c>
      <c r="AE24" s="49"/>
      <c r="AF24" s="47">
        <f t="shared" si="11"/>
        <v>0</v>
      </c>
      <c r="AG24" s="134">
        <f>SUM(AD24,AF24)</f>
        <v>0</v>
      </c>
      <c r="AH24" s="165">
        <f>G24+N24+Z24</f>
        <v>21000</v>
      </c>
      <c r="AI24" s="137">
        <f>J24+R24+AG24</f>
        <v>0</v>
      </c>
      <c r="AJ24" s="800">
        <f>AH24-AI24</f>
        <v>21000</v>
      </c>
      <c r="AK24" s="376"/>
    </row>
    <row r="25" spans="1:37" ht="45" customHeight="1" thickBot="1" x14ac:dyDescent="0.3">
      <c r="A25" s="968" t="s">
        <v>62</v>
      </c>
      <c r="B25" s="969"/>
      <c r="C25" s="397"/>
      <c r="D25" s="397"/>
      <c r="E25" s="192">
        <f>SUM(E21:E24)</f>
        <v>33</v>
      </c>
      <c r="F25" s="76">
        <f t="shared" ref="F25:AK25" si="14">SUM(F21:F24)</f>
        <v>3900</v>
      </c>
      <c r="G25" s="76">
        <f t="shared" si="14"/>
        <v>27900</v>
      </c>
      <c r="H25" s="76">
        <f t="shared" si="14"/>
        <v>0</v>
      </c>
      <c r="I25" s="76">
        <f t="shared" si="14"/>
        <v>0</v>
      </c>
      <c r="J25" s="76">
        <f t="shared" si="14"/>
        <v>0</v>
      </c>
      <c r="K25" s="76">
        <f t="shared" si="14"/>
        <v>19</v>
      </c>
      <c r="L25" s="76">
        <f t="shared" si="14"/>
        <v>8</v>
      </c>
      <c r="M25" s="76">
        <f t="shared" si="14"/>
        <v>2100</v>
      </c>
      <c r="N25" s="76">
        <f t="shared" si="14"/>
        <v>26600</v>
      </c>
      <c r="O25" s="76">
        <f t="shared" si="14"/>
        <v>0</v>
      </c>
      <c r="P25" s="76">
        <f t="shared" si="14"/>
        <v>0</v>
      </c>
      <c r="Q25" s="76">
        <f t="shared" si="14"/>
        <v>0</v>
      </c>
      <c r="R25" s="76">
        <f t="shared" si="14"/>
        <v>0</v>
      </c>
      <c r="S25" s="76">
        <f t="shared" si="14"/>
        <v>33</v>
      </c>
      <c r="T25" s="76">
        <f t="shared" si="14"/>
        <v>1100</v>
      </c>
      <c r="U25" s="76">
        <f t="shared" si="14"/>
        <v>8</v>
      </c>
      <c r="V25" s="76">
        <f t="shared" si="14"/>
        <v>18800</v>
      </c>
      <c r="W25" s="76">
        <f t="shared" si="14"/>
        <v>450</v>
      </c>
      <c r="X25" s="76">
        <f t="shared" si="14"/>
        <v>30</v>
      </c>
      <c r="Y25" s="76">
        <f t="shared" si="14"/>
        <v>4500</v>
      </c>
      <c r="Z25" s="76">
        <f t="shared" si="14"/>
        <v>23300</v>
      </c>
      <c r="AA25" s="76">
        <f t="shared" si="14"/>
        <v>0</v>
      </c>
      <c r="AB25" s="76">
        <f t="shared" si="14"/>
        <v>0</v>
      </c>
      <c r="AC25" s="76">
        <f t="shared" si="14"/>
        <v>0</v>
      </c>
      <c r="AD25" s="76">
        <f t="shared" si="14"/>
        <v>0</v>
      </c>
      <c r="AE25" s="76">
        <f t="shared" si="14"/>
        <v>0</v>
      </c>
      <c r="AF25" s="76">
        <f t="shared" si="14"/>
        <v>0</v>
      </c>
      <c r="AG25" s="76">
        <f t="shared" si="14"/>
        <v>0</v>
      </c>
      <c r="AH25" s="76">
        <f t="shared" si="14"/>
        <v>77800</v>
      </c>
      <c r="AI25" s="170">
        <f t="shared" si="14"/>
        <v>0</v>
      </c>
      <c r="AJ25" s="170">
        <f t="shared" si="14"/>
        <v>77800</v>
      </c>
      <c r="AK25" s="170">
        <f t="shared" si="14"/>
        <v>0</v>
      </c>
    </row>
    <row r="26" spans="1:37" s="464" customFormat="1" ht="45.75" customHeight="1" thickBot="1" x14ac:dyDescent="0.3">
      <c r="A26" s="448" t="s">
        <v>354</v>
      </c>
      <c r="B26" s="449"/>
      <c r="C26" s="443"/>
      <c r="D26" s="443"/>
      <c r="E26" s="443">
        <f>E12+E16+E19+E25</f>
        <v>66</v>
      </c>
      <c r="F26" s="444"/>
      <c r="G26" s="444">
        <f>G12+G16+G19+G25</f>
        <v>47700</v>
      </c>
      <c r="H26" s="444">
        <f>H12+H16+H19+H25</f>
        <v>9613.7999999999993</v>
      </c>
      <c r="I26" s="444"/>
      <c r="J26" s="444">
        <f>J12+J16+J19+J25</f>
        <v>9613.7999999999993</v>
      </c>
      <c r="K26" s="444">
        <f>K12+K16+K19+K25</f>
        <v>48</v>
      </c>
      <c r="L26" s="444">
        <f>L12+L16+L19+L25</f>
        <v>18</v>
      </c>
      <c r="M26" s="444"/>
      <c r="N26" s="444">
        <f>N12+N16+N19+N25</f>
        <v>67600</v>
      </c>
      <c r="O26" s="444">
        <f>O12+O16+O19+O25</f>
        <v>14900</v>
      </c>
      <c r="P26" s="444">
        <f>P12+P16+P19+P25</f>
        <v>4</v>
      </c>
      <c r="Q26" s="444"/>
      <c r="R26" s="444">
        <f>R12+R16+R19+R25</f>
        <v>14900</v>
      </c>
      <c r="S26" s="444">
        <f>S12+S16+S19+S25</f>
        <v>63</v>
      </c>
      <c r="T26" s="444"/>
      <c r="U26" s="444">
        <f>U12+U16+U19+U25</f>
        <v>19</v>
      </c>
      <c r="V26" s="444">
        <f>V12+V16+V19+V25</f>
        <v>36700</v>
      </c>
      <c r="W26" s="444"/>
      <c r="X26" s="444">
        <f>X12+X16+X19+X25</f>
        <v>60</v>
      </c>
      <c r="Y26" s="444">
        <f>Y12+Y16+Y19+Y25</f>
        <v>9000</v>
      </c>
      <c r="Z26" s="444">
        <f>Z12+Z16+Z19+Z25</f>
        <v>45700</v>
      </c>
      <c r="AA26" s="444">
        <f>AA12+AA16+AA19+AA25</f>
        <v>5000</v>
      </c>
      <c r="AB26" s="444"/>
      <c r="AC26" s="444">
        <f>AC12+AC16+AC19+AC25</f>
        <v>0</v>
      </c>
      <c r="AD26" s="444"/>
      <c r="AE26" s="444">
        <f>AE12+AE16+AE19+AE25</f>
        <v>2250</v>
      </c>
      <c r="AF26" s="444"/>
      <c r="AG26" s="444">
        <f>AG12+AG16+AG19+AG25</f>
        <v>7250</v>
      </c>
      <c r="AH26" s="444">
        <f>AH12+AH16+AH19+AH25</f>
        <v>161000</v>
      </c>
      <c r="AI26" s="443">
        <f>AI12+AI16+AI19+AI25</f>
        <v>31763.8</v>
      </c>
      <c r="AJ26" s="445">
        <f>AJ12+AJ16+AJ19+AJ25</f>
        <v>137328.79999999999</v>
      </c>
      <c r="AK26" s="446"/>
    </row>
    <row r="35" spans="6:6" x14ac:dyDescent="0.25">
      <c r="F35" s="463"/>
    </row>
  </sheetData>
  <conditionalFormatting sqref="D24">
    <cfRule type="containsText" dxfId="197" priority="20" operator="containsText" text="Да">
      <formula>NOT(ISERROR(SEARCH("Да",D24)))</formula>
    </cfRule>
  </conditionalFormatting>
  <conditionalFormatting sqref="D23">
    <cfRule type="containsText" dxfId="196" priority="12" operator="containsText" text="Да">
      <formula>NOT(ISERROR(SEARCH("Да",D23)))</formula>
    </cfRule>
  </conditionalFormatting>
  <conditionalFormatting sqref="D15">
    <cfRule type="containsText" dxfId="195" priority="8" operator="containsText" text="Да">
      <formula>NOT(ISERROR(SEARCH("Да",D15)))</formula>
    </cfRule>
  </conditionalFormatting>
  <conditionalFormatting sqref="D11">
    <cfRule type="containsText" dxfId="194" priority="11" operator="containsText" text="Да">
      <formula>NOT(ISERROR(SEARCH("Да",D11)))</formula>
    </cfRule>
  </conditionalFormatting>
  <conditionalFormatting sqref="D21:D22">
    <cfRule type="containsText" dxfId="193" priority="4" operator="containsText" text="Да">
      <formula>NOT(ISERROR(SEARCH("Да",D21)))</formula>
    </cfRule>
  </conditionalFormatting>
  <conditionalFormatting sqref="D14">
    <cfRule type="containsText" dxfId="192" priority="7" operator="containsText" text="Да">
      <formula>NOT(ISERROR(SEARCH("Да",D14)))</formula>
    </cfRule>
  </conditionalFormatting>
  <conditionalFormatting sqref="D18">
    <cfRule type="containsText" dxfId="191" priority="5" operator="containsText" text="Да">
      <formula>NOT(ISERROR(SEARCH("Да",D18)))</formula>
    </cfRule>
  </conditionalFormatting>
  <conditionalFormatting sqref="D9:D10">
    <cfRule type="containsText" dxfId="190" priority="2" operator="containsText" text="Да">
      <formula>NOT(ISERROR(SEARCH("Да",D9)))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8 D21:D24 D14:D15 D9:D11">
      <formula1>"Да,Нет"</formula1>
    </dataValidation>
  </dataValidations>
  <pageMargins left="0.7" right="0.7" top="0.75" bottom="0.75" header="0.3" footer="0.3"/>
  <pageSetup paperSize="9" scale="4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0"/>
  <sheetViews>
    <sheetView topLeftCell="N1" zoomScale="60" zoomScaleNormal="60" workbookViewId="0">
      <selection activeCell="O1" sqref="O1"/>
    </sheetView>
  </sheetViews>
  <sheetFormatPr defaultRowHeight="18.75" x14ac:dyDescent="0.3"/>
  <cols>
    <col min="1" max="1" width="7.140625" style="425" customWidth="1"/>
    <col min="2" max="2" width="43.140625" style="425" customWidth="1"/>
    <col min="3" max="3" width="14.28515625" style="425" customWidth="1"/>
    <col min="4" max="4" width="0.140625" style="425" hidden="1" customWidth="1"/>
    <col min="5" max="5" width="7.5703125" style="425" hidden="1" customWidth="1"/>
    <col min="6" max="6" width="12.140625" style="425" hidden="1" customWidth="1"/>
    <col min="7" max="7" width="17.85546875" style="425" customWidth="1"/>
    <col min="8" max="9" width="14.28515625" style="425" customWidth="1"/>
    <col min="10" max="10" width="13.85546875" style="425" customWidth="1"/>
    <col min="11" max="12" width="8.140625" style="425" hidden="1" customWidth="1"/>
    <col min="13" max="13" width="11.5703125" style="425" hidden="1" customWidth="1"/>
    <col min="14" max="14" width="16.85546875" style="425" customWidth="1"/>
    <col min="15" max="15" width="12.7109375" style="425" customWidth="1"/>
    <col min="16" max="16" width="15.28515625" style="425" customWidth="1"/>
    <col min="17" max="17" width="15.5703125" style="425" customWidth="1"/>
    <col min="18" max="18" width="16.85546875" style="425" customWidth="1"/>
    <col min="19" max="19" width="8.28515625" style="425" hidden="1" customWidth="1"/>
    <col min="20" max="20" width="14.7109375" style="425" hidden="1" customWidth="1"/>
    <col min="21" max="21" width="8.28515625" style="425" hidden="1" customWidth="1"/>
    <col min="22" max="22" width="17.85546875" style="425" customWidth="1"/>
    <col min="23" max="23" width="12.42578125" style="425" hidden="1" customWidth="1"/>
    <col min="24" max="24" width="9.28515625" style="425" hidden="1" customWidth="1"/>
    <col min="25" max="25" width="17.85546875" style="425" customWidth="1"/>
    <col min="26" max="26" width="16.42578125" style="425" hidden="1" customWidth="1"/>
    <col min="27" max="27" width="14.85546875" style="425" customWidth="1"/>
    <col min="28" max="28" width="15.7109375" style="425" customWidth="1"/>
    <col min="29" max="30" width="16.140625" style="425" customWidth="1"/>
    <col min="31" max="31" width="15.7109375" style="425" customWidth="1"/>
    <col min="32" max="32" width="15.85546875" style="425" customWidth="1"/>
    <col min="33" max="33" width="15.7109375" style="425" customWidth="1"/>
    <col min="34" max="34" width="24.7109375" style="425" customWidth="1"/>
    <col min="35" max="35" width="11.85546875" style="425" customWidth="1"/>
    <col min="36" max="36" width="11.42578125" style="425" customWidth="1"/>
    <col min="37" max="37" width="11.7109375" style="425" customWidth="1"/>
    <col min="38" max="16384" width="9.140625" style="425"/>
  </cols>
  <sheetData>
    <row r="1" spans="1:37" ht="20.25" customHeight="1" x14ac:dyDescent="0.3">
      <c r="A1" s="1057" t="s">
        <v>20</v>
      </c>
      <c r="B1" s="1058"/>
      <c r="C1" s="1058"/>
      <c r="D1" s="1058"/>
      <c r="E1" s="1058"/>
      <c r="F1" s="1058"/>
      <c r="G1" s="1058"/>
      <c r="H1" s="1058"/>
      <c r="I1" s="1058"/>
      <c r="J1" s="1058"/>
      <c r="K1" s="1058"/>
      <c r="L1" s="1058"/>
      <c r="M1" s="1058"/>
      <c r="N1" s="1058"/>
      <c r="O1" s="1058"/>
      <c r="P1" s="1058"/>
      <c r="Q1" s="1058"/>
      <c r="R1" s="1058"/>
      <c r="S1" s="1058"/>
      <c r="T1" s="1058"/>
      <c r="U1" s="1058"/>
      <c r="V1" s="1058"/>
      <c r="W1" s="1058"/>
      <c r="X1" s="1058"/>
      <c r="Y1" s="1058"/>
      <c r="Z1" s="1058"/>
      <c r="AA1" s="1058"/>
      <c r="AB1" s="1058"/>
      <c r="AC1" s="1058"/>
      <c r="AD1" s="1058"/>
      <c r="AE1" s="1058"/>
      <c r="AF1" s="1058"/>
      <c r="AG1" s="431"/>
      <c r="AH1" s="432"/>
      <c r="AI1" s="433"/>
      <c r="AJ1" s="434"/>
    </row>
    <row r="2" spans="1:37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435"/>
      <c r="AH2" s="436"/>
      <c r="AI2" s="436"/>
      <c r="AJ2" s="437"/>
    </row>
    <row r="3" spans="1:37" ht="15.75" customHeight="1" x14ac:dyDescent="0.3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426"/>
    </row>
    <row r="4" spans="1:37" ht="36.75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'Легкая атлетика'!$K$4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1059" t="s">
        <v>74</v>
      </c>
    </row>
    <row r="5" spans="1:37" ht="22.5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1060"/>
    </row>
    <row r="6" spans="1:37" ht="28.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1060"/>
    </row>
    <row r="7" spans="1:37" ht="24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1061"/>
    </row>
    <row r="8" spans="1:37" ht="18" hidden="1" customHeight="1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427"/>
    </row>
    <row r="9" spans="1:37" ht="18" hidden="1" customHeight="1" x14ac:dyDescent="0.3">
      <c r="A9" s="438">
        <v>4</v>
      </c>
      <c r="B9" s="420" t="s">
        <v>84</v>
      </c>
      <c r="C9" s="439" t="s">
        <v>76</v>
      </c>
      <c r="D9" s="420" t="s">
        <v>42</v>
      </c>
      <c r="E9" s="420">
        <v>0</v>
      </c>
      <c r="F9" s="420">
        <v>0</v>
      </c>
      <c r="G9" s="420">
        <f>F9*E9</f>
        <v>0</v>
      </c>
      <c r="H9" s="421">
        <v>0</v>
      </c>
      <c r="I9" s="421"/>
      <c r="J9" s="421">
        <f>I9*H9</f>
        <v>0</v>
      </c>
      <c r="K9" s="420">
        <v>0</v>
      </c>
      <c r="L9" s="420">
        <v>0</v>
      </c>
      <c r="M9" s="420">
        <v>800</v>
      </c>
      <c r="N9" s="420">
        <f>K9*L9*M9</f>
        <v>0</v>
      </c>
      <c r="O9" s="421">
        <v>0</v>
      </c>
      <c r="P9" s="421">
        <v>3</v>
      </c>
      <c r="Q9" s="421">
        <v>742</v>
      </c>
      <c r="R9" s="421">
        <f>O9*P9*Q9</f>
        <v>0</v>
      </c>
      <c r="S9" s="420">
        <v>0</v>
      </c>
      <c r="T9" s="420">
        <v>300</v>
      </c>
      <c r="U9" s="420">
        <v>0</v>
      </c>
      <c r="V9" s="420">
        <f>PRODUCT(S9:U9)</f>
        <v>0</v>
      </c>
      <c r="W9" s="420">
        <v>150</v>
      </c>
      <c r="X9" s="420">
        <v>0</v>
      </c>
      <c r="Y9" s="420">
        <f t="shared" ref="Y9" si="0">PRODUCT(W9:X9)</f>
        <v>0</v>
      </c>
      <c r="Z9" s="420">
        <f t="shared" ref="Z9" si="1">SUM(V9,Y9)</f>
        <v>0</v>
      </c>
      <c r="AA9" s="421">
        <v>0</v>
      </c>
      <c r="AB9" s="421">
        <v>0</v>
      </c>
      <c r="AC9" s="421">
        <v>3</v>
      </c>
      <c r="AD9" s="421">
        <f>PRODUCT(AA9:AC9)</f>
        <v>0</v>
      </c>
      <c r="AE9" s="421">
        <v>1</v>
      </c>
      <c r="AF9" s="421">
        <f>PRODUCT(AE9:AE9)</f>
        <v>1</v>
      </c>
      <c r="AG9" s="421">
        <f>SUM(AD9,AF9)</f>
        <v>1</v>
      </c>
      <c r="AH9" s="420">
        <f>G9+N9+Z9</f>
        <v>0</v>
      </c>
      <c r="AI9" s="421">
        <f>J9+R9+AG9</f>
        <v>1</v>
      </c>
      <c r="AJ9" s="422">
        <f>AH9-AI9</f>
        <v>-1</v>
      </c>
      <c r="AK9" s="428" t="s">
        <v>77</v>
      </c>
    </row>
    <row r="10" spans="1:37" ht="21.75" hidden="1" customHeight="1" x14ac:dyDescent="0.3">
      <c r="A10" s="440" t="s">
        <v>59</v>
      </c>
      <c r="B10" s="212"/>
      <c r="C10" s="212"/>
      <c r="D10" s="212"/>
      <c r="E10" s="212">
        <f>SUM(E9:E9)</f>
        <v>0</v>
      </c>
      <c r="F10" s="212"/>
      <c r="G10" s="212">
        <f>SUM(G9:G9)</f>
        <v>0</v>
      </c>
      <c r="H10" s="97"/>
      <c r="I10" s="97"/>
      <c r="J10" s="97">
        <f>SUM(J9:J9)</f>
        <v>0</v>
      </c>
      <c r="K10" s="212">
        <f>SUM(K9:K9)</f>
        <v>0</v>
      </c>
      <c r="L10" s="212">
        <f>SUM(L9:L9)</f>
        <v>0</v>
      </c>
      <c r="M10" s="212"/>
      <c r="N10" s="212">
        <f>SUM(N9:N9)</f>
        <v>0</v>
      </c>
      <c r="O10" s="97">
        <v>0</v>
      </c>
      <c r="P10" s="97"/>
      <c r="Q10" s="97"/>
      <c r="R10" s="97">
        <f>SUM(R9:R9)</f>
        <v>0</v>
      </c>
      <c r="S10" s="212">
        <f>SUM(S9:S9)</f>
        <v>0</v>
      </c>
      <c r="T10" s="212"/>
      <c r="U10" s="212">
        <f>SUM(U9:U9)</f>
        <v>0</v>
      </c>
      <c r="V10" s="212">
        <f>SUM(V9:V9)</f>
        <v>0</v>
      </c>
      <c r="W10" s="212"/>
      <c r="X10" s="212">
        <f>SUM(X9:X9)</f>
        <v>0</v>
      </c>
      <c r="Y10" s="212">
        <f>SUM(Y9:Y9)</f>
        <v>0</v>
      </c>
      <c r="Z10" s="212">
        <f>SUM(Z9:Z9)</f>
        <v>0</v>
      </c>
      <c r="AA10" s="97">
        <v>0</v>
      </c>
      <c r="AB10" s="97"/>
      <c r="AC10" s="97">
        <f>SUM(AC9:AC9)</f>
        <v>3</v>
      </c>
      <c r="AD10" s="97">
        <f>SUM(AD9:AD9)</f>
        <v>0</v>
      </c>
      <c r="AE10" s="97">
        <f t="shared" ref="AE10:AJ10" si="2">SUM(AE9:AE9)</f>
        <v>1</v>
      </c>
      <c r="AF10" s="97">
        <f t="shared" si="2"/>
        <v>1</v>
      </c>
      <c r="AG10" s="97">
        <f t="shared" si="2"/>
        <v>1</v>
      </c>
      <c r="AH10" s="212">
        <f t="shared" si="2"/>
        <v>0</v>
      </c>
      <c r="AI10" s="97">
        <f t="shared" si="2"/>
        <v>1</v>
      </c>
      <c r="AJ10" s="98">
        <f t="shared" si="2"/>
        <v>-1</v>
      </c>
      <c r="AK10" s="427"/>
    </row>
    <row r="11" spans="1:37" ht="15" customHeight="1" x14ac:dyDescent="0.3">
      <c r="A11" s="947" t="s">
        <v>49</v>
      </c>
      <c r="B11" s="948"/>
      <c r="C11" s="948"/>
      <c r="D11" s="948"/>
      <c r="E11" s="948"/>
      <c r="F11" s="948"/>
      <c r="G11" s="948"/>
      <c r="H11" s="948"/>
      <c r="I11" s="948"/>
      <c r="J11" s="948"/>
      <c r="K11" s="948"/>
      <c r="L11" s="948"/>
      <c r="M11" s="948"/>
      <c r="N11" s="948"/>
      <c r="O11" s="948"/>
      <c r="P11" s="948"/>
      <c r="Q11" s="948"/>
      <c r="R11" s="948"/>
      <c r="S11" s="948"/>
      <c r="T11" s="948"/>
      <c r="U11" s="948"/>
      <c r="V11" s="948"/>
      <c r="W11" s="948"/>
      <c r="X11" s="948"/>
      <c r="Y11" s="948"/>
      <c r="Z11" s="948"/>
      <c r="AA11" s="948"/>
      <c r="AB11" s="948"/>
      <c r="AC11" s="948"/>
      <c r="AD11" s="948"/>
      <c r="AE11" s="948"/>
      <c r="AF11" s="948"/>
      <c r="AG11" s="948"/>
      <c r="AH11" s="948"/>
      <c r="AI11" s="948"/>
      <c r="AJ11" s="949"/>
      <c r="AK11" s="427"/>
    </row>
    <row r="12" spans="1:37" ht="38.25" customHeight="1" x14ac:dyDescent="0.3">
      <c r="A12" s="441">
        <v>1</v>
      </c>
      <c r="B12" s="291" t="s">
        <v>175</v>
      </c>
      <c r="C12" s="291" t="s">
        <v>71</v>
      </c>
      <c r="D12" s="149" t="s">
        <v>42</v>
      </c>
      <c r="E12" s="149">
        <v>3</v>
      </c>
      <c r="F12" s="151">
        <v>600</v>
      </c>
      <c r="G12" s="151">
        <f>F12*E12</f>
        <v>1800</v>
      </c>
      <c r="H12" s="324"/>
      <c r="I12" s="324"/>
      <c r="J12" s="324">
        <f>I12*H12</f>
        <v>0</v>
      </c>
      <c r="K12" s="151">
        <v>3</v>
      </c>
      <c r="L12" s="151">
        <v>2</v>
      </c>
      <c r="M12" s="151">
        <v>700</v>
      </c>
      <c r="N12" s="151">
        <f>K12*L12*M12</f>
        <v>4200</v>
      </c>
      <c r="O12" s="324"/>
      <c r="P12" s="324"/>
      <c r="Q12" s="324"/>
      <c r="R12" s="324">
        <f>O12*P12*Q12</f>
        <v>0</v>
      </c>
      <c r="S12" s="151">
        <v>3</v>
      </c>
      <c r="T12" s="151">
        <v>200</v>
      </c>
      <c r="U12" s="151">
        <v>2</v>
      </c>
      <c r="V12" s="151">
        <f>PRODUCT(S12:U12)</f>
        <v>1200</v>
      </c>
      <c r="W12" s="151">
        <v>150</v>
      </c>
      <c r="X12" s="151">
        <v>3</v>
      </c>
      <c r="Y12" s="151">
        <f>PRODUCT(W12:X12)</f>
        <v>450</v>
      </c>
      <c r="Z12" s="151">
        <f>SUM(V12,Y12)</f>
        <v>1650</v>
      </c>
      <c r="AA12" s="324">
        <v>0</v>
      </c>
      <c r="AB12" s="324">
        <v>0</v>
      </c>
      <c r="AC12" s="324"/>
      <c r="AD12" s="324">
        <f>PRODUCT(AA12:AC12)</f>
        <v>0</v>
      </c>
      <c r="AE12" s="324">
        <v>1</v>
      </c>
      <c r="AF12" s="324">
        <f>PRODUCT(AA12*AE12)*150</f>
        <v>0</v>
      </c>
      <c r="AG12" s="47">
        <f>SUM(AD12,AF12)</f>
        <v>0</v>
      </c>
      <c r="AH12" s="151">
        <f>G12+N12+Z12</f>
        <v>7650</v>
      </c>
      <c r="AI12" s="290">
        <f>J12+R12+AG12</f>
        <v>0</v>
      </c>
      <c r="AJ12" s="152">
        <f>AH12-AI12</f>
        <v>7650</v>
      </c>
      <c r="AK12" s="428"/>
    </row>
    <row r="13" spans="1:37" ht="29.25" customHeight="1" x14ac:dyDescent="0.3">
      <c r="A13" s="945" t="s">
        <v>60</v>
      </c>
      <c r="B13" s="946"/>
      <c r="C13" s="192"/>
      <c r="D13" s="192"/>
      <c r="E13" s="192">
        <f>SUM(E12:E12)</f>
        <v>3</v>
      </c>
      <c r="F13" s="76"/>
      <c r="G13" s="76">
        <f>SUM(G12:G12)</f>
        <v>1800</v>
      </c>
      <c r="H13" s="76"/>
      <c r="I13" s="76"/>
      <c r="J13" s="76">
        <f>SUM(J12:J12)</f>
        <v>0</v>
      </c>
      <c r="K13" s="76">
        <f>SUM(K12:K12)</f>
        <v>3</v>
      </c>
      <c r="L13" s="76">
        <f>SUM(L12:L12)</f>
        <v>2</v>
      </c>
      <c r="M13" s="76"/>
      <c r="N13" s="76">
        <f>SUM(N12:N12)</f>
        <v>4200</v>
      </c>
      <c r="O13" s="76"/>
      <c r="P13" s="76"/>
      <c r="Q13" s="76"/>
      <c r="R13" s="76">
        <f>SUM(R12:R12)</f>
        <v>0</v>
      </c>
      <c r="S13" s="76">
        <f>SUM(S12:S12)</f>
        <v>3</v>
      </c>
      <c r="T13" s="76"/>
      <c r="U13" s="76">
        <f>SUM(U12:U12)</f>
        <v>2</v>
      </c>
      <c r="V13" s="76">
        <f>SUM(V12:V12)</f>
        <v>1200</v>
      </c>
      <c r="W13" s="76"/>
      <c r="X13" s="76">
        <f>SUM(X12:X12)</f>
        <v>3</v>
      </c>
      <c r="Y13" s="76">
        <f>SUM(Y12:Y12)</f>
        <v>450</v>
      </c>
      <c r="Z13" s="76">
        <f>SUM(Z12:Z12)</f>
        <v>1650</v>
      </c>
      <c r="AA13" s="76"/>
      <c r="AB13" s="76"/>
      <c r="AC13" s="76"/>
      <c r="AD13" s="76">
        <f>SUM(AD12:AD12)</f>
        <v>0</v>
      </c>
      <c r="AE13" s="76"/>
      <c r="AF13" s="76">
        <f>SUM(AF12:AF12)</f>
        <v>0</v>
      </c>
      <c r="AG13" s="76">
        <f>SUM(AG12:AG12)</f>
        <v>0</v>
      </c>
      <c r="AH13" s="76">
        <f>SUM(AH12:AH12)</f>
        <v>7650</v>
      </c>
      <c r="AI13" s="97">
        <f>SUM(AI12:AI12)</f>
        <v>0</v>
      </c>
      <c r="AJ13" s="99">
        <f>SUM(AJ12:AJ12)</f>
        <v>7650</v>
      </c>
      <c r="AK13" s="428"/>
    </row>
    <row r="14" spans="1:37" x14ac:dyDescent="0.3">
      <c r="A14" s="962" t="s">
        <v>51</v>
      </c>
      <c r="B14" s="963"/>
      <c r="C14" s="963"/>
      <c r="D14" s="963"/>
      <c r="E14" s="963"/>
      <c r="F14" s="963"/>
      <c r="G14" s="963"/>
      <c r="H14" s="963"/>
      <c r="I14" s="963"/>
      <c r="J14" s="963"/>
      <c r="K14" s="963"/>
      <c r="L14" s="963"/>
      <c r="M14" s="963"/>
      <c r="N14" s="963"/>
      <c r="O14" s="963"/>
      <c r="P14" s="963"/>
      <c r="Q14" s="963"/>
      <c r="R14" s="963"/>
      <c r="S14" s="963"/>
      <c r="T14" s="963"/>
      <c r="U14" s="963"/>
      <c r="V14" s="963"/>
      <c r="W14" s="963"/>
      <c r="X14" s="963"/>
      <c r="Y14" s="963"/>
      <c r="Z14" s="963"/>
      <c r="AA14" s="963"/>
      <c r="AB14" s="963"/>
      <c r="AC14" s="963"/>
      <c r="AD14" s="963"/>
      <c r="AE14" s="963"/>
      <c r="AF14" s="963"/>
      <c r="AG14" s="963"/>
      <c r="AH14" s="963"/>
      <c r="AI14" s="963"/>
      <c r="AJ14" s="964"/>
      <c r="AK14" s="428"/>
    </row>
    <row r="15" spans="1:37" ht="31.5" customHeight="1" x14ac:dyDescent="0.3">
      <c r="A15" s="442">
        <v>2</v>
      </c>
      <c r="B15" s="387" t="s">
        <v>370</v>
      </c>
      <c r="C15" s="387" t="s">
        <v>162</v>
      </c>
      <c r="D15" s="294" t="s">
        <v>43</v>
      </c>
      <c r="E15" s="294">
        <v>3</v>
      </c>
      <c r="F15" s="182">
        <v>800</v>
      </c>
      <c r="G15" s="182">
        <f>F15*E15</f>
        <v>2400</v>
      </c>
      <c r="H15" s="1062">
        <v>1867.2</v>
      </c>
      <c r="I15" s="1063"/>
      <c r="J15" s="1064"/>
      <c r="K15" s="182">
        <v>3</v>
      </c>
      <c r="L15" s="182">
        <v>4</v>
      </c>
      <c r="M15" s="182">
        <v>700</v>
      </c>
      <c r="N15" s="182">
        <f>K15*L15*M15</f>
        <v>8400</v>
      </c>
      <c r="O15" s="1062">
        <v>2227.5</v>
      </c>
      <c r="P15" s="1063"/>
      <c r="Q15" s="1063"/>
      <c r="R15" s="1064"/>
      <c r="S15" s="182">
        <v>3</v>
      </c>
      <c r="T15" s="182">
        <v>200</v>
      </c>
      <c r="U15" s="182">
        <v>2</v>
      </c>
      <c r="V15" s="182">
        <f>PRODUCT(S15:U15)</f>
        <v>1200</v>
      </c>
      <c r="W15" s="182">
        <v>150</v>
      </c>
      <c r="X15" s="182">
        <v>3</v>
      </c>
      <c r="Y15" s="182">
        <f>PRODUCT(W15:X15)</f>
        <v>450</v>
      </c>
      <c r="Z15" s="182">
        <f>SUM(V15,Y15)</f>
        <v>1650</v>
      </c>
      <c r="AA15" s="1062">
        <v>1800</v>
      </c>
      <c r="AB15" s="1063"/>
      <c r="AC15" s="1063"/>
      <c r="AD15" s="1064"/>
      <c r="AE15" s="1062">
        <v>450</v>
      </c>
      <c r="AF15" s="1064"/>
      <c r="AG15" s="324">
        <f>AE15+AA15</f>
        <v>2250</v>
      </c>
      <c r="AH15" s="182">
        <f>G15+N15+Z15</f>
        <v>12450</v>
      </c>
      <c r="AI15" s="324">
        <f>AG15+O15+H15</f>
        <v>6344.7</v>
      </c>
      <c r="AJ15" s="329">
        <f>AH15-AI15</f>
        <v>6105.3</v>
      </c>
      <c r="AK15" s="428">
        <v>147</v>
      </c>
    </row>
    <row r="16" spans="1:37" ht="27.75" customHeight="1" x14ac:dyDescent="0.3">
      <c r="A16" s="945" t="s">
        <v>61</v>
      </c>
      <c r="B16" s="946"/>
      <c r="C16" s="192"/>
      <c r="D16" s="192"/>
      <c r="E16" s="192">
        <f>SUM(E15:E15)</f>
        <v>3</v>
      </c>
      <c r="F16" s="76"/>
      <c r="G16" s="76">
        <f>SUM(G15:G15)</f>
        <v>2400</v>
      </c>
      <c r="H16" s="76">
        <f>SUM(H15:H15)</f>
        <v>1867.2</v>
      </c>
      <c r="I16" s="76"/>
      <c r="J16" s="76">
        <f>H15</f>
        <v>1867.2</v>
      </c>
      <c r="K16" s="76">
        <f>SUM(K15:K15)</f>
        <v>3</v>
      </c>
      <c r="L16" s="76">
        <f>SUM(L15:L15)</f>
        <v>4</v>
      </c>
      <c r="M16" s="76"/>
      <c r="N16" s="76">
        <f>SUM(N15:N15)</f>
        <v>8400</v>
      </c>
      <c r="O16" s="76">
        <v>0</v>
      </c>
      <c r="P16" s="76">
        <f>SUM(P15:P15)</f>
        <v>0</v>
      </c>
      <c r="Q16" s="76"/>
      <c r="R16" s="76">
        <f>O15</f>
        <v>2227.5</v>
      </c>
      <c r="S16" s="76">
        <f>SUM(S15:S15)</f>
        <v>3</v>
      </c>
      <c r="T16" s="76"/>
      <c r="U16" s="76">
        <f>SUM(U15:U15)</f>
        <v>2</v>
      </c>
      <c r="V16" s="76">
        <f>SUM(V15:V15)</f>
        <v>1200</v>
      </c>
      <c r="W16" s="76"/>
      <c r="X16" s="76">
        <f>SUM(X15:X15)</f>
        <v>3</v>
      </c>
      <c r="Y16" s="76">
        <f>SUM(Y15:Y15)</f>
        <v>450</v>
      </c>
      <c r="Z16" s="76">
        <f>SUM(Z15:Z15)</f>
        <v>1650</v>
      </c>
      <c r="AA16" s="76">
        <f>SUM(AA15:AA15)</f>
        <v>1800</v>
      </c>
      <c r="AB16" s="76"/>
      <c r="AC16" s="76">
        <f>SUM(AC15:AC15)</f>
        <v>0</v>
      </c>
      <c r="AD16" s="76">
        <f>AA15</f>
        <v>1800</v>
      </c>
      <c r="AE16" s="76">
        <f t="shared" ref="AE16:AJ16" si="3">SUM(AE15:AE15)</f>
        <v>450</v>
      </c>
      <c r="AF16" s="76">
        <f>AE15</f>
        <v>450</v>
      </c>
      <c r="AG16" s="76">
        <f t="shared" si="3"/>
        <v>2250</v>
      </c>
      <c r="AH16" s="76">
        <f t="shared" si="3"/>
        <v>12450</v>
      </c>
      <c r="AI16" s="97">
        <f t="shared" si="3"/>
        <v>6344.7</v>
      </c>
      <c r="AJ16" s="105">
        <f t="shared" si="3"/>
        <v>6105.3</v>
      </c>
      <c r="AK16" s="428"/>
    </row>
    <row r="17" spans="1:37" x14ac:dyDescent="0.3">
      <c r="A17" s="965" t="s">
        <v>52</v>
      </c>
      <c r="B17" s="966"/>
      <c r="C17" s="966"/>
      <c r="D17" s="966"/>
      <c r="E17" s="966"/>
      <c r="F17" s="966"/>
      <c r="G17" s="966"/>
      <c r="H17" s="966"/>
      <c r="I17" s="966"/>
      <c r="J17" s="966"/>
      <c r="K17" s="966"/>
      <c r="L17" s="966"/>
      <c r="M17" s="966"/>
      <c r="N17" s="966"/>
      <c r="O17" s="966"/>
      <c r="P17" s="966"/>
      <c r="Q17" s="966"/>
      <c r="R17" s="966"/>
      <c r="S17" s="966"/>
      <c r="T17" s="966"/>
      <c r="U17" s="966"/>
      <c r="V17" s="966"/>
      <c r="W17" s="966"/>
      <c r="X17" s="966"/>
      <c r="Y17" s="966"/>
      <c r="Z17" s="966"/>
      <c r="AA17" s="966"/>
      <c r="AB17" s="966"/>
      <c r="AC17" s="966"/>
      <c r="AD17" s="966"/>
      <c r="AE17" s="966"/>
      <c r="AF17" s="966"/>
      <c r="AG17" s="966"/>
      <c r="AH17" s="966"/>
      <c r="AI17" s="966"/>
      <c r="AJ17" s="967"/>
      <c r="AK17" s="428"/>
    </row>
    <row r="18" spans="1:37" ht="33" customHeight="1" x14ac:dyDescent="0.3">
      <c r="A18" s="798">
        <v>3</v>
      </c>
      <c r="B18" s="799" t="s">
        <v>176</v>
      </c>
      <c r="C18" s="799" t="s">
        <v>73</v>
      </c>
      <c r="D18" s="162" t="s">
        <v>42</v>
      </c>
      <c r="E18" s="163">
        <v>3</v>
      </c>
      <c r="F18" s="164">
        <v>600</v>
      </c>
      <c r="G18" s="165">
        <f>F18*E18</f>
        <v>1800</v>
      </c>
      <c r="H18" s="49"/>
      <c r="I18" s="49"/>
      <c r="J18" s="134">
        <f t="shared" ref="J18" si="4">I18*H18</f>
        <v>0</v>
      </c>
      <c r="K18" s="164">
        <v>3</v>
      </c>
      <c r="L18" s="164">
        <v>2</v>
      </c>
      <c r="M18" s="164">
        <v>700</v>
      </c>
      <c r="N18" s="165">
        <f t="shared" ref="N18" si="5">K18*L18*M18</f>
        <v>4200</v>
      </c>
      <c r="O18" s="49"/>
      <c r="P18" s="49"/>
      <c r="Q18" s="49"/>
      <c r="R18" s="134">
        <f>O18*P18*Q18</f>
        <v>0</v>
      </c>
      <c r="S18" s="164">
        <v>3</v>
      </c>
      <c r="T18" s="164">
        <v>300</v>
      </c>
      <c r="U18" s="164">
        <v>2</v>
      </c>
      <c r="V18" s="164">
        <f>PRODUCT(S18:U18)</f>
        <v>1800</v>
      </c>
      <c r="W18" s="164">
        <v>150</v>
      </c>
      <c r="X18" s="164">
        <v>3</v>
      </c>
      <c r="Y18" s="805">
        <f>PRODUCT(W18:X18)</f>
        <v>450</v>
      </c>
      <c r="Z18" s="165">
        <f>SUM(V18,Y18)</f>
        <v>2250</v>
      </c>
      <c r="AA18" s="49"/>
      <c r="AB18" s="49"/>
      <c r="AC18" s="49"/>
      <c r="AD18" s="324">
        <f>PRODUCT(AA18:AC18)</f>
        <v>0</v>
      </c>
      <c r="AE18" s="49"/>
      <c r="AF18" s="324">
        <f>PRODUCT(AA18*AE18)*150</f>
        <v>0</v>
      </c>
      <c r="AG18" s="134">
        <f>SUM(AD18,AF18)</f>
        <v>0</v>
      </c>
      <c r="AH18" s="165">
        <f>G18+N18+Z18</f>
        <v>8250</v>
      </c>
      <c r="AI18" s="137">
        <f>J18+R18+AG18</f>
        <v>0</v>
      </c>
      <c r="AJ18" s="800">
        <f>AH18-AI18</f>
        <v>8250</v>
      </c>
      <c r="AK18" s="428"/>
    </row>
    <row r="19" spans="1:37" ht="28.5" customHeight="1" thickBot="1" x14ac:dyDescent="0.35">
      <c r="A19" s="968" t="s">
        <v>62</v>
      </c>
      <c r="B19" s="969"/>
      <c r="C19" s="192"/>
      <c r="D19" s="192"/>
      <c r="E19" s="192">
        <f>SUM(E18:E18)</f>
        <v>3</v>
      </c>
      <c r="F19" s="76"/>
      <c r="G19" s="76">
        <f>SUM(G18:G18)</f>
        <v>1800</v>
      </c>
      <c r="H19" s="76"/>
      <c r="I19" s="76"/>
      <c r="J19" s="76">
        <f>SUM(J18:J18)</f>
        <v>0</v>
      </c>
      <c r="K19" s="76">
        <f>SUM(K18:K18)</f>
        <v>3</v>
      </c>
      <c r="L19" s="76">
        <f>SUM(L18:L18)</f>
        <v>2</v>
      </c>
      <c r="M19" s="76"/>
      <c r="N19" s="76">
        <f>SUM(N18:N18)</f>
        <v>4200</v>
      </c>
      <c r="O19" s="76"/>
      <c r="P19" s="76"/>
      <c r="Q19" s="76"/>
      <c r="R19" s="76">
        <f>SUM(R18:R18)</f>
        <v>0</v>
      </c>
      <c r="S19" s="76">
        <f>SUM(S18:S18)</f>
        <v>3</v>
      </c>
      <c r="T19" s="76"/>
      <c r="U19" s="76">
        <f>SUM(U18:U18)</f>
        <v>2</v>
      </c>
      <c r="V19" s="76">
        <f>SUM(V18:V18)</f>
        <v>1800</v>
      </c>
      <c r="W19" s="76"/>
      <c r="X19" s="76">
        <f>SUM(X18:X18)</f>
        <v>3</v>
      </c>
      <c r="Y19" s="76">
        <f>SUM(Y18:Y18)</f>
        <v>450</v>
      </c>
      <c r="Z19" s="76">
        <f>SUM(Z18:Z18)</f>
        <v>2250</v>
      </c>
      <c r="AA19" s="76"/>
      <c r="AB19" s="76"/>
      <c r="AC19" s="76"/>
      <c r="AD19" s="76">
        <f>SUM(AD18:AD18)</f>
        <v>0</v>
      </c>
      <c r="AE19" s="76"/>
      <c r="AF19" s="76">
        <f>SUM(AF18:AF18)</f>
        <v>0</v>
      </c>
      <c r="AG19" s="76">
        <f>SUM(AG18:AG18)</f>
        <v>0</v>
      </c>
      <c r="AH19" s="76">
        <f>SUM(AH18:AH18)</f>
        <v>8250</v>
      </c>
      <c r="AI19" s="97">
        <f>SUM(AI18:AI18)</f>
        <v>0</v>
      </c>
      <c r="AJ19" s="106">
        <f>SUM(AJ18:AJ18)</f>
        <v>8250</v>
      </c>
      <c r="AK19" s="428"/>
    </row>
    <row r="20" spans="1:37" s="430" customFormat="1" ht="34.5" customHeight="1" thickBot="1" x14ac:dyDescent="0.35">
      <c r="A20" s="448" t="s">
        <v>63</v>
      </c>
      <c r="B20" s="449"/>
      <c r="C20" s="443"/>
      <c r="D20" s="443"/>
      <c r="E20" s="443">
        <f>E10+E13+E16+E19</f>
        <v>9</v>
      </c>
      <c r="F20" s="444"/>
      <c r="G20" s="444">
        <f>G10+G13+G16+G19</f>
        <v>6000</v>
      </c>
      <c r="H20" s="444">
        <f>H10+H13+H16+H19</f>
        <v>1867.2</v>
      </c>
      <c r="I20" s="444"/>
      <c r="J20" s="444">
        <f>J10+J13+J16+J19</f>
        <v>1867.2</v>
      </c>
      <c r="K20" s="444">
        <f>K10+K13+K16+K19</f>
        <v>9</v>
      </c>
      <c r="L20" s="444">
        <f>L10+L13+L16+L19</f>
        <v>8</v>
      </c>
      <c r="M20" s="444"/>
      <c r="N20" s="444">
        <f>N10+N13+N16+N19</f>
        <v>16800</v>
      </c>
      <c r="O20" s="444">
        <f>O10+O13+O16+O19</f>
        <v>0</v>
      </c>
      <c r="P20" s="444">
        <f>P10+P13+P16+P19</f>
        <v>0</v>
      </c>
      <c r="Q20" s="444"/>
      <c r="R20" s="444">
        <f>R10+R13+R16+R19</f>
        <v>2227.5</v>
      </c>
      <c r="S20" s="444">
        <f>S10+S13+S16+S19</f>
        <v>9</v>
      </c>
      <c r="T20" s="444"/>
      <c r="U20" s="444">
        <f>U10+U13+U16+U19</f>
        <v>6</v>
      </c>
      <c r="V20" s="444">
        <f>V10+V13+V16+V19</f>
        <v>4200</v>
      </c>
      <c r="W20" s="444"/>
      <c r="X20" s="444">
        <f>X10+X13+X16+X19</f>
        <v>9</v>
      </c>
      <c r="Y20" s="444">
        <f>Y10+Y13+Y16+Y19</f>
        <v>1350</v>
      </c>
      <c r="Z20" s="444">
        <f>Z10+Z13+Z16+Z19</f>
        <v>5550</v>
      </c>
      <c r="AA20" s="444">
        <f>AA10+AA13+AA16+AA19</f>
        <v>1800</v>
      </c>
      <c r="AB20" s="444"/>
      <c r="AC20" s="444">
        <f>AC10+AC13+AC16+AC19</f>
        <v>3</v>
      </c>
      <c r="AD20" s="444"/>
      <c r="AE20" s="444">
        <f>AE10+AE13+AE16+AE19</f>
        <v>451</v>
      </c>
      <c r="AF20" s="444"/>
      <c r="AG20" s="444">
        <f>AG10+AG13+AG16+AG19</f>
        <v>2251</v>
      </c>
      <c r="AH20" s="444">
        <f>AH10+AH13+AH16+AH19</f>
        <v>28350</v>
      </c>
      <c r="AI20" s="215">
        <f>AI10+AI13+AI16+AI19</f>
        <v>6345.7</v>
      </c>
      <c r="AJ20" s="107">
        <f>AJ10+AJ13+AJ16+AJ19</f>
        <v>22004.3</v>
      </c>
      <c r="AK20" s="429"/>
    </row>
  </sheetData>
  <conditionalFormatting sqref="D12">
    <cfRule type="containsText" dxfId="189" priority="3" operator="containsText" text="Да">
      <formula>NOT(ISERROR(SEARCH("Да",D12)))</formula>
    </cfRule>
  </conditionalFormatting>
  <conditionalFormatting sqref="D9">
    <cfRule type="containsText" dxfId="188" priority="4" operator="containsText" text="Да">
      <formula>NOT(ISERROR(SEARCH("Да",D9)))</formula>
    </cfRule>
  </conditionalFormatting>
  <conditionalFormatting sqref="D18">
    <cfRule type="containsText" dxfId="187" priority="1" operator="containsText" text="Да">
      <formula>NOT(ISERROR(SEARCH("Да",D18)))</formula>
    </cfRule>
  </conditionalFormatting>
  <conditionalFormatting sqref="D15">
    <cfRule type="containsText" dxfId="186" priority="2" operator="containsText" text="Да">
      <formula>NOT(ISERROR(SEARCH("Да",D15)))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5 D9 D18 D12">
      <formula1>"Да,Нет"</formula1>
    </dataValidation>
  </dataValidations>
  <pageMargins left="0.7" right="0.7" top="0.75" bottom="0.75" header="0.3" footer="0.3"/>
  <pageSetup paperSize="9" scale="4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5"/>
  <sheetViews>
    <sheetView topLeftCell="J1" zoomScale="70" zoomScaleNormal="70" workbookViewId="0">
      <selection activeCell="AD24" sqref="AD24"/>
    </sheetView>
  </sheetViews>
  <sheetFormatPr defaultRowHeight="18.75" x14ac:dyDescent="0.25"/>
  <cols>
    <col min="1" max="1" width="6.5703125" style="409" customWidth="1"/>
    <col min="2" max="2" width="36.140625" style="409" customWidth="1"/>
    <col min="3" max="3" width="11.140625" style="409" customWidth="1"/>
    <col min="4" max="4" width="1.42578125" style="409" hidden="1" customWidth="1"/>
    <col min="5" max="5" width="9.28515625" style="409" hidden="1" customWidth="1"/>
    <col min="6" max="6" width="12.28515625" style="409" hidden="1" customWidth="1"/>
    <col min="7" max="7" width="17.140625" style="409" customWidth="1"/>
    <col min="8" max="8" width="8.85546875" style="409" customWidth="1"/>
    <col min="9" max="9" width="11.42578125" style="409" customWidth="1"/>
    <col min="10" max="10" width="16.7109375" style="409" customWidth="1"/>
    <col min="11" max="12" width="9.42578125" style="409" hidden="1" customWidth="1"/>
    <col min="13" max="13" width="12.5703125" style="409" hidden="1" customWidth="1"/>
    <col min="14" max="14" width="18.42578125" style="409" customWidth="1"/>
    <col min="15" max="15" width="6.28515625" style="409" customWidth="1"/>
    <col min="16" max="16" width="6.85546875" style="409" customWidth="1"/>
    <col min="17" max="17" width="12" style="409" customWidth="1"/>
    <col min="18" max="18" width="12.85546875" style="409" customWidth="1"/>
    <col min="19" max="19" width="9.42578125" style="409" hidden="1" customWidth="1"/>
    <col min="20" max="20" width="13" style="409" hidden="1" customWidth="1"/>
    <col min="21" max="21" width="9.42578125" style="409" hidden="1" customWidth="1"/>
    <col min="22" max="22" width="17.28515625" style="409" customWidth="1"/>
    <col min="23" max="23" width="10.140625" style="409" hidden="1" customWidth="1"/>
    <col min="24" max="24" width="13.5703125" style="409" hidden="1" customWidth="1"/>
    <col min="25" max="25" width="17.42578125" style="409" customWidth="1"/>
    <col min="26" max="26" width="17.140625" style="409" hidden="1" customWidth="1"/>
    <col min="27" max="27" width="9.85546875" style="409" customWidth="1"/>
    <col min="28" max="28" width="11.85546875" style="409" customWidth="1"/>
    <col min="29" max="29" width="10" style="409" customWidth="1"/>
    <col min="30" max="30" width="11.5703125" style="409" customWidth="1"/>
    <col min="31" max="32" width="14.28515625" style="409" customWidth="1"/>
    <col min="33" max="33" width="13.85546875" style="409" customWidth="1"/>
    <col min="34" max="34" width="20.85546875" style="409" customWidth="1"/>
    <col min="35" max="36" width="12.85546875" style="409" customWidth="1"/>
    <col min="37" max="37" width="15.7109375" style="409" customWidth="1"/>
    <col min="38" max="16384" width="9.140625" style="409"/>
  </cols>
  <sheetData>
    <row r="1" spans="1:38" ht="18.75" customHeight="1" x14ac:dyDescent="0.25">
      <c r="A1" s="812" t="s">
        <v>21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368"/>
      <c r="AH1" s="369"/>
      <c r="AI1" s="369"/>
      <c r="AJ1" s="370"/>
    </row>
    <row r="2" spans="1:38" ht="15.75" customHeight="1" x14ac:dyDescent="0.25">
      <c r="A2" s="815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372"/>
      <c r="AH2" s="373"/>
      <c r="AI2" s="373"/>
      <c r="AJ2" s="374"/>
    </row>
    <row r="3" spans="1:38" ht="14.25" customHeight="1" x14ac:dyDescent="0.25">
      <c r="A3" s="818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20"/>
      <c r="AK3" s="411"/>
    </row>
    <row r="4" spans="1:38" ht="30" customHeight="1" x14ac:dyDescent="0.25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'Городошный спорт'!$K$4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24" t="s">
        <v>74</v>
      </c>
    </row>
    <row r="5" spans="1:38" ht="15.75" customHeight="1" x14ac:dyDescent="0.25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25"/>
    </row>
    <row r="6" spans="1:38" ht="28.5" customHeight="1" x14ac:dyDescent="0.25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25"/>
    </row>
    <row r="7" spans="1:38" ht="27.75" customHeight="1" x14ac:dyDescent="0.25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26"/>
    </row>
    <row r="8" spans="1:38" ht="18.75" customHeight="1" x14ac:dyDescent="0.25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412"/>
    </row>
    <row r="9" spans="1:38" ht="33.75" customHeight="1" x14ac:dyDescent="0.25">
      <c r="A9" s="455">
        <v>1</v>
      </c>
      <c r="B9" s="454" t="s">
        <v>339</v>
      </c>
      <c r="C9" s="209" t="s">
        <v>76</v>
      </c>
      <c r="D9" s="130" t="s">
        <v>42</v>
      </c>
      <c r="E9" s="207">
        <v>6</v>
      </c>
      <c r="F9" s="135">
        <v>700</v>
      </c>
      <c r="G9" s="133">
        <f>F9*E9</f>
        <v>4200</v>
      </c>
      <c r="H9" s="134">
        <v>0</v>
      </c>
      <c r="I9" s="134">
        <v>600</v>
      </c>
      <c r="J9" s="134">
        <f>I9*H9</f>
        <v>0</v>
      </c>
      <c r="K9" s="135">
        <v>6</v>
      </c>
      <c r="L9" s="135">
        <v>1</v>
      </c>
      <c r="M9" s="135">
        <v>700</v>
      </c>
      <c r="N9" s="133">
        <f>K9*L9*M9</f>
        <v>4200</v>
      </c>
      <c r="O9" s="134"/>
      <c r="P9" s="134"/>
      <c r="Q9" s="134"/>
      <c r="R9" s="134">
        <f>O9*P9*Q9</f>
        <v>0</v>
      </c>
      <c r="S9" s="135">
        <v>6</v>
      </c>
      <c r="T9" s="135">
        <v>300</v>
      </c>
      <c r="U9" s="135">
        <v>2</v>
      </c>
      <c r="V9" s="135">
        <f>PRODUCT(S9:U9)</f>
        <v>3600</v>
      </c>
      <c r="W9" s="135">
        <v>150</v>
      </c>
      <c r="X9" s="135">
        <v>6</v>
      </c>
      <c r="Y9" s="135">
        <f>PRODUCT(W9:X9)</f>
        <v>900</v>
      </c>
      <c r="Z9" s="133">
        <f>SUM(V9,Y9)</f>
        <v>4500</v>
      </c>
      <c r="AA9" s="134">
        <v>0</v>
      </c>
      <c r="AB9" s="208">
        <v>300</v>
      </c>
      <c r="AC9" s="208">
        <v>1</v>
      </c>
      <c r="AD9" s="208">
        <f>PRODUCT(AA9:AC9)</f>
        <v>0</v>
      </c>
      <c r="AE9" s="208"/>
      <c r="AF9" s="208">
        <f>PRODUCT(AA9*AE9)*150</f>
        <v>0</v>
      </c>
      <c r="AG9" s="134">
        <f>SUM(AD9,AF9)</f>
        <v>0</v>
      </c>
      <c r="AH9" s="133">
        <f>G9+N9+Z9</f>
        <v>12900</v>
      </c>
      <c r="AI9" s="137">
        <f>J9+R9+AG9</f>
        <v>0</v>
      </c>
      <c r="AJ9" s="138">
        <f>AH9-AI9</f>
        <v>12900</v>
      </c>
      <c r="AK9" s="412"/>
    </row>
    <row r="10" spans="1:38" ht="30.75" customHeight="1" x14ac:dyDescent="0.25">
      <c r="A10" s="945" t="s">
        <v>59</v>
      </c>
      <c r="B10" s="946"/>
      <c r="C10" s="192"/>
      <c r="D10" s="192"/>
      <c r="E10" s="192">
        <f>SUM(E9:E9)</f>
        <v>6</v>
      </c>
      <c r="F10" s="76"/>
      <c r="G10" s="76">
        <f>SUM(G9:G9)</f>
        <v>4200</v>
      </c>
      <c r="H10" s="76"/>
      <c r="I10" s="76"/>
      <c r="J10" s="76">
        <f>SUM(J9:J9)</f>
        <v>0</v>
      </c>
      <c r="K10" s="76">
        <f>SUM(K9:K9)</f>
        <v>6</v>
      </c>
      <c r="L10" s="76">
        <f>SUM(L9:L9)</f>
        <v>1</v>
      </c>
      <c r="M10" s="76"/>
      <c r="N10" s="76">
        <f>SUM(N9:N9)</f>
        <v>4200</v>
      </c>
      <c r="O10" s="76">
        <v>0</v>
      </c>
      <c r="P10" s="76"/>
      <c r="Q10" s="76"/>
      <c r="R10" s="76">
        <f>SUM(R9:R9)</f>
        <v>0</v>
      </c>
      <c r="S10" s="76">
        <f>SUM(S9:S9)</f>
        <v>6</v>
      </c>
      <c r="T10" s="76"/>
      <c r="U10" s="76">
        <f>SUM(U9:U9)</f>
        <v>2</v>
      </c>
      <c r="V10" s="76">
        <f>SUM(V9:V9)</f>
        <v>3600</v>
      </c>
      <c r="W10" s="76"/>
      <c r="X10" s="76">
        <f>SUM(X9:X9)</f>
        <v>6</v>
      </c>
      <c r="Y10" s="76">
        <f>SUM(Y9:Y9)</f>
        <v>900</v>
      </c>
      <c r="Z10" s="76">
        <f>SUM(Z9:Z9)</f>
        <v>4500</v>
      </c>
      <c r="AA10" s="76">
        <v>0</v>
      </c>
      <c r="AB10" s="76"/>
      <c r="AC10" s="76">
        <f>SUM(AC9:AC9)</f>
        <v>1</v>
      </c>
      <c r="AD10" s="76">
        <f>SUM(AD9:AD9)</f>
        <v>0</v>
      </c>
      <c r="AE10" s="76">
        <f t="shared" ref="AE10:AJ10" si="0">SUM(AE9:AE9)</f>
        <v>0</v>
      </c>
      <c r="AF10" s="76">
        <f t="shared" si="0"/>
        <v>0</v>
      </c>
      <c r="AG10" s="76">
        <f t="shared" si="0"/>
        <v>0</v>
      </c>
      <c r="AH10" s="76">
        <f t="shared" si="0"/>
        <v>12900</v>
      </c>
      <c r="AI10" s="97">
        <f t="shared" si="0"/>
        <v>0</v>
      </c>
      <c r="AJ10" s="98">
        <f t="shared" si="0"/>
        <v>12900</v>
      </c>
      <c r="AK10" s="412"/>
    </row>
    <row r="11" spans="1:38" ht="17.25" customHeight="1" x14ac:dyDescent="0.25">
      <c r="A11" s="947" t="s">
        <v>49</v>
      </c>
      <c r="B11" s="948"/>
      <c r="C11" s="948"/>
      <c r="D11" s="948"/>
      <c r="E11" s="948"/>
      <c r="F11" s="948"/>
      <c r="G11" s="948"/>
      <c r="H11" s="948"/>
      <c r="I11" s="948"/>
      <c r="J11" s="948"/>
      <c r="K11" s="948"/>
      <c r="L11" s="948"/>
      <c r="M11" s="948"/>
      <c r="N11" s="948"/>
      <c r="O11" s="948"/>
      <c r="P11" s="948"/>
      <c r="Q11" s="948"/>
      <c r="R11" s="948"/>
      <c r="S11" s="948"/>
      <c r="T11" s="948"/>
      <c r="U11" s="948"/>
      <c r="V11" s="948"/>
      <c r="W11" s="948"/>
      <c r="X11" s="948"/>
      <c r="Y11" s="948"/>
      <c r="Z11" s="948"/>
      <c r="AA11" s="948"/>
      <c r="AB11" s="948"/>
      <c r="AC11" s="948"/>
      <c r="AD11" s="948"/>
      <c r="AE11" s="948"/>
      <c r="AF11" s="948"/>
      <c r="AG11" s="948"/>
      <c r="AH11" s="948"/>
      <c r="AI11" s="948"/>
      <c r="AJ11" s="949"/>
      <c r="AK11" s="412"/>
    </row>
    <row r="12" spans="1:38" ht="31.5" customHeight="1" x14ac:dyDescent="0.25">
      <c r="A12" s="441">
        <v>2</v>
      </c>
      <c r="B12" s="213" t="s">
        <v>177</v>
      </c>
      <c r="C12" s="213" t="s">
        <v>86</v>
      </c>
      <c r="D12" s="143" t="s">
        <v>42</v>
      </c>
      <c r="E12" s="143">
        <v>4</v>
      </c>
      <c r="F12" s="54">
        <v>1500</v>
      </c>
      <c r="G12" s="54">
        <f>F12*E12</f>
        <v>6000</v>
      </c>
      <c r="H12" s="1046">
        <v>15945.3</v>
      </c>
      <c r="I12" s="1047"/>
      <c r="J12" s="1048"/>
      <c r="K12" s="54">
        <v>4</v>
      </c>
      <c r="L12" s="54">
        <v>2</v>
      </c>
      <c r="M12" s="54">
        <v>700</v>
      </c>
      <c r="N12" s="54">
        <f>K12*L12*M12</f>
        <v>5600</v>
      </c>
      <c r="O12" s="1046">
        <v>2000</v>
      </c>
      <c r="P12" s="1047"/>
      <c r="Q12" s="1047"/>
      <c r="R12" s="1048"/>
      <c r="S12" s="54">
        <v>4</v>
      </c>
      <c r="T12" s="54">
        <v>300</v>
      </c>
      <c r="U12" s="54">
        <v>2</v>
      </c>
      <c r="V12" s="54">
        <f>PRODUCT(S12:U12)</f>
        <v>2400</v>
      </c>
      <c r="W12" s="54">
        <v>150</v>
      </c>
      <c r="X12" s="54">
        <v>8</v>
      </c>
      <c r="Y12" s="54">
        <f>PRODUCT(W12:X12)</f>
        <v>1200</v>
      </c>
      <c r="Z12" s="54">
        <f>SUM(V12,Y12)</f>
        <v>3600</v>
      </c>
      <c r="AA12" s="1046">
        <v>2600</v>
      </c>
      <c r="AB12" s="1047"/>
      <c r="AC12" s="1047"/>
      <c r="AD12" s="1048"/>
      <c r="AE12" s="1046">
        <v>900</v>
      </c>
      <c r="AF12" s="1048"/>
      <c r="AG12" s="993">
        <f>AE12+AA12</f>
        <v>3500</v>
      </c>
      <c r="AH12" s="54">
        <f>G12+N12+Z12</f>
        <v>15200</v>
      </c>
      <c r="AI12" s="993">
        <f>H12+O12+AG12</f>
        <v>21445.3</v>
      </c>
      <c r="AJ12" s="145">
        <f>AH12-AI12</f>
        <v>-6245.2999999999993</v>
      </c>
      <c r="AK12" s="1065" t="s">
        <v>482</v>
      </c>
      <c r="AL12" s="1066"/>
    </row>
    <row r="13" spans="1:38" ht="36" customHeight="1" x14ac:dyDescent="0.25">
      <c r="A13" s="380">
        <v>3</v>
      </c>
      <c r="B13" s="143" t="s">
        <v>178</v>
      </c>
      <c r="C13" s="213" t="s">
        <v>71</v>
      </c>
      <c r="D13" s="143" t="s">
        <v>42</v>
      </c>
      <c r="E13" s="143">
        <v>3</v>
      </c>
      <c r="F13" s="54">
        <v>2000</v>
      </c>
      <c r="G13" s="54">
        <f>F13*E13</f>
        <v>6000</v>
      </c>
      <c r="H13" s="1049"/>
      <c r="I13" s="1050"/>
      <c r="J13" s="1051"/>
      <c r="K13" s="54">
        <v>3</v>
      </c>
      <c r="L13" s="54">
        <v>2</v>
      </c>
      <c r="M13" s="54">
        <v>700</v>
      </c>
      <c r="N13" s="54">
        <f>K13*L13*M13</f>
        <v>4200</v>
      </c>
      <c r="O13" s="1049"/>
      <c r="P13" s="1050"/>
      <c r="Q13" s="1050"/>
      <c r="R13" s="1051"/>
      <c r="S13" s="54">
        <v>3</v>
      </c>
      <c r="T13" s="54">
        <v>300</v>
      </c>
      <c r="U13" s="54">
        <v>2</v>
      </c>
      <c r="V13" s="54">
        <f>PRODUCT(S13:U13)</f>
        <v>1800</v>
      </c>
      <c r="W13" s="54">
        <v>150</v>
      </c>
      <c r="X13" s="54">
        <v>6</v>
      </c>
      <c r="Y13" s="54">
        <f>PRODUCT(W13:X13)</f>
        <v>900</v>
      </c>
      <c r="Z13" s="54">
        <f>SUM(V13,Y13)</f>
        <v>2700</v>
      </c>
      <c r="AA13" s="1049"/>
      <c r="AB13" s="1050"/>
      <c r="AC13" s="1050"/>
      <c r="AD13" s="1051"/>
      <c r="AE13" s="1049"/>
      <c r="AF13" s="1051"/>
      <c r="AG13" s="1052"/>
      <c r="AH13" s="54">
        <f>G13+N13+Z13</f>
        <v>12900</v>
      </c>
      <c r="AI13" s="996"/>
      <c r="AJ13" s="145">
        <f>AH13-AI13</f>
        <v>12900</v>
      </c>
      <c r="AK13" s="413"/>
    </row>
    <row r="14" spans="1:38" ht="24.75" customHeight="1" x14ac:dyDescent="0.25">
      <c r="A14" s="380">
        <v>4</v>
      </c>
      <c r="B14" s="213" t="s">
        <v>179</v>
      </c>
      <c r="C14" s="213" t="s">
        <v>71</v>
      </c>
      <c r="D14" s="143" t="s">
        <v>42</v>
      </c>
      <c r="E14" s="143">
        <v>3</v>
      </c>
      <c r="F14" s="54">
        <v>2000</v>
      </c>
      <c r="G14" s="54">
        <f>F14*E14</f>
        <v>6000</v>
      </c>
      <c r="H14" s="1049"/>
      <c r="I14" s="1050"/>
      <c r="J14" s="1051"/>
      <c r="K14" s="54">
        <v>3</v>
      </c>
      <c r="L14" s="54">
        <v>2</v>
      </c>
      <c r="M14" s="54">
        <v>700</v>
      </c>
      <c r="N14" s="54">
        <f>K14*L14*M14</f>
        <v>4200</v>
      </c>
      <c r="O14" s="1049"/>
      <c r="P14" s="1050"/>
      <c r="Q14" s="1050"/>
      <c r="R14" s="1051"/>
      <c r="S14" s="54">
        <v>3</v>
      </c>
      <c r="T14" s="54">
        <v>300</v>
      </c>
      <c r="U14" s="54">
        <v>2</v>
      </c>
      <c r="V14" s="54">
        <f>PRODUCT(S14:U14)</f>
        <v>1800</v>
      </c>
      <c r="W14" s="54">
        <v>150</v>
      </c>
      <c r="X14" s="54">
        <v>3</v>
      </c>
      <c r="Y14" s="54">
        <f>PRODUCT(W14:X14)</f>
        <v>450</v>
      </c>
      <c r="Z14" s="54">
        <f>SUM(V14,Y14)</f>
        <v>2250</v>
      </c>
      <c r="AA14" s="1049"/>
      <c r="AB14" s="1050"/>
      <c r="AC14" s="1050"/>
      <c r="AD14" s="1051"/>
      <c r="AE14" s="1049"/>
      <c r="AF14" s="1051"/>
      <c r="AG14" s="1052"/>
      <c r="AH14" s="54">
        <f>G14+N14+Z14</f>
        <v>12450</v>
      </c>
      <c r="AI14" s="996"/>
      <c r="AJ14" s="145">
        <f>AH14-AI14</f>
        <v>12450</v>
      </c>
      <c r="AK14" s="413"/>
    </row>
    <row r="15" spans="1:38" ht="31.5" customHeight="1" x14ac:dyDescent="0.25">
      <c r="A15" s="380">
        <v>5</v>
      </c>
      <c r="B15" s="143" t="s">
        <v>371</v>
      </c>
      <c r="C15" s="213" t="s">
        <v>71</v>
      </c>
      <c r="D15" s="143" t="s">
        <v>42</v>
      </c>
      <c r="E15" s="143">
        <v>3</v>
      </c>
      <c r="F15" s="54">
        <v>600</v>
      </c>
      <c r="G15" s="54">
        <f>F15*E15</f>
        <v>1800</v>
      </c>
      <c r="H15" s="1053"/>
      <c r="I15" s="1054"/>
      <c r="J15" s="1055"/>
      <c r="K15" s="54">
        <v>3</v>
      </c>
      <c r="L15" s="54">
        <v>2</v>
      </c>
      <c r="M15" s="54">
        <v>700</v>
      </c>
      <c r="N15" s="54">
        <f>K15*L15*M15</f>
        <v>4200</v>
      </c>
      <c r="O15" s="1053"/>
      <c r="P15" s="1054"/>
      <c r="Q15" s="1054"/>
      <c r="R15" s="1055"/>
      <c r="S15" s="54">
        <v>3</v>
      </c>
      <c r="T15" s="54">
        <v>200</v>
      </c>
      <c r="U15" s="54">
        <v>3</v>
      </c>
      <c r="V15" s="54">
        <f>PRODUCT(S15:U15)</f>
        <v>1800</v>
      </c>
      <c r="W15" s="54">
        <v>150</v>
      </c>
      <c r="X15" s="54">
        <v>3</v>
      </c>
      <c r="Y15" s="54">
        <f>PRODUCT(W15:X15)</f>
        <v>450</v>
      </c>
      <c r="Z15" s="54">
        <f>SUM(V15,Y15)</f>
        <v>2250</v>
      </c>
      <c r="AA15" s="1053"/>
      <c r="AB15" s="1054"/>
      <c r="AC15" s="1054"/>
      <c r="AD15" s="1055"/>
      <c r="AE15" s="1053"/>
      <c r="AF15" s="1055"/>
      <c r="AG15" s="1056"/>
      <c r="AH15" s="54">
        <f>G15+N15+Z15</f>
        <v>8250</v>
      </c>
      <c r="AI15" s="997"/>
      <c r="AJ15" s="145">
        <f>AH15-AI15</f>
        <v>8250</v>
      </c>
      <c r="AK15" s="413"/>
    </row>
    <row r="16" spans="1:38" ht="27.75" customHeight="1" x14ac:dyDescent="0.25">
      <c r="A16" s="945" t="s">
        <v>60</v>
      </c>
      <c r="B16" s="946"/>
      <c r="C16" s="192"/>
      <c r="D16" s="192"/>
      <c r="E16" s="192">
        <f>SUM(E12:E15)</f>
        <v>13</v>
      </c>
      <c r="F16" s="76">
        <f t="shared" ref="F16:AH16" si="1">SUM(F12:F15)</f>
        <v>6100</v>
      </c>
      <c r="G16" s="76">
        <f t="shared" si="1"/>
        <v>19800</v>
      </c>
      <c r="H16" s="76">
        <f t="shared" si="1"/>
        <v>15945.3</v>
      </c>
      <c r="I16" s="76">
        <f t="shared" si="1"/>
        <v>0</v>
      </c>
      <c r="J16" s="76">
        <f>H12</f>
        <v>15945.3</v>
      </c>
      <c r="K16" s="76">
        <f t="shared" si="1"/>
        <v>13</v>
      </c>
      <c r="L16" s="76">
        <f t="shared" si="1"/>
        <v>8</v>
      </c>
      <c r="M16" s="76">
        <f t="shared" si="1"/>
        <v>2800</v>
      </c>
      <c r="N16" s="76">
        <f t="shared" si="1"/>
        <v>18200</v>
      </c>
      <c r="O16" s="76">
        <f t="shared" si="1"/>
        <v>2000</v>
      </c>
      <c r="P16" s="76">
        <f t="shared" si="1"/>
        <v>0</v>
      </c>
      <c r="Q16" s="76">
        <f t="shared" si="1"/>
        <v>0</v>
      </c>
      <c r="R16" s="76">
        <f>O12</f>
        <v>2000</v>
      </c>
      <c r="S16" s="76">
        <f t="shared" si="1"/>
        <v>13</v>
      </c>
      <c r="T16" s="76">
        <f t="shared" si="1"/>
        <v>1100</v>
      </c>
      <c r="U16" s="76">
        <f t="shared" si="1"/>
        <v>9</v>
      </c>
      <c r="V16" s="76">
        <f t="shared" si="1"/>
        <v>7800</v>
      </c>
      <c r="W16" s="76">
        <f t="shared" si="1"/>
        <v>600</v>
      </c>
      <c r="X16" s="76">
        <f t="shared" si="1"/>
        <v>20</v>
      </c>
      <c r="Y16" s="76">
        <f t="shared" si="1"/>
        <v>3000</v>
      </c>
      <c r="Z16" s="76">
        <f t="shared" si="1"/>
        <v>10800</v>
      </c>
      <c r="AA16" s="76">
        <f t="shared" si="1"/>
        <v>2600</v>
      </c>
      <c r="AB16" s="76">
        <f t="shared" si="1"/>
        <v>0</v>
      </c>
      <c r="AC16" s="76">
        <f t="shared" si="1"/>
        <v>0</v>
      </c>
      <c r="AD16" s="76">
        <f>AA12</f>
        <v>2600</v>
      </c>
      <c r="AE16" s="76">
        <f t="shared" si="1"/>
        <v>900</v>
      </c>
      <c r="AF16" s="76">
        <f>AE12</f>
        <v>900</v>
      </c>
      <c r="AG16" s="76">
        <f t="shared" si="1"/>
        <v>3500</v>
      </c>
      <c r="AH16" s="76">
        <f t="shared" si="1"/>
        <v>48800</v>
      </c>
      <c r="AI16" s="97">
        <f>SUM(AI12:AI15)</f>
        <v>21445.3</v>
      </c>
      <c r="AJ16" s="99">
        <f>SUM(AJ12:AJ15)</f>
        <v>27354.7</v>
      </c>
      <c r="AK16" s="412"/>
    </row>
    <row r="17" spans="1:37" ht="2.25" hidden="1" customHeight="1" x14ac:dyDescent="0.25">
      <c r="A17" s="962" t="s">
        <v>51</v>
      </c>
      <c r="B17" s="963"/>
      <c r="C17" s="963"/>
      <c r="D17" s="963"/>
      <c r="E17" s="963"/>
      <c r="F17" s="963"/>
      <c r="G17" s="963"/>
      <c r="H17" s="963"/>
      <c r="I17" s="963"/>
      <c r="J17" s="963"/>
      <c r="K17" s="963"/>
      <c r="L17" s="963"/>
      <c r="M17" s="963"/>
      <c r="N17" s="963"/>
      <c r="O17" s="963"/>
      <c r="P17" s="963"/>
      <c r="Q17" s="963"/>
      <c r="R17" s="963"/>
      <c r="S17" s="963"/>
      <c r="T17" s="963"/>
      <c r="U17" s="963"/>
      <c r="V17" s="963"/>
      <c r="W17" s="963"/>
      <c r="X17" s="963"/>
      <c r="Y17" s="963"/>
      <c r="Z17" s="963"/>
      <c r="AA17" s="963"/>
      <c r="AB17" s="963"/>
      <c r="AC17" s="963"/>
      <c r="AD17" s="963"/>
      <c r="AE17" s="963"/>
      <c r="AF17" s="963"/>
      <c r="AG17" s="963"/>
      <c r="AH17" s="963"/>
      <c r="AI17" s="963"/>
      <c r="AJ17" s="964"/>
      <c r="AK17" s="412"/>
    </row>
    <row r="18" spans="1:37" ht="36" hidden="1" customHeight="1" x14ac:dyDescent="0.25">
      <c r="A18" s="381">
        <v>6</v>
      </c>
      <c r="B18" s="127" t="s">
        <v>82</v>
      </c>
      <c r="C18" s="127" t="s">
        <v>73</v>
      </c>
      <c r="D18" s="103" t="s">
        <v>43</v>
      </c>
      <c r="E18" s="103">
        <v>0</v>
      </c>
      <c r="F18" s="103">
        <v>600</v>
      </c>
      <c r="G18" s="103">
        <f>F18*E18</f>
        <v>0</v>
      </c>
      <c r="H18" s="144">
        <v>0</v>
      </c>
      <c r="I18" s="144">
        <v>0</v>
      </c>
      <c r="J18" s="144">
        <f>I18*H18</f>
        <v>0</v>
      </c>
      <c r="K18" s="103">
        <v>0</v>
      </c>
      <c r="L18" s="103">
        <v>4</v>
      </c>
      <c r="M18" s="103">
        <v>800</v>
      </c>
      <c r="N18" s="103">
        <f>K18*L18*M18</f>
        <v>0</v>
      </c>
      <c r="O18" s="144">
        <v>0</v>
      </c>
      <c r="P18" s="144">
        <v>4</v>
      </c>
      <c r="Q18" s="144">
        <v>800</v>
      </c>
      <c r="R18" s="144">
        <f>O18*P18*Q18</f>
        <v>0</v>
      </c>
      <c r="S18" s="103">
        <v>0</v>
      </c>
      <c r="T18" s="103">
        <v>300</v>
      </c>
      <c r="U18" s="103">
        <v>5</v>
      </c>
      <c r="V18" s="103">
        <f>PRODUCT(S18:U18)</f>
        <v>0</v>
      </c>
      <c r="W18" s="103">
        <v>150</v>
      </c>
      <c r="X18" s="103">
        <v>0</v>
      </c>
      <c r="Y18" s="103">
        <f>PRODUCT(W18:X18)</f>
        <v>0</v>
      </c>
      <c r="Z18" s="103">
        <f>SUM(V18,Y18)</f>
        <v>0</v>
      </c>
      <c r="AA18" s="144">
        <v>0</v>
      </c>
      <c r="AB18" s="144">
        <v>300</v>
      </c>
      <c r="AC18" s="144">
        <v>5</v>
      </c>
      <c r="AD18" s="144">
        <f>PRODUCT(AA18:AC18)</f>
        <v>0</v>
      </c>
      <c r="AE18" s="144">
        <v>0</v>
      </c>
      <c r="AF18" s="144">
        <f>PRODUCT(AE18:AE18)</f>
        <v>0</v>
      </c>
      <c r="AG18" s="144">
        <f>SUM(AD18,AF18)</f>
        <v>0</v>
      </c>
      <c r="AH18" s="103">
        <f>G18+N18+Z18</f>
        <v>0</v>
      </c>
      <c r="AI18" s="144">
        <f>J18+R18+AG18</f>
        <v>0</v>
      </c>
      <c r="AJ18" s="104">
        <f>AH18-AI18</f>
        <v>0</v>
      </c>
      <c r="AK18" s="414"/>
    </row>
    <row r="19" spans="1:37" ht="15.75" hidden="1" customHeight="1" x14ac:dyDescent="0.25">
      <c r="A19" s="381"/>
      <c r="B19" s="127"/>
      <c r="C19" s="127"/>
      <c r="D19" s="103"/>
      <c r="E19" s="103"/>
      <c r="F19" s="103"/>
      <c r="G19" s="103"/>
      <c r="H19" s="144"/>
      <c r="I19" s="144"/>
      <c r="J19" s="144"/>
      <c r="K19" s="103"/>
      <c r="L19" s="103"/>
      <c r="M19" s="103"/>
      <c r="N19" s="103"/>
      <c r="O19" s="144"/>
      <c r="P19" s="144"/>
      <c r="Q19" s="144"/>
      <c r="R19" s="144"/>
      <c r="S19" s="103"/>
      <c r="T19" s="103"/>
      <c r="U19" s="103"/>
      <c r="V19" s="103">
        <f>PRODUCT(S19:U19)</f>
        <v>0</v>
      </c>
      <c r="W19" s="103"/>
      <c r="X19" s="103"/>
      <c r="Y19" s="103">
        <f>PRODUCT(W19:X19)</f>
        <v>0</v>
      </c>
      <c r="Z19" s="103">
        <f>SUM(V19,Y19)</f>
        <v>0</v>
      </c>
      <c r="AA19" s="144"/>
      <c r="AB19" s="144"/>
      <c r="AC19" s="144"/>
      <c r="AD19" s="144">
        <f>PRODUCT(AA19:AC19)</f>
        <v>0</v>
      </c>
      <c r="AE19" s="144"/>
      <c r="AF19" s="144">
        <f>PRODUCT(AE19:AE19)</f>
        <v>0</v>
      </c>
      <c r="AG19" s="144">
        <f>SUM(AD19,AF19)</f>
        <v>0</v>
      </c>
      <c r="AH19" s="103"/>
      <c r="AI19" s="144"/>
      <c r="AJ19" s="104"/>
      <c r="AK19" s="414"/>
    </row>
    <row r="20" spans="1:37" ht="18.75" hidden="1" customHeight="1" x14ac:dyDescent="0.25">
      <c r="A20" s="456" t="s">
        <v>61</v>
      </c>
      <c r="B20" s="159"/>
      <c r="C20" s="159"/>
      <c r="D20" s="159"/>
      <c r="E20" s="159">
        <f>SUM(E18:E18)</f>
        <v>0</v>
      </c>
      <c r="F20" s="159"/>
      <c r="G20" s="159">
        <f>SUM(G18:G18)</f>
        <v>0</v>
      </c>
      <c r="H20" s="97">
        <f>SUM(H18:H18)</f>
        <v>0</v>
      </c>
      <c r="I20" s="97"/>
      <c r="J20" s="97">
        <f>SUM(J18:J18)</f>
        <v>0</v>
      </c>
      <c r="K20" s="159">
        <f>SUM(K18:K18)</f>
        <v>0</v>
      </c>
      <c r="L20" s="159">
        <f>SUM(L18:L18)</f>
        <v>4</v>
      </c>
      <c r="M20" s="159"/>
      <c r="N20" s="159">
        <f>SUM(N18:N18)</f>
        <v>0</v>
      </c>
      <c r="O20" s="97">
        <v>0</v>
      </c>
      <c r="P20" s="97">
        <f>SUM(P18:P18)</f>
        <v>4</v>
      </c>
      <c r="Q20" s="97"/>
      <c r="R20" s="97">
        <f>SUM(R18:R18)</f>
        <v>0</v>
      </c>
      <c r="S20" s="159">
        <f>SUM(S18:S18)</f>
        <v>0</v>
      </c>
      <c r="T20" s="159"/>
      <c r="U20" s="159">
        <f>SUM(U18:U18)</f>
        <v>5</v>
      </c>
      <c r="V20" s="159">
        <f>SUM(V18:V19)</f>
        <v>0</v>
      </c>
      <c r="W20" s="159"/>
      <c r="X20" s="159">
        <f>SUM(X18:X18)</f>
        <v>0</v>
      </c>
      <c r="Y20" s="159">
        <f>SUM(Y18:Y19)</f>
        <v>0</v>
      </c>
      <c r="Z20" s="159">
        <f>SUM(Z18:Z18)</f>
        <v>0</v>
      </c>
      <c r="AA20" s="97">
        <f>SUM(AA18:AA18)</f>
        <v>0</v>
      </c>
      <c r="AB20" s="97"/>
      <c r="AC20" s="97">
        <f>SUM(AC18:AC18)</f>
        <v>5</v>
      </c>
      <c r="AD20" s="97">
        <f>SUM(AD18:AD19)</f>
        <v>0</v>
      </c>
      <c r="AE20" s="97">
        <f>SUM(AE18:AE18)</f>
        <v>0</v>
      </c>
      <c r="AF20" s="97">
        <f>SUM(AF18:AF19)</f>
        <v>0</v>
      </c>
      <c r="AG20" s="97">
        <f>SUM(AG18:AG19)</f>
        <v>0</v>
      </c>
      <c r="AH20" s="159">
        <f>SUM(AH18:AH18)</f>
        <v>0</v>
      </c>
      <c r="AI20" s="97">
        <f>SUM(AI18:AI18)</f>
        <v>0</v>
      </c>
      <c r="AJ20" s="105">
        <f>SUM(AJ18:AJ18)</f>
        <v>0</v>
      </c>
      <c r="AK20" s="412"/>
    </row>
    <row r="21" spans="1:37" x14ac:dyDescent="0.25">
      <c r="A21" s="965" t="s">
        <v>52</v>
      </c>
      <c r="B21" s="966"/>
      <c r="C21" s="966"/>
      <c r="D21" s="966"/>
      <c r="E21" s="966"/>
      <c r="F21" s="966"/>
      <c r="G21" s="966"/>
      <c r="H21" s="966"/>
      <c r="I21" s="966"/>
      <c r="J21" s="966"/>
      <c r="K21" s="966"/>
      <c r="L21" s="966"/>
      <c r="M21" s="966"/>
      <c r="N21" s="966"/>
      <c r="O21" s="966"/>
      <c r="P21" s="966"/>
      <c r="Q21" s="966"/>
      <c r="R21" s="966"/>
      <c r="S21" s="966"/>
      <c r="T21" s="966"/>
      <c r="U21" s="966"/>
      <c r="V21" s="966"/>
      <c r="W21" s="966"/>
      <c r="X21" s="966"/>
      <c r="Y21" s="966"/>
      <c r="Z21" s="966"/>
      <c r="AA21" s="966"/>
      <c r="AB21" s="966"/>
      <c r="AC21" s="966"/>
      <c r="AD21" s="966"/>
      <c r="AE21" s="966"/>
      <c r="AF21" s="966"/>
      <c r="AG21" s="966"/>
      <c r="AH21" s="966"/>
      <c r="AI21" s="966"/>
      <c r="AJ21" s="967"/>
      <c r="AK21" s="412"/>
    </row>
    <row r="22" spans="1:37" ht="33" customHeight="1" x14ac:dyDescent="0.25">
      <c r="A22" s="166">
        <v>6</v>
      </c>
      <c r="B22" s="799" t="s">
        <v>180</v>
      </c>
      <c r="C22" s="799" t="s">
        <v>85</v>
      </c>
      <c r="D22" s="162" t="s">
        <v>42</v>
      </c>
      <c r="E22" s="163">
        <v>3</v>
      </c>
      <c r="F22" s="164">
        <v>4000</v>
      </c>
      <c r="G22" s="165">
        <f>F22*E22</f>
        <v>12000</v>
      </c>
      <c r="H22" s="49"/>
      <c r="I22" s="49"/>
      <c r="J22" s="134">
        <f t="shared" ref="J22:J23" si="2">I22*H22</f>
        <v>0</v>
      </c>
      <c r="K22" s="164">
        <v>3</v>
      </c>
      <c r="L22" s="164">
        <v>2</v>
      </c>
      <c r="M22" s="164">
        <v>700</v>
      </c>
      <c r="N22" s="165">
        <f t="shared" ref="N22" si="3">K22*L22*M22</f>
        <v>4200</v>
      </c>
      <c r="O22" s="49"/>
      <c r="P22" s="49"/>
      <c r="Q22" s="49"/>
      <c r="R22" s="134">
        <f>O22*P22*Q22</f>
        <v>0</v>
      </c>
      <c r="S22" s="164">
        <v>3</v>
      </c>
      <c r="T22" s="164">
        <v>200</v>
      </c>
      <c r="U22" s="164">
        <v>2</v>
      </c>
      <c r="V22" s="164">
        <f>PRODUCT(S22:U22)</f>
        <v>1200</v>
      </c>
      <c r="W22" s="805">
        <v>150</v>
      </c>
      <c r="X22" s="805">
        <v>6</v>
      </c>
      <c r="Y22" s="805">
        <f>PRODUCT(W22:X22)</f>
        <v>900</v>
      </c>
      <c r="Z22" s="165">
        <f>SUM(V22,Y22)</f>
        <v>2100</v>
      </c>
      <c r="AA22" s="49"/>
      <c r="AB22" s="49"/>
      <c r="AC22" s="49"/>
      <c r="AD22" s="47">
        <f>PRODUCT(AA22:AC22)</f>
        <v>0</v>
      </c>
      <c r="AE22" s="49"/>
      <c r="AF22" s="47">
        <f>PRODUCT(AA22*AE22)*150</f>
        <v>0</v>
      </c>
      <c r="AG22" s="134">
        <f>SUM(AD22,AF22)</f>
        <v>0</v>
      </c>
      <c r="AH22" s="165">
        <f>G22+N22+Z22</f>
        <v>18300</v>
      </c>
      <c r="AI22" s="137">
        <f>J22+R22+AG22</f>
        <v>0</v>
      </c>
      <c r="AJ22" s="800">
        <f>AH22-AI22</f>
        <v>18300</v>
      </c>
      <c r="AK22" s="246"/>
    </row>
    <row r="23" spans="1:37" ht="33" customHeight="1" x14ac:dyDescent="0.25">
      <c r="A23" s="166">
        <v>7</v>
      </c>
      <c r="B23" s="384" t="s">
        <v>181</v>
      </c>
      <c r="C23" s="799" t="s">
        <v>136</v>
      </c>
      <c r="D23" s="162" t="s">
        <v>42</v>
      </c>
      <c r="E23" s="799">
        <v>3</v>
      </c>
      <c r="F23" s="805">
        <v>4000</v>
      </c>
      <c r="G23" s="165">
        <f>F23*E23</f>
        <v>12000</v>
      </c>
      <c r="H23" s="49"/>
      <c r="I23" s="49"/>
      <c r="J23" s="134">
        <f t="shared" si="2"/>
        <v>0</v>
      </c>
      <c r="K23" s="805">
        <v>3</v>
      </c>
      <c r="L23" s="805">
        <v>2</v>
      </c>
      <c r="M23" s="805">
        <v>700</v>
      </c>
      <c r="N23" s="165">
        <f>K23*L23*M23</f>
        <v>4200</v>
      </c>
      <c r="O23" s="49"/>
      <c r="P23" s="49"/>
      <c r="Q23" s="49"/>
      <c r="R23" s="134">
        <f>O23*P23*Q23</f>
        <v>0</v>
      </c>
      <c r="S23" s="805">
        <v>3</v>
      </c>
      <c r="T23" s="805">
        <v>200</v>
      </c>
      <c r="U23" s="805">
        <v>2</v>
      </c>
      <c r="V23" s="164">
        <f>PRODUCT(S23:U23)</f>
        <v>1200</v>
      </c>
      <c r="W23" s="805">
        <v>150</v>
      </c>
      <c r="X23" s="805">
        <v>6</v>
      </c>
      <c r="Y23" s="805">
        <f>PRODUCT(W23:X23)</f>
        <v>900</v>
      </c>
      <c r="Z23" s="165">
        <f>SUM(V23,Y23)</f>
        <v>2100</v>
      </c>
      <c r="AA23" s="49"/>
      <c r="AB23" s="49"/>
      <c r="AC23" s="49"/>
      <c r="AD23" s="47">
        <f>PRODUCT(AA23:AC23)</f>
        <v>0</v>
      </c>
      <c r="AE23" s="49"/>
      <c r="AF23" s="47">
        <f>PRODUCT(AA23*AE23)*150</f>
        <v>0</v>
      </c>
      <c r="AG23" s="134">
        <f>SUM(AD23,AF23)</f>
        <v>0</v>
      </c>
      <c r="AH23" s="165">
        <f>G23+N23+Z23</f>
        <v>18300</v>
      </c>
      <c r="AI23" s="137">
        <f>J23+R23+AG23</f>
        <v>0</v>
      </c>
      <c r="AJ23" s="800">
        <f>AH23-AI23</f>
        <v>18300</v>
      </c>
      <c r="AK23" s="246"/>
    </row>
    <row r="24" spans="1:37" ht="27.75" customHeight="1" thickBot="1" x14ac:dyDescent="0.3">
      <c r="A24" s="968" t="s">
        <v>62</v>
      </c>
      <c r="B24" s="969"/>
      <c r="C24" s="192"/>
      <c r="D24" s="192"/>
      <c r="E24" s="192">
        <f>SUM(E22:E23)</f>
        <v>6</v>
      </c>
      <c r="F24" s="76">
        <f t="shared" ref="F24:AH24" si="4">SUM(F22:F23)</f>
        <v>8000</v>
      </c>
      <c r="G24" s="76">
        <f t="shared" si="4"/>
        <v>24000</v>
      </c>
      <c r="H24" s="76">
        <f t="shared" si="4"/>
        <v>0</v>
      </c>
      <c r="I24" s="76">
        <f t="shared" si="4"/>
        <v>0</v>
      </c>
      <c r="J24" s="76">
        <f t="shared" si="4"/>
        <v>0</v>
      </c>
      <c r="K24" s="76">
        <f t="shared" si="4"/>
        <v>6</v>
      </c>
      <c r="L24" s="76">
        <f t="shared" si="4"/>
        <v>4</v>
      </c>
      <c r="M24" s="76">
        <f t="shared" si="4"/>
        <v>1400</v>
      </c>
      <c r="N24" s="76">
        <f t="shared" si="4"/>
        <v>8400</v>
      </c>
      <c r="O24" s="76">
        <f t="shared" si="4"/>
        <v>0</v>
      </c>
      <c r="P24" s="76">
        <f t="shared" si="4"/>
        <v>0</v>
      </c>
      <c r="Q24" s="76">
        <f t="shared" si="4"/>
        <v>0</v>
      </c>
      <c r="R24" s="76">
        <f t="shared" si="4"/>
        <v>0</v>
      </c>
      <c r="S24" s="76">
        <f t="shared" si="4"/>
        <v>6</v>
      </c>
      <c r="T24" s="76">
        <f t="shared" si="4"/>
        <v>400</v>
      </c>
      <c r="U24" s="76">
        <f t="shared" si="4"/>
        <v>4</v>
      </c>
      <c r="V24" s="76">
        <f t="shared" si="4"/>
        <v>2400</v>
      </c>
      <c r="W24" s="76">
        <f t="shared" si="4"/>
        <v>300</v>
      </c>
      <c r="X24" s="76">
        <f t="shared" si="4"/>
        <v>12</v>
      </c>
      <c r="Y24" s="76">
        <f t="shared" si="4"/>
        <v>1800</v>
      </c>
      <c r="Z24" s="76">
        <f t="shared" si="4"/>
        <v>4200</v>
      </c>
      <c r="AA24" s="76">
        <f t="shared" si="4"/>
        <v>0</v>
      </c>
      <c r="AB24" s="76">
        <f t="shared" si="4"/>
        <v>0</v>
      </c>
      <c r="AC24" s="76">
        <f t="shared" si="4"/>
        <v>0</v>
      </c>
      <c r="AD24" s="76">
        <f t="shared" si="4"/>
        <v>0</v>
      </c>
      <c r="AE24" s="76">
        <f t="shared" si="4"/>
        <v>0</v>
      </c>
      <c r="AF24" s="76">
        <f t="shared" si="4"/>
        <v>0</v>
      </c>
      <c r="AG24" s="76">
        <f t="shared" si="4"/>
        <v>0</v>
      </c>
      <c r="AH24" s="76">
        <f t="shared" si="4"/>
        <v>36600</v>
      </c>
      <c r="AI24" s="97">
        <f>SUM(AI22:AI23)</f>
        <v>0</v>
      </c>
      <c r="AJ24" s="106">
        <f>SUM(AJ22:AJ23)</f>
        <v>36600</v>
      </c>
      <c r="AK24" s="415"/>
    </row>
    <row r="25" spans="1:37" s="416" customFormat="1" ht="29.25" customHeight="1" thickBot="1" x14ac:dyDescent="0.3">
      <c r="A25" s="448" t="s">
        <v>63</v>
      </c>
      <c r="B25" s="449"/>
      <c r="C25" s="443"/>
      <c r="D25" s="443"/>
      <c r="E25" s="443">
        <f>E10+E16+E20+E24</f>
        <v>25</v>
      </c>
      <c r="F25" s="444"/>
      <c r="G25" s="444">
        <f>G10+G16+G20+G24</f>
        <v>48000</v>
      </c>
      <c r="H25" s="444">
        <f>H10+H16+H20+H24</f>
        <v>15945.3</v>
      </c>
      <c r="I25" s="444"/>
      <c r="J25" s="444">
        <f>J10+J16+J20+J24</f>
        <v>15945.3</v>
      </c>
      <c r="K25" s="444">
        <f>K10+K16+K20+K24</f>
        <v>25</v>
      </c>
      <c r="L25" s="444">
        <f>L10+L16+L20+L24</f>
        <v>17</v>
      </c>
      <c r="M25" s="444"/>
      <c r="N25" s="444">
        <f>N10+N16+N20+N24</f>
        <v>30800</v>
      </c>
      <c r="O25" s="444">
        <f>O10+O16+O20+O24</f>
        <v>2000</v>
      </c>
      <c r="P25" s="444">
        <f>P10+P16+P20+P24</f>
        <v>4</v>
      </c>
      <c r="Q25" s="444"/>
      <c r="R25" s="444">
        <f>R10+R16+R20+R24</f>
        <v>2000</v>
      </c>
      <c r="S25" s="444">
        <f>S10+S16+S20+S24</f>
        <v>25</v>
      </c>
      <c r="T25" s="444"/>
      <c r="U25" s="444">
        <f>U10+U16+U20+U24</f>
        <v>20</v>
      </c>
      <c r="V25" s="444">
        <f>V10+V16+V20+V24</f>
        <v>13800</v>
      </c>
      <c r="W25" s="444"/>
      <c r="X25" s="444">
        <f>X10+X16+X20+X24</f>
        <v>38</v>
      </c>
      <c r="Y25" s="444">
        <f>Y10+Y16+Y20+Y24</f>
        <v>5700</v>
      </c>
      <c r="Z25" s="444">
        <f>Z10+Z16+Z20+Z24</f>
        <v>19500</v>
      </c>
      <c r="AA25" s="362">
        <f>AA10+AA16+AA20+AA24</f>
        <v>2600</v>
      </c>
      <c r="AB25" s="362"/>
      <c r="AC25" s="362">
        <f>AC10+AC16+AC20+AC24</f>
        <v>6</v>
      </c>
      <c r="AD25" s="362"/>
      <c r="AE25" s="362">
        <f>AE10+AE16+AE20+AE24</f>
        <v>900</v>
      </c>
      <c r="AF25" s="362"/>
      <c r="AG25" s="362">
        <f>AG10+AG16+AG20+AG24</f>
        <v>3500</v>
      </c>
      <c r="AH25" s="444">
        <f>AH10+AH16+AH20+AH24</f>
        <v>98300</v>
      </c>
      <c r="AI25" s="215">
        <f>AI10+AI16+AI20+AI24</f>
        <v>21445.3</v>
      </c>
      <c r="AJ25" s="107">
        <f>AJ10+AJ16+AJ20+AJ24</f>
        <v>76854.7</v>
      </c>
      <c r="AK25" s="253"/>
    </row>
  </sheetData>
  <conditionalFormatting sqref="D9">
    <cfRule type="containsText" dxfId="185" priority="15" operator="containsText" text="Да">
      <formula>NOT(ISERROR(SEARCH("Да",D9)))</formula>
    </cfRule>
  </conditionalFormatting>
  <conditionalFormatting sqref="D12">
    <cfRule type="containsText" dxfId="184" priority="12" operator="containsText" text="Да">
      <formula>NOT(ISERROR(SEARCH("Да",D12)))</formula>
    </cfRule>
  </conditionalFormatting>
  <conditionalFormatting sqref="D18:D19">
    <cfRule type="containsText" dxfId="183" priority="17" operator="containsText" text="Да">
      <formula>NOT(ISERROR(SEARCH("Да",D18)))</formula>
    </cfRule>
  </conditionalFormatting>
  <conditionalFormatting sqref="D14">
    <cfRule type="containsText" dxfId="182" priority="10" operator="containsText" text="Да">
      <formula>NOT(ISERROR(SEARCH("Да",D14)))</formula>
    </cfRule>
  </conditionalFormatting>
  <conditionalFormatting sqref="D13">
    <cfRule type="containsText" dxfId="181" priority="9" operator="containsText" text="Да">
      <formula>NOT(ISERROR(SEARCH("Да",D13)))</formula>
    </cfRule>
  </conditionalFormatting>
  <conditionalFormatting sqref="D15">
    <cfRule type="containsText" dxfId="180" priority="11" operator="containsText" text="Да">
      <formula>NOT(ISERROR(SEARCH("Да",D15)))</formula>
    </cfRule>
  </conditionalFormatting>
  <conditionalFormatting sqref="D22:D23">
    <cfRule type="containsText" dxfId="179" priority="3" operator="containsText" text="Да">
      <formula>NOT(ISERROR(SEARCH("Да",D22)))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2:D15 D18:D19 D9 D22:D23">
      <formula1>"Да,Нет"</formula1>
    </dataValidation>
  </dataValidations>
  <pageMargins left="0.7" right="0.7" top="0.75" bottom="0.75" header="0.3" footer="0.3"/>
  <pageSetup paperSize="9"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1"/>
  <sheetViews>
    <sheetView zoomScale="50" zoomScaleNormal="50" workbookViewId="0">
      <selection activeCell="B6" sqref="B6"/>
    </sheetView>
  </sheetViews>
  <sheetFormatPr defaultRowHeight="18.75" x14ac:dyDescent="0.3"/>
  <cols>
    <col min="1" max="1" width="10.140625" style="260" customWidth="1"/>
    <col min="2" max="2" width="34.5703125" style="260" customWidth="1"/>
    <col min="3" max="3" width="10.28515625" style="260" customWidth="1"/>
    <col min="4" max="4" width="9.140625" style="260" hidden="1" customWidth="1"/>
    <col min="5" max="5" width="9.28515625" style="260" hidden="1" customWidth="1"/>
    <col min="6" max="6" width="13.42578125" style="260" hidden="1" customWidth="1"/>
    <col min="7" max="7" width="13.140625" style="260" customWidth="1"/>
    <col min="8" max="8" width="12.42578125" style="260" customWidth="1"/>
    <col min="9" max="9" width="11.42578125" style="260" customWidth="1"/>
    <col min="10" max="10" width="13.140625" style="260" customWidth="1"/>
    <col min="11" max="12" width="9.28515625" style="260" hidden="1" customWidth="1"/>
    <col min="13" max="13" width="13.140625" style="260" hidden="1" customWidth="1"/>
    <col min="14" max="14" width="19.85546875" style="260" customWidth="1"/>
    <col min="15" max="15" width="12.42578125" style="260" customWidth="1"/>
    <col min="16" max="16" width="13.140625" style="260" customWidth="1"/>
    <col min="17" max="17" width="12.140625" style="260" customWidth="1"/>
    <col min="18" max="18" width="16" style="260" customWidth="1"/>
    <col min="19" max="19" width="9.28515625" style="260" hidden="1" customWidth="1"/>
    <col min="20" max="20" width="11.5703125" style="260" hidden="1" customWidth="1"/>
    <col min="21" max="21" width="9.28515625" style="260" hidden="1" customWidth="1"/>
    <col min="22" max="22" width="21.42578125" style="260" customWidth="1"/>
    <col min="23" max="23" width="9.7109375" style="260" hidden="1" customWidth="1"/>
    <col min="24" max="24" width="11.140625" style="260" hidden="1" customWidth="1"/>
    <col min="25" max="25" width="22.28515625" style="260" customWidth="1"/>
    <col min="26" max="26" width="21.7109375" style="260" hidden="1" customWidth="1"/>
    <col min="27" max="27" width="14" style="260" customWidth="1"/>
    <col min="28" max="28" width="15.28515625" style="260" customWidth="1"/>
    <col min="29" max="29" width="15" style="260" customWidth="1"/>
    <col min="30" max="30" width="14.28515625" style="260" customWidth="1"/>
    <col min="31" max="31" width="15" style="260" customWidth="1"/>
    <col min="32" max="32" width="15.42578125" style="260" customWidth="1"/>
    <col min="33" max="33" width="14.7109375" style="260" customWidth="1"/>
    <col min="34" max="34" width="21.28515625" style="260" customWidth="1"/>
    <col min="35" max="37" width="16" style="260" customWidth="1"/>
    <col min="38" max="16384" width="9.140625" style="260"/>
  </cols>
  <sheetData>
    <row r="1" spans="1:37" ht="18.75" customHeight="1" x14ac:dyDescent="0.3">
      <c r="A1" s="812" t="s">
        <v>22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450"/>
      <c r="AH1" s="451"/>
      <c r="AI1" s="451"/>
      <c r="AJ1" s="452"/>
    </row>
    <row r="2" spans="1:37" ht="15.75" customHeight="1" x14ac:dyDescent="0.3">
      <c r="A2" s="815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258"/>
      <c r="AH2" s="259"/>
      <c r="AI2" s="259"/>
      <c r="AJ2" s="453"/>
    </row>
    <row r="3" spans="1:37" ht="15.75" customHeight="1" x14ac:dyDescent="0.3">
      <c r="A3" s="818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20"/>
      <c r="AK3" s="261"/>
    </row>
    <row r="4" spans="1:37" ht="29.25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'Легкая атлетика'!$K$4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70" t="s">
        <v>74</v>
      </c>
    </row>
    <row r="5" spans="1:37" ht="20.25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71"/>
    </row>
    <row r="6" spans="1:37" ht="28.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1067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71"/>
    </row>
    <row r="7" spans="1:37" ht="22.5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106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72"/>
    </row>
    <row r="8" spans="1:37" ht="18.75" hidden="1" customHeight="1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62"/>
    </row>
    <row r="9" spans="1:37" ht="17.25" hidden="1" customHeight="1" x14ac:dyDescent="0.3">
      <c r="A9" s="417">
        <v>4</v>
      </c>
      <c r="B9" s="418" t="s">
        <v>84</v>
      </c>
      <c r="C9" s="419" t="s">
        <v>76</v>
      </c>
      <c r="D9" s="420" t="s">
        <v>42</v>
      </c>
      <c r="E9" s="420">
        <v>0</v>
      </c>
      <c r="F9" s="420">
        <v>600</v>
      </c>
      <c r="G9" s="420">
        <f>F9*E9</f>
        <v>0</v>
      </c>
      <c r="H9" s="421">
        <v>0</v>
      </c>
      <c r="I9" s="421"/>
      <c r="J9" s="421">
        <f>I9*H9</f>
        <v>0</v>
      </c>
      <c r="K9" s="420">
        <v>0</v>
      </c>
      <c r="L9" s="420">
        <v>2</v>
      </c>
      <c r="M9" s="420">
        <v>800</v>
      </c>
      <c r="N9" s="420">
        <f>K9*L9*M9</f>
        <v>0</v>
      </c>
      <c r="O9" s="421">
        <v>0</v>
      </c>
      <c r="P9" s="421">
        <v>3</v>
      </c>
      <c r="Q9" s="421">
        <v>742</v>
      </c>
      <c r="R9" s="421">
        <f>O9*P9*Q9</f>
        <v>0</v>
      </c>
      <c r="S9" s="420">
        <v>0</v>
      </c>
      <c r="T9" s="420">
        <v>300</v>
      </c>
      <c r="U9" s="420">
        <v>3</v>
      </c>
      <c r="V9" s="420">
        <f>PRODUCT(S9:U9)</f>
        <v>0</v>
      </c>
      <c r="W9" s="420">
        <v>150</v>
      </c>
      <c r="X9" s="420">
        <v>0</v>
      </c>
      <c r="Y9" s="420">
        <f t="shared" ref="Y9" si="0">PRODUCT(W9:X9)</f>
        <v>0</v>
      </c>
      <c r="Z9" s="420">
        <f t="shared" ref="Z9" si="1">SUM(V9,Y9)</f>
        <v>0</v>
      </c>
      <c r="AA9" s="421">
        <v>0</v>
      </c>
      <c r="AB9" s="421">
        <v>300</v>
      </c>
      <c r="AC9" s="421">
        <v>3</v>
      </c>
      <c r="AD9" s="421">
        <f>PRODUCT(AA9:AC9)</f>
        <v>0</v>
      </c>
      <c r="AE9" s="421">
        <v>1</v>
      </c>
      <c r="AF9" s="421">
        <f>PRODUCT(AE9:AE9)</f>
        <v>1</v>
      </c>
      <c r="AG9" s="421">
        <f>SUM(AD9,AF9)</f>
        <v>1</v>
      </c>
      <c r="AH9" s="420">
        <f>G9+N9+Z9</f>
        <v>0</v>
      </c>
      <c r="AI9" s="421">
        <v>0</v>
      </c>
      <c r="AJ9" s="422">
        <f>AH9-AI9</f>
        <v>0</v>
      </c>
      <c r="AK9" s="423"/>
    </row>
    <row r="10" spans="1:37" ht="23.25" hidden="1" customHeight="1" thickBot="1" x14ac:dyDescent="0.35">
      <c r="A10" s="424" t="s">
        <v>59</v>
      </c>
      <c r="B10" s="139"/>
      <c r="C10" s="139"/>
      <c r="D10" s="139"/>
      <c r="E10" s="212">
        <f>SUM(E9:E9)</f>
        <v>0</v>
      </c>
      <c r="F10" s="139"/>
      <c r="G10" s="212">
        <f>SUM(G9:G9)</f>
        <v>0</v>
      </c>
      <c r="H10" s="160"/>
      <c r="I10" s="160"/>
      <c r="J10" s="97">
        <f>SUM(J9:J9)</f>
        <v>0</v>
      </c>
      <c r="K10" s="212">
        <f>SUM(K9:K9)</f>
        <v>0</v>
      </c>
      <c r="L10" s="212">
        <f>SUM(L9:L9)</f>
        <v>2</v>
      </c>
      <c r="M10" s="139"/>
      <c r="N10" s="212">
        <f>SUM(N9:N9)</f>
        <v>0</v>
      </c>
      <c r="O10" s="97">
        <v>0</v>
      </c>
      <c r="P10" s="160"/>
      <c r="Q10" s="160"/>
      <c r="R10" s="97">
        <f>SUM(R9:R9)</f>
        <v>0</v>
      </c>
      <c r="S10" s="212">
        <f>SUM(S9:S9)</f>
        <v>0</v>
      </c>
      <c r="T10" s="139"/>
      <c r="U10" s="212">
        <f>SUM(U9:U9)</f>
        <v>3</v>
      </c>
      <c r="V10" s="212">
        <f>SUM(V9:V9)</f>
        <v>0</v>
      </c>
      <c r="W10" s="139"/>
      <c r="X10" s="212">
        <f>SUM(X9:X9)</f>
        <v>0</v>
      </c>
      <c r="Y10" s="212">
        <f>SUM(Y9:Y9)</f>
        <v>0</v>
      </c>
      <c r="Z10" s="212">
        <f>SUM(Z9:Z9)</f>
        <v>0</v>
      </c>
      <c r="AA10" s="97">
        <v>0</v>
      </c>
      <c r="AB10" s="160"/>
      <c r="AC10" s="97">
        <f>SUM(AC9:AC9)</f>
        <v>3</v>
      </c>
      <c r="AD10" s="97">
        <f>SUM(AD9:AD9)</f>
        <v>0</v>
      </c>
      <c r="AE10" s="97">
        <f t="shared" ref="AE10:AJ10" si="2">SUM(AE9:AE9)</f>
        <v>1</v>
      </c>
      <c r="AF10" s="97">
        <f t="shared" si="2"/>
        <v>1</v>
      </c>
      <c r="AG10" s="97">
        <f t="shared" si="2"/>
        <v>1</v>
      </c>
      <c r="AH10" s="212">
        <f t="shared" si="2"/>
        <v>0</v>
      </c>
      <c r="AI10" s="97">
        <f t="shared" si="2"/>
        <v>0</v>
      </c>
      <c r="AJ10" s="98">
        <f t="shared" si="2"/>
        <v>0</v>
      </c>
      <c r="AK10" s="273"/>
    </row>
    <row r="11" spans="1:37" ht="21" customHeight="1" x14ac:dyDescent="0.3">
      <c r="A11" s="973" t="s">
        <v>49</v>
      </c>
      <c r="B11" s="974"/>
      <c r="C11" s="974"/>
      <c r="D11" s="974"/>
      <c r="E11" s="974"/>
      <c r="F11" s="974"/>
      <c r="G11" s="974"/>
      <c r="H11" s="974"/>
      <c r="I11" s="974"/>
      <c r="J11" s="974"/>
      <c r="K11" s="974"/>
      <c r="L11" s="974"/>
      <c r="M11" s="974"/>
      <c r="N11" s="974"/>
      <c r="O11" s="974"/>
      <c r="P11" s="974"/>
      <c r="Q11" s="974"/>
      <c r="R11" s="974"/>
      <c r="S11" s="974"/>
      <c r="T11" s="974"/>
      <c r="U11" s="974"/>
      <c r="V11" s="974"/>
      <c r="W11" s="974"/>
      <c r="X11" s="974"/>
      <c r="Y11" s="974"/>
      <c r="Z11" s="974"/>
      <c r="AA11" s="974"/>
      <c r="AB11" s="974"/>
      <c r="AC11" s="974"/>
      <c r="AD11" s="974"/>
      <c r="AE11" s="974"/>
      <c r="AF11" s="974"/>
      <c r="AG11" s="974"/>
      <c r="AH11" s="974"/>
      <c r="AI11" s="974"/>
      <c r="AJ11" s="975"/>
      <c r="AK11" s="273"/>
    </row>
    <row r="12" spans="1:37" ht="40.5" customHeight="1" x14ac:dyDescent="0.3">
      <c r="A12" s="140">
        <v>1</v>
      </c>
      <c r="B12" s="141" t="s">
        <v>182</v>
      </c>
      <c r="C12" s="142" t="s">
        <v>71</v>
      </c>
      <c r="D12" s="143" t="s">
        <v>42</v>
      </c>
      <c r="E12" s="143">
        <v>10</v>
      </c>
      <c r="F12" s="54"/>
      <c r="G12" s="54">
        <f>F12*E12</f>
        <v>0</v>
      </c>
      <c r="H12" s="47"/>
      <c r="I12" s="47"/>
      <c r="J12" s="47">
        <f>I12*H12</f>
        <v>0</v>
      </c>
      <c r="K12" s="54">
        <v>10</v>
      </c>
      <c r="L12" s="54">
        <v>3</v>
      </c>
      <c r="M12" s="54">
        <v>600</v>
      </c>
      <c r="N12" s="54">
        <f>K12*L12*M12</f>
        <v>18000</v>
      </c>
      <c r="O12" s="47"/>
      <c r="P12" s="47"/>
      <c r="Q12" s="47"/>
      <c r="R12" s="47">
        <f>O12*P12*Q12</f>
        <v>0</v>
      </c>
      <c r="S12" s="54">
        <v>10</v>
      </c>
      <c r="T12" s="54">
        <v>200</v>
      </c>
      <c r="U12" s="54">
        <v>3</v>
      </c>
      <c r="V12" s="54">
        <f>PRODUCT(S12:U12)</f>
        <v>6000</v>
      </c>
      <c r="W12" s="54">
        <v>150</v>
      </c>
      <c r="X12" s="54">
        <v>10</v>
      </c>
      <c r="Y12" s="54">
        <f>PRODUCT(W12:X12)</f>
        <v>1500</v>
      </c>
      <c r="Z12" s="54">
        <f>SUM(V12,Y12)</f>
        <v>7500</v>
      </c>
      <c r="AA12" s="47"/>
      <c r="AB12" s="47">
        <v>0</v>
      </c>
      <c r="AC12" s="47"/>
      <c r="AD12" s="47">
        <f>PRODUCT(AA12:AC12)</f>
        <v>0</v>
      </c>
      <c r="AE12" s="47"/>
      <c r="AF12" s="47">
        <f>PRODUCT(AA12*AE12)*150</f>
        <v>0</v>
      </c>
      <c r="AG12" s="47">
        <f>SUM(AD12,AF12)</f>
        <v>0</v>
      </c>
      <c r="AH12" s="54">
        <f>G12+N12+Z12</f>
        <v>25500</v>
      </c>
      <c r="AI12" s="144">
        <f>J12+R12+AG12</f>
        <v>0</v>
      </c>
      <c r="AJ12" s="145">
        <f>AH12-AI12</f>
        <v>25500</v>
      </c>
      <c r="AK12" s="276"/>
    </row>
    <row r="13" spans="1:37" ht="29.25" customHeight="1" x14ac:dyDescent="0.3">
      <c r="A13" s="878" t="s">
        <v>60</v>
      </c>
      <c r="B13" s="879"/>
      <c r="C13" s="113"/>
      <c r="D13" s="112"/>
      <c r="E13" s="192">
        <f>SUM(E12:E12)</f>
        <v>10</v>
      </c>
      <c r="F13" s="75"/>
      <c r="G13" s="76">
        <f>SUM(G12:G12)</f>
        <v>0</v>
      </c>
      <c r="H13" s="75"/>
      <c r="I13" s="75"/>
      <c r="J13" s="76">
        <f>SUM(J12:J12)</f>
        <v>0</v>
      </c>
      <c r="K13" s="76">
        <f>SUM(K12:K12)</f>
        <v>10</v>
      </c>
      <c r="L13" s="76">
        <f>SUM(L12:L12)</f>
        <v>3</v>
      </c>
      <c r="M13" s="75"/>
      <c r="N13" s="76">
        <f>SUM(N12:N12)</f>
        <v>18000</v>
      </c>
      <c r="O13" s="75"/>
      <c r="P13" s="75"/>
      <c r="Q13" s="75"/>
      <c r="R13" s="76">
        <f>SUM(R12:R12)</f>
        <v>0</v>
      </c>
      <c r="S13" s="76">
        <f>SUM(S12:S12)</f>
        <v>10</v>
      </c>
      <c r="T13" s="75"/>
      <c r="U13" s="76">
        <f>SUM(U12:U12)</f>
        <v>3</v>
      </c>
      <c r="V13" s="76">
        <f>SUM(V12:V12)</f>
        <v>6000</v>
      </c>
      <c r="W13" s="75"/>
      <c r="X13" s="76">
        <f>SUM(X12:X12)</f>
        <v>10</v>
      </c>
      <c r="Y13" s="76">
        <f>SUM(Y12:Y12)</f>
        <v>1500</v>
      </c>
      <c r="Z13" s="76">
        <f>SUM(Z12:Z12)</f>
        <v>7500</v>
      </c>
      <c r="AA13" s="75"/>
      <c r="AB13" s="75"/>
      <c r="AC13" s="75"/>
      <c r="AD13" s="75">
        <f>SUM(AD12:AD12)</f>
        <v>0</v>
      </c>
      <c r="AE13" s="75"/>
      <c r="AF13" s="75">
        <f>SUM(AF12:AF12)</f>
        <v>0</v>
      </c>
      <c r="AG13" s="76">
        <f>SUM(AG12:AG12)</f>
        <v>0</v>
      </c>
      <c r="AH13" s="76">
        <f>SUM(AH12:AH12)</f>
        <v>25500</v>
      </c>
      <c r="AI13" s="97">
        <f>SUM(AI12:AI12)</f>
        <v>0</v>
      </c>
      <c r="AJ13" s="99">
        <f>SUM(AJ12:AJ12)</f>
        <v>25500</v>
      </c>
      <c r="AK13" s="273"/>
    </row>
    <row r="14" spans="1:37" ht="30" customHeight="1" x14ac:dyDescent="0.3">
      <c r="A14" s="976" t="s">
        <v>51</v>
      </c>
      <c r="B14" s="977"/>
      <c r="C14" s="977"/>
      <c r="D14" s="977"/>
      <c r="E14" s="977"/>
      <c r="F14" s="977"/>
      <c r="G14" s="977"/>
      <c r="H14" s="977"/>
      <c r="I14" s="977"/>
      <c r="J14" s="977"/>
      <c r="K14" s="977"/>
      <c r="L14" s="977"/>
      <c r="M14" s="977"/>
      <c r="N14" s="977"/>
      <c r="O14" s="977"/>
      <c r="P14" s="977"/>
      <c r="Q14" s="977"/>
      <c r="R14" s="977"/>
      <c r="S14" s="977"/>
      <c r="T14" s="977"/>
      <c r="U14" s="977"/>
      <c r="V14" s="977"/>
      <c r="W14" s="977"/>
      <c r="X14" s="977"/>
      <c r="Y14" s="977"/>
      <c r="Z14" s="977"/>
      <c r="AA14" s="977"/>
      <c r="AB14" s="977"/>
      <c r="AC14" s="977"/>
      <c r="AD14" s="977"/>
      <c r="AE14" s="977"/>
      <c r="AF14" s="977"/>
      <c r="AG14" s="977"/>
      <c r="AH14" s="977"/>
      <c r="AI14" s="977"/>
      <c r="AJ14" s="978"/>
      <c r="AK14" s="273"/>
    </row>
    <row r="15" spans="1:37" ht="34.5" customHeight="1" x14ac:dyDescent="0.3">
      <c r="A15" s="100">
        <v>6</v>
      </c>
      <c r="B15" s="156" t="s">
        <v>82</v>
      </c>
      <c r="C15" s="102" t="s">
        <v>73</v>
      </c>
      <c r="D15" s="103" t="s">
        <v>43</v>
      </c>
      <c r="E15" s="103">
        <v>0</v>
      </c>
      <c r="F15" s="103">
        <v>0</v>
      </c>
      <c r="G15" s="103">
        <f>F15*E15</f>
        <v>0</v>
      </c>
      <c r="H15" s="144">
        <v>0</v>
      </c>
      <c r="I15" s="144">
        <v>0</v>
      </c>
      <c r="J15" s="144">
        <f>I15*H15</f>
        <v>0</v>
      </c>
      <c r="K15" s="103">
        <v>0</v>
      </c>
      <c r="L15" s="103">
        <v>0</v>
      </c>
      <c r="M15" s="103">
        <v>800</v>
      </c>
      <c r="N15" s="103">
        <f>K15*L15*M15</f>
        <v>0</v>
      </c>
      <c r="O15" s="1069">
        <v>11000</v>
      </c>
      <c r="P15" s="1070"/>
      <c r="Q15" s="1070"/>
      <c r="R15" s="1071"/>
      <c r="S15" s="103">
        <v>0</v>
      </c>
      <c r="T15" s="103">
        <v>0</v>
      </c>
      <c r="U15" s="103">
        <v>5</v>
      </c>
      <c r="V15" s="103">
        <f>PRODUCT(S15:U15)</f>
        <v>0</v>
      </c>
      <c r="W15" s="103">
        <v>150</v>
      </c>
      <c r="X15" s="103">
        <v>0</v>
      </c>
      <c r="Y15" s="103">
        <f>PRODUCT(W15:X15)</f>
        <v>0</v>
      </c>
      <c r="Z15" s="103">
        <f>SUM(V15,Y15)</f>
        <v>0</v>
      </c>
      <c r="AA15" s="1069">
        <v>4800</v>
      </c>
      <c r="AB15" s="1070"/>
      <c r="AC15" s="1070"/>
      <c r="AD15" s="1071"/>
      <c r="AE15" s="1069">
        <v>2400</v>
      </c>
      <c r="AF15" s="1071"/>
      <c r="AG15" s="1072">
        <f>AE15+AA15</f>
        <v>7200</v>
      </c>
      <c r="AH15" s="103">
        <f>G15+N15+Z15</f>
        <v>0</v>
      </c>
      <c r="AI15" s="1072">
        <f>AG15+O15</f>
        <v>18200</v>
      </c>
      <c r="AJ15" s="104">
        <f>AH15-AI15</f>
        <v>-18200</v>
      </c>
      <c r="AK15" s="277" t="s">
        <v>483</v>
      </c>
    </row>
    <row r="16" spans="1:37" ht="30" customHeight="1" x14ac:dyDescent="0.3">
      <c r="A16" s="100"/>
      <c r="B16" s="156"/>
      <c r="C16" s="102"/>
      <c r="D16" s="103"/>
      <c r="E16" s="103"/>
      <c r="F16" s="103"/>
      <c r="G16" s="103"/>
      <c r="H16" s="144"/>
      <c r="I16" s="144"/>
      <c r="J16" s="144"/>
      <c r="K16" s="103"/>
      <c r="L16" s="103"/>
      <c r="M16" s="103"/>
      <c r="N16" s="103"/>
      <c r="O16" s="1073"/>
      <c r="P16" s="1074"/>
      <c r="Q16" s="1074"/>
      <c r="R16" s="1075"/>
      <c r="S16" s="103"/>
      <c r="T16" s="103"/>
      <c r="U16" s="103"/>
      <c r="V16" s="103">
        <f>PRODUCT(S16:U16)</f>
        <v>0</v>
      </c>
      <c r="W16" s="103"/>
      <c r="X16" s="103"/>
      <c r="Y16" s="103">
        <f>PRODUCT(W16:X16)</f>
        <v>0</v>
      </c>
      <c r="Z16" s="103">
        <f>SUM(V16,Y16)</f>
        <v>0</v>
      </c>
      <c r="AA16" s="1073"/>
      <c r="AB16" s="1074"/>
      <c r="AC16" s="1074"/>
      <c r="AD16" s="1075"/>
      <c r="AE16" s="1073"/>
      <c r="AF16" s="1075"/>
      <c r="AG16" s="997"/>
      <c r="AH16" s="103"/>
      <c r="AI16" s="997"/>
      <c r="AJ16" s="104"/>
      <c r="AK16" s="277"/>
    </row>
    <row r="17" spans="1:37" ht="31.5" customHeight="1" x14ac:dyDescent="0.3">
      <c r="A17" s="157" t="s">
        <v>61</v>
      </c>
      <c r="B17" s="158"/>
      <c r="C17" s="158"/>
      <c r="D17" s="158"/>
      <c r="E17" s="159">
        <f>SUM(E15:E15)</f>
        <v>0</v>
      </c>
      <c r="F17" s="158"/>
      <c r="G17" s="159">
        <f>SUM(G15:G15)</f>
        <v>0</v>
      </c>
      <c r="H17" s="97">
        <f>SUM(H15:H15)</f>
        <v>0</v>
      </c>
      <c r="I17" s="160"/>
      <c r="J17" s="97">
        <f>SUM(J15:J15)</f>
        <v>0</v>
      </c>
      <c r="K17" s="159">
        <f>SUM(K15:K15)</f>
        <v>0</v>
      </c>
      <c r="L17" s="159">
        <f>SUM(L15:L15)</f>
        <v>0</v>
      </c>
      <c r="M17" s="158"/>
      <c r="N17" s="159">
        <f>SUM(N15:N15)</f>
        <v>0</v>
      </c>
      <c r="O17" s="97">
        <v>0</v>
      </c>
      <c r="P17" s="97">
        <f>SUM(P15:P15)</f>
        <v>0</v>
      </c>
      <c r="Q17" s="160"/>
      <c r="R17" s="97">
        <f>O15</f>
        <v>11000</v>
      </c>
      <c r="S17" s="159">
        <f>SUM(S15:S15)</f>
        <v>0</v>
      </c>
      <c r="T17" s="158"/>
      <c r="U17" s="159">
        <f>SUM(U15:U15)</f>
        <v>5</v>
      </c>
      <c r="V17" s="158">
        <f>SUM(V15:V16)</f>
        <v>0</v>
      </c>
      <c r="W17" s="158"/>
      <c r="X17" s="159">
        <f>SUM(X15:X15)</f>
        <v>0</v>
      </c>
      <c r="Y17" s="159">
        <f>SUM(Y15:Y16)</f>
        <v>0</v>
      </c>
      <c r="Z17" s="159">
        <f>SUM(Z15:Z15)</f>
        <v>0</v>
      </c>
      <c r="AA17" s="97">
        <f>SUM(AA15:AA15)</f>
        <v>4800</v>
      </c>
      <c r="AB17" s="97"/>
      <c r="AC17" s="97">
        <f>SUM(AC15:AC15)</f>
        <v>0</v>
      </c>
      <c r="AD17" s="97">
        <f>AA15</f>
        <v>4800</v>
      </c>
      <c r="AE17" s="97">
        <f>SUM(AE15:AE15)</f>
        <v>2400</v>
      </c>
      <c r="AF17" s="97">
        <f>SUM(AF15:AF16)</f>
        <v>0</v>
      </c>
      <c r="AG17" s="97">
        <f>SUM(AG15:AG16)</f>
        <v>7200</v>
      </c>
      <c r="AH17" s="159">
        <f>SUM(AH15:AH15)</f>
        <v>0</v>
      </c>
      <c r="AI17" s="97">
        <f>SUM(AI15:AI15)</f>
        <v>18200</v>
      </c>
      <c r="AJ17" s="105">
        <f>SUM(AJ15:AJ15)</f>
        <v>-18200</v>
      </c>
      <c r="AK17" s="273"/>
    </row>
    <row r="18" spans="1:37" ht="19.5" customHeight="1" x14ac:dyDescent="0.3">
      <c r="A18" s="1076" t="s">
        <v>52</v>
      </c>
      <c r="B18" s="1077"/>
      <c r="C18" s="1077"/>
      <c r="D18" s="1077"/>
      <c r="E18" s="1077"/>
      <c r="F18" s="1077"/>
      <c r="G18" s="1077"/>
      <c r="H18" s="1077"/>
      <c r="I18" s="1077"/>
      <c r="J18" s="1077"/>
      <c r="K18" s="1077"/>
      <c r="L18" s="1077"/>
      <c r="M18" s="1077"/>
      <c r="N18" s="1077"/>
      <c r="O18" s="1077"/>
      <c r="P18" s="1077"/>
      <c r="Q18" s="1077"/>
      <c r="R18" s="1077"/>
      <c r="S18" s="1077"/>
      <c r="T18" s="1077"/>
      <c r="U18" s="1077"/>
      <c r="V18" s="1077"/>
      <c r="W18" s="1077"/>
      <c r="X18" s="1077"/>
      <c r="Y18" s="1077"/>
      <c r="Z18" s="1077"/>
      <c r="AA18" s="1077"/>
      <c r="AB18" s="1077"/>
      <c r="AC18" s="1077"/>
      <c r="AD18" s="1077"/>
      <c r="AE18" s="1077"/>
      <c r="AF18" s="1077"/>
      <c r="AG18" s="1077"/>
      <c r="AH18" s="1077"/>
      <c r="AI18" s="1077"/>
      <c r="AJ18" s="1078"/>
      <c r="AK18" s="273"/>
    </row>
    <row r="19" spans="1:37" ht="43.5" customHeight="1" x14ac:dyDescent="0.3">
      <c r="A19" s="809">
        <v>2</v>
      </c>
      <c r="B19" s="167" t="s">
        <v>183</v>
      </c>
      <c r="C19" s="799" t="s">
        <v>157</v>
      </c>
      <c r="D19" s="162" t="s">
        <v>42</v>
      </c>
      <c r="E19" s="799">
        <v>10</v>
      </c>
      <c r="F19" s="805"/>
      <c r="G19" s="165">
        <f>F19*E19</f>
        <v>0</v>
      </c>
      <c r="H19" s="49"/>
      <c r="I19" s="49"/>
      <c r="J19" s="134">
        <f t="shared" ref="J19" si="3">I19*H19</f>
        <v>0</v>
      </c>
      <c r="K19" s="805">
        <v>10</v>
      </c>
      <c r="L19" s="805">
        <v>3</v>
      </c>
      <c r="M19" s="805">
        <v>600</v>
      </c>
      <c r="N19" s="165">
        <f>K19*L19*M19</f>
        <v>18000</v>
      </c>
      <c r="O19" s="49"/>
      <c r="P19" s="49"/>
      <c r="Q19" s="49"/>
      <c r="R19" s="134">
        <f>O19*P19*Q19</f>
        <v>0</v>
      </c>
      <c r="S19" s="805">
        <v>10</v>
      </c>
      <c r="T19" s="805">
        <v>300</v>
      </c>
      <c r="U19" s="805">
        <v>3</v>
      </c>
      <c r="V19" s="164">
        <f>PRODUCT(S19:U19)</f>
        <v>9000</v>
      </c>
      <c r="W19" s="164">
        <v>150</v>
      </c>
      <c r="X19" s="164">
        <v>10</v>
      </c>
      <c r="Y19" s="805">
        <f>PRODUCT(W19:X19)</f>
        <v>1500</v>
      </c>
      <c r="Z19" s="165">
        <f>SUM(V19,Y19)</f>
        <v>10500</v>
      </c>
      <c r="AA19" s="48"/>
      <c r="AB19" s="48"/>
      <c r="AC19" s="48"/>
      <c r="AD19" s="47">
        <f>PRODUCT(AA19:AC19)</f>
        <v>0</v>
      </c>
      <c r="AE19" s="48"/>
      <c r="AF19" s="47">
        <f>PRODUCT(AA19*AE19)*150</f>
        <v>0</v>
      </c>
      <c r="AG19" s="134">
        <f>SUM(AD19,AF19)</f>
        <v>0</v>
      </c>
      <c r="AH19" s="165">
        <f>G19+N19+Z19</f>
        <v>28500</v>
      </c>
      <c r="AI19" s="137">
        <f>J19+R19+AG19</f>
        <v>0</v>
      </c>
      <c r="AJ19" s="800">
        <f>AH19-AI19</f>
        <v>28500</v>
      </c>
      <c r="AK19" s="273"/>
    </row>
    <row r="20" spans="1:37" ht="32.25" customHeight="1" thickBot="1" x14ac:dyDescent="0.35">
      <c r="A20" s="968" t="s">
        <v>62</v>
      </c>
      <c r="B20" s="969"/>
      <c r="C20" s="112"/>
      <c r="D20" s="112"/>
      <c r="E20" s="192">
        <f>SUM(E19:E19)</f>
        <v>10</v>
      </c>
      <c r="F20" s="75"/>
      <c r="G20" s="76">
        <f>SUM(G19:G19)</f>
        <v>0</v>
      </c>
      <c r="H20" s="75"/>
      <c r="I20" s="75"/>
      <c r="J20" s="76">
        <f>SUM(J19:J19)</f>
        <v>0</v>
      </c>
      <c r="K20" s="76">
        <f>SUM(K19:K19)</f>
        <v>10</v>
      </c>
      <c r="L20" s="76">
        <f>SUM(L19:L19)</f>
        <v>3</v>
      </c>
      <c r="M20" s="75"/>
      <c r="N20" s="76">
        <f>SUM(N19:N19)</f>
        <v>18000</v>
      </c>
      <c r="O20" s="75"/>
      <c r="P20" s="75"/>
      <c r="Q20" s="75"/>
      <c r="R20" s="76">
        <f>SUM(R19:R19)</f>
        <v>0</v>
      </c>
      <c r="S20" s="76">
        <f>SUM(S19:S19)</f>
        <v>10</v>
      </c>
      <c r="T20" s="75"/>
      <c r="U20" s="76">
        <f>SUM(U19:U19)</f>
        <v>3</v>
      </c>
      <c r="V20" s="76">
        <f>SUM(V19:V19)</f>
        <v>9000</v>
      </c>
      <c r="W20" s="75"/>
      <c r="X20" s="76">
        <f>SUM(X19:X19)</f>
        <v>10</v>
      </c>
      <c r="Y20" s="76">
        <f>SUM(Y19:Y19)</f>
        <v>1500</v>
      </c>
      <c r="Z20" s="76">
        <f>SUM(Z19:Z19)</f>
        <v>10500</v>
      </c>
      <c r="AA20" s="75"/>
      <c r="AB20" s="75"/>
      <c r="AC20" s="75"/>
      <c r="AD20" s="76">
        <f>SUM(AD19:AD19)</f>
        <v>0</v>
      </c>
      <c r="AE20" s="75"/>
      <c r="AF20" s="76">
        <f>SUM(AF19:AF19)</f>
        <v>0</v>
      </c>
      <c r="AG20" s="76">
        <f>SUM(AG19:AG19)</f>
        <v>0</v>
      </c>
      <c r="AH20" s="76">
        <f>SUM(AH19:AH19)</f>
        <v>28500</v>
      </c>
      <c r="AI20" s="97">
        <f>SUM(AI19:AI19)</f>
        <v>0</v>
      </c>
      <c r="AJ20" s="106">
        <f>SUM(AJ19:AJ19)</f>
        <v>28500</v>
      </c>
      <c r="AK20" s="284"/>
    </row>
    <row r="21" spans="1:37" s="264" customFormat="1" ht="31.5" customHeight="1" thickBot="1" x14ac:dyDescent="0.35">
      <c r="A21" s="448" t="s">
        <v>63</v>
      </c>
      <c r="B21" s="449"/>
      <c r="C21" s="443"/>
      <c r="D21" s="443"/>
      <c r="E21" s="443">
        <f>E10+E13+E17+E20</f>
        <v>20</v>
      </c>
      <c r="F21" s="444"/>
      <c r="G21" s="444">
        <f>G10+G13+G17+G20</f>
        <v>0</v>
      </c>
      <c r="H21" s="444">
        <f>H10+H13+H17+H20</f>
        <v>0</v>
      </c>
      <c r="I21" s="444"/>
      <c r="J21" s="444">
        <f>J10+J13+J17+J20</f>
        <v>0</v>
      </c>
      <c r="K21" s="444">
        <f>K10+K13+K17+K20</f>
        <v>20</v>
      </c>
      <c r="L21" s="444">
        <f>L10+L13+L17+L20</f>
        <v>8</v>
      </c>
      <c r="M21" s="444"/>
      <c r="N21" s="444">
        <f>N10+N13+N17+N20</f>
        <v>36000</v>
      </c>
      <c r="O21" s="444">
        <f>O10+O13+O17+O20</f>
        <v>0</v>
      </c>
      <c r="P21" s="444">
        <f>P10+P13+P17+P20</f>
        <v>0</v>
      </c>
      <c r="Q21" s="444"/>
      <c r="R21" s="444">
        <f>R10+R13+R17+R20</f>
        <v>11000</v>
      </c>
      <c r="S21" s="444">
        <f>S10+S13+S17+S20</f>
        <v>20</v>
      </c>
      <c r="T21" s="444"/>
      <c r="U21" s="444">
        <f>U10+U13+U17+U20</f>
        <v>14</v>
      </c>
      <c r="V21" s="444">
        <f>V10+V13+V17+V20</f>
        <v>15000</v>
      </c>
      <c r="W21" s="444"/>
      <c r="X21" s="444">
        <f>X10+X13+X17+X20</f>
        <v>20</v>
      </c>
      <c r="Y21" s="444">
        <f>Y10+Y13+Y17+Y20</f>
        <v>3000</v>
      </c>
      <c r="Z21" s="444">
        <f>Z10+Z13+Z17+Z20</f>
        <v>18000</v>
      </c>
      <c r="AA21" s="444">
        <f>AA10+AA13+AA17+AA20</f>
        <v>4800</v>
      </c>
      <c r="AB21" s="444"/>
      <c r="AC21" s="444">
        <f>AC10+AC13+AC17+AC20</f>
        <v>3</v>
      </c>
      <c r="AD21" s="444"/>
      <c r="AE21" s="444">
        <f>AE10+AE13+AE17+AE20</f>
        <v>2401</v>
      </c>
      <c r="AF21" s="444"/>
      <c r="AG21" s="444">
        <f>AG10+AG13+AG17+AG20</f>
        <v>7201</v>
      </c>
      <c r="AH21" s="444">
        <f>AH10+AH13+AH17+AH20</f>
        <v>54000</v>
      </c>
      <c r="AI21" s="215">
        <f>AI10+AI13+AI17+AI20</f>
        <v>18200</v>
      </c>
      <c r="AJ21" s="107">
        <f>AJ10+AJ13+AJ17+AJ20</f>
        <v>35800</v>
      </c>
      <c r="AK21" s="331"/>
    </row>
  </sheetData>
  <conditionalFormatting sqref="D15:D16">
    <cfRule type="containsText" dxfId="178" priority="4" operator="containsText" text="Да">
      <formula>NOT(ISERROR(SEARCH("Да",D15)))</formula>
    </cfRule>
  </conditionalFormatting>
  <conditionalFormatting sqref="D9">
    <cfRule type="containsText" dxfId="177" priority="3" operator="containsText" text="Да">
      <formula>NOT(ISERROR(SEARCH("Да",D9)))</formula>
    </cfRule>
  </conditionalFormatting>
  <conditionalFormatting sqref="D12">
    <cfRule type="containsText" dxfId="176" priority="2" operator="containsText" text="Да">
      <formula>NOT(ISERROR(SEARCH("Да",D12)))</formula>
    </cfRule>
  </conditionalFormatting>
  <conditionalFormatting sqref="D19">
    <cfRule type="containsText" dxfId="175" priority="1" operator="containsText" text="Да">
      <formula>NOT(ISERROR(SEARCH("Да",D19)))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5:D16 D19 D9 D12">
      <formula1>"Да,Нет"</formula1>
    </dataValidation>
  </dataValidations>
  <pageMargins left="0.7" right="0.7" top="0.75" bottom="0.75" header="0.3" footer="0.3"/>
  <pageSetup paperSize="9"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C1" zoomScale="50" zoomScaleNormal="50" workbookViewId="0">
      <selection activeCell="Q16" sqref="Q16"/>
    </sheetView>
  </sheetViews>
  <sheetFormatPr defaultRowHeight="18.75" x14ac:dyDescent="0.25"/>
  <cols>
    <col min="1" max="1" width="9.85546875" style="409" customWidth="1"/>
    <col min="2" max="2" width="44" style="409" customWidth="1"/>
    <col min="3" max="3" width="15.5703125" style="409" customWidth="1"/>
    <col min="4" max="4" width="10" style="409" hidden="1" customWidth="1"/>
    <col min="5" max="5" width="9.140625" style="409" hidden="1" customWidth="1"/>
    <col min="6" max="6" width="12" style="409" hidden="1" customWidth="1"/>
    <col min="7" max="7" width="17.85546875" style="409" customWidth="1"/>
    <col min="8" max="8" width="14" style="409" customWidth="1"/>
    <col min="9" max="9" width="15" style="409" customWidth="1"/>
    <col min="10" max="10" width="14.7109375" style="409" customWidth="1"/>
    <col min="11" max="12" width="9.42578125" style="409" hidden="1" customWidth="1"/>
    <col min="13" max="13" width="11.85546875" style="409" hidden="1" customWidth="1"/>
    <col min="14" max="14" width="16.85546875" style="409" customWidth="1"/>
    <col min="15" max="15" width="11.85546875" style="409" customWidth="1"/>
    <col min="16" max="16" width="12.140625" style="409" customWidth="1"/>
    <col min="17" max="17" width="12.5703125" style="409" customWidth="1"/>
    <col min="18" max="18" width="12.85546875" style="409" customWidth="1"/>
    <col min="19" max="19" width="9.42578125" style="409" hidden="1" customWidth="1"/>
    <col min="20" max="20" width="12.140625" style="409" hidden="1" customWidth="1"/>
    <col min="21" max="21" width="9.42578125" style="409" hidden="1" customWidth="1"/>
    <col min="22" max="22" width="16" style="409" customWidth="1"/>
    <col min="23" max="23" width="9.85546875" style="409" hidden="1" customWidth="1"/>
    <col min="24" max="24" width="11.42578125" style="409" hidden="1" customWidth="1"/>
    <col min="25" max="25" width="15.42578125" style="409" customWidth="1"/>
    <col min="26" max="26" width="20" style="409" hidden="1" customWidth="1"/>
    <col min="27" max="27" width="12.85546875" style="409" customWidth="1"/>
    <col min="28" max="28" width="13.28515625" style="409" customWidth="1"/>
    <col min="29" max="29" width="12.5703125" style="409" customWidth="1"/>
    <col min="30" max="30" width="14.7109375" style="409" customWidth="1"/>
    <col min="31" max="31" width="14.5703125" style="409" customWidth="1"/>
    <col min="32" max="32" width="13.85546875" style="409" customWidth="1"/>
    <col min="33" max="33" width="20" style="409" customWidth="1"/>
    <col min="34" max="34" width="23.42578125" style="409" customWidth="1"/>
    <col min="35" max="35" width="16" style="409" customWidth="1"/>
    <col min="36" max="36" width="15.7109375" style="409" customWidth="1"/>
    <col min="37" max="37" width="16.42578125" style="409" customWidth="1"/>
    <col min="38" max="16384" width="9.140625" style="409"/>
  </cols>
  <sheetData>
    <row r="1" spans="1:37" ht="18.75" customHeight="1" x14ac:dyDescent="0.25">
      <c r="A1" s="866" t="s">
        <v>23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406"/>
      <c r="AH1" s="407"/>
      <c r="AI1" s="407"/>
      <c r="AJ1" s="408"/>
    </row>
    <row r="2" spans="1:37" ht="15.75" customHeight="1" x14ac:dyDescent="0.25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372"/>
      <c r="AH2" s="373"/>
      <c r="AI2" s="373"/>
      <c r="AJ2" s="410"/>
    </row>
    <row r="3" spans="1:37" ht="15.75" customHeight="1" x14ac:dyDescent="0.25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411"/>
    </row>
    <row r="4" spans="1:37" ht="33" customHeight="1" x14ac:dyDescent="0.25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'Лыжные гонки'!$K$4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24" t="s">
        <v>74</v>
      </c>
    </row>
    <row r="5" spans="1:37" ht="21" customHeight="1" x14ac:dyDescent="0.25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25"/>
    </row>
    <row r="6" spans="1:37" ht="28.5" customHeight="1" x14ac:dyDescent="0.25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25"/>
    </row>
    <row r="7" spans="1:37" ht="39.75" customHeight="1" x14ac:dyDescent="0.25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26"/>
    </row>
    <row r="8" spans="1:37" x14ac:dyDescent="0.25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412"/>
    </row>
    <row r="9" spans="1:37" ht="41.25" customHeight="1" x14ac:dyDescent="0.25">
      <c r="A9" s="377">
        <v>1</v>
      </c>
      <c r="B9" s="209" t="s">
        <v>191</v>
      </c>
      <c r="C9" s="209" t="s">
        <v>68</v>
      </c>
      <c r="D9" s="130" t="s">
        <v>42</v>
      </c>
      <c r="E9" s="207">
        <v>20</v>
      </c>
      <c r="F9" s="135">
        <v>700</v>
      </c>
      <c r="G9" s="133">
        <f>F9*E9</f>
        <v>14000</v>
      </c>
      <c r="H9" s="134">
        <v>18</v>
      </c>
      <c r="I9" s="134">
        <v>622.4</v>
      </c>
      <c r="J9" s="134">
        <f>I9*H9</f>
        <v>11203.199999999999</v>
      </c>
      <c r="K9" s="135">
        <v>20</v>
      </c>
      <c r="L9" s="135">
        <v>2</v>
      </c>
      <c r="M9" s="135">
        <v>750</v>
      </c>
      <c r="N9" s="133">
        <f>K9*L9*M9</f>
        <v>30000</v>
      </c>
      <c r="O9" s="134">
        <v>1</v>
      </c>
      <c r="P9" s="134">
        <v>1</v>
      </c>
      <c r="Q9" s="134">
        <v>22920</v>
      </c>
      <c r="R9" s="722">
        <f>O9*P9*Q9</f>
        <v>22920</v>
      </c>
      <c r="S9" s="135">
        <v>20</v>
      </c>
      <c r="T9" s="135">
        <v>300</v>
      </c>
      <c r="U9" s="135">
        <v>2</v>
      </c>
      <c r="V9" s="135">
        <f>PRODUCT(S9:U9)</f>
        <v>12000</v>
      </c>
      <c r="W9" s="135">
        <v>150</v>
      </c>
      <c r="X9" s="135">
        <v>20</v>
      </c>
      <c r="Y9" s="135">
        <f>PRODUCT(W9:X9)</f>
        <v>3000</v>
      </c>
      <c r="Z9" s="133">
        <f>SUM(V9,Y9)</f>
        <v>15000</v>
      </c>
      <c r="AA9" s="134">
        <v>18</v>
      </c>
      <c r="AB9" s="208">
        <v>300</v>
      </c>
      <c r="AC9" s="208">
        <v>2</v>
      </c>
      <c r="AD9" s="208">
        <f>PRODUCT(AA9:AC9)</f>
        <v>10800</v>
      </c>
      <c r="AE9" s="208">
        <v>1</v>
      </c>
      <c r="AF9" s="208">
        <f>PRODUCT(AA9*AE9)*150</f>
        <v>2700</v>
      </c>
      <c r="AG9" s="134">
        <f>SUM(AD9,AF9)</f>
        <v>13500</v>
      </c>
      <c r="AH9" s="133">
        <f>G9+N9+Z9</f>
        <v>59000</v>
      </c>
      <c r="AI9" s="137">
        <f>J9+R9+AG9</f>
        <v>47623.199999999997</v>
      </c>
      <c r="AJ9" s="138">
        <f>AH9-AI9</f>
        <v>11376.800000000003</v>
      </c>
      <c r="AK9" s="412" t="s">
        <v>464</v>
      </c>
    </row>
    <row r="10" spans="1:37" ht="29.25" customHeight="1" x14ac:dyDescent="0.25">
      <c r="A10" s="945" t="s">
        <v>59</v>
      </c>
      <c r="B10" s="946"/>
      <c r="C10" s="192"/>
      <c r="D10" s="192"/>
      <c r="E10" s="192">
        <f>SUM(E9:E9)</f>
        <v>20</v>
      </c>
      <c r="F10" s="76"/>
      <c r="G10" s="76">
        <f>SUM(G9:G9)</f>
        <v>14000</v>
      </c>
      <c r="H10" s="76"/>
      <c r="I10" s="76"/>
      <c r="J10" s="76">
        <f>SUM(J9:J9)</f>
        <v>11203.199999999999</v>
      </c>
      <c r="K10" s="76">
        <f>SUM(K9:K9)</f>
        <v>20</v>
      </c>
      <c r="L10" s="76">
        <f>SUM(L9:L9)</f>
        <v>2</v>
      </c>
      <c r="M10" s="76"/>
      <c r="N10" s="76">
        <f>SUM(N9:N9)</f>
        <v>30000</v>
      </c>
      <c r="O10" s="76">
        <v>0</v>
      </c>
      <c r="P10" s="76"/>
      <c r="Q10" s="76"/>
      <c r="R10" s="76">
        <f>SUM(R9:R9)</f>
        <v>22920</v>
      </c>
      <c r="S10" s="76">
        <f>SUM(S9:S9)</f>
        <v>20</v>
      </c>
      <c r="T10" s="76"/>
      <c r="U10" s="76">
        <f>SUM(U9:U9)</f>
        <v>2</v>
      </c>
      <c r="V10" s="76">
        <f>SUM(V9:V9)</f>
        <v>12000</v>
      </c>
      <c r="W10" s="76"/>
      <c r="X10" s="76">
        <f>SUM(X9:X9)</f>
        <v>20</v>
      </c>
      <c r="Y10" s="76">
        <f>SUM(Y9:Y9)</f>
        <v>3000</v>
      </c>
      <c r="Z10" s="76">
        <f>SUM(Z9:Z9)</f>
        <v>15000</v>
      </c>
      <c r="AA10" s="76">
        <v>0</v>
      </c>
      <c r="AB10" s="76"/>
      <c r="AC10" s="76">
        <f>SUM(AC9:AC9)</f>
        <v>2</v>
      </c>
      <c r="AD10" s="76">
        <f>SUM(AD9:AD9)</f>
        <v>10800</v>
      </c>
      <c r="AE10" s="76">
        <f t="shared" ref="AE10:AJ10" si="0">SUM(AE9:AE9)</f>
        <v>1</v>
      </c>
      <c r="AF10" s="76">
        <f t="shared" si="0"/>
        <v>2700</v>
      </c>
      <c r="AG10" s="76">
        <f t="shared" si="0"/>
        <v>13500</v>
      </c>
      <c r="AH10" s="76">
        <f t="shared" si="0"/>
        <v>59000</v>
      </c>
      <c r="AI10" s="97">
        <f t="shared" si="0"/>
        <v>47623.199999999997</v>
      </c>
      <c r="AJ10" s="98">
        <f t="shared" si="0"/>
        <v>11376.800000000003</v>
      </c>
      <c r="AK10" s="412"/>
    </row>
    <row r="11" spans="1:37" x14ac:dyDescent="0.25">
      <c r="A11" s="947" t="s">
        <v>49</v>
      </c>
      <c r="B11" s="948"/>
      <c r="C11" s="948"/>
      <c r="D11" s="948"/>
      <c r="E11" s="948"/>
      <c r="F11" s="948"/>
      <c r="G11" s="948"/>
      <c r="H11" s="948"/>
      <c r="I11" s="948"/>
      <c r="J11" s="948"/>
      <c r="K11" s="948"/>
      <c r="L11" s="948"/>
      <c r="M11" s="948"/>
      <c r="N11" s="948"/>
      <c r="O11" s="948"/>
      <c r="P11" s="948"/>
      <c r="Q11" s="948"/>
      <c r="R11" s="948"/>
      <c r="S11" s="948"/>
      <c r="T11" s="948"/>
      <c r="U11" s="948"/>
      <c r="V11" s="948"/>
      <c r="W11" s="948"/>
      <c r="X11" s="948"/>
      <c r="Y11" s="948"/>
      <c r="Z11" s="948"/>
      <c r="AA11" s="948"/>
      <c r="AB11" s="948"/>
      <c r="AC11" s="948"/>
      <c r="AD11" s="948"/>
      <c r="AE11" s="948"/>
      <c r="AF11" s="948"/>
      <c r="AG11" s="948"/>
      <c r="AH11" s="948"/>
      <c r="AI11" s="948"/>
      <c r="AJ11" s="949"/>
      <c r="AK11" s="412"/>
    </row>
    <row r="12" spans="1:37" ht="36" customHeight="1" x14ac:dyDescent="0.25">
      <c r="A12" s="380">
        <v>2</v>
      </c>
      <c r="B12" s="213" t="s">
        <v>188</v>
      </c>
      <c r="C12" s="213" t="s">
        <v>71</v>
      </c>
      <c r="D12" s="143" t="s">
        <v>42</v>
      </c>
      <c r="E12" s="143">
        <v>4</v>
      </c>
      <c r="F12" s="54">
        <v>700</v>
      </c>
      <c r="G12" s="54">
        <f>F12*E12</f>
        <v>2800</v>
      </c>
      <c r="H12" s="1046">
        <v>0</v>
      </c>
      <c r="I12" s="1047"/>
      <c r="J12" s="1048"/>
      <c r="K12" s="54">
        <v>4</v>
      </c>
      <c r="L12" s="54">
        <v>2</v>
      </c>
      <c r="M12" s="54">
        <v>700</v>
      </c>
      <c r="N12" s="54">
        <f>K12*L12*M12</f>
        <v>5600</v>
      </c>
      <c r="O12" s="1046">
        <v>22657.5</v>
      </c>
      <c r="P12" s="1047"/>
      <c r="Q12" s="1047"/>
      <c r="R12" s="1048"/>
      <c r="S12" s="54">
        <v>4</v>
      </c>
      <c r="T12" s="54">
        <v>300</v>
      </c>
      <c r="U12" s="54">
        <v>2</v>
      </c>
      <c r="V12" s="54">
        <f>PRODUCT(S12:U12)</f>
        <v>2400</v>
      </c>
      <c r="W12" s="54">
        <v>150</v>
      </c>
      <c r="X12" s="54">
        <v>4</v>
      </c>
      <c r="Y12" s="54">
        <f>PRODUCT(W12:X12)</f>
        <v>600</v>
      </c>
      <c r="Z12" s="54">
        <f>SUM(V12,Y12)</f>
        <v>3000</v>
      </c>
      <c r="AA12" s="1046">
        <v>10800</v>
      </c>
      <c r="AB12" s="1047"/>
      <c r="AC12" s="1047"/>
      <c r="AD12" s="1048"/>
      <c r="AE12" s="1046">
        <v>2700</v>
      </c>
      <c r="AF12" s="1048"/>
      <c r="AG12" s="993">
        <f>AE12+AA12</f>
        <v>13500</v>
      </c>
      <c r="AH12" s="54">
        <f>G12+N12+Z12</f>
        <v>11400</v>
      </c>
      <c r="AI12" s="993">
        <f>AG12+O12+H12</f>
        <v>36157.5</v>
      </c>
      <c r="AJ12" s="145">
        <f>AH12-AI12</f>
        <v>-24757.5</v>
      </c>
      <c r="AK12" s="413"/>
    </row>
    <row r="13" spans="1:37" ht="39.75" customHeight="1" x14ac:dyDescent="0.25">
      <c r="A13" s="380">
        <v>3</v>
      </c>
      <c r="B13" s="213" t="s">
        <v>189</v>
      </c>
      <c r="C13" s="213" t="s">
        <v>190</v>
      </c>
      <c r="D13" s="143" t="s">
        <v>42</v>
      </c>
      <c r="E13" s="143">
        <v>20</v>
      </c>
      <c r="F13" s="54">
        <v>700</v>
      </c>
      <c r="G13" s="54">
        <f>F13*E13</f>
        <v>14000</v>
      </c>
      <c r="H13" s="1053"/>
      <c r="I13" s="1054"/>
      <c r="J13" s="1055"/>
      <c r="K13" s="54">
        <v>20</v>
      </c>
      <c r="L13" s="54">
        <v>2</v>
      </c>
      <c r="M13" s="54">
        <v>700</v>
      </c>
      <c r="N13" s="54">
        <f>K13*L13*M13</f>
        <v>28000</v>
      </c>
      <c r="O13" s="1053"/>
      <c r="P13" s="1054"/>
      <c r="Q13" s="1054"/>
      <c r="R13" s="1055"/>
      <c r="S13" s="54">
        <v>20</v>
      </c>
      <c r="T13" s="54">
        <v>300</v>
      </c>
      <c r="U13" s="54">
        <v>2</v>
      </c>
      <c r="V13" s="54">
        <f>PRODUCT(S13:U13)</f>
        <v>12000</v>
      </c>
      <c r="W13" s="54">
        <v>150</v>
      </c>
      <c r="X13" s="54">
        <v>20</v>
      </c>
      <c r="Y13" s="54">
        <f>PRODUCT(W13:X13)</f>
        <v>3000</v>
      </c>
      <c r="Z13" s="54">
        <f>SUM(V13,Y13)</f>
        <v>15000</v>
      </c>
      <c r="AA13" s="1053"/>
      <c r="AB13" s="1054"/>
      <c r="AC13" s="1054"/>
      <c r="AD13" s="1055"/>
      <c r="AE13" s="1053"/>
      <c r="AF13" s="1055"/>
      <c r="AG13" s="1056"/>
      <c r="AH13" s="54">
        <f>G13+N13+Z13</f>
        <v>57000</v>
      </c>
      <c r="AI13" s="997"/>
      <c r="AJ13" s="145">
        <f>AH13-AI13</f>
        <v>57000</v>
      </c>
      <c r="AK13" s="413" t="s">
        <v>484</v>
      </c>
    </row>
    <row r="14" spans="1:37" ht="36" customHeight="1" x14ac:dyDescent="0.25">
      <c r="A14" s="945" t="s">
        <v>60</v>
      </c>
      <c r="B14" s="946"/>
      <c r="C14" s="192"/>
      <c r="D14" s="192"/>
      <c r="E14" s="192">
        <f>SUM(E12:E13)</f>
        <v>24</v>
      </c>
      <c r="F14" s="76">
        <f t="shared" ref="F14:AH14" si="1">SUM(F12:F13)</f>
        <v>1400</v>
      </c>
      <c r="G14" s="76">
        <f t="shared" si="1"/>
        <v>16800</v>
      </c>
      <c r="H14" s="76">
        <f t="shared" si="1"/>
        <v>0</v>
      </c>
      <c r="I14" s="76">
        <f t="shared" si="1"/>
        <v>0</v>
      </c>
      <c r="J14" s="76">
        <f>H12</f>
        <v>0</v>
      </c>
      <c r="K14" s="76">
        <f t="shared" si="1"/>
        <v>24</v>
      </c>
      <c r="L14" s="76">
        <f t="shared" si="1"/>
        <v>4</v>
      </c>
      <c r="M14" s="76">
        <f t="shared" si="1"/>
        <v>1400</v>
      </c>
      <c r="N14" s="76">
        <f t="shared" si="1"/>
        <v>33600</v>
      </c>
      <c r="O14" s="76">
        <f t="shared" si="1"/>
        <v>22657.5</v>
      </c>
      <c r="P14" s="76">
        <f t="shared" si="1"/>
        <v>0</v>
      </c>
      <c r="Q14" s="76">
        <f t="shared" si="1"/>
        <v>0</v>
      </c>
      <c r="R14" s="76">
        <f>O12</f>
        <v>22657.5</v>
      </c>
      <c r="S14" s="76">
        <f t="shared" si="1"/>
        <v>24</v>
      </c>
      <c r="T14" s="76">
        <f t="shared" si="1"/>
        <v>600</v>
      </c>
      <c r="U14" s="76">
        <f t="shared" si="1"/>
        <v>4</v>
      </c>
      <c r="V14" s="76">
        <f t="shared" si="1"/>
        <v>14400</v>
      </c>
      <c r="W14" s="76">
        <f t="shared" si="1"/>
        <v>300</v>
      </c>
      <c r="X14" s="76">
        <f t="shared" si="1"/>
        <v>24</v>
      </c>
      <c r="Y14" s="76">
        <f t="shared" si="1"/>
        <v>3600</v>
      </c>
      <c r="Z14" s="76">
        <f t="shared" si="1"/>
        <v>18000</v>
      </c>
      <c r="AA14" s="76">
        <f t="shared" si="1"/>
        <v>10800</v>
      </c>
      <c r="AB14" s="76">
        <f t="shared" si="1"/>
        <v>0</v>
      </c>
      <c r="AC14" s="76">
        <f t="shared" si="1"/>
        <v>0</v>
      </c>
      <c r="AD14" s="76">
        <f>AA12</f>
        <v>10800</v>
      </c>
      <c r="AE14" s="76">
        <f t="shared" si="1"/>
        <v>2700</v>
      </c>
      <c r="AF14" s="76">
        <f>AE12</f>
        <v>2700</v>
      </c>
      <c r="AG14" s="76">
        <f t="shared" si="1"/>
        <v>13500</v>
      </c>
      <c r="AH14" s="76">
        <f t="shared" si="1"/>
        <v>68400</v>
      </c>
      <c r="AI14" s="97">
        <f>SUM(AI12:AI13)</f>
        <v>36157.5</v>
      </c>
      <c r="AJ14" s="99">
        <f>SUM(AJ12:AJ13)</f>
        <v>32242.5</v>
      </c>
      <c r="AK14" s="412"/>
    </row>
    <row r="15" spans="1:37" x14ac:dyDescent="0.25">
      <c r="A15" s="962" t="s">
        <v>51</v>
      </c>
      <c r="B15" s="963"/>
      <c r="C15" s="963"/>
      <c r="D15" s="963"/>
      <c r="E15" s="963"/>
      <c r="F15" s="963"/>
      <c r="G15" s="963"/>
      <c r="H15" s="963"/>
      <c r="I15" s="963"/>
      <c r="J15" s="963"/>
      <c r="K15" s="963"/>
      <c r="L15" s="963"/>
      <c r="M15" s="963"/>
      <c r="N15" s="963"/>
      <c r="O15" s="963"/>
      <c r="P15" s="963"/>
      <c r="Q15" s="963"/>
      <c r="R15" s="963"/>
      <c r="S15" s="963"/>
      <c r="T15" s="963"/>
      <c r="U15" s="963"/>
      <c r="V15" s="963"/>
      <c r="W15" s="963"/>
      <c r="X15" s="963"/>
      <c r="Y15" s="963"/>
      <c r="Z15" s="963"/>
      <c r="AA15" s="963"/>
      <c r="AB15" s="963"/>
      <c r="AC15" s="963"/>
      <c r="AD15" s="963"/>
      <c r="AE15" s="963"/>
      <c r="AF15" s="963"/>
      <c r="AG15" s="963"/>
      <c r="AH15" s="963"/>
      <c r="AI15" s="963"/>
      <c r="AJ15" s="964"/>
      <c r="AK15" s="412"/>
    </row>
    <row r="16" spans="1:37" ht="35.25" customHeight="1" x14ac:dyDescent="0.25">
      <c r="A16" s="381">
        <v>4</v>
      </c>
      <c r="B16" s="127" t="s">
        <v>187</v>
      </c>
      <c r="C16" s="127" t="s">
        <v>163</v>
      </c>
      <c r="D16" s="103" t="s">
        <v>42</v>
      </c>
      <c r="E16" s="103">
        <v>20</v>
      </c>
      <c r="F16" s="64">
        <v>800</v>
      </c>
      <c r="G16" s="64">
        <f>F16*E16</f>
        <v>16000</v>
      </c>
      <c r="H16" s="47">
        <v>0</v>
      </c>
      <c r="I16" s="47">
        <v>0</v>
      </c>
      <c r="J16" s="47">
        <f>I16*H16</f>
        <v>0</v>
      </c>
      <c r="K16" s="64">
        <v>20</v>
      </c>
      <c r="L16" s="64">
        <v>1</v>
      </c>
      <c r="M16" s="64">
        <v>700</v>
      </c>
      <c r="N16" s="64">
        <f>K16*L16*M16</f>
        <v>14000</v>
      </c>
      <c r="O16" s="47">
        <v>0</v>
      </c>
      <c r="P16" s="47">
        <v>0</v>
      </c>
      <c r="Q16" s="47">
        <v>0</v>
      </c>
      <c r="R16" s="47">
        <f>O16*P16*Q16</f>
        <v>0</v>
      </c>
      <c r="S16" s="64">
        <v>20</v>
      </c>
      <c r="T16" s="64">
        <v>300</v>
      </c>
      <c r="U16" s="64">
        <v>1</v>
      </c>
      <c r="V16" s="64">
        <f>PRODUCT(S16:U16)</f>
        <v>6000</v>
      </c>
      <c r="W16" s="64">
        <v>150</v>
      </c>
      <c r="X16" s="64">
        <v>20</v>
      </c>
      <c r="Y16" s="64">
        <f>PRODUCT(W16:X16)</f>
        <v>3000</v>
      </c>
      <c r="Z16" s="64">
        <f>SUM(V16,Y16)</f>
        <v>9000</v>
      </c>
      <c r="AA16" s="47">
        <v>0</v>
      </c>
      <c r="AB16" s="47">
        <v>300</v>
      </c>
      <c r="AC16" s="47">
        <v>5</v>
      </c>
      <c r="AD16" s="47">
        <f>PRODUCT(AA16:AC16)</f>
        <v>0</v>
      </c>
      <c r="AE16" s="47">
        <v>0</v>
      </c>
      <c r="AF16" s="47">
        <f>PRODUCT(AA16*AE16)*150</f>
        <v>0</v>
      </c>
      <c r="AG16" s="47">
        <f>SUM(AD16,AF16)</f>
        <v>0</v>
      </c>
      <c r="AH16" s="64">
        <f>G16+N16+Z16</f>
        <v>39000</v>
      </c>
      <c r="AI16" s="144">
        <f>J16+R16+AG16</f>
        <v>0</v>
      </c>
      <c r="AJ16" s="104">
        <f>AH16-AI16</f>
        <v>39000</v>
      </c>
      <c r="AK16" s="414"/>
    </row>
    <row r="17" spans="1:37" ht="30.75" customHeight="1" x14ac:dyDescent="0.25">
      <c r="A17" s="945" t="s">
        <v>61</v>
      </c>
      <c r="B17" s="946"/>
      <c r="C17" s="192"/>
      <c r="D17" s="192"/>
      <c r="E17" s="192">
        <f>SUM(E16:E16)</f>
        <v>20</v>
      </c>
      <c r="F17" s="76"/>
      <c r="G17" s="76">
        <f>SUM(G16:G16)</f>
        <v>16000</v>
      </c>
      <c r="H17" s="76">
        <f>SUM(H16:H16)</f>
        <v>0</v>
      </c>
      <c r="I17" s="76"/>
      <c r="J17" s="76">
        <f>SUM(J16:J16)</f>
        <v>0</v>
      </c>
      <c r="K17" s="76">
        <f>SUM(K16:K16)</f>
        <v>20</v>
      </c>
      <c r="L17" s="76">
        <f>SUM(L16:L16)</f>
        <v>1</v>
      </c>
      <c r="M17" s="76"/>
      <c r="N17" s="76">
        <f>SUM(N16:N16)</f>
        <v>14000</v>
      </c>
      <c r="O17" s="76">
        <v>0</v>
      </c>
      <c r="P17" s="76">
        <f>SUM(P16:P16)</f>
        <v>0</v>
      </c>
      <c r="Q17" s="76"/>
      <c r="R17" s="76">
        <f>SUM(R16:R16)</f>
        <v>0</v>
      </c>
      <c r="S17" s="76">
        <f>SUM(S16:S16)</f>
        <v>20</v>
      </c>
      <c r="T17" s="76"/>
      <c r="U17" s="76">
        <f>SUM(U16:U16)</f>
        <v>1</v>
      </c>
      <c r="V17" s="76">
        <f>SUM(V16:V16)</f>
        <v>6000</v>
      </c>
      <c r="W17" s="76"/>
      <c r="X17" s="76">
        <f>SUM(X16:X16)</f>
        <v>20</v>
      </c>
      <c r="Y17" s="76">
        <f>SUM(Y16:Y16)</f>
        <v>3000</v>
      </c>
      <c r="Z17" s="76">
        <f>SUM(Z16:Z16)</f>
        <v>9000</v>
      </c>
      <c r="AA17" s="76">
        <f>SUM(AA16:AA16)</f>
        <v>0</v>
      </c>
      <c r="AB17" s="76"/>
      <c r="AC17" s="76">
        <f>SUM(AC16:AC16)</f>
        <v>5</v>
      </c>
      <c r="AD17" s="76">
        <f>SUM(AD16:AD16)</f>
        <v>0</v>
      </c>
      <c r="AE17" s="76">
        <f t="shared" ref="AE17:AJ17" si="2">SUM(AE16:AE16)</f>
        <v>0</v>
      </c>
      <c r="AF17" s="76">
        <f t="shared" si="2"/>
        <v>0</v>
      </c>
      <c r="AG17" s="76">
        <f t="shared" si="2"/>
        <v>0</v>
      </c>
      <c r="AH17" s="76">
        <f t="shared" si="2"/>
        <v>39000</v>
      </c>
      <c r="AI17" s="97">
        <f t="shared" si="2"/>
        <v>0</v>
      </c>
      <c r="AJ17" s="105">
        <f t="shared" si="2"/>
        <v>39000</v>
      </c>
      <c r="AK17" s="412"/>
    </row>
    <row r="18" spans="1:37" ht="15.75" customHeight="1" x14ac:dyDescent="0.25">
      <c r="A18" s="965" t="s">
        <v>52</v>
      </c>
      <c r="B18" s="966"/>
      <c r="C18" s="966"/>
      <c r="D18" s="966"/>
      <c r="E18" s="966"/>
      <c r="F18" s="966"/>
      <c r="G18" s="966"/>
      <c r="H18" s="966"/>
      <c r="I18" s="966"/>
      <c r="J18" s="966"/>
      <c r="K18" s="966"/>
      <c r="L18" s="966"/>
      <c r="M18" s="966"/>
      <c r="N18" s="966"/>
      <c r="O18" s="966"/>
      <c r="P18" s="966"/>
      <c r="Q18" s="966"/>
      <c r="R18" s="966"/>
      <c r="S18" s="966"/>
      <c r="T18" s="966"/>
      <c r="U18" s="966"/>
      <c r="V18" s="966"/>
      <c r="W18" s="966"/>
      <c r="X18" s="966"/>
      <c r="Y18" s="966"/>
      <c r="Z18" s="966"/>
      <c r="AA18" s="966"/>
      <c r="AB18" s="966"/>
      <c r="AC18" s="966"/>
      <c r="AD18" s="966"/>
      <c r="AE18" s="966"/>
      <c r="AF18" s="966"/>
      <c r="AG18" s="966"/>
      <c r="AH18" s="966"/>
      <c r="AI18" s="966"/>
      <c r="AJ18" s="967"/>
      <c r="AK18" s="412"/>
    </row>
    <row r="19" spans="1:37" ht="38.25" customHeight="1" x14ac:dyDescent="0.25">
      <c r="A19" s="166">
        <v>5</v>
      </c>
      <c r="B19" s="384" t="s">
        <v>184</v>
      </c>
      <c r="C19" s="799" t="s">
        <v>85</v>
      </c>
      <c r="D19" s="162" t="s">
        <v>42</v>
      </c>
      <c r="E19" s="799">
        <v>20</v>
      </c>
      <c r="F19" s="805">
        <v>700</v>
      </c>
      <c r="G19" s="165">
        <f>F19*E19</f>
        <v>14000</v>
      </c>
      <c r="H19" s="49"/>
      <c r="I19" s="49"/>
      <c r="J19" s="134">
        <f t="shared" ref="J19:J20" si="3">I19*H19</f>
        <v>0</v>
      </c>
      <c r="K19" s="805">
        <v>20</v>
      </c>
      <c r="L19" s="805">
        <v>2</v>
      </c>
      <c r="M19" s="805">
        <v>700</v>
      </c>
      <c r="N19" s="165">
        <f>K19*L19*M19</f>
        <v>28000</v>
      </c>
      <c r="O19" s="49"/>
      <c r="P19" s="49"/>
      <c r="Q19" s="49"/>
      <c r="R19" s="134">
        <f>O19*P19*Q19</f>
        <v>0</v>
      </c>
      <c r="S19" s="805">
        <v>20</v>
      </c>
      <c r="T19" s="805">
        <v>300</v>
      </c>
      <c r="U19" s="805">
        <v>2</v>
      </c>
      <c r="V19" s="164">
        <f>PRODUCT(S19:U19)</f>
        <v>12000</v>
      </c>
      <c r="W19" s="805"/>
      <c r="X19" s="805"/>
      <c r="Y19" s="805">
        <f>PRODUCT(W19:X19)</f>
        <v>0</v>
      </c>
      <c r="Z19" s="165">
        <f>SUM(V19,Y19)</f>
        <v>12000</v>
      </c>
      <c r="AA19" s="49"/>
      <c r="AB19" s="49"/>
      <c r="AC19" s="49"/>
      <c r="AD19" s="47">
        <f>PRODUCT(AA19:AC19)</f>
        <v>0</v>
      </c>
      <c r="AE19" s="49"/>
      <c r="AF19" s="47">
        <f>PRODUCT(AA19*AE19)*150</f>
        <v>0</v>
      </c>
      <c r="AG19" s="134">
        <f>SUM(AD19,AF19)</f>
        <v>0</v>
      </c>
      <c r="AH19" s="165">
        <f>G19+N19+Z19</f>
        <v>54000</v>
      </c>
      <c r="AI19" s="137">
        <f>J19+R19+AG19</f>
        <v>0</v>
      </c>
      <c r="AJ19" s="800">
        <f>AH19-AI19</f>
        <v>54000</v>
      </c>
      <c r="AK19" s="246"/>
    </row>
    <row r="20" spans="1:37" ht="45" customHeight="1" x14ac:dyDescent="0.25">
      <c r="A20" s="166">
        <v>6</v>
      </c>
      <c r="B20" s="384" t="s">
        <v>185</v>
      </c>
      <c r="C20" s="799" t="s">
        <v>186</v>
      </c>
      <c r="D20" s="162" t="s">
        <v>42</v>
      </c>
      <c r="E20" s="799">
        <v>7</v>
      </c>
      <c r="F20" s="805">
        <v>600</v>
      </c>
      <c r="G20" s="165">
        <f>F20*E20</f>
        <v>4200</v>
      </c>
      <c r="H20" s="49"/>
      <c r="I20" s="49"/>
      <c r="J20" s="134">
        <f t="shared" si="3"/>
        <v>0</v>
      </c>
      <c r="K20" s="805">
        <v>0</v>
      </c>
      <c r="L20" s="805">
        <v>0</v>
      </c>
      <c r="M20" s="805">
        <v>0</v>
      </c>
      <c r="N20" s="165">
        <f>K20*L20*M20</f>
        <v>0</v>
      </c>
      <c r="O20" s="49"/>
      <c r="P20" s="49"/>
      <c r="Q20" s="49"/>
      <c r="R20" s="134">
        <f>O20*P20*Q20</f>
        <v>0</v>
      </c>
      <c r="S20" s="805">
        <v>7</v>
      </c>
      <c r="T20" s="805">
        <v>300</v>
      </c>
      <c r="U20" s="805">
        <v>3</v>
      </c>
      <c r="V20" s="164">
        <f>PRODUCT(S20:U20)</f>
        <v>6300</v>
      </c>
      <c r="W20" s="805">
        <v>150</v>
      </c>
      <c r="X20" s="805">
        <v>14</v>
      </c>
      <c r="Y20" s="805">
        <f>PRODUCT(W20:X20)</f>
        <v>2100</v>
      </c>
      <c r="Z20" s="165">
        <f>SUM(V20,Y20)</f>
        <v>8400</v>
      </c>
      <c r="AA20" s="49"/>
      <c r="AB20" s="49"/>
      <c r="AC20" s="49"/>
      <c r="AD20" s="47">
        <f>PRODUCT(AA20:AC20)</f>
        <v>0</v>
      </c>
      <c r="AE20" s="49"/>
      <c r="AF20" s="47">
        <f>PRODUCT(AA20*AE20)*150</f>
        <v>0</v>
      </c>
      <c r="AG20" s="134">
        <f>SUM(AD20,AF20)</f>
        <v>0</v>
      </c>
      <c r="AH20" s="165">
        <f>G20+N20+Z20</f>
        <v>12600</v>
      </c>
      <c r="AI20" s="137">
        <f>J20+R20+AG20</f>
        <v>0</v>
      </c>
      <c r="AJ20" s="800">
        <f>AH20-AI20</f>
        <v>12600</v>
      </c>
      <c r="AK20" s="246"/>
    </row>
    <row r="21" spans="1:37" ht="32.25" customHeight="1" thickBot="1" x14ac:dyDescent="0.3">
      <c r="A21" s="968" t="s">
        <v>62</v>
      </c>
      <c r="B21" s="969"/>
      <c r="C21" s="192"/>
      <c r="D21" s="192"/>
      <c r="E21" s="192">
        <f>SUM(E19:E20)</f>
        <v>27</v>
      </c>
      <c r="F21" s="76">
        <f t="shared" ref="F21:AH21" si="4">SUM(F19:F20)</f>
        <v>1300</v>
      </c>
      <c r="G21" s="76">
        <f t="shared" si="4"/>
        <v>18200</v>
      </c>
      <c r="H21" s="76">
        <f t="shared" si="4"/>
        <v>0</v>
      </c>
      <c r="I21" s="76">
        <f t="shared" si="4"/>
        <v>0</v>
      </c>
      <c r="J21" s="76">
        <f t="shared" si="4"/>
        <v>0</v>
      </c>
      <c r="K21" s="76">
        <f t="shared" si="4"/>
        <v>20</v>
      </c>
      <c r="L21" s="76">
        <f t="shared" si="4"/>
        <v>2</v>
      </c>
      <c r="M21" s="76">
        <f t="shared" si="4"/>
        <v>700</v>
      </c>
      <c r="N21" s="76">
        <f t="shared" si="4"/>
        <v>28000</v>
      </c>
      <c r="O21" s="76">
        <f t="shared" si="4"/>
        <v>0</v>
      </c>
      <c r="P21" s="76">
        <f t="shared" si="4"/>
        <v>0</v>
      </c>
      <c r="Q21" s="76">
        <f t="shared" si="4"/>
        <v>0</v>
      </c>
      <c r="R21" s="76">
        <f t="shared" si="4"/>
        <v>0</v>
      </c>
      <c r="S21" s="76">
        <f t="shared" si="4"/>
        <v>27</v>
      </c>
      <c r="T21" s="76">
        <f t="shared" si="4"/>
        <v>600</v>
      </c>
      <c r="U21" s="76">
        <f t="shared" si="4"/>
        <v>5</v>
      </c>
      <c r="V21" s="76">
        <f t="shared" si="4"/>
        <v>18300</v>
      </c>
      <c r="W21" s="76">
        <f t="shared" si="4"/>
        <v>150</v>
      </c>
      <c r="X21" s="76">
        <f t="shared" si="4"/>
        <v>14</v>
      </c>
      <c r="Y21" s="76">
        <f t="shared" si="4"/>
        <v>2100</v>
      </c>
      <c r="Z21" s="76">
        <f t="shared" si="4"/>
        <v>20400</v>
      </c>
      <c r="AA21" s="76">
        <f t="shared" si="4"/>
        <v>0</v>
      </c>
      <c r="AB21" s="76">
        <f t="shared" si="4"/>
        <v>0</v>
      </c>
      <c r="AC21" s="76">
        <f t="shared" si="4"/>
        <v>0</v>
      </c>
      <c r="AD21" s="76">
        <f t="shared" si="4"/>
        <v>0</v>
      </c>
      <c r="AE21" s="76">
        <f t="shared" si="4"/>
        <v>0</v>
      </c>
      <c r="AF21" s="76">
        <f t="shared" si="4"/>
        <v>0</v>
      </c>
      <c r="AG21" s="76">
        <f t="shared" si="4"/>
        <v>0</v>
      </c>
      <c r="AH21" s="76">
        <f t="shared" si="4"/>
        <v>66600</v>
      </c>
      <c r="AI21" s="97">
        <f>SUM(AI19:AI20)</f>
        <v>0</v>
      </c>
      <c r="AJ21" s="106">
        <f>SUM(AJ19:AJ20)</f>
        <v>66600</v>
      </c>
      <c r="AK21" s="415"/>
    </row>
    <row r="22" spans="1:37" s="447" customFormat="1" ht="40.5" customHeight="1" thickBot="1" x14ac:dyDescent="0.3">
      <c r="A22" s="448" t="s">
        <v>63</v>
      </c>
      <c r="B22" s="449"/>
      <c r="C22" s="443"/>
      <c r="D22" s="443"/>
      <c r="E22" s="443">
        <f>E10+E14+E17+E21</f>
        <v>91</v>
      </c>
      <c r="F22" s="444"/>
      <c r="G22" s="444">
        <f>G10+G14+G17+G21</f>
        <v>65000</v>
      </c>
      <c r="H22" s="444">
        <f>H10+H14+H17+H21</f>
        <v>0</v>
      </c>
      <c r="I22" s="444"/>
      <c r="J22" s="444">
        <f>J10+J14+J17+J21</f>
        <v>11203.199999999999</v>
      </c>
      <c r="K22" s="444">
        <f>K10+K14+K17+K21</f>
        <v>84</v>
      </c>
      <c r="L22" s="444">
        <f>L10+L14+L17+L21</f>
        <v>9</v>
      </c>
      <c r="M22" s="444"/>
      <c r="N22" s="444">
        <f>N10+N14+N17+N21</f>
        <v>105600</v>
      </c>
      <c r="O22" s="444">
        <f>O10+O14+O17+O21</f>
        <v>22657.5</v>
      </c>
      <c r="P22" s="444">
        <f>P10+P14+P17+P21</f>
        <v>0</v>
      </c>
      <c r="Q22" s="444"/>
      <c r="R22" s="444">
        <f>R10+R14+R17+R21</f>
        <v>45577.5</v>
      </c>
      <c r="S22" s="444">
        <f>S10+S14+S17+S21</f>
        <v>91</v>
      </c>
      <c r="T22" s="444"/>
      <c r="U22" s="444">
        <f>U10+U14+U17+U21</f>
        <v>12</v>
      </c>
      <c r="V22" s="444">
        <f>V10+V14+V17+V21</f>
        <v>50700</v>
      </c>
      <c r="W22" s="444"/>
      <c r="X22" s="444">
        <f>X10+X14+X17+X21</f>
        <v>78</v>
      </c>
      <c r="Y22" s="444">
        <f>Y10+Y14+Y17+Y21</f>
        <v>11700</v>
      </c>
      <c r="Z22" s="444">
        <f>Z10+Z14+Z17+Z21</f>
        <v>62400</v>
      </c>
      <c r="AA22" s="444">
        <f>AA10+AA14+AA17+AA21</f>
        <v>10800</v>
      </c>
      <c r="AB22" s="444"/>
      <c r="AC22" s="444">
        <f>AC10+AC14+AC17+AC21</f>
        <v>7</v>
      </c>
      <c r="AD22" s="444"/>
      <c r="AE22" s="444">
        <f>AE10+AE14+AE17+AE21</f>
        <v>2701</v>
      </c>
      <c r="AF22" s="444"/>
      <c r="AG22" s="444">
        <f>AG10+AG14+AG17+AG21</f>
        <v>27000</v>
      </c>
      <c r="AH22" s="444">
        <f>AH10+AH14+AH17+AH21</f>
        <v>233000</v>
      </c>
      <c r="AI22" s="443">
        <f>AI10+AI14+AI17+AI21</f>
        <v>83780.7</v>
      </c>
      <c r="AJ22" s="445">
        <f>AJ10+AJ14+AJ17+AJ21</f>
        <v>149219.29999999999</v>
      </c>
      <c r="AK22" s="446"/>
    </row>
  </sheetData>
  <conditionalFormatting sqref="D20">
    <cfRule type="containsText" dxfId="174" priority="7" operator="containsText" text="Да">
      <formula>NOT(ISERROR(SEARCH("Да",D20)))</formula>
    </cfRule>
  </conditionalFormatting>
  <conditionalFormatting sqref="D19">
    <cfRule type="containsText" dxfId="173" priority="5" operator="containsText" text="Да">
      <formula>NOT(ISERROR(SEARCH("Да",D19)))</formula>
    </cfRule>
  </conditionalFormatting>
  <conditionalFormatting sqref="D13">
    <cfRule type="containsText" dxfId="172" priority="2" operator="containsText" text="Да">
      <formula>NOT(ISERROR(SEARCH("Да",D13)))</formula>
    </cfRule>
  </conditionalFormatting>
  <conditionalFormatting sqref="D16">
    <cfRule type="containsText" dxfId="171" priority="4" operator="containsText" text="Да">
      <formula>NOT(ISERROR(SEARCH("Да",D16)))</formula>
    </cfRule>
  </conditionalFormatting>
  <conditionalFormatting sqref="D9">
    <cfRule type="containsText" dxfId="170" priority="1" operator="containsText" text="Да">
      <formula>NOT(ISERROR(SEARCH("Да",D9)))</formula>
    </cfRule>
  </conditionalFormatting>
  <conditionalFormatting sqref="D12">
    <cfRule type="containsText" dxfId="169" priority="3" operator="containsText" text="Да">
      <formula>NOT(ISERROR(SEARCH("Да",D12)))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2:D13 D16 D9 D19:D20">
      <formula1>"Да,Нет"</formula1>
    </dataValidation>
  </dataValidations>
  <pageMargins left="0.7" right="0.7" top="0.75" bottom="0.75" header="0.3" footer="0.3"/>
  <pageSetup paperSize="9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zoomScale="40" zoomScaleNormal="40" workbookViewId="0">
      <selection sqref="A1:XFD1048576"/>
    </sheetView>
  </sheetViews>
  <sheetFormatPr defaultRowHeight="18.75" x14ac:dyDescent="0.3"/>
  <cols>
    <col min="1" max="1" width="7.140625" style="205" customWidth="1"/>
    <col min="2" max="2" width="45.28515625" style="205" customWidth="1"/>
    <col min="3" max="3" width="15" style="205" customWidth="1"/>
    <col min="4" max="4" width="9.140625" style="205" hidden="1" customWidth="1"/>
    <col min="5" max="5" width="8" style="205" hidden="1" customWidth="1"/>
    <col min="6" max="6" width="13.140625" style="205" hidden="1" customWidth="1"/>
    <col min="7" max="7" width="21.85546875" style="205" customWidth="1"/>
    <col min="8" max="8" width="14" style="205" customWidth="1"/>
    <col min="9" max="9" width="17.140625" style="205" customWidth="1"/>
    <col min="10" max="10" width="16.5703125" style="205" customWidth="1"/>
    <col min="11" max="11" width="11" style="205" hidden="1" customWidth="1"/>
    <col min="12" max="12" width="9.85546875" style="205" hidden="1" customWidth="1"/>
    <col min="13" max="13" width="12.5703125" style="205" hidden="1" customWidth="1"/>
    <col min="14" max="14" width="21.140625" style="205" customWidth="1"/>
    <col min="15" max="15" width="13.7109375" style="205" customWidth="1"/>
    <col min="16" max="17" width="14.85546875" style="205" customWidth="1"/>
    <col min="18" max="18" width="14.42578125" style="205" customWidth="1"/>
    <col min="19" max="19" width="10.5703125" style="205" hidden="1" customWidth="1"/>
    <col min="20" max="20" width="11.85546875" style="205" hidden="1" customWidth="1"/>
    <col min="21" max="21" width="8.5703125" style="205" hidden="1" customWidth="1"/>
    <col min="22" max="22" width="17.42578125" style="205" customWidth="1"/>
    <col min="23" max="23" width="12" style="205" hidden="1" customWidth="1"/>
    <col min="24" max="24" width="11.28515625" style="205" hidden="1" customWidth="1"/>
    <col min="25" max="25" width="16.7109375" style="205" customWidth="1"/>
    <col min="26" max="26" width="19.85546875" style="205" hidden="1" customWidth="1"/>
    <col min="27" max="27" width="12.5703125" style="205" customWidth="1"/>
    <col min="28" max="28" width="12.85546875" style="205" customWidth="1"/>
    <col min="29" max="29" width="13.140625" style="205" customWidth="1"/>
    <col min="30" max="30" width="13.42578125" style="205" customWidth="1"/>
    <col min="31" max="31" width="15.140625" style="205" customWidth="1"/>
    <col min="32" max="32" width="16.5703125" style="205" customWidth="1"/>
    <col min="33" max="33" width="16.85546875" style="205" customWidth="1"/>
    <col min="34" max="34" width="20.140625" style="205" customWidth="1"/>
    <col min="35" max="35" width="16.5703125" style="205" customWidth="1"/>
    <col min="36" max="36" width="16.28515625" style="205" customWidth="1"/>
    <col min="37" max="37" width="20" style="205" customWidth="1"/>
    <col min="38" max="16384" width="9.140625" style="205"/>
  </cols>
  <sheetData>
    <row r="1" spans="1:37" ht="18.75" customHeight="1" x14ac:dyDescent="0.3">
      <c r="A1" s="866" t="s">
        <v>24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220"/>
      <c r="AH1" s="221"/>
      <c r="AI1" s="221"/>
      <c r="AJ1" s="222"/>
    </row>
    <row r="2" spans="1:37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223"/>
    </row>
    <row r="3" spans="1:37" ht="15.75" customHeight="1" x14ac:dyDescent="0.3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238"/>
    </row>
    <row r="4" spans="1:37" ht="36" customHeight="1" x14ac:dyDescent="0.3">
      <c r="A4" s="823"/>
      <c r="B4" s="822" t="s">
        <v>46</v>
      </c>
      <c r="C4" s="822" t="s">
        <v>47</v>
      </c>
      <c r="D4" s="823" t="s">
        <v>50</v>
      </c>
      <c r="E4" s="824" t="s">
        <v>318</v>
      </c>
      <c r="F4" s="825"/>
      <c r="G4" s="825"/>
      <c r="H4" s="825"/>
      <c r="I4" s="825"/>
      <c r="J4" s="826"/>
      <c r="K4" s="824" t="str">
        <f>'Настольный теннис'!$K$4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080" t="s">
        <v>74</v>
      </c>
    </row>
    <row r="5" spans="1:37" ht="15" customHeight="1" x14ac:dyDescent="0.3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082"/>
    </row>
    <row r="6" spans="1:37" ht="28.5" customHeight="1" x14ac:dyDescent="0.3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358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082"/>
    </row>
    <row r="7" spans="1:37" ht="26.25" customHeight="1" x14ac:dyDescent="0.3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084"/>
    </row>
    <row r="8" spans="1:37" ht="18.75" customHeight="1" x14ac:dyDescent="0.3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206"/>
    </row>
    <row r="9" spans="1:37" ht="31.5" customHeight="1" x14ac:dyDescent="0.3">
      <c r="A9" s="129">
        <v>1</v>
      </c>
      <c r="B9" s="367" t="s">
        <v>193</v>
      </c>
      <c r="C9" s="239" t="s">
        <v>68</v>
      </c>
      <c r="D9" s="225" t="s">
        <v>42</v>
      </c>
      <c r="E9" s="225">
        <v>12</v>
      </c>
      <c r="F9" s="210">
        <v>600</v>
      </c>
      <c r="G9" s="210">
        <f t="shared" ref="G9:G16" si="0">F9*E9</f>
        <v>7200</v>
      </c>
      <c r="H9" s="47">
        <v>12</v>
      </c>
      <c r="I9" s="47">
        <v>600</v>
      </c>
      <c r="J9" s="47">
        <f t="shared" ref="J9:J14" si="1">I9*H9</f>
        <v>7200</v>
      </c>
      <c r="K9" s="210">
        <v>12</v>
      </c>
      <c r="L9" s="210">
        <v>0</v>
      </c>
      <c r="M9" s="210">
        <v>700</v>
      </c>
      <c r="N9" s="133">
        <f t="shared" ref="N9:N16" si="2">K9*L9*M9</f>
        <v>0</v>
      </c>
      <c r="O9" s="47">
        <v>0</v>
      </c>
      <c r="P9" s="47">
        <v>0</v>
      </c>
      <c r="Q9" s="47">
        <v>0</v>
      </c>
      <c r="R9" s="47">
        <f t="shared" ref="R9:R13" si="3">O9*P9*Q9</f>
        <v>0</v>
      </c>
      <c r="S9" s="210">
        <v>12</v>
      </c>
      <c r="T9" s="210">
        <v>300</v>
      </c>
      <c r="U9" s="210">
        <v>1</v>
      </c>
      <c r="V9" s="135">
        <f t="shared" ref="V9:V16" si="4">PRODUCT(S9:U9)</f>
        <v>3600</v>
      </c>
      <c r="W9" s="210">
        <v>150</v>
      </c>
      <c r="X9" s="210">
        <v>0</v>
      </c>
      <c r="Y9" s="135">
        <f t="shared" ref="Y9:Y16" si="5">PRODUCT(W9:X9)</f>
        <v>0</v>
      </c>
      <c r="Z9" s="133">
        <f t="shared" ref="Z9:Z16" si="6">SUM(V9,Y9)</f>
        <v>3600</v>
      </c>
      <c r="AA9" s="47">
        <v>12</v>
      </c>
      <c r="AB9" s="47">
        <v>200</v>
      </c>
      <c r="AC9" s="47">
        <v>1</v>
      </c>
      <c r="AD9" s="47">
        <f t="shared" ref="AD9:AD16" si="7">PRODUCT(AA9:AC9)</f>
        <v>2400</v>
      </c>
      <c r="AE9" s="47">
        <v>0</v>
      </c>
      <c r="AF9" s="47">
        <f>PRODUCT(AA9*AE9)*150</f>
        <v>0</v>
      </c>
      <c r="AG9" s="47">
        <f t="shared" ref="AG9:AG16" si="8">SUM(AD9,AF9)</f>
        <v>2400</v>
      </c>
      <c r="AH9" s="133">
        <f t="shared" ref="AH9:AH16" si="9">G9+N9+Z9</f>
        <v>10800</v>
      </c>
      <c r="AI9" s="144">
        <f t="shared" ref="AI9:AI16" si="10">J9+R9+AG9</f>
        <v>9600</v>
      </c>
      <c r="AJ9" s="211">
        <f t="shared" ref="AJ9:AJ16" si="11">AH9-AI9</f>
        <v>1200</v>
      </c>
      <c r="AK9" s="206" t="s">
        <v>424</v>
      </c>
    </row>
    <row r="10" spans="1:37" ht="30" customHeight="1" x14ac:dyDescent="0.3">
      <c r="A10" s="129">
        <v>2</v>
      </c>
      <c r="B10" s="403" t="s">
        <v>194</v>
      </c>
      <c r="C10" s="239" t="s">
        <v>140</v>
      </c>
      <c r="D10" s="225" t="s">
        <v>42</v>
      </c>
      <c r="E10" s="225">
        <v>12</v>
      </c>
      <c r="F10" s="210">
        <v>600</v>
      </c>
      <c r="G10" s="210">
        <f t="shared" si="0"/>
        <v>7200</v>
      </c>
      <c r="H10" s="47">
        <v>0</v>
      </c>
      <c r="I10" s="47"/>
      <c r="J10" s="47">
        <f t="shared" si="1"/>
        <v>0</v>
      </c>
      <c r="K10" s="210">
        <v>12</v>
      </c>
      <c r="L10" s="210">
        <v>0</v>
      </c>
      <c r="M10" s="210">
        <v>700</v>
      </c>
      <c r="N10" s="133">
        <f t="shared" si="2"/>
        <v>0</v>
      </c>
      <c r="O10" s="47">
        <v>0</v>
      </c>
      <c r="P10" s="47">
        <v>3</v>
      </c>
      <c r="Q10" s="47">
        <v>0</v>
      </c>
      <c r="R10" s="47">
        <f t="shared" si="3"/>
        <v>0</v>
      </c>
      <c r="S10" s="210">
        <v>12</v>
      </c>
      <c r="T10" s="210">
        <v>300</v>
      </c>
      <c r="U10" s="210">
        <v>1</v>
      </c>
      <c r="V10" s="135">
        <f t="shared" si="4"/>
        <v>3600</v>
      </c>
      <c r="W10" s="210">
        <v>150</v>
      </c>
      <c r="X10" s="210">
        <v>0</v>
      </c>
      <c r="Y10" s="135">
        <f t="shared" si="5"/>
        <v>0</v>
      </c>
      <c r="Z10" s="133">
        <f t="shared" si="6"/>
        <v>3600</v>
      </c>
      <c r="AA10" s="47">
        <v>0</v>
      </c>
      <c r="AB10" s="47">
        <v>300</v>
      </c>
      <c r="AC10" s="47">
        <v>0</v>
      </c>
      <c r="AD10" s="47">
        <f t="shared" si="7"/>
        <v>0</v>
      </c>
      <c r="AE10" s="47">
        <v>0</v>
      </c>
      <c r="AF10" s="47">
        <f t="shared" ref="AF10:AF16" si="12">PRODUCT(AA10*AE10)*150</f>
        <v>0</v>
      </c>
      <c r="AG10" s="47">
        <f t="shared" si="8"/>
        <v>0</v>
      </c>
      <c r="AH10" s="133">
        <f t="shared" si="9"/>
        <v>10800</v>
      </c>
      <c r="AI10" s="144">
        <f t="shared" si="10"/>
        <v>0</v>
      </c>
      <c r="AJ10" s="211">
        <f t="shared" si="11"/>
        <v>10800</v>
      </c>
      <c r="AK10" s="206"/>
    </row>
    <row r="11" spans="1:37" ht="33.75" customHeight="1" x14ac:dyDescent="0.3">
      <c r="A11" s="129">
        <v>3</v>
      </c>
      <c r="B11" s="403" t="s">
        <v>195</v>
      </c>
      <c r="C11" s="239" t="s">
        <v>68</v>
      </c>
      <c r="D11" s="225" t="s">
        <v>42</v>
      </c>
      <c r="E11" s="225">
        <v>0</v>
      </c>
      <c r="F11" s="210">
        <v>3600</v>
      </c>
      <c r="G11" s="210">
        <f t="shared" si="0"/>
        <v>0</v>
      </c>
      <c r="H11" s="47">
        <v>0</v>
      </c>
      <c r="I11" s="47"/>
      <c r="J11" s="47">
        <f t="shared" si="1"/>
        <v>0</v>
      </c>
      <c r="K11" s="210">
        <v>10</v>
      </c>
      <c r="L11" s="210">
        <v>0</v>
      </c>
      <c r="M11" s="210">
        <v>700</v>
      </c>
      <c r="N11" s="133">
        <f t="shared" si="2"/>
        <v>0</v>
      </c>
      <c r="O11" s="47">
        <v>0</v>
      </c>
      <c r="P11" s="47">
        <v>0</v>
      </c>
      <c r="Q11" s="47">
        <v>0</v>
      </c>
      <c r="R11" s="47">
        <f t="shared" si="3"/>
        <v>0</v>
      </c>
      <c r="S11" s="210">
        <v>0</v>
      </c>
      <c r="T11" s="210">
        <v>300</v>
      </c>
      <c r="U11" s="210">
        <v>3</v>
      </c>
      <c r="V11" s="135">
        <f t="shared" si="4"/>
        <v>0</v>
      </c>
      <c r="W11" s="210">
        <v>150</v>
      </c>
      <c r="X11" s="210">
        <v>0</v>
      </c>
      <c r="Y11" s="135">
        <f t="shared" si="5"/>
        <v>0</v>
      </c>
      <c r="Z11" s="133">
        <f t="shared" si="6"/>
        <v>0</v>
      </c>
      <c r="AA11" s="47">
        <v>0</v>
      </c>
      <c r="AB11" s="47">
        <v>300</v>
      </c>
      <c r="AC11" s="47">
        <v>0</v>
      </c>
      <c r="AD11" s="47">
        <f t="shared" si="7"/>
        <v>0</v>
      </c>
      <c r="AE11" s="47">
        <v>0</v>
      </c>
      <c r="AF11" s="47">
        <f t="shared" si="12"/>
        <v>0</v>
      </c>
      <c r="AG11" s="47">
        <f t="shared" si="8"/>
        <v>0</v>
      </c>
      <c r="AH11" s="133">
        <f t="shared" si="9"/>
        <v>0</v>
      </c>
      <c r="AI11" s="144">
        <f t="shared" si="10"/>
        <v>0</v>
      </c>
      <c r="AJ11" s="211">
        <f t="shared" si="11"/>
        <v>0</v>
      </c>
      <c r="AK11" s="206"/>
    </row>
    <row r="12" spans="1:37" ht="33" customHeight="1" x14ac:dyDescent="0.3">
      <c r="A12" s="129">
        <v>4</v>
      </c>
      <c r="B12" s="367" t="s">
        <v>192</v>
      </c>
      <c r="C12" s="239" t="s">
        <v>140</v>
      </c>
      <c r="D12" s="225" t="s">
        <v>42</v>
      </c>
      <c r="E12" s="225">
        <v>4</v>
      </c>
      <c r="F12" s="210">
        <v>600</v>
      </c>
      <c r="G12" s="210">
        <f t="shared" si="0"/>
        <v>2400</v>
      </c>
      <c r="H12" s="47">
        <v>7</v>
      </c>
      <c r="I12" s="47"/>
      <c r="J12" s="47">
        <f t="shared" si="1"/>
        <v>0</v>
      </c>
      <c r="K12" s="210">
        <v>4</v>
      </c>
      <c r="L12" s="210">
        <v>2</v>
      </c>
      <c r="M12" s="210">
        <v>700</v>
      </c>
      <c r="N12" s="133">
        <f t="shared" si="2"/>
        <v>5600</v>
      </c>
      <c r="O12" s="47">
        <v>0</v>
      </c>
      <c r="P12" s="47">
        <v>0</v>
      </c>
      <c r="Q12" s="47">
        <v>0</v>
      </c>
      <c r="R12" s="47">
        <f t="shared" si="3"/>
        <v>0</v>
      </c>
      <c r="S12" s="210">
        <v>4</v>
      </c>
      <c r="T12" s="210">
        <v>300</v>
      </c>
      <c r="U12" s="210">
        <v>2</v>
      </c>
      <c r="V12" s="135">
        <f t="shared" si="4"/>
        <v>2400</v>
      </c>
      <c r="W12" s="210">
        <v>150</v>
      </c>
      <c r="X12" s="210">
        <v>4</v>
      </c>
      <c r="Y12" s="135">
        <f t="shared" si="5"/>
        <v>600</v>
      </c>
      <c r="Z12" s="133">
        <f t="shared" si="6"/>
        <v>3000</v>
      </c>
      <c r="AA12" s="47">
        <v>0</v>
      </c>
      <c r="AB12" s="47">
        <v>300</v>
      </c>
      <c r="AC12" s="47">
        <v>0</v>
      </c>
      <c r="AD12" s="47">
        <f t="shared" si="7"/>
        <v>0</v>
      </c>
      <c r="AE12" s="47">
        <v>0</v>
      </c>
      <c r="AF12" s="47">
        <f t="shared" si="12"/>
        <v>0</v>
      </c>
      <c r="AG12" s="47">
        <f t="shared" si="8"/>
        <v>0</v>
      </c>
      <c r="AH12" s="133">
        <f t="shared" si="9"/>
        <v>11000</v>
      </c>
      <c r="AI12" s="144">
        <f t="shared" si="10"/>
        <v>0</v>
      </c>
      <c r="AJ12" s="211">
        <f t="shared" si="11"/>
        <v>11000</v>
      </c>
      <c r="AK12" s="206"/>
    </row>
    <row r="13" spans="1:37" ht="45.75" customHeight="1" x14ac:dyDescent="0.3">
      <c r="A13" s="129">
        <v>5</v>
      </c>
      <c r="B13" s="224" t="s">
        <v>196</v>
      </c>
      <c r="C13" s="129" t="s">
        <v>69</v>
      </c>
      <c r="D13" s="130" t="s">
        <v>42</v>
      </c>
      <c r="E13" s="209">
        <v>8</v>
      </c>
      <c r="F13" s="132">
        <v>2600</v>
      </c>
      <c r="G13" s="210">
        <f t="shared" si="0"/>
        <v>20800</v>
      </c>
      <c r="H13" s="136">
        <v>7</v>
      </c>
      <c r="I13" s="136"/>
      <c r="J13" s="134">
        <f t="shared" si="1"/>
        <v>0</v>
      </c>
      <c r="K13" s="132">
        <v>8</v>
      </c>
      <c r="L13" s="132">
        <v>2</v>
      </c>
      <c r="M13" s="210">
        <v>700</v>
      </c>
      <c r="N13" s="133">
        <f t="shared" si="2"/>
        <v>11200</v>
      </c>
      <c r="O13" s="136">
        <v>7</v>
      </c>
      <c r="P13" s="136">
        <v>2</v>
      </c>
      <c r="Q13" s="136">
        <v>800</v>
      </c>
      <c r="R13" s="134">
        <f t="shared" si="3"/>
        <v>11200</v>
      </c>
      <c r="S13" s="132">
        <v>8</v>
      </c>
      <c r="T13" s="132">
        <v>300</v>
      </c>
      <c r="U13" s="132">
        <v>2</v>
      </c>
      <c r="V13" s="135">
        <f t="shared" si="4"/>
        <v>4800</v>
      </c>
      <c r="W13" s="210">
        <v>150</v>
      </c>
      <c r="X13" s="210">
        <v>0</v>
      </c>
      <c r="Y13" s="135">
        <f t="shared" si="5"/>
        <v>0</v>
      </c>
      <c r="Z13" s="133">
        <f t="shared" si="6"/>
        <v>4800</v>
      </c>
      <c r="AA13" s="47">
        <v>7</v>
      </c>
      <c r="AB13" s="47">
        <v>300</v>
      </c>
      <c r="AC13" s="47">
        <v>3</v>
      </c>
      <c r="AD13" s="47">
        <f t="shared" si="7"/>
        <v>6300</v>
      </c>
      <c r="AE13" s="47">
        <v>0</v>
      </c>
      <c r="AF13" s="47">
        <f t="shared" si="12"/>
        <v>0</v>
      </c>
      <c r="AG13" s="47">
        <f t="shared" si="8"/>
        <v>6300</v>
      </c>
      <c r="AH13" s="133">
        <f t="shared" si="9"/>
        <v>36800</v>
      </c>
      <c r="AI13" s="144">
        <f t="shared" si="10"/>
        <v>17500</v>
      </c>
      <c r="AJ13" s="211">
        <f t="shared" si="11"/>
        <v>19300</v>
      </c>
      <c r="AK13" s="206" t="s">
        <v>425</v>
      </c>
    </row>
    <row r="14" spans="1:37" ht="33.75" customHeight="1" x14ac:dyDescent="0.3">
      <c r="A14" s="129">
        <v>6</v>
      </c>
      <c r="B14" s="367" t="s">
        <v>368</v>
      </c>
      <c r="C14" s="239" t="s">
        <v>69</v>
      </c>
      <c r="D14" s="225" t="s">
        <v>42</v>
      </c>
      <c r="E14" s="225">
        <v>12</v>
      </c>
      <c r="F14" s="210">
        <v>1200</v>
      </c>
      <c r="G14" s="210">
        <f t="shared" si="0"/>
        <v>14400</v>
      </c>
      <c r="H14" s="47">
        <v>10</v>
      </c>
      <c r="I14" s="47">
        <v>1400</v>
      </c>
      <c r="J14" s="47">
        <f t="shared" si="1"/>
        <v>14000</v>
      </c>
      <c r="K14" s="210">
        <v>12</v>
      </c>
      <c r="L14" s="210">
        <v>2</v>
      </c>
      <c r="M14" s="210">
        <v>700</v>
      </c>
      <c r="N14" s="133">
        <f t="shared" si="2"/>
        <v>16800</v>
      </c>
      <c r="O14" s="47">
        <v>10</v>
      </c>
      <c r="P14" s="47">
        <v>1</v>
      </c>
      <c r="Q14" s="47">
        <v>500</v>
      </c>
      <c r="R14" s="47">
        <f>O14*P14*Q14</f>
        <v>5000</v>
      </c>
      <c r="S14" s="210">
        <v>12</v>
      </c>
      <c r="T14" s="210">
        <v>300</v>
      </c>
      <c r="U14" s="210">
        <v>3</v>
      </c>
      <c r="V14" s="135">
        <f t="shared" si="4"/>
        <v>10800</v>
      </c>
      <c r="W14" s="210">
        <v>150</v>
      </c>
      <c r="X14" s="210">
        <v>0</v>
      </c>
      <c r="Y14" s="135">
        <f t="shared" si="5"/>
        <v>0</v>
      </c>
      <c r="Z14" s="133">
        <f t="shared" si="6"/>
        <v>10800</v>
      </c>
      <c r="AA14" s="47">
        <v>10</v>
      </c>
      <c r="AB14" s="47">
        <v>300</v>
      </c>
      <c r="AC14" s="47">
        <v>2</v>
      </c>
      <c r="AD14" s="47">
        <f t="shared" si="7"/>
        <v>6000</v>
      </c>
      <c r="AE14" s="47">
        <v>0</v>
      </c>
      <c r="AF14" s="47">
        <f t="shared" si="12"/>
        <v>0</v>
      </c>
      <c r="AG14" s="47">
        <f t="shared" si="8"/>
        <v>6000</v>
      </c>
      <c r="AH14" s="133">
        <f t="shared" si="9"/>
        <v>42000</v>
      </c>
      <c r="AI14" s="144">
        <f t="shared" si="10"/>
        <v>25000</v>
      </c>
      <c r="AJ14" s="211">
        <f t="shared" si="11"/>
        <v>17000</v>
      </c>
      <c r="AK14" s="206" t="s">
        <v>426</v>
      </c>
    </row>
    <row r="15" spans="1:37" ht="35.25" customHeight="1" x14ac:dyDescent="0.3">
      <c r="A15" s="129">
        <v>7</v>
      </c>
      <c r="B15" s="367" t="s">
        <v>197</v>
      </c>
      <c r="C15" s="239" t="s">
        <v>69</v>
      </c>
      <c r="D15" s="225" t="s">
        <v>42</v>
      </c>
      <c r="E15" s="225">
        <v>9</v>
      </c>
      <c r="F15" s="210">
        <v>2400</v>
      </c>
      <c r="G15" s="210">
        <f t="shared" si="0"/>
        <v>21600</v>
      </c>
      <c r="H15" s="47">
        <v>0</v>
      </c>
      <c r="I15" s="47"/>
      <c r="J15" s="47">
        <f t="shared" ref="J15" si="13">I15*H15</f>
        <v>0</v>
      </c>
      <c r="K15" s="210">
        <v>9</v>
      </c>
      <c r="L15" s="210">
        <v>2</v>
      </c>
      <c r="M15" s="210">
        <v>700</v>
      </c>
      <c r="N15" s="133">
        <f t="shared" si="2"/>
        <v>12600</v>
      </c>
      <c r="O15" s="47">
        <v>0</v>
      </c>
      <c r="P15" s="47">
        <v>0</v>
      </c>
      <c r="Q15" s="47">
        <v>0</v>
      </c>
      <c r="R15" s="47">
        <f>O15*P15*Q15</f>
        <v>0</v>
      </c>
      <c r="S15" s="210">
        <v>10</v>
      </c>
      <c r="T15" s="210">
        <v>300</v>
      </c>
      <c r="U15" s="210">
        <v>3</v>
      </c>
      <c r="V15" s="135">
        <f t="shared" si="4"/>
        <v>9000</v>
      </c>
      <c r="W15" s="210">
        <v>150</v>
      </c>
      <c r="X15" s="210">
        <v>10</v>
      </c>
      <c r="Y15" s="135">
        <f t="shared" si="5"/>
        <v>1500</v>
      </c>
      <c r="Z15" s="133">
        <f t="shared" si="6"/>
        <v>10500</v>
      </c>
      <c r="AA15" s="47">
        <v>0</v>
      </c>
      <c r="AB15" s="47">
        <v>300</v>
      </c>
      <c r="AC15" s="47">
        <v>0</v>
      </c>
      <c r="AD15" s="47">
        <f t="shared" si="7"/>
        <v>0</v>
      </c>
      <c r="AE15" s="47">
        <v>0</v>
      </c>
      <c r="AF15" s="47">
        <f t="shared" si="12"/>
        <v>0</v>
      </c>
      <c r="AG15" s="47">
        <f t="shared" si="8"/>
        <v>0</v>
      </c>
      <c r="AH15" s="133">
        <f t="shared" si="9"/>
        <v>44700</v>
      </c>
      <c r="AI15" s="144">
        <f t="shared" si="10"/>
        <v>0</v>
      </c>
      <c r="AJ15" s="211">
        <f t="shared" si="11"/>
        <v>44700</v>
      </c>
      <c r="AK15" s="206"/>
    </row>
    <row r="16" spans="1:37" ht="31.5" customHeight="1" x14ac:dyDescent="0.3">
      <c r="A16" s="129">
        <v>8</v>
      </c>
      <c r="B16" s="404" t="s">
        <v>198</v>
      </c>
      <c r="C16" s="287" t="s">
        <v>69</v>
      </c>
      <c r="D16" s="379" t="s">
        <v>42</v>
      </c>
      <c r="E16" s="379">
        <v>10</v>
      </c>
      <c r="F16" s="401">
        <v>2600</v>
      </c>
      <c r="G16" s="210">
        <f t="shared" si="0"/>
        <v>26000</v>
      </c>
      <c r="H16" s="401"/>
      <c r="I16" s="401"/>
      <c r="J16" s="401">
        <f>I16*H16</f>
        <v>0</v>
      </c>
      <c r="K16" s="401">
        <v>10</v>
      </c>
      <c r="L16" s="401">
        <v>2</v>
      </c>
      <c r="M16" s="401">
        <v>500</v>
      </c>
      <c r="N16" s="133">
        <f t="shared" si="2"/>
        <v>10000</v>
      </c>
      <c r="O16" s="401"/>
      <c r="P16" s="401"/>
      <c r="Q16" s="401"/>
      <c r="R16" s="401">
        <f>O16*P16*Q16</f>
        <v>0</v>
      </c>
      <c r="S16" s="401">
        <v>10</v>
      </c>
      <c r="T16" s="401">
        <v>300</v>
      </c>
      <c r="U16" s="401">
        <v>2</v>
      </c>
      <c r="V16" s="135">
        <f t="shared" si="4"/>
        <v>6000</v>
      </c>
      <c r="W16" s="210">
        <v>150</v>
      </c>
      <c r="X16" s="210">
        <v>20</v>
      </c>
      <c r="Y16" s="135">
        <f t="shared" si="5"/>
        <v>3000</v>
      </c>
      <c r="Z16" s="133">
        <f t="shared" si="6"/>
        <v>9000</v>
      </c>
      <c r="AA16" s="47">
        <v>0</v>
      </c>
      <c r="AB16" s="47">
        <v>300</v>
      </c>
      <c r="AC16" s="47">
        <v>0</v>
      </c>
      <c r="AD16" s="47">
        <f t="shared" si="7"/>
        <v>0</v>
      </c>
      <c r="AE16" s="47">
        <v>0</v>
      </c>
      <c r="AF16" s="47">
        <f t="shared" si="12"/>
        <v>0</v>
      </c>
      <c r="AG16" s="47">
        <f t="shared" si="8"/>
        <v>0</v>
      </c>
      <c r="AH16" s="133">
        <f t="shared" si="9"/>
        <v>45000</v>
      </c>
      <c r="AI16" s="144">
        <f t="shared" si="10"/>
        <v>0</v>
      </c>
      <c r="AJ16" s="211">
        <f t="shared" si="11"/>
        <v>45000</v>
      </c>
      <c r="AK16" s="206"/>
    </row>
    <row r="17" spans="1:37" ht="29.25" customHeight="1" x14ac:dyDescent="0.3">
      <c r="A17" s="1087" t="s">
        <v>59</v>
      </c>
      <c r="B17" s="879"/>
      <c r="C17" s="112"/>
      <c r="D17" s="112"/>
      <c r="E17" s="192">
        <f>SUM(E9:E16)</f>
        <v>67</v>
      </c>
      <c r="F17" s="192">
        <f t="shared" ref="F17:AH17" si="14">SUM(F9:F16)</f>
        <v>14200</v>
      </c>
      <c r="G17" s="192">
        <f t="shared" si="14"/>
        <v>99600</v>
      </c>
      <c r="H17" s="192">
        <f t="shared" si="14"/>
        <v>36</v>
      </c>
      <c r="I17" s="192">
        <f t="shared" si="14"/>
        <v>2000</v>
      </c>
      <c r="J17" s="192">
        <f t="shared" si="14"/>
        <v>21200</v>
      </c>
      <c r="K17" s="192">
        <f t="shared" si="14"/>
        <v>77</v>
      </c>
      <c r="L17" s="192">
        <f t="shared" si="14"/>
        <v>10</v>
      </c>
      <c r="M17" s="192">
        <f t="shared" si="14"/>
        <v>5400</v>
      </c>
      <c r="N17" s="192">
        <f t="shared" si="14"/>
        <v>56200</v>
      </c>
      <c r="O17" s="192">
        <f t="shared" si="14"/>
        <v>17</v>
      </c>
      <c r="P17" s="192">
        <f t="shared" si="14"/>
        <v>6</v>
      </c>
      <c r="Q17" s="192">
        <f t="shared" si="14"/>
        <v>1300</v>
      </c>
      <c r="R17" s="192">
        <f t="shared" si="14"/>
        <v>16200</v>
      </c>
      <c r="S17" s="192">
        <f t="shared" si="14"/>
        <v>68</v>
      </c>
      <c r="T17" s="192">
        <f t="shared" si="14"/>
        <v>2400</v>
      </c>
      <c r="U17" s="192">
        <f t="shared" si="14"/>
        <v>17</v>
      </c>
      <c r="V17" s="192">
        <f t="shared" si="14"/>
        <v>40200</v>
      </c>
      <c r="W17" s="192">
        <f t="shared" si="14"/>
        <v>1200</v>
      </c>
      <c r="X17" s="192">
        <f t="shared" si="14"/>
        <v>34</v>
      </c>
      <c r="Y17" s="192">
        <f t="shared" si="14"/>
        <v>5100</v>
      </c>
      <c r="Z17" s="192">
        <f t="shared" si="14"/>
        <v>45300</v>
      </c>
      <c r="AA17" s="192">
        <f t="shared" si="14"/>
        <v>29</v>
      </c>
      <c r="AB17" s="192">
        <f t="shared" si="14"/>
        <v>2300</v>
      </c>
      <c r="AC17" s="192">
        <f t="shared" si="14"/>
        <v>6</v>
      </c>
      <c r="AD17" s="192">
        <f t="shared" si="14"/>
        <v>14700</v>
      </c>
      <c r="AE17" s="192">
        <f t="shared" si="14"/>
        <v>0</v>
      </c>
      <c r="AF17" s="192">
        <f t="shared" si="14"/>
        <v>0</v>
      </c>
      <c r="AG17" s="192">
        <f t="shared" si="14"/>
        <v>14700</v>
      </c>
      <c r="AH17" s="192">
        <f t="shared" si="14"/>
        <v>201100</v>
      </c>
      <c r="AI17" s="97">
        <f>SUM(AI9:AI16)</f>
        <v>52100</v>
      </c>
      <c r="AJ17" s="212">
        <f>SUM(AJ9:AJ16)</f>
        <v>149000</v>
      </c>
      <c r="AK17" s="206"/>
    </row>
    <row r="18" spans="1:37" ht="15.75" hidden="1" customHeight="1" x14ac:dyDescent="0.3">
      <c r="A18" s="1088" t="s">
        <v>49</v>
      </c>
      <c r="B18" s="974"/>
      <c r="C18" s="974"/>
      <c r="D18" s="974"/>
      <c r="E18" s="974"/>
      <c r="F18" s="974"/>
      <c r="G18" s="974"/>
      <c r="H18" s="974"/>
      <c r="I18" s="974"/>
      <c r="J18" s="974"/>
      <c r="K18" s="974"/>
      <c r="L18" s="974"/>
      <c r="M18" s="974"/>
      <c r="N18" s="974"/>
      <c r="O18" s="974"/>
      <c r="P18" s="974"/>
      <c r="Q18" s="974"/>
      <c r="R18" s="974"/>
      <c r="S18" s="974"/>
      <c r="T18" s="974"/>
      <c r="U18" s="974"/>
      <c r="V18" s="974"/>
      <c r="W18" s="974"/>
      <c r="X18" s="974"/>
      <c r="Y18" s="974"/>
      <c r="Z18" s="974"/>
      <c r="AA18" s="974"/>
      <c r="AB18" s="974"/>
      <c r="AC18" s="974"/>
      <c r="AD18" s="974"/>
      <c r="AE18" s="974"/>
      <c r="AF18" s="974"/>
      <c r="AG18" s="974"/>
      <c r="AH18" s="974"/>
      <c r="AI18" s="974"/>
      <c r="AJ18" s="1089"/>
      <c r="AK18" s="206"/>
    </row>
    <row r="19" spans="1:37" ht="16.5" hidden="1" customHeight="1" x14ac:dyDescent="0.3">
      <c r="A19" s="142"/>
      <c r="B19" s="141"/>
      <c r="C19" s="142"/>
      <c r="D19" s="143" t="s">
        <v>42</v>
      </c>
      <c r="E19" s="143">
        <v>0</v>
      </c>
      <c r="F19" s="143"/>
      <c r="G19" s="143">
        <f>F19*E19</f>
        <v>0</v>
      </c>
      <c r="H19" s="144"/>
      <c r="I19" s="144"/>
      <c r="J19" s="144">
        <f>I19*H19</f>
        <v>0</v>
      </c>
      <c r="K19" s="143">
        <v>0</v>
      </c>
      <c r="L19" s="143">
        <v>0</v>
      </c>
      <c r="M19" s="143"/>
      <c r="N19" s="143">
        <f>K19*L19*M19</f>
        <v>0</v>
      </c>
      <c r="O19" s="144"/>
      <c r="P19" s="144"/>
      <c r="Q19" s="144"/>
      <c r="R19" s="144">
        <f>O19*P19*Q19</f>
        <v>0</v>
      </c>
      <c r="S19" s="143">
        <v>0</v>
      </c>
      <c r="T19" s="143"/>
      <c r="U19" s="143">
        <v>0</v>
      </c>
      <c r="V19" s="143">
        <f>PRODUCT(S19:U19)</f>
        <v>0</v>
      </c>
      <c r="W19" s="143"/>
      <c r="X19" s="143">
        <v>0</v>
      </c>
      <c r="Y19" s="143">
        <f>PRODUCT(W19:X19)</f>
        <v>0</v>
      </c>
      <c r="Z19" s="143">
        <f>SUM(V19,Y19)</f>
        <v>0</v>
      </c>
      <c r="AA19" s="144"/>
      <c r="AB19" s="144">
        <v>0</v>
      </c>
      <c r="AC19" s="144"/>
      <c r="AD19" s="144">
        <f>PRODUCT(AA19:AC19)</f>
        <v>0</v>
      </c>
      <c r="AE19" s="144"/>
      <c r="AF19" s="144">
        <f>PRODUCT(AE19:AE19)</f>
        <v>0</v>
      </c>
      <c r="AG19" s="144">
        <f>SUM(AD19,AF19)</f>
        <v>0</v>
      </c>
      <c r="AH19" s="143">
        <f>G19+N19+Z19</f>
        <v>0</v>
      </c>
      <c r="AI19" s="144">
        <f>J19+R19+AG19</f>
        <v>0</v>
      </c>
      <c r="AJ19" s="213">
        <f>AH19-AI19</f>
        <v>0</v>
      </c>
      <c r="AK19" s="206"/>
    </row>
    <row r="20" spans="1:37" ht="17.25" hidden="1" customHeight="1" x14ac:dyDescent="0.3">
      <c r="A20" s="142">
        <v>9</v>
      </c>
      <c r="B20" s="141" t="s">
        <v>82</v>
      </c>
      <c r="C20" s="142" t="s">
        <v>71</v>
      </c>
      <c r="D20" s="143" t="s">
        <v>42</v>
      </c>
      <c r="E20" s="143">
        <v>0</v>
      </c>
      <c r="F20" s="143">
        <v>600</v>
      </c>
      <c r="G20" s="143">
        <f>F20*E20</f>
        <v>0</v>
      </c>
      <c r="H20" s="144"/>
      <c r="I20" s="144"/>
      <c r="J20" s="144">
        <f>I20*H20</f>
        <v>0</v>
      </c>
      <c r="K20" s="143">
        <v>0</v>
      </c>
      <c r="L20" s="143">
        <v>2</v>
      </c>
      <c r="M20" s="143">
        <v>500</v>
      </c>
      <c r="N20" s="143">
        <f>K20*L20*M20</f>
        <v>0</v>
      </c>
      <c r="O20" s="144"/>
      <c r="P20" s="144"/>
      <c r="Q20" s="144"/>
      <c r="R20" s="144">
        <f>O20*P20*Q20</f>
        <v>0</v>
      </c>
      <c r="S20" s="143">
        <v>0</v>
      </c>
      <c r="T20" s="143">
        <v>300</v>
      </c>
      <c r="U20" s="143">
        <v>3</v>
      </c>
      <c r="V20" s="143">
        <f>PRODUCT(S20:U20)</f>
        <v>0</v>
      </c>
      <c r="W20" s="143">
        <v>150</v>
      </c>
      <c r="X20" s="143">
        <v>0</v>
      </c>
      <c r="Y20" s="143">
        <f>PRODUCT(W20:X20)</f>
        <v>0</v>
      </c>
      <c r="Z20" s="143">
        <f>SUM(V20,Y20)</f>
        <v>0</v>
      </c>
      <c r="AA20" s="144"/>
      <c r="AB20" s="144">
        <v>0</v>
      </c>
      <c r="AC20" s="144"/>
      <c r="AD20" s="144">
        <v>0</v>
      </c>
      <c r="AE20" s="144"/>
      <c r="AF20" s="144">
        <f>PRODUCT(AE20:AE20)</f>
        <v>0</v>
      </c>
      <c r="AG20" s="144">
        <f>SUM(AD20,AF20)</f>
        <v>0</v>
      </c>
      <c r="AH20" s="143">
        <f>G20+N20+Z20</f>
        <v>0</v>
      </c>
      <c r="AI20" s="144">
        <v>0</v>
      </c>
      <c r="AJ20" s="213">
        <f>AH20-AI20</f>
        <v>0</v>
      </c>
      <c r="AK20" s="206"/>
    </row>
    <row r="21" spans="1:37" ht="24.75" hidden="1" customHeight="1" x14ac:dyDescent="0.3">
      <c r="A21" s="153" t="s">
        <v>60</v>
      </c>
      <c r="B21" s="154"/>
      <c r="C21" s="153"/>
      <c r="D21" s="154"/>
      <c r="E21" s="155">
        <f>SUM(E19:E20)</f>
        <v>0</v>
      </c>
      <c r="F21" s="154"/>
      <c r="G21" s="155">
        <f>SUM(G19:G20)</f>
        <v>0</v>
      </c>
      <c r="H21" s="160"/>
      <c r="I21" s="160"/>
      <c r="J21" s="97">
        <f>SUM(J19:J20)</f>
        <v>0</v>
      </c>
      <c r="K21" s="155">
        <f>SUM(K19:K20)</f>
        <v>0</v>
      </c>
      <c r="L21" s="155">
        <f>SUM(L19:L20)</f>
        <v>2</v>
      </c>
      <c r="M21" s="154"/>
      <c r="N21" s="155">
        <f>SUM(N19:N20)</f>
        <v>0</v>
      </c>
      <c r="O21" s="160"/>
      <c r="P21" s="160"/>
      <c r="Q21" s="160"/>
      <c r="R21" s="97">
        <f>SUM(R19:R20)</f>
        <v>0</v>
      </c>
      <c r="S21" s="155">
        <f>SUM(S19:S20)</f>
        <v>0</v>
      </c>
      <c r="T21" s="154"/>
      <c r="U21" s="155">
        <f>SUM(U19:U20)</f>
        <v>3</v>
      </c>
      <c r="V21" s="155">
        <f>SUM(V19:V20)</f>
        <v>0</v>
      </c>
      <c r="W21" s="154"/>
      <c r="X21" s="155">
        <f>SUM(X19:X20)</f>
        <v>0</v>
      </c>
      <c r="Y21" s="155">
        <f>SUM(Y19:Y20)</f>
        <v>0</v>
      </c>
      <c r="Z21" s="155">
        <f>SUM(Z19:Z20)</f>
        <v>0</v>
      </c>
      <c r="AA21" s="160"/>
      <c r="AB21" s="160"/>
      <c r="AC21" s="160"/>
      <c r="AD21" s="160">
        <f>SUM(AD19:AD20)</f>
        <v>0</v>
      </c>
      <c r="AE21" s="160"/>
      <c r="AF21" s="160">
        <f>SUM(AF19:AF20)</f>
        <v>0</v>
      </c>
      <c r="AG21" s="97">
        <f>SUM(AG19:AG20)</f>
        <v>0</v>
      </c>
      <c r="AH21" s="155">
        <f>SUM(AH19:AH20)</f>
        <v>0</v>
      </c>
      <c r="AI21" s="97">
        <f>SUM(AI19:AI20)</f>
        <v>0</v>
      </c>
      <c r="AJ21" s="155">
        <f>SUM(AJ19:AJ20)</f>
        <v>0</v>
      </c>
      <c r="AK21" s="206"/>
    </row>
    <row r="22" spans="1:37" ht="16.5" customHeight="1" x14ac:dyDescent="0.3">
      <c r="A22" s="1090" t="s">
        <v>51</v>
      </c>
      <c r="B22" s="977"/>
      <c r="C22" s="977"/>
      <c r="D22" s="977"/>
      <c r="E22" s="977"/>
      <c r="F22" s="977"/>
      <c r="G22" s="977"/>
      <c r="H22" s="977"/>
      <c r="I22" s="977"/>
      <c r="J22" s="977"/>
      <c r="K22" s="977"/>
      <c r="L22" s="977"/>
      <c r="M22" s="977"/>
      <c r="N22" s="977"/>
      <c r="O22" s="977"/>
      <c r="P22" s="977"/>
      <c r="Q22" s="977"/>
      <c r="R22" s="977"/>
      <c r="S22" s="977"/>
      <c r="T22" s="977"/>
      <c r="U22" s="977"/>
      <c r="V22" s="977"/>
      <c r="W22" s="977"/>
      <c r="X22" s="977"/>
      <c r="Y22" s="977"/>
      <c r="Z22" s="977"/>
      <c r="AA22" s="977"/>
      <c r="AB22" s="977"/>
      <c r="AC22" s="977"/>
      <c r="AD22" s="977"/>
      <c r="AE22" s="977"/>
      <c r="AF22" s="977"/>
      <c r="AG22" s="977"/>
      <c r="AH22" s="977"/>
      <c r="AI22" s="977"/>
      <c r="AJ22" s="1091"/>
      <c r="AK22" s="206"/>
    </row>
    <row r="23" spans="1:37" ht="35.25" customHeight="1" x14ac:dyDescent="0.3">
      <c r="A23" s="102">
        <v>9</v>
      </c>
      <c r="B23" s="102" t="s">
        <v>199</v>
      </c>
      <c r="C23" s="102" t="s">
        <v>73</v>
      </c>
      <c r="D23" s="103" t="s">
        <v>42</v>
      </c>
      <c r="E23" s="103">
        <v>5</v>
      </c>
      <c r="F23" s="103">
        <v>600</v>
      </c>
      <c r="G23" s="64">
        <f>F23*E23</f>
        <v>3000</v>
      </c>
      <c r="H23" s="1046">
        <v>41638</v>
      </c>
      <c r="I23" s="1047"/>
      <c r="J23" s="1048"/>
      <c r="K23" s="64">
        <v>5</v>
      </c>
      <c r="L23" s="64">
        <v>0</v>
      </c>
      <c r="M23" s="64">
        <v>0</v>
      </c>
      <c r="N23" s="64">
        <f>K23*L23*M23</f>
        <v>0</v>
      </c>
      <c r="O23" s="1046">
        <v>16450</v>
      </c>
      <c r="P23" s="1047"/>
      <c r="Q23" s="1047"/>
      <c r="R23" s="1048"/>
      <c r="S23" s="64">
        <v>5</v>
      </c>
      <c r="T23" s="64">
        <v>300</v>
      </c>
      <c r="U23" s="64">
        <v>1</v>
      </c>
      <c r="V23" s="64">
        <f>PRODUCT(S23:U23)</f>
        <v>1500</v>
      </c>
      <c r="W23" s="64">
        <v>150</v>
      </c>
      <c r="X23" s="64">
        <v>0</v>
      </c>
      <c r="Y23" s="64">
        <f>PRODUCT(W23:X23)</f>
        <v>0</v>
      </c>
      <c r="Z23" s="64">
        <f>SUM(V23,Y23)</f>
        <v>1500</v>
      </c>
      <c r="AA23" s="1046">
        <v>14100</v>
      </c>
      <c r="AB23" s="1047"/>
      <c r="AC23" s="1047"/>
      <c r="AD23" s="1048"/>
      <c r="AE23" s="1046">
        <v>4950</v>
      </c>
      <c r="AF23" s="1048"/>
      <c r="AG23" s="993">
        <f>AE23+AA23</f>
        <v>19050</v>
      </c>
      <c r="AH23" s="64">
        <f>G23+N23+Z23</f>
        <v>4500</v>
      </c>
      <c r="AI23" s="993">
        <f>AG23+O23+H23</f>
        <v>77138</v>
      </c>
      <c r="AJ23" s="127">
        <f>AH23-AI23</f>
        <v>-72638</v>
      </c>
      <c r="AK23" s="206" t="s">
        <v>485</v>
      </c>
    </row>
    <row r="24" spans="1:37" ht="37.5" customHeight="1" x14ac:dyDescent="0.3">
      <c r="A24" s="102">
        <v>10</v>
      </c>
      <c r="B24" s="102" t="s">
        <v>192</v>
      </c>
      <c r="C24" s="102" t="s">
        <v>163</v>
      </c>
      <c r="D24" s="103" t="s">
        <v>42</v>
      </c>
      <c r="E24" s="103">
        <v>12</v>
      </c>
      <c r="F24" s="103">
        <v>600</v>
      </c>
      <c r="G24" s="64">
        <f>F24*E24</f>
        <v>7200</v>
      </c>
      <c r="H24" s="1053"/>
      <c r="I24" s="1054"/>
      <c r="J24" s="1055"/>
      <c r="K24" s="64">
        <v>12</v>
      </c>
      <c r="L24" s="64">
        <v>4</v>
      </c>
      <c r="M24" s="64">
        <v>700</v>
      </c>
      <c r="N24" s="64">
        <f>K24*L24*M24</f>
        <v>33600</v>
      </c>
      <c r="O24" s="1053"/>
      <c r="P24" s="1054"/>
      <c r="Q24" s="1054"/>
      <c r="R24" s="1055"/>
      <c r="S24" s="64">
        <v>12</v>
      </c>
      <c r="T24" s="64">
        <v>300</v>
      </c>
      <c r="U24" s="64">
        <v>5</v>
      </c>
      <c r="V24" s="64">
        <f>PRODUCT(S24:U24)</f>
        <v>18000</v>
      </c>
      <c r="W24" s="64"/>
      <c r="X24" s="64"/>
      <c r="Y24" s="64">
        <f>PRODUCT(W24:X24)</f>
        <v>0</v>
      </c>
      <c r="Z24" s="64">
        <f>SUM(V24,Y24)</f>
        <v>18000</v>
      </c>
      <c r="AA24" s="1053"/>
      <c r="AB24" s="1054"/>
      <c r="AC24" s="1054"/>
      <c r="AD24" s="1055"/>
      <c r="AE24" s="1053"/>
      <c r="AF24" s="1055"/>
      <c r="AG24" s="1056"/>
      <c r="AH24" s="64">
        <f>G24+N24+Z24</f>
        <v>58800</v>
      </c>
      <c r="AI24" s="997"/>
      <c r="AJ24" s="127">
        <f>SUM(AH24,-AI24)</f>
        <v>58800</v>
      </c>
      <c r="AK24" s="206"/>
    </row>
    <row r="25" spans="1:37" ht="36.75" customHeight="1" x14ac:dyDescent="0.3">
      <c r="A25" s="1087" t="s">
        <v>61</v>
      </c>
      <c r="B25" s="879"/>
      <c r="C25" s="112"/>
      <c r="D25" s="112"/>
      <c r="E25" s="192">
        <f>SUM(E23:E24)</f>
        <v>17</v>
      </c>
      <c r="F25" s="192">
        <f t="shared" ref="F25:AH25" si="15">SUM(F23:F24)</f>
        <v>1200</v>
      </c>
      <c r="G25" s="192">
        <f t="shared" si="15"/>
        <v>10200</v>
      </c>
      <c r="H25" s="192">
        <f t="shared" si="15"/>
        <v>41638</v>
      </c>
      <c r="I25" s="192">
        <f t="shared" si="15"/>
        <v>0</v>
      </c>
      <c r="J25" s="76">
        <f>H23</f>
        <v>41638</v>
      </c>
      <c r="K25" s="192">
        <f t="shared" si="15"/>
        <v>17</v>
      </c>
      <c r="L25" s="192">
        <f t="shared" si="15"/>
        <v>4</v>
      </c>
      <c r="M25" s="192">
        <f t="shared" si="15"/>
        <v>700</v>
      </c>
      <c r="N25" s="192">
        <f t="shared" si="15"/>
        <v>33600</v>
      </c>
      <c r="O25" s="192">
        <f t="shared" si="15"/>
        <v>16450</v>
      </c>
      <c r="P25" s="192">
        <f t="shared" si="15"/>
        <v>0</v>
      </c>
      <c r="Q25" s="192">
        <f t="shared" si="15"/>
        <v>0</v>
      </c>
      <c r="R25" s="76">
        <f>O23</f>
        <v>16450</v>
      </c>
      <c r="S25" s="192">
        <f t="shared" si="15"/>
        <v>17</v>
      </c>
      <c r="T25" s="192">
        <f t="shared" si="15"/>
        <v>600</v>
      </c>
      <c r="U25" s="192">
        <f t="shared" si="15"/>
        <v>6</v>
      </c>
      <c r="V25" s="192">
        <f t="shared" si="15"/>
        <v>19500</v>
      </c>
      <c r="W25" s="192">
        <f t="shared" si="15"/>
        <v>150</v>
      </c>
      <c r="X25" s="192">
        <f t="shared" si="15"/>
        <v>0</v>
      </c>
      <c r="Y25" s="192">
        <f t="shared" si="15"/>
        <v>0</v>
      </c>
      <c r="Z25" s="192">
        <f t="shared" si="15"/>
        <v>19500</v>
      </c>
      <c r="AA25" s="192">
        <f t="shared" si="15"/>
        <v>14100</v>
      </c>
      <c r="AB25" s="192">
        <f t="shared" si="15"/>
        <v>0</v>
      </c>
      <c r="AC25" s="192">
        <f t="shared" si="15"/>
        <v>0</v>
      </c>
      <c r="AD25" s="76">
        <f>AA23</f>
        <v>14100</v>
      </c>
      <c r="AE25" s="192">
        <f t="shared" si="15"/>
        <v>4950</v>
      </c>
      <c r="AF25" s="192">
        <f t="shared" si="15"/>
        <v>0</v>
      </c>
      <c r="AG25" s="192">
        <f t="shared" si="15"/>
        <v>19050</v>
      </c>
      <c r="AH25" s="192">
        <f t="shared" si="15"/>
        <v>63300</v>
      </c>
      <c r="AI25" s="159">
        <f t="shared" ref="AI25:AK25" si="16">SUM(AI23:AI24)</f>
        <v>77138</v>
      </c>
      <c r="AJ25" s="159">
        <f t="shared" si="16"/>
        <v>-13838</v>
      </c>
      <c r="AK25" s="159">
        <f t="shared" si="16"/>
        <v>0</v>
      </c>
    </row>
    <row r="26" spans="1:37" x14ac:dyDescent="0.3">
      <c r="A26" s="1092" t="s">
        <v>52</v>
      </c>
      <c r="B26" s="1077"/>
      <c r="C26" s="1077"/>
      <c r="D26" s="1077"/>
      <c r="E26" s="1077"/>
      <c r="F26" s="1077"/>
      <c r="G26" s="1077"/>
      <c r="H26" s="1077"/>
      <c r="I26" s="1077"/>
      <c r="J26" s="1077"/>
      <c r="K26" s="1077"/>
      <c r="L26" s="1077"/>
      <c r="M26" s="1077"/>
      <c r="N26" s="1077"/>
      <c r="O26" s="1077"/>
      <c r="P26" s="1077"/>
      <c r="Q26" s="1077"/>
      <c r="R26" s="1077"/>
      <c r="S26" s="1077"/>
      <c r="T26" s="1077"/>
      <c r="U26" s="1077"/>
      <c r="V26" s="1077"/>
      <c r="W26" s="1077"/>
      <c r="X26" s="1077"/>
      <c r="Y26" s="1077"/>
      <c r="Z26" s="1077"/>
      <c r="AA26" s="1077"/>
      <c r="AB26" s="1077"/>
      <c r="AC26" s="1077"/>
      <c r="AD26" s="1077"/>
      <c r="AE26" s="1077"/>
      <c r="AF26" s="1077"/>
      <c r="AG26" s="1077"/>
      <c r="AH26" s="1077"/>
      <c r="AI26" s="1077"/>
      <c r="AJ26" s="1093"/>
      <c r="AK26" s="206"/>
    </row>
    <row r="27" spans="1:37" ht="32.25" customHeight="1" x14ac:dyDescent="0.3">
      <c r="A27" s="810">
        <v>11</v>
      </c>
      <c r="B27" s="810" t="s">
        <v>369</v>
      </c>
      <c r="C27" s="799" t="s">
        <v>85</v>
      </c>
      <c r="D27" s="162" t="s">
        <v>42</v>
      </c>
      <c r="E27" s="163">
        <v>4</v>
      </c>
      <c r="F27" s="164">
        <v>600</v>
      </c>
      <c r="G27" s="165">
        <f>F27*E27</f>
        <v>2400</v>
      </c>
      <c r="H27" s="136"/>
      <c r="I27" s="136"/>
      <c r="J27" s="134">
        <f t="shared" ref="J27:J30" si="17">I27*H27</f>
        <v>0</v>
      </c>
      <c r="K27" s="164">
        <v>4</v>
      </c>
      <c r="L27" s="164">
        <v>1</v>
      </c>
      <c r="M27" s="164">
        <v>700</v>
      </c>
      <c r="N27" s="165">
        <f>(K27*L27*M27)</f>
        <v>2800</v>
      </c>
      <c r="O27" s="136"/>
      <c r="P27" s="136"/>
      <c r="Q27" s="136"/>
      <c r="R27" s="134">
        <f>O27*P27*Q27</f>
        <v>0</v>
      </c>
      <c r="S27" s="164">
        <v>4</v>
      </c>
      <c r="T27" s="164">
        <v>300</v>
      </c>
      <c r="U27" s="164">
        <v>1</v>
      </c>
      <c r="V27" s="164">
        <f>PRODUCT(S27:U27)</f>
        <v>1200</v>
      </c>
      <c r="W27" s="164">
        <v>150</v>
      </c>
      <c r="X27" s="164"/>
      <c r="Y27" s="805">
        <f>PRODUCT(W27:X27)</f>
        <v>150</v>
      </c>
      <c r="Z27" s="165">
        <f>SUM(V27,Y27)</f>
        <v>1350</v>
      </c>
      <c r="AA27" s="48"/>
      <c r="AB27" s="48"/>
      <c r="AC27" s="48"/>
      <c r="AD27" s="47">
        <f>PRODUCT(AA27:AC27)</f>
        <v>0</v>
      </c>
      <c r="AE27" s="48"/>
      <c r="AF27" s="47">
        <f>PRODUCT(AA27*AE27)*150</f>
        <v>0</v>
      </c>
      <c r="AG27" s="134">
        <f>SUM(AD27,AF27)</f>
        <v>0</v>
      </c>
      <c r="AH27" s="165">
        <f>SUM(G27,N27,Z27,)</f>
        <v>6550</v>
      </c>
      <c r="AI27" s="137">
        <f>J27+R27+AG27</f>
        <v>0</v>
      </c>
      <c r="AJ27" s="799">
        <f>AH27-AI27</f>
        <v>6550</v>
      </c>
      <c r="AK27" s="206"/>
    </row>
    <row r="28" spans="1:37" ht="29.25" customHeight="1" x14ac:dyDescent="0.3">
      <c r="A28" s="162">
        <v>12</v>
      </c>
      <c r="B28" s="810" t="s">
        <v>200</v>
      </c>
      <c r="C28" s="799" t="s">
        <v>85</v>
      </c>
      <c r="D28" s="162" t="s">
        <v>42</v>
      </c>
      <c r="E28" s="163">
        <v>12</v>
      </c>
      <c r="F28" s="164">
        <v>600</v>
      </c>
      <c r="G28" s="165">
        <f t="shared" ref="G28:G30" si="18">F28*E28</f>
        <v>7200</v>
      </c>
      <c r="H28" s="136"/>
      <c r="I28" s="136"/>
      <c r="J28" s="134">
        <f t="shared" si="17"/>
        <v>0</v>
      </c>
      <c r="K28" s="164">
        <v>12</v>
      </c>
      <c r="L28" s="164">
        <v>0</v>
      </c>
      <c r="M28" s="164">
        <v>0</v>
      </c>
      <c r="N28" s="165">
        <f>(K28*L28*M28)</f>
        <v>0</v>
      </c>
      <c r="O28" s="136"/>
      <c r="P28" s="136"/>
      <c r="Q28" s="136"/>
      <c r="R28" s="134">
        <f>O28*P28*Q28</f>
        <v>0</v>
      </c>
      <c r="S28" s="164">
        <v>12</v>
      </c>
      <c r="T28" s="164">
        <v>300</v>
      </c>
      <c r="U28" s="164">
        <v>1</v>
      </c>
      <c r="V28" s="164">
        <f t="shared" ref="V28:V30" si="19">PRODUCT(S28:U28)</f>
        <v>3600</v>
      </c>
      <c r="W28" s="805">
        <v>150</v>
      </c>
      <c r="X28" s="164"/>
      <c r="Y28" s="805">
        <f>PRODUCT(W28:X28)</f>
        <v>150</v>
      </c>
      <c r="Z28" s="165">
        <f t="shared" ref="Z28:Z30" si="20">SUM(V28,Y28)</f>
        <v>3750</v>
      </c>
      <c r="AA28" s="49"/>
      <c r="AB28" s="49"/>
      <c r="AC28" s="49"/>
      <c r="AD28" s="47">
        <f>PRODUCT(AA28:AC28)</f>
        <v>0</v>
      </c>
      <c r="AE28" s="49"/>
      <c r="AF28" s="47">
        <f t="shared" ref="AF28:AF30" si="21">PRODUCT(AA28*AE28)*150</f>
        <v>0</v>
      </c>
      <c r="AG28" s="134">
        <f>SUM(AD28,AF28)</f>
        <v>0</v>
      </c>
      <c r="AH28" s="165">
        <f>SUM(G28,N28,Z28,)</f>
        <v>10950</v>
      </c>
      <c r="AI28" s="137">
        <f>J28+R28+AG28</f>
        <v>0</v>
      </c>
      <c r="AJ28" s="799">
        <f>AH28-AI28</f>
        <v>10950</v>
      </c>
      <c r="AK28" s="206"/>
    </row>
    <row r="29" spans="1:37" ht="33" customHeight="1" x14ac:dyDescent="0.3">
      <c r="A29" s="162">
        <v>13</v>
      </c>
      <c r="B29" s="402" t="s">
        <v>201</v>
      </c>
      <c r="C29" s="799" t="s">
        <v>85</v>
      </c>
      <c r="D29" s="162" t="s">
        <v>42</v>
      </c>
      <c r="E29" s="163"/>
      <c r="F29" s="164">
        <v>1500</v>
      </c>
      <c r="G29" s="165">
        <f t="shared" si="18"/>
        <v>0</v>
      </c>
      <c r="H29" s="136"/>
      <c r="I29" s="136"/>
      <c r="J29" s="134">
        <f t="shared" si="17"/>
        <v>0</v>
      </c>
      <c r="K29" s="164">
        <v>10</v>
      </c>
      <c r="L29" s="164">
        <v>0</v>
      </c>
      <c r="M29" s="164">
        <v>700</v>
      </c>
      <c r="N29" s="165">
        <f>(K29*L29*M29)</f>
        <v>0</v>
      </c>
      <c r="O29" s="136"/>
      <c r="P29" s="136"/>
      <c r="Q29" s="136"/>
      <c r="R29" s="134">
        <f>O29*P29*Q29</f>
        <v>0</v>
      </c>
      <c r="S29" s="164">
        <v>0</v>
      </c>
      <c r="T29" s="164">
        <v>200</v>
      </c>
      <c r="U29" s="164">
        <v>2</v>
      </c>
      <c r="V29" s="164">
        <f t="shared" si="19"/>
        <v>0</v>
      </c>
      <c r="W29" s="805">
        <v>150</v>
      </c>
      <c r="X29" s="164"/>
      <c r="Y29" s="805">
        <f>PRODUCT(W29:X29)</f>
        <v>150</v>
      </c>
      <c r="Z29" s="165">
        <f t="shared" si="20"/>
        <v>150</v>
      </c>
      <c r="AA29" s="49"/>
      <c r="AB29" s="49"/>
      <c r="AC29" s="49"/>
      <c r="AD29" s="47">
        <f>PRODUCT(AA29:AC29)</f>
        <v>0</v>
      </c>
      <c r="AE29" s="49"/>
      <c r="AF29" s="47">
        <f t="shared" si="21"/>
        <v>0</v>
      </c>
      <c r="AG29" s="134">
        <f>SUM(AD29,AF29)</f>
        <v>0</v>
      </c>
      <c r="AH29" s="165">
        <f>SUM(G29,N29,Z29,)</f>
        <v>150</v>
      </c>
      <c r="AI29" s="137">
        <f>J29+R29+AG29</f>
        <v>0</v>
      </c>
      <c r="AJ29" s="799">
        <f>AH29-AI29</f>
        <v>150</v>
      </c>
      <c r="AK29" s="206"/>
    </row>
    <row r="30" spans="1:37" ht="32.25" customHeight="1" x14ac:dyDescent="0.3">
      <c r="A30" s="162">
        <v>14</v>
      </c>
      <c r="B30" s="810" t="s">
        <v>202</v>
      </c>
      <c r="C30" s="799" t="s">
        <v>157</v>
      </c>
      <c r="D30" s="162" t="s">
        <v>42</v>
      </c>
      <c r="E30" s="163">
        <v>2</v>
      </c>
      <c r="F30" s="164">
        <v>2000</v>
      </c>
      <c r="G30" s="165">
        <f t="shared" si="18"/>
        <v>4000</v>
      </c>
      <c r="H30" s="136"/>
      <c r="I30" s="136"/>
      <c r="J30" s="134">
        <f t="shared" si="17"/>
        <v>0</v>
      </c>
      <c r="K30" s="164">
        <v>2</v>
      </c>
      <c r="L30" s="164">
        <v>20</v>
      </c>
      <c r="M30" s="164">
        <v>700</v>
      </c>
      <c r="N30" s="165">
        <f>(K30*L30*M30)</f>
        <v>28000</v>
      </c>
      <c r="O30" s="136"/>
      <c r="P30" s="136"/>
      <c r="Q30" s="136"/>
      <c r="R30" s="134">
        <f>O30*P30*Q30</f>
        <v>0</v>
      </c>
      <c r="S30" s="164">
        <v>15</v>
      </c>
      <c r="T30" s="164">
        <v>300</v>
      </c>
      <c r="U30" s="164">
        <v>2</v>
      </c>
      <c r="V30" s="164">
        <f t="shared" si="19"/>
        <v>9000</v>
      </c>
      <c r="W30" s="805">
        <v>150</v>
      </c>
      <c r="X30" s="805">
        <v>2</v>
      </c>
      <c r="Y30" s="805">
        <f>PRODUCT(W30:X30)</f>
        <v>300</v>
      </c>
      <c r="Z30" s="165">
        <f t="shared" si="20"/>
        <v>9300</v>
      </c>
      <c r="AA30" s="49"/>
      <c r="AB30" s="49"/>
      <c r="AC30" s="49"/>
      <c r="AD30" s="47">
        <f>PRODUCT(AA30:AC30)</f>
        <v>0</v>
      </c>
      <c r="AE30" s="49"/>
      <c r="AF30" s="47">
        <f t="shared" si="21"/>
        <v>0</v>
      </c>
      <c r="AG30" s="134">
        <f>SUM(AD30,AF30)</f>
        <v>0</v>
      </c>
      <c r="AH30" s="165">
        <f>SUM(G30,N30,Z30,)</f>
        <v>41300</v>
      </c>
      <c r="AI30" s="137">
        <f>J30+R30+AG30</f>
        <v>0</v>
      </c>
      <c r="AJ30" s="799">
        <f>AH30-AI30</f>
        <v>41300</v>
      </c>
      <c r="AK30" s="206"/>
    </row>
    <row r="31" spans="1:37" ht="33" customHeight="1" thickBot="1" x14ac:dyDescent="0.35">
      <c r="A31" s="1094" t="s">
        <v>62</v>
      </c>
      <c r="B31" s="969"/>
      <c r="C31" s="112"/>
      <c r="D31" s="112"/>
      <c r="E31" s="192">
        <f>SUM(E27:E30)</f>
        <v>18</v>
      </c>
      <c r="F31" s="76">
        <f t="shared" ref="F31:AH31" si="22">SUM(F27:F30)</f>
        <v>4700</v>
      </c>
      <c r="G31" s="76">
        <f t="shared" si="22"/>
        <v>13600</v>
      </c>
      <c r="H31" s="76">
        <f t="shared" si="22"/>
        <v>0</v>
      </c>
      <c r="I31" s="76">
        <f t="shared" si="22"/>
        <v>0</v>
      </c>
      <c r="J31" s="76">
        <f t="shared" si="22"/>
        <v>0</v>
      </c>
      <c r="K31" s="76">
        <f t="shared" si="22"/>
        <v>28</v>
      </c>
      <c r="L31" s="76">
        <f t="shared" si="22"/>
        <v>21</v>
      </c>
      <c r="M31" s="76">
        <f t="shared" si="22"/>
        <v>2100</v>
      </c>
      <c r="N31" s="76">
        <f t="shared" si="22"/>
        <v>30800</v>
      </c>
      <c r="O31" s="76">
        <f t="shared" si="22"/>
        <v>0</v>
      </c>
      <c r="P31" s="76">
        <f t="shared" si="22"/>
        <v>0</v>
      </c>
      <c r="Q31" s="76">
        <f t="shared" si="22"/>
        <v>0</v>
      </c>
      <c r="R31" s="76">
        <f t="shared" si="22"/>
        <v>0</v>
      </c>
      <c r="S31" s="76">
        <f t="shared" si="22"/>
        <v>31</v>
      </c>
      <c r="T31" s="76">
        <f t="shared" si="22"/>
        <v>1100</v>
      </c>
      <c r="U31" s="76">
        <f t="shared" si="22"/>
        <v>6</v>
      </c>
      <c r="V31" s="76">
        <f t="shared" si="22"/>
        <v>13800</v>
      </c>
      <c r="W31" s="76">
        <f t="shared" si="22"/>
        <v>600</v>
      </c>
      <c r="X31" s="76">
        <f t="shared" si="22"/>
        <v>2</v>
      </c>
      <c r="Y31" s="76">
        <f t="shared" si="22"/>
        <v>750</v>
      </c>
      <c r="Z31" s="76">
        <f t="shared" si="22"/>
        <v>14550</v>
      </c>
      <c r="AA31" s="76">
        <f t="shared" si="22"/>
        <v>0</v>
      </c>
      <c r="AB31" s="76">
        <f t="shared" si="22"/>
        <v>0</v>
      </c>
      <c r="AC31" s="76">
        <f t="shared" si="22"/>
        <v>0</v>
      </c>
      <c r="AD31" s="76">
        <f t="shared" si="22"/>
        <v>0</v>
      </c>
      <c r="AE31" s="76">
        <f t="shared" si="22"/>
        <v>0</v>
      </c>
      <c r="AF31" s="76">
        <f t="shared" si="22"/>
        <v>0</v>
      </c>
      <c r="AG31" s="76">
        <f t="shared" si="22"/>
        <v>0</v>
      </c>
      <c r="AH31" s="76">
        <f t="shared" si="22"/>
        <v>58950</v>
      </c>
      <c r="AI31" s="97">
        <f>SUM(AI27:AI30)</f>
        <v>0</v>
      </c>
      <c r="AJ31" s="170">
        <f>SUM(AJ27:AJ30)</f>
        <v>58950</v>
      </c>
      <c r="AK31" s="206"/>
    </row>
    <row r="32" spans="1:37" s="217" customFormat="1" ht="33" customHeight="1" thickBot="1" x14ac:dyDescent="0.35">
      <c r="A32" s="1095" t="s">
        <v>63</v>
      </c>
      <c r="B32" s="1096"/>
      <c r="C32" s="218"/>
      <c r="D32" s="218"/>
      <c r="E32" s="218">
        <f>E17+E21+E25+E31</f>
        <v>102</v>
      </c>
      <c r="F32" s="237"/>
      <c r="G32" s="237">
        <f>G17+G21+G25+G31</f>
        <v>123400</v>
      </c>
      <c r="H32" s="237">
        <f>H17+H21+H25+H31</f>
        <v>41674</v>
      </c>
      <c r="I32" s="237"/>
      <c r="J32" s="237">
        <f>J17+J21+J25+J31</f>
        <v>62838</v>
      </c>
      <c r="K32" s="237">
        <f>K17+K21+K25+K31</f>
        <v>122</v>
      </c>
      <c r="L32" s="237">
        <f>L17+L21+L25+L31</f>
        <v>37</v>
      </c>
      <c r="M32" s="237"/>
      <c r="N32" s="237">
        <f>N17+N21+N25+N31</f>
        <v>120600</v>
      </c>
      <c r="O32" s="237">
        <f>O17+O21+O25+O31</f>
        <v>16467</v>
      </c>
      <c r="P32" s="237">
        <f>P17+P21+P25+P31</f>
        <v>6</v>
      </c>
      <c r="Q32" s="237"/>
      <c r="R32" s="237">
        <f>R17+R21+R25+R31</f>
        <v>32650</v>
      </c>
      <c r="S32" s="237">
        <f>S17+S21+S25+S31</f>
        <v>116</v>
      </c>
      <c r="T32" s="237"/>
      <c r="U32" s="237">
        <f>U17+U21+U25+U31</f>
        <v>32</v>
      </c>
      <c r="V32" s="237">
        <f>V17+V21+V25+V31</f>
        <v>73500</v>
      </c>
      <c r="W32" s="237"/>
      <c r="X32" s="237">
        <f>X17+X21+X25+X31</f>
        <v>36</v>
      </c>
      <c r="Y32" s="237">
        <f>Y17+Y21+Y25+Y31</f>
        <v>5850</v>
      </c>
      <c r="Z32" s="237">
        <f>Z17+Z21+Z25+Z31</f>
        <v>79350</v>
      </c>
      <c r="AA32" s="237">
        <f>AA17+AA21+AA25+AA31</f>
        <v>14129</v>
      </c>
      <c r="AB32" s="237"/>
      <c r="AC32" s="237">
        <f>AC17+AC21+AC25+AC31</f>
        <v>6</v>
      </c>
      <c r="AD32" s="237"/>
      <c r="AE32" s="237">
        <f>AE17+AE21+AE25+AE31</f>
        <v>4950</v>
      </c>
      <c r="AF32" s="237"/>
      <c r="AG32" s="237">
        <f>AG17+AG21+AG25+AG31</f>
        <v>33750</v>
      </c>
      <c r="AH32" s="237">
        <f>AH17+AH21+AH25+AH31</f>
        <v>323350</v>
      </c>
      <c r="AI32" s="215">
        <f>AI17+AI21+AI25+AI31</f>
        <v>129238</v>
      </c>
      <c r="AJ32" s="215">
        <f>AJ17+AJ21+AJ25+AJ31</f>
        <v>194112</v>
      </c>
      <c r="AK32" s="216"/>
    </row>
  </sheetData>
  <conditionalFormatting sqref="D19">
    <cfRule type="containsText" dxfId="168" priority="31" operator="containsText" text="Да">
      <formula>NOT(ISERROR(SEARCH("Да",D19)))</formula>
    </cfRule>
  </conditionalFormatting>
  <conditionalFormatting sqref="D20">
    <cfRule type="containsText" dxfId="167" priority="30" operator="containsText" text="Да">
      <formula>NOT(ISERROR(SEARCH("Да",D20)))</formula>
    </cfRule>
  </conditionalFormatting>
  <conditionalFormatting sqref="D13">
    <cfRule type="containsText" dxfId="166" priority="18" operator="containsText" text="Да">
      <formula>NOT(ISERROR(SEARCH("Да",D13)))</formula>
    </cfRule>
  </conditionalFormatting>
  <conditionalFormatting sqref="D9">
    <cfRule type="containsText" dxfId="165" priority="14" operator="containsText" text="Да">
      <formula>NOT(ISERROR(SEARCH("Да",D9)))</formula>
    </cfRule>
  </conditionalFormatting>
  <conditionalFormatting sqref="D12">
    <cfRule type="containsText" dxfId="164" priority="16" operator="containsText" text="Да">
      <formula>NOT(ISERROR(SEARCH("Да",D12)))</formula>
    </cfRule>
  </conditionalFormatting>
  <conditionalFormatting sqref="D10">
    <cfRule type="containsText" dxfId="163" priority="13" operator="containsText" text="Да">
      <formula>NOT(ISERROR(SEARCH("Да",D10)))</formula>
    </cfRule>
  </conditionalFormatting>
  <conditionalFormatting sqref="D11">
    <cfRule type="containsText" dxfId="162" priority="12" operator="containsText" text="Да">
      <formula>NOT(ISERROR(SEARCH("Да",D11)))</formula>
    </cfRule>
  </conditionalFormatting>
  <conditionalFormatting sqref="D14">
    <cfRule type="containsText" dxfId="161" priority="11" operator="containsText" text="Да">
      <formula>NOT(ISERROR(SEARCH("Да",D14)))</formula>
    </cfRule>
  </conditionalFormatting>
  <conditionalFormatting sqref="D15">
    <cfRule type="containsText" dxfId="160" priority="10" operator="containsText" text="Да">
      <formula>NOT(ISERROR(SEARCH("Да",D15)))</formula>
    </cfRule>
  </conditionalFormatting>
  <conditionalFormatting sqref="D23">
    <cfRule type="containsText" dxfId="159" priority="7" operator="containsText" text="Да">
      <formula>NOT(ISERROR(SEARCH("Да",D23)))</formula>
    </cfRule>
  </conditionalFormatting>
  <conditionalFormatting sqref="D28">
    <cfRule type="containsText" dxfId="158" priority="2" operator="containsText" text="Да">
      <formula>NOT(ISERROR(SEARCH("Да",D28)))</formula>
    </cfRule>
  </conditionalFormatting>
  <conditionalFormatting sqref="D27">
    <cfRule type="containsText" dxfId="157" priority="1" operator="containsText" text="Да">
      <formula>NOT(ISERROR(SEARCH("Да",D27)))</formula>
    </cfRule>
  </conditionalFormatting>
  <conditionalFormatting sqref="D16">
    <cfRule type="containsText" dxfId="156" priority="9" operator="containsText" text="Да">
      <formula>NOT(ISERROR(SEARCH("Да",D16)))</formula>
    </cfRule>
  </conditionalFormatting>
  <conditionalFormatting sqref="D24">
    <cfRule type="containsText" dxfId="155" priority="8" operator="containsText" text="Да">
      <formula>NOT(ISERROR(SEARCH("Да",D24)))</formula>
    </cfRule>
  </conditionalFormatting>
  <conditionalFormatting sqref="D30">
    <cfRule type="containsText" dxfId="154" priority="4" operator="containsText" text="Да">
      <formula>NOT(ISERROR(SEARCH("Да",D30)))</formula>
    </cfRule>
  </conditionalFormatting>
  <conditionalFormatting sqref="D29">
    <cfRule type="containsText" dxfId="153" priority="3" operator="containsText" text="Да">
      <formula>NOT(ISERROR(SEARCH("Да",D29)))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3:D24 D19:D20 D27:D30 D9:D16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6"/>
  <sheetViews>
    <sheetView zoomScale="40" zoomScaleNormal="40" workbookViewId="0">
      <selection sqref="A1:XFD1048576"/>
    </sheetView>
  </sheetViews>
  <sheetFormatPr defaultRowHeight="18.75" x14ac:dyDescent="0.3"/>
  <cols>
    <col min="1" max="1" width="8" style="205" customWidth="1"/>
    <col min="2" max="2" width="42.5703125" style="205" customWidth="1"/>
    <col min="3" max="3" width="11.7109375" style="205" customWidth="1"/>
    <col min="4" max="4" width="0.140625" style="205" hidden="1" customWidth="1"/>
    <col min="5" max="5" width="9.28515625" style="205" hidden="1" customWidth="1"/>
    <col min="6" max="6" width="11.85546875" style="205" hidden="1" customWidth="1"/>
    <col min="7" max="7" width="17.28515625" style="205" customWidth="1"/>
    <col min="8" max="8" width="14.5703125" style="205" customWidth="1"/>
    <col min="9" max="9" width="16.28515625" style="205" customWidth="1"/>
    <col min="10" max="10" width="14.7109375" style="205" customWidth="1"/>
    <col min="11" max="12" width="9.42578125" style="205" hidden="1" customWidth="1"/>
    <col min="13" max="13" width="15" style="205" hidden="1" customWidth="1"/>
    <col min="14" max="14" width="18.42578125" style="205" customWidth="1"/>
    <col min="15" max="15" width="11.140625" style="205" customWidth="1"/>
    <col min="16" max="16" width="12.5703125" style="205" customWidth="1"/>
    <col min="17" max="17" width="12" style="205" customWidth="1"/>
    <col min="18" max="18" width="14.7109375" style="205" customWidth="1"/>
    <col min="19" max="19" width="9.42578125" style="205" hidden="1" customWidth="1"/>
    <col min="20" max="20" width="16.140625" style="205" hidden="1" customWidth="1"/>
    <col min="21" max="21" width="9.42578125" style="205" hidden="1" customWidth="1"/>
    <col min="22" max="22" width="18" style="205" customWidth="1"/>
    <col min="23" max="23" width="9.7109375" style="205" hidden="1" customWidth="1"/>
    <col min="24" max="24" width="11.28515625" style="205" hidden="1" customWidth="1"/>
    <col min="25" max="25" width="15.28515625" style="205" customWidth="1"/>
    <col min="26" max="26" width="10.28515625" style="205" hidden="1" customWidth="1"/>
    <col min="27" max="28" width="12.5703125" style="205" customWidth="1"/>
    <col min="29" max="29" width="13.42578125" style="205" customWidth="1"/>
    <col min="30" max="30" width="16.5703125" style="205" customWidth="1"/>
    <col min="31" max="31" width="16.28515625" style="205" customWidth="1"/>
    <col min="32" max="32" width="17.140625" style="205" customWidth="1"/>
    <col min="33" max="33" width="17.7109375" style="205" customWidth="1"/>
    <col min="34" max="34" width="21.85546875" style="205" customWidth="1"/>
    <col min="35" max="35" width="23.28515625" style="205" customWidth="1"/>
    <col min="36" max="36" width="21.140625" style="205" customWidth="1"/>
    <col min="37" max="37" width="29" style="205" customWidth="1"/>
    <col min="38" max="16384" width="9.140625" style="205"/>
  </cols>
  <sheetData>
    <row r="1" spans="1:37" ht="18.75" customHeight="1" x14ac:dyDescent="0.3">
      <c r="A1" s="812" t="s">
        <v>25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388"/>
      <c r="AH1" s="389"/>
      <c r="AI1" s="390"/>
      <c r="AJ1" s="391"/>
    </row>
    <row r="2" spans="1:37" ht="15.75" customHeight="1" x14ac:dyDescent="0.3">
      <c r="A2" s="815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392"/>
      <c r="AJ2" s="393"/>
    </row>
    <row r="3" spans="1:37" ht="15.75" customHeight="1" x14ac:dyDescent="0.3">
      <c r="A3" s="818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124"/>
      <c r="AH3" s="125"/>
      <c r="AI3" s="392"/>
      <c r="AJ3" s="393"/>
    </row>
    <row r="4" spans="1:37" ht="33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318</v>
      </c>
      <c r="F4" s="825"/>
      <c r="G4" s="825"/>
      <c r="H4" s="825"/>
      <c r="I4" s="825"/>
      <c r="J4" s="826"/>
      <c r="K4" s="824" t="str">
        <f>'Спортивное ориентирование'!$K$4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24" t="s">
        <v>74</v>
      </c>
    </row>
    <row r="5" spans="1:37" ht="18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25"/>
    </row>
    <row r="6" spans="1:37" ht="24.7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25"/>
    </row>
    <row r="7" spans="1:37" ht="32.25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26"/>
    </row>
    <row r="8" spans="1:37" ht="17.25" customHeight="1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06"/>
    </row>
    <row r="9" spans="1:37" ht="34.5" customHeight="1" x14ac:dyDescent="0.3">
      <c r="A9" s="272">
        <v>1</v>
      </c>
      <c r="B9" s="128" t="s">
        <v>211</v>
      </c>
      <c r="C9" s="129" t="s">
        <v>76</v>
      </c>
      <c r="D9" s="130" t="s">
        <v>42</v>
      </c>
      <c r="E9" s="207">
        <v>6</v>
      </c>
      <c r="F9" s="135">
        <v>600</v>
      </c>
      <c r="G9" s="133">
        <f>F9*E9</f>
        <v>3600</v>
      </c>
      <c r="H9" s="930">
        <v>3600</v>
      </c>
      <c r="I9" s="931"/>
      <c r="J9" s="932"/>
      <c r="K9" s="135">
        <v>6</v>
      </c>
      <c r="L9" s="135">
        <v>2</v>
      </c>
      <c r="M9" s="135">
        <v>700</v>
      </c>
      <c r="N9" s="133">
        <f>K9*L9*M9</f>
        <v>8400</v>
      </c>
      <c r="O9" s="930">
        <v>9600</v>
      </c>
      <c r="P9" s="931"/>
      <c r="Q9" s="931"/>
      <c r="R9" s="932"/>
      <c r="S9" s="135">
        <v>6</v>
      </c>
      <c r="T9" s="135">
        <v>200</v>
      </c>
      <c r="U9" s="135">
        <v>3</v>
      </c>
      <c r="V9" s="135">
        <f>PRODUCT(S9:U9)</f>
        <v>3600</v>
      </c>
      <c r="W9" s="135">
        <v>0</v>
      </c>
      <c r="X9" s="135">
        <v>0</v>
      </c>
      <c r="Y9" s="135">
        <f>PRODUCT(W9:X9)</f>
        <v>0</v>
      </c>
      <c r="Z9" s="133">
        <f>SUM(V9,Y9)</f>
        <v>3600</v>
      </c>
      <c r="AA9" s="930">
        <v>3600</v>
      </c>
      <c r="AB9" s="931"/>
      <c r="AC9" s="931"/>
      <c r="AD9" s="932"/>
      <c r="AE9" s="1097">
        <v>0</v>
      </c>
      <c r="AF9" s="1098"/>
      <c r="AG9" s="933">
        <f>AA9+AE9</f>
        <v>3600</v>
      </c>
      <c r="AH9" s="210">
        <f>G9+N9+Z9</f>
        <v>15600</v>
      </c>
      <c r="AI9" s="933">
        <f>H9+O9+AG9</f>
        <v>16800</v>
      </c>
      <c r="AJ9" s="138">
        <f>AH9-AI9</f>
        <v>-1200</v>
      </c>
      <c r="AK9" s="206" t="s">
        <v>404</v>
      </c>
    </row>
    <row r="10" spans="1:37" ht="36" customHeight="1" x14ac:dyDescent="0.3">
      <c r="A10" s="272">
        <v>2</v>
      </c>
      <c r="B10" s="128" t="s">
        <v>212</v>
      </c>
      <c r="C10" s="129" t="s">
        <v>69</v>
      </c>
      <c r="D10" s="130" t="s">
        <v>42</v>
      </c>
      <c r="E10" s="209">
        <v>3</v>
      </c>
      <c r="F10" s="132">
        <v>4000</v>
      </c>
      <c r="G10" s="133">
        <f>F10*E10</f>
        <v>12000</v>
      </c>
      <c r="H10" s="935"/>
      <c r="I10" s="936"/>
      <c r="J10" s="937"/>
      <c r="K10" s="132">
        <v>3</v>
      </c>
      <c r="L10" s="132">
        <v>3</v>
      </c>
      <c r="M10" s="135">
        <v>700</v>
      </c>
      <c r="N10" s="133">
        <f>K10*L10*M10</f>
        <v>6300</v>
      </c>
      <c r="O10" s="935"/>
      <c r="P10" s="936"/>
      <c r="Q10" s="936"/>
      <c r="R10" s="937"/>
      <c r="S10" s="132">
        <v>3</v>
      </c>
      <c r="T10" s="132">
        <v>200</v>
      </c>
      <c r="U10" s="132">
        <v>3</v>
      </c>
      <c r="V10" s="132">
        <f>PRODUCT(S10:U10)</f>
        <v>1800</v>
      </c>
      <c r="W10" s="132">
        <v>150</v>
      </c>
      <c r="X10" s="132">
        <v>0</v>
      </c>
      <c r="Y10" s="132">
        <f t="shared" ref="Y10:Y11" si="0">PRODUCT(W10:X10)</f>
        <v>0</v>
      </c>
      <c r="Z10" s="133">
        <f t="shared" ref="Z10:Z11" si="1">SUM(V10,Y10)</f>
        <v>1800</v>
      </c>
      <c r="AA10" s="935"/>
      <c r="AB10" s="936"/>
      <c r="AC10" s="936"/>
      <c r="AD10" s="937"/>
      <c r="AE10" s="1099"/>
      <c r="AF10" s="1100"/>
      <c r="AG10" s="1101"/>
      <c r="AH10" s="210">
        <f>G10+N10+Z10</f>
        <v>20100</v>
      </c>
      <c r="AI10" s="938"/>
      <c r="AJ10" s="138">
        <f t="shared" ref="AJ10" si="2">AH10-AI10</f>
        <v>20100</v>
      </c>
      <c r="AK10" s="206"/>
    </row>
    <row r="11" spans="1:37" ht="34.5" customHeight="1" x14ac:dyDescent="0.3">
      <c r="A11" s="272">
        <v>3</v>
      </c>
      <c r="B11" s="241" t="s">
        <v>213</v>
      </c>
      <c r="C11" s="239" t="s">
        <v>69</v>
      </c>
      <c r="D11" s="225" t="s">
        <v>42</v>
      </c>
      <c r="E11" s="225">
        <v>6</v>
      </c>
      <c r="F11" s="210">
        <v>2400</v>
      </c>
      <c r="G11" s="210">
        <f>F11*E11</f>
        <v>14400</v>
      </c>
      <c r="H11" s="940"/>
      <c r="I11" s="941"/>
      <c r="J11" s="942"/>
      <c r="K11" s="210">
        <v>6</v>
      </c>
      <c r="L11" s="210">
        <v>3</v>
      </c>
      <c r="M11" s="135">
        <v>700</v>
      </c>
      <c r="N11" s="210">
        <f>K11*L11*M11</f>
        <v>12600</v>
      </c>
      <c r="O11" s="940"/>
      <c r="P11" s="941"/>
      <c r="Q11" s="941"/>
      <c r="R11" s="942"/>
      <c r="S11" s="210">
        <v>6</v>
      </c>
      <c r="T11" s="210">
        <v>200</v>
      </c>
      <c r="U11" s="210">
        <v>3</v>
      </c>
      <c r="V11" s="210">
        <f>PRODUCT(S11:U11)</f>
        <v>3600</v>
      </c>
      <c r="W11" s="210">
        <v>150</v>
      </c>
      <c r="X11" s="210">
        <v>3</v>
      </c>
      <c r="Y11" s="210">
        <f t="shared" si="0"/>
        <v>450</v>
      </c>
      <c r="Z11" s="210">
        <f t="shared" si="1"/>
        <v>4050</v>
      </c>
      <c r="AA11" s="940"/>
      <c r="AB11" s="941"/>
      <c r="AC11" s="941"/>
      <c r="AD11" s="942"/>
      <c r="AE11" s="1102"/>
      <c r="AF11" s="1103"/>
      <c r="AG11" s="1104"/>
      <c r="AH11" s="210">
        <f>G11+N11+Z11</f>
        <v>31050</v>
      </c>
      <c r="AI11" s="943"/>
      <c r="AJ11" s="378">
        <f>AH11-AI11</f>
        <v>31050</v>
      </c>
      <c r="AK11" s="206"/>
    </row>
    <row r="12" spans="1:37" ht="36.75" customHeight="1" x14ac:dyDescent="0.3">
      <c r="A12" s="878" t="s">
        <v>59</v>
      </c>
      <c r="B12" s="879"/>
      <c r="C12" s="112"/>
      <c r="D12" s="112"/>
      <c r="E12" s="192">
        <f>SUM(E9:E11)</f>
        <v>15</v>
      </c>
      <c r="F12" s="76">
        <f t="shared" ref="F12:AH12" si="3">SUM(F9:F11)</f>
        <v>7000</v>
      </c>
      <c r="G12" s="76">
        <f t="shared" si="3"/>
        <v>30000</v>
      </c>
      <c r="H12" s="76">
        <f t="shared" si="3"/>
        <v>3600</v>
      </c>
      <c r="I12" s="76">
        <f t="shared" si="3"/>
        <v>0</v>
      </c>
      <c r="J12" s="76">
        <f>H9</f>
        <v>3600</v>
      </c>
      <c r="K12" s="76">
        <f t="shared" si="3"/>
        <v>15</v>
      </c>
      <c r="L12" s="76">
        <f t="shared" si="3"/>
        <v>8</v>
      </c>
      <c r="M12" s="76">
        <f t="shared" si="3"/>
        <v>2100</v>
      </c>
      <c r="N12" s="76">
        <f t="shared" si="3"/>
        <v>27300</v>
      </c>
      <c r="O12" s="76">
        <f t="shared" si="3"/>
        <v>9600</v>
      </c>
      <c r="P12" s="76">
        <f t="shared" si="3"/>
        <v>0</v>
      </c>
      <c r="Q12" s="76">
        <f t="shared" si="3"/>
        <v>0</v>
      </c>
      <c r="R12" s="76">
        <f>O9</f>
        <v>9600</v>
      </c>
      <c r="S12" s="76">
        <f t="shared" si="3"/>
        <v>15</v>
      </c>
      <c r="T12" s="76">
        <f t="shared" si="3"/>
        <v>600</v>
      </c>
      <c r="U12" s="76">
        <f t="shared" si="3"/>
        <v>9</v>
      </c>
      <c r="V12" s="76">
        <f t="shared" si="3"/>
        <v>9000</v>
      </c>
      <c r="W12" s="76">
        <f t="shared" si="3"/>
        <v>300</v>
      </c>
      <c r="X12" s="76">
        <f t="shared" si="3"/>
        <v>3</v>
      </c>
      <c r="Y12" s="76">
        <f t="shared" si="3"/>
        <v>450</v>
      </c>
      <c r="Z12" s="76">
        <f t="shared" si="3"/>
        <v>9450</v>
      </c>
      <c r="AA12" s="76">
        <f t="shared" si="3"/>
        <v>3600</v>
      </c>
      <c r="AB12" s="76">
        <f t="shared" si="3"/>
        <v>0</v>
      </c>
      <c r="AC12" s="76">
        <f t="shared" si="3"/>
        <v>0</v>
      </c>
      <c r="AD12" s="76">
        <f>AA9</f>
        <v>3600</v>
      </c>
      <c r="AE12" s="76">
        <f>SUM(AE9:AE11)</f>
        <v>0</v>
      </c>
      <c r="AF12" s="76">
        <f>AE9</f>
        <v>0</v>
      </c>
      <c r="AG12" s="76">
        <f t="shared" si="3"/>
        <v>3600</v>
      </c>
      <c r="AH12" s="76">
        <f t="shared" si="3"/>
        <v>66750</v>
      </c>
      <c r="AI12" s="97">
        <f t="shared" ref="AI12:AJ12" si="4">SUM(AI9:AI11)</f>
        <v>16800</v>
      </c>
      <c r="AJ12" s="98">
        <f t="shared" si="4"/>
        <v>49950</v>
      </c>
      <c r="AK12" s="206"/>
    </row>
    <row r="13" spans="1:37" ht="19.5" customHeight="1" x14ac:dyDescent="0.3">
      <c r="A13" s="973" t="s">
        <v>49</v>
      </c>
      <c r="B13" s="974"/>
      <c r="C13" s="974"/>
      <c r="D13" s="974"/>
      <c r="E13" s="974"/>
      <c r="F13" s="974"/>
      <c r="G13" s="974"/>
      <c r="H13" s="974"/>
      <c r="I13" s="974"/>
      <c r="J13" s="974"/>
      <c r="K13" s="974"/>
      <c r="L13" s="974"/>
      <c r="M13" s="974"/>
      <c r="N13" s="974"/>
      <c r="O13" s="974"/>
      <c r="P13" s="974"/>
      <c r="Q13" s="974"/>
      <c r="R13" s="974"/>
      <c r="S13" s="974"/>
      <c r="T13" s="974"/>
      <c r="U13" s="974"/>
      <c r="V13" s="974"/>
      <c r="W13" s="974"/>
      <c r="X13" s="974"/>
      <c r="Y13" s="974"/>
      <c r="Z13" s="974"/>
      <c r="AA13" s="974"/>
      <c r="AB13" s="974"/>
      <c r="AC13" s="974"/>
      <c r="AD13" s="974"/>
      <c r="AE13" s="974"/>
      <c r="AF13" s="974"/>
      <c r="AG13" s="974"/>
      <c r="AH13" s="974"/>
      <c r="AI13" s="974"/>
      <c r="AJ13" s="975"/>
      <c r="AK13" s="206"/>
    </row>
    <row r="14" spans="1:37" ht="36" customHeight="1" x14ac:dyDescent="0.3">
      <c r="A14" s="140">
        <v>4</v>
      </c>
      <c r="B14" s="141" t="s">
        <v>209</v>
      </c>
      <c r="C14" s="142" t="s">
        <v>71</v>
      </c>
      <c r="D14" s="143" t="s">
        <v>42</v>
      </c>
      <c r="E14" s="143">
        <v>6</v>
      </c>
      <c r="F14" s="54">
        <v>600</v>
      </c>
      <c r="G14" s="54">
        <f>F14*E14</f>
        <v>3600</v>
      </c>
      <c r="H14" s="1046">
        <v>25287.200000000001</v>
      </c>
      <c r="I14" s="1047"/>
      <c r="J14" s="1048"/>
      <c r="K14" s="54">
        <v>6</v>
      </c>
      <c r="L14" s="54">
        <v>2</v>
      </c>
      <c r="M14" s="54">
        <v>750</v>
      </c>
      <c r="N14" s="54">
        <f>(K14*L14*M14)</f>
        <v>9000</v>
      </c>
      <c r="O14" s="1046">
        <v>35400</v>
      </c>
      <c r="P14" s="1047"/>
      <c r="Q14" s="1047"/>
      <c r="R14" s="1048"/>
      <c r="S14" s="54">
        <v>6</v>
      </c>
      <c r="T14" s="54">
        <v>200</v>
      </c>
      <c r="U14" s="54">
        <v>3</v>
      </c>
      <c r="V14" s="54">
        <f>PRODUCT(S14:U14)</f>
        <v>3600</v>
      </c>
      <c r="W14" s="54"/>
      <c r="X14" s="54">
        <v>0</v>
      </c>
      <c r="Y14" s="54">
        <f>PRODUCT(W14:X14)</f>
        <v>0</v>
      </c>
      <c r="Z14" s="54">
        <f>SUM(V14,Y14)</f>
        <v>3600</v>
      </c>
      <c r="AA14" s="1046">
        <v>10900</v>
      </c>
      <c r="AB14" s="1047"/>
      <c r="AC14" s="1047"/>
      <c r="AD14" s="1048"/>
      <c r="AE14" s="1046">
        <v>2250</v>
      </c>
      <c r="AF14" s="1048"/>
      <c r="AG14" s="993">
        <f>AA14+AE14</f>
        <v>13150</v>
      </c>
      <c r="AH14" s="54">
        <f>G14+N14+Z14</f>
        <v>16200</v>
      </c>
      <c r="AI14" s="993">
        <f>H14+O14+AG14</f>
        <v>73837.2</v>
      </c>
      <c r="AJ14" s="145">
        <f>AH14-AI14</f>
        <v>-57637.2</v>
      </c>
      <c r="AK14" s="955" t="s">
        <v>470</v>
      </c>
    </row>
    <row r="15" spans="1:37" ht="46.5" customHeight="1" x14ac:dyDescent="0.3">
      <c r="A15" s="140">
        <v>5</v>
      </c>
      <c r="B15" s="141" t="s">
        <v>210</v>
      </c>
      <c r="C15" s="142" t="s">
        <v>190</v>
      </c>
      <c r="D15" s="143" t="s">
        <v>42</v>
      </c>
      <c r="E15" s="143">
        <v>6</v>
      </c>
      <c r="F15" s="54">
        <v>600</v>
      </c>
      <c r="G15" s="54">
        <f>F15*E15</f>
        <v>3600</v>
      </c>
      <c r="H15" s="1053"/>
      <c r="I15" s="1054"/>
      <c r="J15" s="1055"/>
      <c r="K15" s="54">
        <v>6</v>
      </c>
      <c r="L15" s="54">
        <v>2</v>
      </c>
      <c r="M15" s="54">
        <v>750</v>
      </c>
      <c r="N15" s="54">
        <f>(K15*L15*M15)</f>
        <v>9000</v>
      </c>
      <c r="O15" s="1053"/>
      <c r="P15" s="1054"/>
      <c r="Q15" s="1054"/>
      <c r="R15" s="1055"/>
      <c r="S15" s="54">
        <v>6</v>
      </c>
      <c r="T15" s="54">
        <v>300</v>
      </c>
      <c r="U15" s="54">
        <v>3</v>
      </c>
      <c r="V15" s="54">
        <f>PRODUCT(S15:U15)</f>
        <v>5400</v>
      </c>
      <c r="W15" s="54">
        <v>150</v>
      </c>
      <c r="X15" s="54">
        <v>0</v>
      </c>
      <c r="Y15" s="54">
        <f>PRODUCT(W15:X15)</f>
        <v>0</v>
      </c>
      <c r="Z15" s="54">
        <f>SUM(V15,Y15)</f>
        <v>5400</v>
      </c>
      <c r="AA15" s="1053"/>
      <c r="AB15" s="1054"/>
      <c r="AC15" s="1054"/>
      <c r="AD15" s="1055"/>
      <c r="AE15" s="1053"/>
      <c r="AF15" s="1055"/>
      <c r="AG15" s="1056"/>
      <c r="AH15" s="54">
        <f>G15+N15+Z15</f>
        <v>18000</v>
      </c>
      <c r="AI15" s="997"/>
      <c r="AJ15" s="145">
        <f>AH15-AI15</f>
        <v>18000</v>
      </c>
      <c r="AK15" s="1105"/>
    </row>
    <row r="16" spans="1:37" ht="38.25" customHeight="1" x14ac:dyDescent="0.3">
      <c r="A16" s="878" t="s">
        <v>60</v>
      </c>
      <c r="B16" s="879"/>
      <c r="C16" s="113"/>
      <c r="D16" s="112"/>
      <c r="E16" s="192">
        <f>SUM(E14:E15)</f>
        <v>12</v>
      </c>
      <c r="F16" s="76">
        <f t="shared" ref="F16:AH16" si="5">SUM(F14:F15)</f>
        <v>1200</v>
      </c>
      <c r="G16" s="76">
        <f t="shared" si="5"/>
        <v>7200</v>
      </c>
      <c r="H16" s="76">
        <f>SUM(H14:H15)</f>
        <v>25287.200000000001</v>
      </c>
      <c r="I16" s="76">
        <f t="shared" si="5"/>
        <v>0</v>
      </c>
      <c r="J16" s="76">
        <f>H14</f>
        <v>25287.200000000001</v>
      </c>
      <c r="K16" s="76">
        <f t="shared" si="5"/>
        <v>12</v>
      </c>
      <c r="L16" s="76">
        <f t="shared" si="5"/>
        <v>4</v>
      </c>
      <c r="M16" s="76">
        <f t="shared" si="5"/>
        <v>1500</v>
      </c>
      <c r="N16" s="76">
        <f t="shared" si="5"/>
        <v>18000</v>
      </c>
      <c r="O16" s="76">
        <f>SUM(O14:O15)</f>
        <v>35400</v>
      </c>
      <c r="P16" s="76">
        <f t="shared" si="5"/>
        <v>0</v>
      </c>
      <c r="Q16" s="76">
        <f t="shared" si="5"/>
        <v>0</v>
      </c>
      <c r="R16" s="76">
        <f>O14</f>
        <v>35400</v>
      </c>
      <c r="S16" s="76">
        <f t="shared" si="5"/>
        <v>12</v>
      </c>
      <c r="T16" s="76">
        <f t="shared" si="5"/>
        <v>500</v>
      </c>
      <c r="U16" s="76">
        <f t="shared" si="5"/>
        <v>6</v>
      </c>
      <c r="V16" s="76">
        <f t="shared" si="5"/>
        <v>9000</v>
      </c>
      <c r="W16" s="76">
        <f t="shared" si="5"/>
        <v>150</v>
      </c>
      <c r="X16" s="76">
        <f t="shared" si="5"/>
        <v>0</v>
      </c>
      <c r="Y16" s="76">
        <f t="shared" si="5"/>
        <v>0</v>
      </c>
      <c r="Z16" s="76">
        <f t="shared" si="5"/>
        <v>9000</v>
      </c>
      <c r="AA16" s="76">
        <f>SUM(AA14:AA15)</f>
        <v>10900</v>
      </c>
      <c r="AB16" s="76">
        <f t="shared" si="5"/>
        <v>0</v>
      </c>
      <c r="AC16" s="76">
        <f t="shared" si="5"/>
        <v>0</v>
      </c>
      <c r="AD16" s="76">
        <f>AA14</f>
        <v>10900</v>
      </c>
      <c r="AE16" s="76">
        <f>SUM(AE14:AE15)</f>
        <v>2250</v>
      </c>
      <c r="AF16" s="76">
        <f>AE14</f>
        <v>2250</v>
      </c>
      <c r="AG16" s="76">
        <f t="shared" si="5"/>
        <v>13150</v>
      </c>
      <c r="AH16" s="76">
        <f t="shared" si="5"/>
        <v>34200</v>
      </c>
      <c r="AI16" s="97">
        <f>SUM(AI14:AI15)</f>
        <v>73837.2</v>
      </c>
      <c r="AJ16" s="99">
        <f>SUM(AJ14:AJ15)</f>
        <v>-39637.199999999997</v>
      </c>
      <c r="AK16" s="961"/>
    </row>
    <row r="17" spans="1:37" ht="15.75" customHeight="1" x14ac:dyDescent="0.3">
      <c r="A17" s="976" t="s">
        <v>51</v>
      </c>
      <c r="B17" s="977"/>
      <c r="C17" s="977"/>
      <c r="D17" s="977"/>
      <c r="E17" s="977"/>
      <c r="F17" s="977"/>
      <c r="G17" s="977"/>
      <c r="H17" s="977"/>
      <c r="I17" s="977"/>
      <c r="J17" s="977"/>
      <c r="K17" s="977"/>
      <c r="L17" s="977"/>
      <c r="M17" s="977"/>
      <c r="N17" s="977"/>
      <c r="O17" s="977"/>
      <c r="P17" s="977"/>
      <c r="Q17" s="977"/>
      <c r="R17" s="977"/>
      <c r="S17" s="977"/>
      <c r="T17" s="977"/>
      <c r="U17" s="977"/>
      <c r="V17" s="977"/>
      <c r="W17" s="977"/>
      <c r="X17" s="977"/>
      <c r="Y17" s="977"/>
      <c r="Z17" s="977"/>
      <c r="AA17" s="977"/>
      <c r="AB17" s="977"/>
      <c r="AC17" s="977"/>
      <c r="AD17" s="977"/>
      <c r="AE17" s="977"/>
      <c r="AF17" s="977"/>
      <c r="AG17" s="977"/>
      <c r="AH17" s="977"/>
      <c r="AI17" s="977"/>
      <c r="AJ17" s="978"/>
      <c r="AK17" s="206"/>
    </row>
    <row r="18" spans="1:37" ht="33" customHeight="1" x14ac:dyDescent="0.3">
      <c r="A18" s="100">
        <v>6</v>
      </c>
      <c r="B18" s="156" t="s">
        <v>208</v>
      </c>
      <c r="C18" s="102" t="s">
        <v>144</v>
      </c>
      <c r="D18" s="103" t="s">
        <v>42</v>
      </c>
      <c r="E18" s="103">
        <v>5</v>
      </c>
      <c r="F18" s="64">
        <v>4000</v>
      </c>
      <c r="G18" s="64">
        <f>F18*E18</f>
        <v>20000</v>
      </c>
      <c r="H18" s="47">
        <v>0</v>
      </c>
      <c r="I18" s="47">
        <v>0</v>
      </c>
      <c r="J18" s="47">
        <f>I18*H18</f>
        <v>0</v>
      </c>
      <c r="K18" s="64">
        <v>5</v>
      </c>
      <c r="L18" s="64">
        <v>3</v>
      </c>
      <c r="M18" s="64">
        <v>750</v>
      </c>
      <c r="N18" s="64">
        <f>K18*L18*M18</f>
        <v>11250</v>
      </c>
      <c r="O18" s="47">
        <v>0</v>
      </c>
      <c r="P18" s="47">
        <v>4</v>
      </c>
      <c r="Q18" s="47">
        <v>800</v>
      </c>
      <c r="R18" s="47">
        <f>O18*P18*Q18</f>
        <v>0</v>
      </c>
      <c r="S18" s="64">
        <v>5</v>
      </c>
      <c r="T18" s="64">
        <v>200</v>
      </c>
      <c r="U18" s="64">
        <v>2</v>
      </c>
      <c r="V18" s="64">
        <f>PRODUCT(S18:U18)</f>
        <v>2000</v>
      </c>
      <c r="W18" s="64">
        <v>150</v>
      </c>
      <c r="X18" s="64">
        <v>5</v>
      </c>
      <c r="Y18" s="64">
        <f>PRODUCT(W18:X18)</f>
        <v>750</v>
      </c>
      <c r="Z18" s="64">
        <f>SUM(V18,Y18)</f>
        <v>2750</v>
      </c>
      <c r="AA18" s="47">
        <v>0</v>
      </c>
      <c r="AB18" s="47">
        <v>0</v>
      </c>
      <c r="AC18" s="47">
        <v>0</v>
      </c>
      <c r="AD18" s="47">
        <f>PRODUCT(AA18:AC18)</f>
        <v>0</v>
      </c>
      <c r="AE18" s="47">
        <v>0</v>
      </c>
      <c r="AF18" s="47">
        <f>PRODUCT(AE18:AE18)</f>
        <v>0</v>
      </c>
      <c r="AG18" s="47">
        <f>SUM(AD18,AF18)</f>
        <v>0</v>
      </c>
      <c r="AH18" s="64">
        <f>G18+N18+Z18</f>
        <v>34000</v>
      </c>
      <c r="AI18" s="144">
        <f>J18+R18+AG18</f>
        <v>0</v>
      </c>
      <c r="AJ18" s="104">
        <f>AH18-AI18</f>
        <v>34000</v>
      </c>
      <c r="AK18" s="206"/>
    </row>
    <row r="19" spans="1:37" ht="28.5" customHeight="1" x14ac:dyDescent="0.3">
      <c r="A19" s="878" t="s">
        <v>61</v>
      </c>
      <c r="B19" s="879"/>
      <c r="C19" s="112"/>
      <c r="D19" s="112"/>
      <c r="E19" s="192">
        <f>SUM(E18:E18)</f>
        <v>5</v>
      </c>
      <c r="F19" s="76">
        <f t="shared" ref="F19:AH19" si="6">SUM(F18:F18)</f>
        <v>4000</v>
      </c>
      <c r="G19" s="76">
        <f t="shared" si="6"/>
        <v>20000</v>
      </c>
      <c r="H19" s="76">
        <f t="shared" si="6"/>
        <v>0</v>
      </c>
      <c r="I19" s="76">
        <f t="shared" si="6"/>
        <v>0</v>
      </c>
      <c r="J19" s="76">
        <f t="shared" si="6"/>
        <v>0</v>
      </c>
      <c r="K19" s="76">
        <f t="shared" si="6"/>
        <v>5</v>
      </c>
      <c r="L19" s="76">
        <f t="shared" si="6"/>
        <v>3</v>
      </c>
      <c r="M19" s="76">
        <f t="shared" si="6"/>
        <v>750</v>
      </c>
      <c r="N19" s="76">
        <f t="shared" si="6"/>
        <v>11250</v>
      </c>
      <c r="O19" s="76">
        <f t="shared" si="6"/>
        <v>0</v>
      </c>
      <c r="P19" s="76">
        <f t="shared" si="6"/>
        <v>4</v>
      </c>
      <c r="Q19" s="76">
        <f t="shared" si="6"/>
        <v>800</v>
      </c>
      <c r="R19" s="76">
        <f t="shared" si="6"/>
        <v>0</v>
      </c>
      <c r="S19" s="76">
        <f t="shared" si="6"/>
        <v>5</v>
      </c>
      <c r="T19" s="76">
        <f t="shared" si="6"/>
        <v>200</v>
      </c>
      <c r="U19" s="76">
        <f t="shared" si="6"/>
        <v>2</v>
      </c>
      <c r="V19" s="76">
        <f t="shared" si="6"/>
        <v>2000</v>
      </c>
      <c r="W19" s="76">
        <f t="shared" si="6"/>
        <v>150</v>
      </c>
      <c r="X19" s="76">
        <f t="shared" si="6"/>
        <v>5</v>
      </c>
      <c r="Y19" s="76">
        <f t="shared" si="6"/>
        <v>750</v>
      </c>
      <c r="Z19" s="76">
        <f t="shared" si="6"/>
        <v>2750</v>
      </c>
      <c r="AA19" s="76">
        <f t="shared" si="6"/>
        <v>0</v>
      </c>
      <c r="AB19" s="76">
        <f t="shared" si="6"/>
        <v>0</v>
      </c>
      <c r="AC19" s="76">
        <f t="shared" si="6"/>
        <v>0</v>
      </c>
      <c r="AD19" s="76">
        <f t="shared" si="6"/>
        <v>0</v>
      </c>
      <c r="AE19" s="76">
        <f t="shared" si="6"/>
        <v>0</v>
      </c>
      <c r="AF19" s="76">
        <f t="shared" si="6"/>
        <v>0</v>
      </c>
      <c r="AG19" s="76">
        <f t="shared" si="6"/>
        <v>0</v>
      </c>
      <c r="AH19" s="76">
        <f t="shared" si="6"/>
        <v>34000</v>
      </c>
      <c r="AI19" s="97">
        <f t="shared" ref="AI19:AJ19" si="7">SUM(AI18:AI18)</f>
        <v>0</v>
      </c>
      <c r="AJ19" s="105">
        <f t="shared" si="7"/>
        <v>34000</v>
      </c>
      <c r="AK19" s="206"/>
    </row>
    <row r="20" spans="1:37" ht="20.25" customHeight="1" x14ac:dyDescent="0.3">
      <c r="A20" s="1076" t="s">
        <v>52</v>
      </c>
      <c r="B20" s="1077"/>
      <c r="C20" s="1077"/>
      <c r="D20" s="1077"/>
      <c r="E20" s="1077"/>
      <c r="F20" s="1077"/>
      <c r="G20" s="1077"/>
      <c r="H20" s="1077"/>
      <c r="I20" s="1077"/>
      <c r="J20" s="1077"/>
      <c r="K20" s="1077"/>
      <c r="L20" s="1077"/>
      <c r="M20" s="1077"/>
      <c r="N20" s="1077"/>
      <c r="O20" s="1077"/>
      <c r="P20" s="1077"/>
      <c r="Q20" s="1077"/>
      <c r="R20" s="1077"/>
      <c r="S20" s="1077"/>
      <c r="T20" s="1077"/>
      <c r="U20" s="1077"/>
      <c r="V20" s="1077"/>
      <c r="W20" s="1077"/>
      <c r="X20" s="1077"/>
      <c r="Y20" s="1077"/>
      <c r="Z20" s="1077"/>
      <c r="AA20" s="1077"/>
      <c r="AB20" s="1077"/>
      <c r="AC20" s="1077"/>
      <c r="AD20" s="1077"/>
      <c r="AE20" s="1077"/>
      <c r="AF20" s="1077"/>
      <c r="AG20" s="1077"/>
      <c r="AH20" s="1077"/>
      <c r="AI20" s="1077"/>
      <c r="AJ20" s="1078"/>
      <c r="AK20" s="206"/>
    </row>
    <row r="21" spans="1:37" ht="32.25" customHeight="1" x14ac:dyDescent="0.3">
      <c r="A21" s="166">
        <v>8</v>
      </c>
      <c r="B21" s="167" t="s">
        <v>203</v>
      </c>
      <c r="C21" s="799" t="s">
        <v>143</v>
      </c>
      <c r="D21" s="162" t="s">
        <v>42</v>
      </c>
      <c r="E21" s="799">
        <v>6</v>
      </c>
      <c r="F21" s="805">
        <v>600</v>
      </c>
      <c r="G21" s="165">
        <f t="shared" ref="G21:G24" si="8">F21*E21</f>
        <v>3600</v>
      </c>
      <c r="H21" s="49"/>
      <c r="I21" s="49"/>
      <c r="J21" s="134">
        <f t="shared" ref="J21:J24" si="9">I21*H21</f>
        <v>0</v>
      </c>
      <c r="K21" s="805">
        <v>6</v>
      </c>
      <c r="L21" s="805">
        <v>2</v>
      </c>
      <c r="M21" s="805">
        <v>700</v>
      </c>
      <c r="N21" s="165">
        <f>K21*L21*M21</f>
        <v>8400</v>
      </c>
      <c r="O21" s="49"/>
      <c r="P21" s="49"/>
      <c r="Q21" s="49"/>
      <c r="R21" s="134">
        <f t="shared" ref="R21:R24" si="10">O21*P21*Q21</f>
        <v>0</v>
      </c>
      <c r="S21" s="805">
        <v>6</v>
      </c>
      <c r="T21" s="805">
        <v>300</v>
      </c>
      <c r="U21" s="805">
        <v>2</v>
      </c>
      <c r="V21" s="164">
        <f t="shared" ref="V21:V24" si="11">PRODUCT(S21:U21)</f>
        <v>3600</v>
      </c>
      <c r="W21" s="805">
        <v>150</v>
      </c>
      <c r="X21" s="805">
        <v>0</v>
      </c>
      <c r="Y21" s="805">
        <f t="shared" ref="Y21:Y24" si="12">PRODUCT(W21:X21)</f>
        <v>0</v>
      </c>
      <c r="Z21" s="165">
        <f t="shared" ref="Z21:Z24" si="13">SUM(V21,Y21)</f>
        <v>3600</v>
      </c>
      <c r="AA21" s="49"/>
      <c r="AB21" s="49"/>
      <c r="AC21" s="49"/>
      <c r="AD21" s="47">
        <f t="shared" ref="AD21:AD24" si="14">PRODUCT(AA21:AC21)</f>
        <v>0</v>
      </c>
      <c r="AE21" s="49"/>
      <c r="AF21" s="47">
        <f>PRODUCT(AA21*AE21)*150</f>
        <v>0</v>
      </c>
      <c r="AG21" s="134">
        <f>SUM(AD21,AF21)</f>
        <v>0</v>
      </c>
      <c r="AH21" s="165">
        <f>G21+N21+Z21</f>
        <v>15600</v>
      </c>
      <c r="AI21" s="137">
        <f>J21+R21+AG21</f>
        <v>0</v>
      </c>
      <c r="AJ21" s="800">
        <f t="shared" ref="AJ21:AJ24" si="15">AH21-AI21</f>
        <v>15600</v>
      </c>
      <c r="AK21" s="206"/>
    </row>
    <row r="22" spans="1:37" ht="30.75" customHeight="1" x14ac:dyDescent="0.3">
      <c r="A22" s="166">
        <v>9</v>
      </c>
      <c r="B22" s="161" t="s">
        <v>204</v>
      </c>
      <c r="C22" s="799" t="s">
        <v>75</v>
      </c>
      <c r="D22" s="162" t="s">
        <v>42</v>
      </c>
      <c r="E22" s="163">
        <v>12</v>
      </c>
      <c r="F22" s="164">
        <v>0</v>
      </c>
      <c r="G22" s="165">
        <f t="shared" si="8"/>
        <v>0</v>
      </c>
      <c r="H22" s="48"/>
      <c r="I22" s="48"/>
      <c r="J22" s="134">
        <f t="shared" si="9"/>
        <v>0</v>
      </c>
      <c r="K22" s="164">
        <v>12</v>
      </c>
      <c r="L22" s="164">
        <v>0</v>
      </c>
      <c r="M22" s="805">
        <v>700</v>
      </c>
      <c r="N22" s="165">
        <f>K22*L22*M22</f>
        <v>0</v>
      </c>
      <c r="O22" s="48"/>
      <c r="P22" s="48"/>
      <c r="Q22" s="48"/>
      <c r="R22" s="134">
        <f t="shared" si="10"/>
        <v>0</v>
      </c>
      <c r="S22" s="164">
        <v>12</v>
      </c>
      <c r="T22" s="164">
        <v>0</v>
      </c>
      <c r="U22" s="164">
        <v>3</v>
      </c>
      <c r="V22" s="164">
        <f t="shared" si="11"/>
        <v>0</v>
      </c>
      <c r="W22" s="805">
        <v>150</v>
      </c>
      <c r="X22" s="805">
        <v>0</v>
      </c>
      <c r="Y22" s="805">
        <f t="shared" si="12"/>
        <v>0</v>
      </c>
      <c r="Z22" s="165">
        <f t="shared" si="13"/>
        <v>0</v>
      </c>
      <c r="AA22" s="49"/>
      <c r="AB22" s="49"/>
      <c r="AC22" s="49"/>
      <c r="AD22" s="47">
        <f t="shared" si="14"/>
        <v>0</v>
      </c>
      <c r="AE22" s="49"/>
      <c r="AF22" s="47">
        <f t="shared" ref="AF22:AF24" si="16">PRODUCT(AA22*AE22)*150</f>
        <v>0</v>
      </c>
      <c r="AG22" s="134">
        <f>SUM(AD22,AF22)</f>
        <v>0</v>
      </c>
      <c r="AH22" s="165">
        <f>G22+N22+Z22</f>
        <v>0</v>
      </c>
      <c r="AI22" s="137">
        <f>J22+R22+AG22</f>
        <v>0</v>
      </c>
      <c r="AJ22" s="800">
        <f t="shared" si="15"/>
        <v>0</v>
      </c>
      <c r="AK22" s="206"/>
    </row>
    <row r="23" spans="1:37" ht="32.25" customHeight="1" x14ac:dyDescent="0.3">
      <c r="A23" s="166">
        <v>10</v>
      </c>
      <c r="B23" s="161" t="s">
        <v>205</v>
      </c>
      <c r="C23" s="799" t="s">
        <v>75</v>
      </c>
      <c r="D23" s="162" t="s">
        <v>42</v>
      </c>
      <c r="E23" s="163">
        <v>5</v>
      </c>
      <c r="F23" s="164">
        <v>4000</v>
      </c>
      <c r="G23" s="165">
        <f t="shared" si="8"/>
        <v>20000</v>
      </c>
      <c r="H23" s="48"/>
      <c r="I23" s="48"/>
      <c r="J23" s="134">
        <f t="shared" si="9"/>
        <v>0</v>
      </c>
      <c r="K23" s="164">
        <v>5</v>
      </c>
      <c r="L23" s="164">
        <v>3</v>
      </c>
      <c r="M23" s="805">
        <v>700</v>
      </c>
      <c r="N23" s="165">
        <f>K23*L23*M23</f>
        <v>10500</v>
      </c>
      <c r="O23" s="48"/>
      <c r="P23" s="48"/>
      <c r="Q23" s="48"/>
      <c r="R23" s="134">
        <f t="shared" si="10"/>
        <v>0</v>
      </c>
      <c r="S23" s="164">
        <v>5</v>
      </c>
      <c r="T23" s="164">
        <v>200</v>
      </c>
      <c r="U23" s="164">
        <v>3</v>
      </c>
      <c r="V23" s="164">
        <f t="shared" si="11"/>
        <v>3000</v>
      </c>
      <c r="W23" s="805">
        <v>150</v>
      </c>
      <c r="X23" s="805">
        <v>5</v>
      </c>
      <c r="Y23" s="805">
        <f t="shared" si="12"/>
        <v>750</v>
      </c>
      <c r="Z23" s="165">
        <f t="shared" si="13"/>
        <v>3750</v>
      </c>
      <c r="AA23" s="49"/>
      <c r="AB23" s="49"/>
      <c r="AC23" s="49"/>
      <c r="AD23" s="47">
        <f t="shared" si="14"/>
        <v>0</v>
      </c>
      <c r="AE23" s="49"/>
      <c r="AF23" s="47">
        <f t="shared" si="16"/>
        <v>0</v>
      </c>
      <c r="AG23" s="134">
        <f>SUM(AD23,AF23)</f>
        <v>0</v>
      </c>
      <c r="AH23" s="165">
        <f>G23+N23+Z23</f>
        <v>34250</v>
      </c>
      <c r="AI23" s="137">
        <f>J23+R23+AG23</f>
        <v>0</v>
      </c>
      <c r="AJ23" s="800">
        <f t="shared" si="15"/>
        <v>34250</v>
      </c>
      <c r="AK23" s="206"/>
    </row>
    <row r="24" spans="1:37" ht="40.5" customHeight="1" x14ac:dyDescent="0.3">
      <c r="A24" s="166">
        <v>11</v>
      </c>
      <c r="B24" s="167" t="s">
        <v>206</v>
      </c>
      <c r="C24" s="799" t="s">
        <v>207</v>
      </c>
      <c r="D24" s="162" t="s">
        <v>42</v>
      </c>
      <c r="E24" s="799">
        <v>6</v>
      </c>
      <c r="F24" s="805">
        <v>600</v>
      </c>
      <c r="G24" s="165">
        <f t="shared" si="8"/>
        <v>3600</v>
      </c>
      <c r="H24" s="49"/>
      <c r="I24" s="49"/>
      <c r="J24" s="134">
        <f t="shared" si="9"/>
        <v>0</v>
      </c>
      <c r="K24" s="805">
        <v>6</v>
      </c>
      <c r="L24" s="805">
        <v>2</v>
      </c>
      <c r="M24" s="805">
        <v>700</v>
      </c>
      <c r="N24" s="165">
        <f>K24*L24*M24</f>
        <v>8400</v>
      </c>
      <c r="O24" s="49"/>
      <c r="P24" s="49"/>
      <c r="Q24" s="49"/>
      <c r="R24" s="134">
        <f t="shared" si="10"/>
        <v>0</v>
      </c>
      <c r="S24" s="805">
        <v>6</v>
      </c>
      <c r="T24" s="805">
        <v>300</v>
      </c>
      <c r="U24" s="805">
        <v>2</v>
      </c>
      <c r="V24" s="164">
        <f t="shared" si="11"/>
        <v>3600</v>
      </c>
      <c r="W24" s="805">
        <v>150</v>
      </c>
      <c r="X24" s="805">
        <v>1</v>
      </c>
      <c r="Y24" s="805">
        <f t="shared" si="12"/>
        <v>150</v>
      </c>
      <c r="Z24" s="165">
        <f t="shared" si="13"/>
        <v>3750</v>
      </c>
      <c r="AA24" s="49"/>
      <c r="AB24" s="49"/>
      <c r="AC24" s="49"/>
      <c r="AD24" s="47">
        <f t="shared" si="14"/>
        <v>0</v>
      </c>
      <c r="AE24" s="49"/>
      <c r="AF24" s="47">
        <f t="shared" si="16"/>
        <v>0</v>
      </c>
      <c r="AG24" s="134">
        <f>SUM(AD24,AF24)</f>
        <v>0</v>
      </c>
      <c r="AH24" s="165">
        <f>G24+N24+Z24</f>
        <v>15750</v>
      </c>
      <c r="AI24" s="137">
        <f>J24+R24+AG24</f>
        <v>0</v>
      </c>
      <c r="AJ24" s="800">
        <f t="shared" si="15"/>
        <v>15750</v>
      </c>
      <c r="AK24" s="206"/>
    </row>
    <row r="25" spans="1:37" ht="37.5" customHeight="1" thickBot="1" x14ac:dyDescent="0.35">
      <c r="A25" s="968" t="s">
        <v>62</v>
      </c>
      <c r="B25" s="969"/>
      <c r="C25" s="112"/>
      <c r="D25" s="112"/>
      <c r="E25" s="192">
        <f t="shared" ref="E25:AJ25" si="17">SUM(E21:E24)</f>
        <v>29</v>
      </c>
      <c r="F25" s="76">
        <f t="shared" si="17"/>
        <v>5200</v>
      </c>
      <c r="G25" s="76">
        <f t="shared" si="17"/>
        <v>27200</v>
      </c>
      <c r="H25" s="76">
        <f t="shared" si="17"/>
        <v>0</v>
      </c>
      <c r="I25" s="76">
        <f t="shared" si="17"/>
        <v>0</v>
      </c>
      <c r="J25" s="76">
        <f t="shared" si="17"/>
        <v>0</v>
      </c>
      <c r="K25" s="76">
        <f t="shared" si="17"/>
        <v>29</v>
      </c>
      <c r="L25" s="76">
        <f t="shared" si="17"/>
        <v>7</v>
      </c>
      <c r="M25" s="76">
        <f t="shared" si="17"/>
        <v>2800</v>
      </c>
      <c r="N25" s="76">
        <f t="shared" si="17"/>
        <v>27300</v>
      </c>
      <c r="O25" s="76">
        <f t="shared" si="17"/>
        <v>0</v>
      </c>
      <c r="P25" s="76">
        <f t="shared" si="17"/>
        <v>0</v>
      </c>
      <c r="Q25" s="76">
        <f t="shared" si="17"/>
        <v>0</v>
      </c>
      <c r="R25" s="76">
        <f t="shared" si="17"/>
        <v>0</v>
      </c>
      <c r="S25" s="76">
        <f t="shared" si="17"/>
        <v>29</v>
      </c>
      <c r="T25" s="76">
        <f t="shared" si="17"/>
        <v>800</v>
      </c>
      <c r="U25" s="76">
        <f t="shared" si="17"/>
        <v>10</v>
      </c>
      <c r="V25" s="76">
        <f t="shared" si="17"/>
        <v>10200</v>
      </c>
      <c r="W25" s="76">
        <f t="shared" si="17"/>
        <v>600</v>
      </c>
      <c r="X25" s="76">
        <f t="shared" si="17"/>
        <v>6</v>
      </c>
      <c r="Y25" s="76">
        <f t="shared" si="17"/>
        <v>900</v>
      </c>
      <c r="Z25" s="76">
        <f t="shared" si="17"/>
        <v>11100</v>
      </c>
      <c r="AA25" s="76">
        <f t="shared" si="17"/>
        <v>0</v>
      </c>
      <c r="AB25" s="76">
        <f t="shared" si="17"/>
        <v>0</v>
      </c>
      <c r="AC25" s="76">
        <f t="shared" si="17"/>
        <v>0</v>
      </c>
      <c r="AD25" s="76">
        <f t="shared" si="17"/>
        <v>0</v>
      </c>
      <c r="AE25" s="76">
        <f t="shared" si="17"/>
        <v>0</v>
      </c>
      <c r="AF25" s="76">
        <f t="shared" si="17"/>
        <v>0</v>
      </c>
      <c r="AG25" s="76">
        <f t="shared" si="17"/>
        <v>0</v>
      </c>
      <c r="AH25" s="76">
        <f t="shared" si="17"/>
        <v>65600</v>
      </c>
      <c r="AI25" s="97">
        <f t="shared" si="17"/>
        <v>0</v>
      </c>
      <c r="AJ25" s="106">
        <f t="shared" si="17"/>
        <v>65600</v>
      </c>
      <c r="AK25" s="247"/>
    </row>
    <row r="26" spans="1:37" s="217" customFormat="1" ht="51" customHeight="1" thickBot="1" x14ac:dyDescent="0.35">
      <c r="A26" s="1095" t="s">
        <v>63</v>
      </c>
      <c r="B26" s="1096"/>
      <c r="C26" s="218"/>
      <c r="D26" s="218"/>
      <c r="E26" s="218">
        <f>E12+E16+E19+E25</f>
        <v>61</v>
      </c>
      <c r="F26" s="237"/>
      <c r="G26" s="237">
        <f>G12+G16+G19+G25</f>
        <v>84400</v>
      </c>
      <c r="H26" s="237">
        <f>H12+H16+H19+H25</f>
        <v>28887.200000000001</v>
      </c>
      <c r="I26" s="237"/>
      <c r="J26" s="237">
        <f>J12+J16+J19+J25</f>
        <v>28887.200000000001</v>
      </c>
      <c r="K26" s="237">
        <f>K12+K16+K19+K25</f>
        <v>61</v>
      </c>
      <c r="L26" s="237">
        <f>L12+L16+L19+L25</f>
        <v>22</v>
      </c>
      <c r="M26" s="237"/>
      <c r="N26" s="237">
        <f>N12+N16+N19+N25</f>
        <v>83850</v>
      </c>
      <c r="O26" s="237">
        <f>O12+O16+O19+O25</f>
        <v>45000</v>
      </c>
      <c r="P26" s="237">
        <f>P12+P16+P19+P25</f>
        <v>4</v>
      </c>
      <c r="Q26" s="237"/>
      <c r="R26" s="237">
        <f>R12+R16+R19+R25</f>
        <v>45000</v>
      </c>
      <c r="S26" s="237">
        <f>S12+S16+S19+S25</f>
        <v>61</v>
      </c>
      <c r="T26" s="237"/>
      <c r="U26" s="237">
        <f>U12+U16+U19+U25</f>
        <v>27</v>
      </c>
      <c r="V26" s="237">
        <f>V12+V16+V19+V25</f>
        <v>30200</v>
      </c>
      <c r="W26" s="237"/>
      <c r="X26" s="237">
        <f>X12+X16+X19+X25</f>
        <v>14</v>
      </c>
      <c r="Y26" s="237">
        <f>Y12+Y16+Y19+Y25</f>
        <v>2100</v>
      </c>
      <c r="Z26" s="237">
        <f>Z12+Z16+Z19+Z25</f>
        <v>32300</v>
      </c>
      <c r="AA26" s="237">
        <f>AA12+AA16+AA19+AA25</f>
        <v>14500</v>
      </c>
      <c r="AB26" s="237"/>
      <c r="AC26" s="237">
        <f>AC12+AC16+AC19+AC25</f>
        <v>0</v>
      </c>
      <c r="AD26" s="237"/>
      <c r="AE26" s="237">
        <f>AE12+AE16+AE19+AE25</f>
        <v>2250</v>
      </c>
      <c r="AF26" s="237"/>
      <c r="AG26" s="237">
        <f>AG12+AG16+AG19+AG25</f>
        <v>16750</v>
      </c>
      <c r="AH26" s="237">
        <f>AH12+AH16+AH19+AH25</f>
        <v>200550</v>
      </c>
      <c r="AI26" s="215">
        <f>AI12+AI16+AI19+AI25</f>
        <v>90637.2</v>
      </c>
      <c r="AJ26" s="107">
        <f>AJ12+AJ16+AJ19+AJ25</f>
        <v>109912.8</v>
      </c>
      <c r="AK26" s="253"/>
    </row>
  </sheetData>
  <conditionalFormatting sqref="D21">
    <cfRule type="containsText" dxfId="152" priority="8" operator="containsText" text="Да">
      <formula>NOT(ISERROR(SEARCH("Да",D21)))</formula>
    </cfRule>
  </conditionalFormatting>
  <conditionalFormatting sqref="D24">
    <cfRule type="containsText" dxfId="151" priority="7" operator="containsText" text="Да">
      <formula>NOT(ISERROR(SEARCH("Да",D24)))</formula>
    </cfRule>
  </conditionalFormatting>
  <conditionalFormatting sqref="D22">
    <cfRule type="containsText" dxfId="150" priority="6" operator="containsText" text="Да">
      <formula>NOT(ISERROR(SEARCH("Да",D22)))</formula>
    </cfRule>
  </conditionalFormatting>
  <conditionalFormatting sqref="D18">
    <cfRule type="containsText" dxfId="149" priority="5" operator="containsText" text="Да">
      <formula>NOT(ISERROR(SEARCH("Да",D18)))</formula>
    </cfRule>
  </conditionalFormatting>
  <conditionalFormatting sqref="D23">
    <cfRule type="containsText" dxfId="148" priority="10" operator="containsText" text="Да">
      <formula>NOT(ISERROR(SEARCH("Да",D23)))</formula>
    </cfRule>
  </conditionalFormatting>
  <conditionalFormatting sqref="D14">
    <cfRule type="containsText" dxfId="147" priority="4" operator="containsText" text="Да">
      <formula>NOT(ISERROR(SEARCH("Да",D14)))</formula>
    </cfRule>
  </conditionalFormatting>
  <conditionalFormatting sqref="D15">
    <cfRule type="containsText" dxfId="146" priority="3" operator="containsText" text="Да">
      <formula>NOT(ISERROR(SEARCH("Да",D15)))</formula>
    </cfRule>
  </conditionalFormatting>
  <conditionalFormatting sqref="D9:D10">
    <cfRule type="containsText" dxfId="145" priority="2" operator="containsText" text="Да">
      <formula>NOT(ISERROR(SEARCH("Да",D9)))</formula>
    </cfRule>
  </conditionalFormatting>
  <conditionalFormatting sqref="D11">
    <cfRule type="containsText" dxfId="144" priority="1" operator="containsText" text="Да">
      <formula>NOT(ISERROR(SEARCH("Да",D11)))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4:D15 D18 D9:D11 D21:D24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5"/>
  <sheetViews>
    <sheetView zoomScale="40" zoomScaleNormal="40" workbookViewId="0">
      <selection sqref="A1:XFD1048576"/>
    </sheetView>
  </sheetViews>
  <sheetFormatPr defaultRowHeight="18.75" x14ac:dyDescent="0.3"/>
  <cols>
    <col min="1" max="1" width="7.7109375" style="205" customWidth="1"/>
    <col min="2" max="2" width="48" style="205" customWidth="1"/>
    <col min="3" max="3" width="15.28515625" style="205" customWidth="1"/>
    <col min="4" max="4" width="9.140625" style="205" hidden="1" customWidth="1"/>
    <col min="5" max="5" width="9.42578125" style="205" customWidth="1"/>
    <col min="6" max="6" width="18.5703125" style="205" hidden="1" customWidth="1"/>
    <col min="7" max="7" width="21.5703125" style="205" customWidth="1"/>
    <col min="8" max="8" width="10.85546875" style="205" customWidth="1"/>
    <col min="9" max="9" width="17.140625" style="205" customWidth="1"/>
    <col min="10" max="10" width="13.28515625" style="205" customWidth="1"/>
    <col min="11" max="12" width="9.5703125" style="205" hidden="1" customWidth="1"/>
    <col min="13" max="13" width="14.42578125" style="205" hidden="1" customWidth="1"/>
    <col min="14" max="14" width="22.28515625" style="205" customWidth="1"/>
    <col min="15" max="15" width="13.140625" style="205" customWidth="1"/>
    <col min="16" max="16" width="16.28515625" style="205" customWidth="1"/>
    <col min="17" max="17" width="16" style="205" customWidth="1"/>
    <col min="18" max="18" width="23" style="205" customWidth="1"/>
    <col min="19" max="19" width="9.5703125" style="205" hidden="1" customWidth="1"/>
    <col min="20" max="20" width="11.85546875" style="205" hidden="1" customWidth="1"/>
    <col min="21" max="21" width="9.5703125" style="205" hidden="1" customWidth="1"/>
    <col min="22" max="22" width="24.28515625" style="205" customWidth="1"/>
    <col min="23" max="23" width="9.7109375" style="205" hidden="1" customWidth="1"/>
    <col min="24" max="24" width="11.85546875" style="205" hidden="1" customWidth="1"/>
    <col min="25" max="25" width="23.42578125" style="205" customWidth="1"/>
    <col min="26" max="26" width="17.7109375" style="205" hidden="1" customWidth="1"/>
    <col min="27" max="27" width="9.42578125" style="205" customWidth="1"/>
    <col min="28" max="28" width="10.28515625" style="205" customWidth="1"/>
    <col min="29" max="29" width="10" style="205" customWidth="1"/>
    <col min="30" max="30" width="17.7109375" style="205" customWidth="1"/>
    <col min="31" max="31" width="13.140625" style="205" customWidth="1"/>
    <col min="32" max="33" width="14" style="205" customWidth="1"/>
    <col min="34" max="34" width="23.85546875" style="205" customWidth="1"/>
    <col min="35" max="35" width="16.140625" style="205" customWidth="1"/>
    <col min="36" max="36" width="14.28515625" style="205" customWidth="1"/>
    <col min="37" max="37" width="18.28515625" style="205" customWidth="1"/>
    <col min="38" max="16384" width="9.140625" style="205"/>
  </cols>
  <sheetData>
    <row r="1" spans="1:37" ht="18.75" customHeight="1" x14ac:dyDescent="0.3">
      <c r="A1" s="866" t="s">
        <v>26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220"/>
      <c r="AH1" s="221"/>
      <c r="AI1" s="221"/>
      <c r="AJ1" s="222"/>
    </row>
    <row r="2" spans="1:37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223"/>
    </row>
    <row r="3" spans="1:37" ht="15.75" customHeight="1" x14ac:dyDescent="0.3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238"/>
    </row>
    <row r="4" spans="1:37" ht="36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Пауэрлифтинг!$K$4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24" t="s">
        <v>74</v>
      </c>
    </row>
    <row r="5" spans="1:37" ht="21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25"/>
    </row>
    <row r="6" spans="1:37" ht="41.2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358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25"/>
    </row>
    <row r="7" spans="1:37" ht="15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26"/>
    </row>
    <row r="8" spans="1:37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06"/>
    </row>
    <row r="9" spans="1:37" ht="41.25" customHeight="1" x14ac:dyDescent="0.3">
      <c r="A9" s="272">
        <v>1</v>
      </c>
      <c r="B9" s="128" t="s">
        <v>214</v>
      </c>
      <c r="C9" s="129" t="s">
        <v>68</v>
      </c>
      <c r="D9" s="130" t="s">
        <v>42</v>
      </c>
      <c r="E9" s="207">
        <v>6</v>
      </c>
      <c r="F9" s="135">
        <v>600</v>
      </c>
      <c r="G9" s="133">
        <f>F9*E9</f>
        <v>3600</v>
      </c>
      <c r="H9" s="930">
        <v>3250</v>
      </c>
      <c r="I9" s="931"/>
      <c r="J9" s="932"/>
      <c r="K9" s="135">
        <v>6</v>
      </c>
      <c r="L9" s="135">
        <v>4</v>
      </c>
      <c r="M9" s="135">
        <v>650</v>
      </c>
      <c r="N9" s="133">
        <f>(K9*L9*M9)</f>
        <v>15600</v>
      </c>
      <c r="O9" s="930">
        <v>24000</v>
      </c>
      <c r="P9" s="931"/>
      <c r="Q9" s="931"/>
      <c r="R9" s="932"/>
      <c r="S9" s="135">
        <v>6</v>
      </c>
      <c r="T9" s="135">
        <v>300</v>
      </c>
      <c r="U9" s="135">
        <v>4</v>
      </c>
      <c r="V9" s="135">
        <f>PRODUCT(S9:U9)</f>
        <v>7200</v>
      </c>
      <c r="W9" s="135">
        <v>150</v>
      </c>
      <c r="X9" s="135">
        <v>6</v>
      </c>
      <c r="Y9" s="135">
        <f>PRODUCT(W9:X9)</f>
        <v>900</v>
      </c>
      <c r="Z9" s="133">
        <f>SUM(V9,Y9)</f>
        <v>8100</v>
      </c>
      <c r="AA9" s="930">
        <v>9000</v>
      </c>
      <c r="AB9" s="931"/>
      <c r="AC9" s="931"/>
      <c r="AD9" s="932"/>
      <c r="AE9" s="1097">
        <v>1500</v>
      </c>
      <c r="AF9" s="1098"/>
      <c r="AG9" s="933">
        <f>AA9+AE9</f>
        <v>10500</v>
      </c>
      <c r="AH9" s="133">
        <f>G9+N9+Z9</f>
        <v>27300</v>
      </c>
      <c r="AI9" s="933">
        <f>H9+O9+AG9</f>
        <v>37750</v>
      </c>
      <c r="AJ9" s="138">
        <f>AH9-AI9</f>
        <v>-10450</v>
      </c>
      <c r="AK9" s="206" t="s">
        <v>415</v>
      </c>
    </row>
    <row r="10" spans="1:37" ht="35.25" customHeight="1" x14ac:dyDescent="0.3">
      <c r="A10" s="272">
        <v>2</v>
      </c>
      <c r="B10" s="128" t="s">
        <v>215</v>
      </c>
      <c r="C10" s="129" t="s">
        <v>68</v>
      </c>
      <c r="D10" s="130" t="s">
        <v>42</v>
      </c>
      <c r="E10" s="209">
        <v>6</v>
      </c>
      <c r="F10" s="132">
        <v>600</v>
      </c>
      <c r="G10" s="133">
        <f>F10*E10</f>
        <v>3600</v>
      </c>
      <c r="H10" s="935"/>
      <c r="I10" s="936"/>
      <c r="J10" s="937"/>
      <c r="K10" s="132">
        <v>6</v>
      </c>
      <c r="L10" s="132">
        <v>4</v>
      </c>
      <c r="M10" s="135">
        <v>650</v>
      </c>
      <c r="N10" s="133">
        <f>K10*L10*M10</f>
        <v>15600</v>
      </c>
      <c r="O10" s="935"/>
      <c r="P10" s="936"/>
      <c r="Q10" s="936"/>
      <c r="R10" s="937"/>
      <c r="S10" s="132">
        <v>6</v>
      </c>
      <c r="T10" s="132">
        <v>300</v>
      </c>
      <c r="U10" s="132">
        <v>4</v>
      </c>
      <c r="V10" s="132">
        <f>PRODUCT(S10:U10)</f>
        <v>7200</v>
      </c>
      <c r="W10" s="132">
        <v>150</v>
      </c>
      <c r="X10" s="132">
        <v>6</v>
      </c>
      <c r="Y10" s="132">
        <f t="shared" ref="Y10:Y12" si="0">PRODUCT(W10:X10)</f>
        <v>900</v>
      </c>
      <c r="Z10" s="133">
        <f t="shared" ref="Z10:Z12" si="1">SUM(V10,Y10)</f>
        <v>8100</v>
      </c>
      <c r="AA10" s="935"/>
      <c r="AB10" s="936"/>
      <c r="AC10" s="936"/>
      <c r="AD10" s="937"/>
      <c r="AE10" s="1099"/>
      <c r="AF10" s="1100"/>
      <c r="AG10" s="1101"/>
      <c r="AH10" s="133">
        <f>G10+N10+Z10</f>
        <v>27300</v>
      </c>
      <c r="AI10" s="938"/>
      <c r="AJ10" s="138">
        <f t="shared" ref="AJ10" si="2">AH10-AI10</f>
        <v>27300</v>
      </c>
      <c r="AK10" s="206"/>
    </row>
    <row r="11" spans="1:37" ht="31.5" customHeight="1" x14ac:dyDescent="0.3">
      <c r="A11" s="272">
        <v>3</v>
      </c>
      <c r="B11" s="241" t="s">
        <v>216</v>
      </c>
      <c r="C11" s="239" t="s">
        <v>140</v>
      </c>
      <c r="D11" s="225" t="s">
        <v>42</v>
      </c>
      <c r="E11" s="225">
        <v>6</v>
      </c>
      <c r="F11" s="210">
        <v>600</v>
      </c>
      <c r="G11" s="210">
        <f>F11*E11</f>
        <v>3600</v>
      </c>
      <c r="H11" s="935"/>
      <c r="I11" s="936"/>
      <c r="J11" s="937"/>
      <c r="K11" s="210">
        <v>6</v>
      </c>
      <c r="L11" s="210">
        <v>4</v>
      </c>
      <c r="M11" s="135">
        <v>650</v>
      </c>
      <c r="N11" s="210">
        <f>K11*L11*M11</f>
        <v>15600</v>
      </c>
      <c r="O11" s="935"/>
      <c r="P11" s="936"/>
      <c r="Q11" s="936"/>
      <c r="R11" s="937"/>
      <c r="S11" s="210">
        <v>6</v>
      </c>
      <c r="T11" s="210">
        <v>300</v>
      </c>
      <c r="U11" s="210">
        <v>4</v>
      </c>
      <c r="V11" s="210">
        <f>PRODUCT(S11:U11)</f>
        <v>7200</v>
      </c>
      <c r="W11" s="210">
        <v>150</v>
      </c>
      <c r="X11" s="210">
        <v>6</v>
      </c>
      <c r="Y11" s="210">
        <f t="shared" ref="Y11" si="3">PRODUCT(W11:X11)</f>
        <v>900</v>
      </c>
      <c r="Z11" s="210">
        <f t="shared" ref="Z11" si="4">SUM(V11,Y11)</f>
        <v>8100</v>
      </c>
      <c r="AA11" s="935"/>
      <c r="AB11" s="936"/>
      <c r="AC11" s="936"/>
      <c r="AD11" s="937"/>
      <c r="AE11" s="1099"/>
      <c r="AF11" s="1100"/>
      <c r="AG11" s="1101"/>
      <c r="AH11" s="210">
        <f>G11+N11+Z11</f>
        <v>27300</v>
      </c>
      <c r="AI11" s="938"/>
      <c r="AJ11" s="378">
        <f>AH11-AI11</f>
        <v>27300</v>
      </c>
      <c r="AK11" s="206"/>
    </row>
    <row r="12" spans="1:37" ht="35.25" customHeight="1" x14ac:dyDescent="0.3">
      <c r="A12" s="272">
        <v>4</v>
      </c>
      <c r="B12" s="241" t="s">
        <v>217</v>
      </c>
      <c r="C12" s="239" t="s">
        <v>69</v>
      </c>
      <c r="D12" s="225" t="s">
        <v>42</v>
      </c>
      <c r="E12" s="225">
        <v>6</v>
      </c>
      <c r="F12" s="210">
        <v>1600</v>
      </c>
      <c r="G12" s="210">
        <f>F12*E12</f>
        <v>9600</v>
      </c>
      <c r="H12" s="940"/>
      <c r="I12" s="941"/>
      <c r="J12" s="942"/>
      <c r="K12" s="210">
        <v>6</v>
      </c>
      <c r="L12" s="210">
        <v>3</v>
      </c>
      <c r="M12" s="135">
        <v>650</v>
      </c>
      <c r="N12" s="210">
        <f>K12*L12*M12</f>
        <v>11700</v>
      </c>
      <c r="O12" s="940"/>
      <c r="P12" s="941"/>
      <c r="Q12" s="941"/>
      <c r="R12" s="942"/>
      <c r="S12" s="210">
        <v>6</v>
      </c>
      <c r="T12" s="210">
        <v>300</v>
      </c>
      <c r="U12" s="210">
        <v>3</v>
      </c>
      <c r="V12" s="210">
        <f>PRODUCT(S12:U12)</f>
        <v>5400</v>
      </c>
      <c r="W12" s="210">
        <v>150</v>
      </c>
      <c r="X12" s="210">
        <v>6</v>
      </c>
      <c r="Y12" s="210">
        <f t="shared" si="0"/>
        <v>900</v>
      </c>
      <c r="Z12" s="210">
        <f t="shared" si="1"/>
        <v>6300</v>
      </c>
      <c r="AA12" s="940"/>
      <c r="AB12" s="941"/>
      <c r="AC12" s="941"/>
      <c r="AD12" s="942"/>
      <c r="AE12" s="1102"/>
      <c r="AF12" s="1103"/>
      <c r="AG12" s="1104"/>
      <c r="AH12" s="210">
        <f>G12+N12+Z12</f>
        <v>27600</v>
      </c>
      <c r="AI12" s="943"/>
      <c r="AJ12" s="378">
        <f>AH12-AI12</f>
        <v>27600</v>
      </c>
      <c r="AK12" s="206"/>
    </row>
    <row r="13" spans="1:37" ht="36.75" customHeight="1" x14ac:dyDescent="0.3">
      <c r="A13" s="878" t="s">
        <v>59</v>
      </c>
      <c r="B13" s="879"/>
      <c r="C13" s="112"/>
      <c r="D13" s="112"/>
      <c r="E13" s="192">
        <f>SUM(E9:E12)</f>
        <v>24</v>
      </c>
      <c r="F13" s="76">
        <f t="shared" ref="F13:AH13" si="5">SUM(F9:F12)</f>
        <v>3400</v>
      </c>
      <c r="G13" s="76">
        <f t="shared" si="5"/>
        <v>20400</v>
      </c>
      <c r="H13" s="76">
        <f t="shared" si="5"/>
        <v>3250</v>
      </c>
      <c r="I13" s="76">
        <f t="shared" si="5"/>
        <v>0</v>
      </c>
      <c r="J13" s="76">
        <f t="shared" si="5"/>
        <v>0</v>
      </c>
      <c r="K13" s="76">
        <f t="shared" si="5"/>
        <v>24</v>
      </c>
      <c r="L13" s="76">
        <f t="shared" si="5"/>
        <v>15</v>
      </c>
      <c r="M13" s="76">
        <f t="shared" si="5"/>
        <v>2600</v>
      </c>
      <c r="N13" s="76">
        <f t="shared" si="5"/>
        <v>58500</v>
      </c>
      <c r="O13" s="76">
        <f t="shared" si="5"/>
        <v>24000</v>
      </c>
      <c r="P13" s="76">
        <f t="shared" si="5"/>
        <v>0</v>
      </c>
      <c r="Q13" s="76">
        <f t="shared" si="5"/>
        <v>0</v>
      </c>
      <c r="R13" s="76">
        <f>O9</f>
        <v>24000</v>
      </c>
      <c r="S13" s="76">
        <f t="shared" si="5"/>
        <v>24</v>
      </c>
      <c r="T13" s="76">
        <f t="shared" si="5"/>
        <v>1200</v>
      </c>
      <c r="U13" s="76">
        <f t="shared" si="5"/>
        <v>15</v>
      </c>
      <c r="V13" s="76">
        <f t="shared" si="5"/>
        <v>27000</v>
      </c>
      <c r="W13" s="76">
        <f t="shared" si="5"/>
        <v>600</v>
      </c>
      <c r="X13" s="76">
        <f t="shared" si="5"/>
        <v>24</v>
      </c>
      <c r="Y13" s="76">
        <f t="shared" si="5"/>
        <v>3600</v>
      </c>
      <c r="Z13" s="76">
        <f t="shared" si="5"/>
        <v>30600</v>
      </c>
      <c r="AA13" s="76">
        <f t="shared" si="5"/>
        <v>9000</v>
      </c>
      <c r="AB13" s="76">
        <f t="shared" si="5"/>
        <v>0</v>
      </c>
      <c r="AC13" s="76">
        <f t="shared" si="5"/>
        <v>0</v>
      </c>
      <c r="AD13" s="76">
        <f>AA9</f>
        <v>9000</v>
      </c>
      <c r="AE13" s="76">
        <f t="shared" si="5"/>
        <v>1500</v>
      </c>
      <c r="AF13" s="76">
        <f>AE9</f>
        <v>1500</v>
      </c>
      <c r="AG13" s="76">
        <f t="shared" si="5"/>
        <v>10500</v>
      </c>
      <c r="AH13" s="76">
        <f t="shared" si="5"/>
        <v>109500</v>
      </c>
      <c r="AI13" s="97">
        <f t="shared" ref="AI13:AJ13" si="6">SUM(AI9:AI12)</f>
        <v>37750</v>
      </c>
      <c r="AJ13" s="98">
        <f t="shared" si="6"/>
        <v>71750</v>
      </c>
      <c r="AK13" s="206"/>
    </row>
    <row r="14" spans="1:37" x14ac:dyDescent="0.3">
      <c r="A14" s="973" t="s">
        <v>49</v>
      </c>
      <c r="B14" s="974"/>
      <c r="C14" s="974"/>
      <c r="D14" s="974"/>
      <c r="E14" s="974"/>
      <c r="F14" s="974"/>
      <c r="G14" s="974"/>
      <c r="H14" s="974"/>
      <c r="I14" s="974"/>
      <c r="J14" s="974"/>
      <c r="K14" s="974"/>
      <c r="L14" s="974"/>
      <c r="M14" s="974"/>
      <c r="N14" s="974"/>
      <c r="O14" s="974"/>
      <c r="P14" s="974"/>
      <c r="Q14" s="974"/>
      <c r="R14" s="974"/>
      <c r="S14" s="974"/>
      <c r="T14" s="974"/>
      <c r="U14" s="974"/>
      <c r="V14" s="974"/>
      <c r="W14" s="974"/>
      <c r="X14" s="974"/>
      <c r="Y14" s="974"/>
      <c r="Z14" s="974"/>
      <c r="AA14" s="974"/>
      <c r="AB14" s="974"/>
      <c r="AC14" s="974"/>
      <c r="AD14" s="974"/>
      <c r="AE14" s="974"/>
      <c r="AF14" s="974"/>
      <c r="AG14" s="974"/>
      <c r="AH14" s="974"/>
      <c r="AI14" s="974"/>
      <c r="AJ14" s="975"/>
      <c r="AK14" s="206"/>
    </row>
    <row r="15" spans="1:37" ht="41.25" customHeight="1" x14ac:dyDescent="0.3">
      <c r="A15" s="140"/>
      <c r="B15" s="141"/>
      <c r="C15" s="142"/>
      <c r="D15" s="143" t="s">
        <v>42</v>
      </c>
      <c r="E15" s="143">
        <v>7</v>
      </c>
      <c r="F15" s="54">
        <v>600</v>
      </c>
      <c r="G15" s="54"/>
      <c r="H15" s="1046">
        <v>12000</v>
      </c>
      <c r="I15" s="1047"/>
      <c r="J15" s="1048"/>
      <c r="K15" s="54">
        <v>7</v>
      </c>
      <c r="L15" s="54">
        <v>3</v>
      </c>
      <c r="M15" s="54">
        <v>650</v>
      </c>
      <c r="N15" s="54"/>
      <c r="O15" s="1046">
        <v>55200</v>
      </c>
      <c r="P15" s="1047"/>
      <c r="Q15" s="1047"/>
      <c r="R15" s="1048"/>
      <c r="S15" s="54">
        <v>7</v>
      </c>
      <c r="T15" s="54">
        <v>300</v>
      </c>
      <c r="U15" s="54">
        <v>3</v>
      </c>
      <c r="V15" s="54"/>
      <c r="W15" s="54">
        <v>150</v>
      </c>
      <c r="X15" s="54">
        <v>7</v>
      </c>
      <c r="Y15" s="54"/>
      <c r="Z15" s="54">
        <f>SUM(V15,Y15)</f>
        <v>0</v>
      </c>
      <c r="AA15" s="1046">
        <v>26100</v>
      </c>
      <c r="AB15" s="1047"/>
      <c r="AC15" s="1047"/>
      <c r="AD15" s="1048"/>
      <c r="AE15" s="1046">
        <v>4350</v>
      </c>
      <c r="AF15" s="1048"/>
      <c r="AG15" s="993">
        <f>AA15+AE15</f>
        <v>30450</v>
      </c>
      <c r="AH15" s="54">
        <f>G15+N15+Z15</f>
        <v>0</v>
      </c>
      <c r="AI15" s="993">
        <f>H15+O15+AG15</f>
        <v>97650</v>
      </c>
      <c r="AJ15" s="145">
        <f>AH15-AI15</f>
        <v>-97650</v>
      </c>
      <c r="AK15" s="206" t="s">
        <v>461</v>
      </c>
    </row>
    <row r="16" spans="1:37" ht="41.25" customHeight="1" x14ac:dyDescent="0.3">
      <c r="A16" s="140">
        <v>5</v>
      </c>
      <c r="B16" s="141" t="s">
        <v>218</v>
      </c>
      <c r="C16" s="142" t="s">
        <v>71</v>
      </c>
      <c r="D16" s="143" t="s">
        <v>42</v>
      </c>
      <c r="E16" s="143">
        <v>7</v>
      </c>
      <c r="F16" s="54">
        <v>600</v>
      </c>
      <c r="G16" s="54">
        <f>F16*E16</f>
        <v>4200</v>
      </c>
      <c r="H16" s="1053"/>
      <c r="I16" s="1054"/>
      <c r="J16" s="1055"/>
      <c r="K16" s="54">
        <v>7</v>
      </c>
      <c r="L16" s="54">
        <v>3</v>
      </c>
      <c r="M16" s="54">
        <v>650</v>
      </c>
      <c r="N16" s="54">
        <f>K16*L16*M16</f>
        <v>13650</v>
      </c>
      <c r="O16" s="1053"/>
      <c r="P16" s="1054"/>
      <c r="Q16" s="1054"/>
      <c r="R16" s="1055"/>
      <c r="S16" s="54">
        <v>7</v>
      </c>
      <c r="T16" s="54">
        <v>300</v>
      </c>
      <c r="U16" s="54">
        <v>3</v>
      </c>
      <c r="V16" s="54">
        <f>PRODUCT(S16:U16)</f>
        <v>6300</v>
      </c>
      <c r="W16" s="54">
        <v>150</v>
      </c>
      <c r="X16" s="54">
        <v>7</v>
      </c>
      <c r="Y16" s="54">
        <f>PRODUCT(W16:X16)</f>
        <v>1050</v>
      </c>
      <c r="Z16" s="54">
        <f>SUM(V16,Y16)</f>
        <v>7350</v>
      </c>
      <c r="AA16" s="1053"/>
      <c r="AB16" s="1054"/>
      <c r="AC16" s="1054"/>
      <c r="AD16" s="1055"/>
      <c r="AE16" s="1053"/>
      <c r="AF16" s="1055"/>
      <c r="AG16" s="1056"/>
      <c r="AH16" s="54">
        <f>G16+N16+Z16</f>
        <v>25200</v>
      </c>
      <c r="AI16" s="1056"/>
      <c r="AJ16" s="145">
        <f>AH16-AI16</f>
        <v>25200</v>
      </c>
      <c r="AK16" s="206"/>
    </row>
    <row r="17" spans="1:37" ht="36" customHeight="1" x14ac:dyDescent="0.3">
      <c r="A17" s="191" t="s">
        <v>60</v>
      </c>
      <c r="B17" s="112"/>
      <c r="C17" s="113"/>
      <c r="D17" s="112"/>
      <c r="E17" s="192">
        <f>SUM(E16:E16)</f>
        <v>7</v>
      </c>
      <c r="F17" s="76">
        <f t="shared" ref="F17:G17" si="7">SUM(F16:F16)</f>
        <v>600</v>
      </c>
      <c r="G17" s="76">
        <f t="shared" si="7"/>
        <v>4200</v>
      </c>
      <c r="H17" s="76">
        <f t="shared" ref="H17" si="8">SUM(H15:H16)</f>
        <v>12000</v>
      </c>
      <c r="I17" s="76">
        <f t="shared" ref="I17" si="9">SUM(I15:I16)</f>
        <v>0</v>
      </c>
      <c r="J17" s="76">
        <f>H15</f>
        <v>12000</v>
      </c>
      <c r="K17" s="76">
        <f t="shared" ref="K17" si="10">SUM(K15:K16)</f>
        <v>14</v>
      </c>
      <c r="L17" s="76">
        <f t="shared" ref="L17" si="11">SUM(L15:L16)</f>
        <v>6</v>
      </c>
      <c r="M17" s="76">
        <f t="shared" ref="M17" si="12">SUM(M15:M16)</f>
        <v>1300</v>
      </c>
      <c r="N17" s="76">
        <f t="shared" ref="N17" si="13">SUM(N15:N16)</f>
        <v>13650</v>
      </c>
      <c r="O17" s="76">
        <f t="shared" ref="O17" si="14">SUM(O15:O16)</f>
        <v>55200</v>
      </c>
      <c r="P17" s="76">
        <f t="shared" ref="P17" si="15">SUM(P15:P16)</f>
        <v>0</v>
      </c>
      <c r="Q17" s="76">
        <f t="shared" ref="Q17" si="16">SUM(Q15:Q16)</f>
        <v>0</v>
      </c>
      <c r="R17" s="76">
        <f>O15</f>
        <v>55200</v>
      </c>
      <c r="S17" s="76">
        <f t="shared" ref="S17" si="17">SUM(S15:S16)</f>
        <v>14</v>
      </c>
      <c r="T17" s="76">
        <f t="shared" ref="T17" si="18">SUM(T15:T16)</f>
        <v>600</v>
      </c>
      <c r="U17" s="76">
        <f t="shared" ref="U17" si="19">SUM(U15:U16)</f>
        <v>6</v>
      </c>
      <c r="V17" s="76">
        <f t="shared" ref="V17" si="20">SUM(V15:V16)</f>
        <v>6300</v>
      </c>
      <c r="W17" s="76">
        <f t="shared" ref="W17" si="21">SUM(W15:W16)</f>
        <v>300</v>
      </c>
      <c r="X17" s="76">
        <f t="shared" ref="X17" si="22">SUM(X15:X16)</f>
        <v>14</v>
      </c>
      <c r="Y17" s="76">
        <f t="shared" ref="Y17" si="23">SUM(Y15:Y16)</f>
        <v>1050</v>
      </c>
      <c r="Z17" s="76">
        <f t="shared" ref="Z17" si="24">SUM(Z15:Z16)</f>
        <v>7350</v>
      </c>
      <c r="AA17" s="76">
        <f t="shared" ref="AA17" si="25">SUM(AA15:AA16)</f>
        <v>26100</v>
      </c>
      <c r="AB17" s="76">
        <f t="shared" ref="AB17" si="26">SUM(AB15:AB16)</f>
        <v>0</v>
      </c>
      <c r="AC17" s="76">
        <f t="shared" ref="AC17" si="27">SUM(AC15:AC16)</f>
        <v>0</v>
      </c>
      <c r="AD17" s="76">
        <f>AA15</f>
        <v>26100</v>
      </c>
      <c r="AE17" s="76">
        <f t="shared" ref="AE17" si="28">SUM(AE15:AE16)</f>
        <v>4350</v>
      </c>
      <c r="AF17" s="76">
        <f>AE15</f>
        <v>4350</v>
      </c>
      <c r="AG17" s="76">
        <f>AG15</f>
        <v>30450</v>
      </c>
      <c r="AH17" s="76">
        <f t="shared" ref="AH17" si="29">SUM(AH15:AH16)</f>
        <v>25200</v>
      </c>
      <c r="AI17" s="76">
        <f t="shared" ref="AI17" si="30">SUM(AI15:AI16)</f>
        <v>97650</v>
      </c>
      <c r="AJ17" s="76">
        <f t="shared" ref="AJ17" si="31">SUM(AJ15:AJ16)</f>
        <v>-72450</v>
      </c>
      <c r="AK17" s="206"/>
    </row>
    <row r="18" spans="1:37" x14ac:dyDescent="0.3">
      <c r="A18" s="976" t="s">
        <v>51</v>
      </c>
      <c r="B18" s="977"/>
      <c r="C18" s="977"/>
      <c r="D18" s="977"/>
      <c r="E18" s="977"/>
      <c r="F18" s="977"/>
      <c r="G18" s="977"/>
      <c r="H18" s="977"/>
      <c r="I18" s="977"/>
      <c r="J18" s="977"/>
      <c r="K18" s="977"/>
      <c r="L18" s="977"/>
      <c r="M18" s="977"/>
      <c r="N18" s="977"/>
      <c r="O18" s="977"/>
      <c r="P18" s="977"/>
      <c r="Q18" s="977"/>
      <c r="R18" s="977"/>
      <c r="S18" s="977"/>
      <c r="T18" s="977"/>
      <c r="U18" s="977"/>
      <c r="V18" s="977"/>
      <c r="W18" s="977"/>
      <c r="X18" s="977"/>
      <c r="Y18" s="977"/>
      <c r="Z18" s="977"/>
      <c r="AA18" s="977"/>
      <c r="AB18" s="977"/>
      <c r="AC18" s="977"/>
      <c r="AD18" s="977"/>
      <c r="AE18" s="977"/>
      <c r="AF18" s="977"/>
      <c r="AG18" s="977"/>
      <c r="AH18" s="977"/>
      <c r="AI18" s="977"/>
      <c r="AJ18" s="978"/>
      <c r="AK18" s="206"/>
    </row>
    <row r="19" spans="1:37" ht="40.5" customHeight="1" x14ac:dyDescent="0.3">
      <c r="A19" s="100">
        <v>6</v>
      </c>
      <c r="B19" s="156" t="s">
        <v>219</v>
      </c>
      <c r="C19" s="102" t="s">
        <v>73</v>
      </c>
      <c r="D19" s="103" t="s">
        <v>43</v>
      </c>
      <c r="E19" s="103">
        <v>6</v>
      </c>
      <c r="F19" s="64">
        <v>600</v>
      </c>
      <c r="G19" s="64">
        <f>F19*E19</f>
        <v>3600</v>
      </c>
      <c r="H19" s="1106">
        <v>0</v>
      </c>
      <c r="I19" s="1107"/>
      <c r="J19" s="1108"/>
      <c r="K19" s="64">
        <v>6</v>
      </c>
      <c r="L19" s="64">
        <v>4</v>
      </c>
      <c r="M19" s="64">
        <v>650</v>
      </c>
      <c r="N19" s="64">
        <f>K19*L19*M19</f>
        <v>15600</v>
      </c>
      <c r="O19" s="1106">
        <v>13600</v>
      </c>
      <c r="P19" s="1107"/>
      <c r="Q19" s="1107"/>
      <c r="R19" s="1108"/>
      <c r="S19" s="64">
        <v>6</v>
      </c>
      <c r="T19" s="64">
        <v>300</v>
      </c>
      <c r="U19" s="64">
        <v>3</v>
      </c>
      <c r="V19" s="64">
        <f>PRODUCT(S19:U19)</f>
        <v>5400</v>
      </c>
      <c r="W19" s="64">
        <v>150</v>
      </c>
      <c r="X19" s="64">
        <v>6</v>
      </c>
      <c r="Y19" s="64">
        <f>PRODUCT(W19:X19)</f>
        <v>900</v>
      </c>
      <c r="Z19" s="64">
        <f>SUM(V19,Y19)</f>
        <v>6300</v>
      </c>
      <c r="AA19" s="1106">
        <v>4800</v>
      </c>
      <c r="AB19" s="1107"/>
      <c r="AC19" s="1107"/>
      <c r="AD19" s="1108"/>
      <c r="AE19" s="1106">
        <v>1200</v>
      </c>
      <c r="AF19" s="1108"/>
      <c r="AG19" s="47">
        <f>AA19+AE19</f>
        <v>6000</v>
      </c>
      <c r="AH19" s="64">
        <f>G19+N19+Z19</f>
        <v>25500</v>
      </c>
      <c r="AI19" s="47">
        <f>H19+O19+AG19</f>
        <v>19600</v>
      </c>
      <c r="AJ19" s="104">
        <f>AH19-AI19</f>
        <v>5900</v>
      </c>
      <c r="AK19" s="206"/>
    </row>
    <row r="20" spans="1:37" ht="39" customHeight="1" x14ac:dyDescent="0.3">
      <c r="A20" s="878" t="s">
        <v>61</v>
      </c>
      <c r="B20" s="879"/>
      <c r="C20" s="112"/>
      <c r="D20" s="112"/>
      <c r="E20" s="192">
        <f>SUM(E19:E19)</f>
        <v>6</v>
      </c>
      <c r="F20" s="76">
        <f t="shared" ref="F20:AH20" si="32">SUM(F19:F19)</f>
        <v>600</v>
      </c>
      <c r="G20" s="76">
        <f t="shared" si="32"/>
        <v>3600</v>
      </c>
      <c r="H20" s="76">
        <f t="shared" si="32"/>
        <v>0</v>
      </c>
      <c r="I20" s="76">
        <f t="shared" si="32"/>
        <v>0</v>
      </c>
      <c r="J20" s="76">
        <f>H19</f>
        <v>0</v>
      </c>
      <c r="K20" s="76">
        <f t="shared" si="32"/>
        <v>6</v>
      </c>
      <c r="L20" s="76">
        <f t="shared" si="32"/>
        <v>4</v>
      </c>
      <c r="M20" s="76">
        <f t="shared" si="32"/>
        <v>650</v>
      </c>
      <c r="N20" s="76">
        <f t="shared" si="32"/>
        <v>15600</v>
      </c>
      <c r="O20" s="76">
        <f t="shared" si="32"/>
        <v>13600</v>
      </c>
      <c r="P20" s="76">
        <f t="shared" si="32"/>
        <v>0</v>
      </c>
      <c r="Q20" s="76">
        <f t="shared" si="32"/>
        <v>0</v>
      </c>
      <c r="R20" s="76">
        <f>O19</f>
        <v>13600</v>
      </c>
      <c r="S20" s="76">
        <f t="shared" si="32"/>
        <v>6</v>
      </c>
      <c r="T20" s="76">
        <f t="shared" si="32"/>
        <v>300</v>
      </c>
      <c r="U20" s="76">
        <f t="shared" si="32"/>
        <v>3</v>
      </c>
      <c r="V20" s="76">
        <f t="shared" si="32"/>
        <v>5400</v>
      </c>
      <c r="W20" s="76">
        <f t="shared" si="32"/>
        <v>150</v>
      </c>
      <c r="X20" s="76">
        <f t="shared" si="32"/>
        <v>6</v>
      </c>
      <c r="Y20" s="76">
        <f t="shared" si="32"/>
        <v>900</v>
      </c>
      <c r="Z20" s="76">
        <f t="shared" si="32"/>
        <v>6300</v>
      </c>
      <c r="AA20" s="76">
        <f t="shared" si="32"/>
        <v>4800</v>
      </c>
      <c r="AB20" s="76">
        <f t="shared" si="32"/>
        <v>0</v>
      </c>
      <c r="AC20" s="76">
        <f t="shared" si="32"/>
        <v>0</v>
      </c>
      <c r="AD20" s="76">
        <f>AA19</f>
        <v>4800</v>
      </c>
      <c r="AE20" s="76">
        <f t="shared" si="32"/>
        <v>1200</v>
      </c>
      <c r="AF20" s="76">
        <f>AE19</f>
        <v>1200</v>
      </c>
      <c r="AG20" s="76">
        <f>AG19</f>
        <v>6000</v>
      </c>
      <c r="AH20" s="76">
        <f t="shared" si="32"/>
        <v>25500</v>
      </c>
      <c r="AI20" s="97">
        <f t="shared" ref="AI20:AJ20" si="33">SUM(AI19:AI19)</f>
        <v>19600</v>
      </c>
      <c r="AJ20" s="105">
        <f t="shared" si="33"/>
        <v>5900</v>
      </c>
      <c r="AK20" s="206"/>
    </row>
    <row r="21" spans="1:37" x14ac:dyDescent="0.3">
      <c r="A21" s="1076" t="s">
        <v>52</v>
      </c>
      <c r="B21" s="1077"/>
      <c r="C21" s="1077"/>
      <c r="D21" s="1077"/>
      <c r="E21" s="1077"/>
      <c r="F21" s="1077"/>
      <c r="G21" s="1077"/>
      <c r="H21" s="1077"/>
      <c r="I21" s="1077"/>
      <c r="J21" s="1077"/>
      <c r="K21" s="1077"/>
      <c r="L21" s="1077"/>
      <c r="M21" s="1077"/>
      <c r="N21" s="1077"/>
      <c r="O21" s="1077"/>
      <c r="P21" s="1077"/>
      <c r="Q21" s="1077"/>
      <c r="R21" s="1077"/>
      <c r="S21" s="1077"/>
      <c r="T21" s="1077"/>
      <c r="U21" s="1077"/>
      <c r="V21" s="1077"/>
      <c r="W21" s="1077"/>
      <c r="X21" s="1077"/>
      <c r="Y21" s="1077"/>
      <c r="Z21" s="1077"/>
      <c r="AA21" s="1077"/>
      <c r="AB21" s="1077"/>
      <c r="AC21" s="1077"/>
      <c r="AD21" s="1077"/>
      <c r="AE21" s="1077"/>
      <c r="AF21" s="1077"/>
      <c r="AG21" s="1077"/>
      <c r="AH21" s="1077"/>
      <c r="AI21" s="1077"/>
      <c r="AJ21" s="1078"/>
      <c r="AK21" s="206"/>
    </row>
    <row r="22" spans="1:37" ht="46.5" customHeight="1" x14ac:dyDescent="0.3">
      <c r="A22" s="809">
        <v>7</v>
      </c>
      <c r="B22" s="161" t="s">
        <v>220</v>
      </c>
      <c r="C22" s="799" t="s">
        <v>75</v>
      </c>
      <c r="D22" s="162" t="s">
        <v>42</v>
      </c>
      <c r="E22" s="163">
        <v>5</v>
      </c>
      <c r="F22" s="164">
        <v>3000</v>
      </c>
      <c r="G22" s="165">
        <f>F22*E22</f>
        <v>15000</v>
      </c>
      <c r="H22" s="48"/>
      <c r="I22" s="48"/>
      <c r="J22" s="134">
        <f t="shared" ref="J22:J23" si="34">I22*H22</f>
        <v>0</v>
      </c>
      <c r="K22" s="164">
        <v>5</v>
      </c>
      <c r="L22" s="164">
        <v>21</v>
      </c>
      <c r="M22" s="164">
        <v>500</v>
      </c>
      <c r="N22" s="165">
        <f>(K22*L22*M22)</f>
        <v>52500</v>
      </c>
      <c r="O22" s="48"/>
      <c r="P22" s="48"/>
      <c r="Q22" s="48"/>
      <c r="R22" s="134">
        <f>O22*P22*Q22</f>
        <v>0</v>
      </c>
      <c r="S22" s="164">
        <v>5</v>
      </c>
      <c r="T22" s="164">
        <v>300</v>
      </c>
      <c r="U22" s="164">
        <v>21</v>
      </c>
      <c r="V22" s="164">
        <f>PRODUCT(S22:U22)</f>
        <v>31500</v>
      </c>
      <c r="W22" s="164">
        <v>150</v>
      </c>
      <c r="X22" s="164">
        <v>5</v>
      </c>
      <c r="Y22" s="805">
        <f>PRODUCT(W22:X22)</f>
        <v>750</v>
      </c>
      <c r="Z22" s="165">
        <f>SUM(V22,Y22)</f>
        <v>32250</v>
      </c>
      <c r="AA22" s="48"/>
      <c r="AB22" s="48"/>
      <c r="AC22" s="48"/>
      <c r="AD22" s="47">
        <f>PRODUCT(AA22:AC22)</f>
        <v>0</v>
      </c>
      <c r="AE22" s="48"/>
      <c r="AF22" s="47">
        <f>PRODUCT(AC22*AE22)*150</f>
        <v>0</v>
      </c>
      <c r="AG22" s="134">
        <f>SUM(AD22,AF22)</f>
        <v>0</v>
      </c>
      <c r="AH22" s="165">
        <f>G22+N22+Z22</f>
        <v>99750</v>
      </c>
      <c r="AI22" s="137">
        <f>J22+R22+AG22</f>
        <v>0</v>
      </c>
      <c r="AJ22" s="800">
        <f>AH22-AI22</f>
        <v>99750</v>
      </c>
      <c r="AK22" s="206"/>
    </row>
    <row r="23" spans="1:37" ht="33.75" customHeight="1" x14ac:dyDescent="0.3">
      <c r="A23" s="166">
        <v>8</v>
      </c>
      <c r="B23" s="167" t="s">
        <v>221</v>
      </c>
      <c r="C23" s="799" t="s">
        <v>75</v>
      </c>
      <c r="D23" s="162" t="s">
        <v>42</v>
      </c>
      <c r="E23" s="799">
        <v>5</v>
      </c>
      <c r="F23" s="805">
        <v>3600</v>
      </c>
      <c r="G23" s="165">
        <f>F23*E23</f>
        <v>18000</v>
      </c>
      <c r="H23" s="49"/>
      <c r="I23" s="49"/>
      <c r="J23" s="134">
        <f t="shared" si="34"/>
        <v>0</v>
      </c>
      <c r="K23" s="805">
        <v>5</v>
      </c>
      <c r="L23" s="805">
        <v>3</v>
      </c>
      <c r="M23" s="164">
        <v>500</v>
      </c>
      <c r="N23" s="165">
        <f>K23*L23*M23</f>
        <v>7500</v>
      </c>
      <c r="O23" s="49"/>
      <c r="P23" s="49"/>
      <c r="Q23" s="49"/>
      <c r="R23" s="134">
        <f>O23*P23*Q23</f>
        <v>0</v>
      </c>
      <c r="S23" s="805">
        <v>5</v>
      </c>
      <c r="T23" s="805">
        <v>300</v>
      </c>
      <c r="U23" s="805">
        <v>3</v>
      </c>
      <c r="V23" s="164">
        <f>PRODUCT(S23:U23)</f>
        <v>4500</v>
      </c>
      <c r="W23" s="805">
        <v>150</v>
      </c>
      <c r="X23" s="805">
        <v>5</v>
      </c>
      <c r="Y23" s="805">
        <f>PRODUCT(W23:X23)</f>
        <v>750</v>
      </c>
      <c r="Z23" s="165">
        <f>SUM(V23,Y23)</f>
        <v>5250</v>
      </c>
      <c r="AA23" s="49"/>
      <c r="AB23" s="49"/>
      <c r="AC23" s="49"/>
      <c r="AD23" s="47">
        <f>PRODUCT(AA23:AC23)</f>
        <v>0</v>
      </c>
      <c r="AE23" s="49"/>
      <c r="AF23" s="47">
        <f>PRODUCT(AC23*AE23)*150</f>
        <v>0</v>
      </c>
      <c r="AG23" s="134">
        <f>SUM(AD23,AF23)</f>
        <v>0</v>
      </c>
      <c r="AH23" s="165">
        <f>G23+N23+Z23</f>
        <v>30750</v>
      </c>
      <c r="AI23" s="137">
        <f>J23+R23+AG23</f>
        <v>0</v>
      </c>
      <c r="AJ23" s="800">
        <f>AH23-AI23</f>
        <v>30750</v>
      </c>
      <c r="AK23" s="206"/>
    </row>
    <row r="24" spans="1:37" ht="36.75" customHeight="1" thickBot="1" x14ac:dyDescent="0.35">
      <c r="A24" s="968" t="s">
        <v>62</v>
      </c>
      <c r="B24" s="969"/>
      <c r="C24" s="112"/>
      <c r="D24" s="112"/>
      <c r="E24" s="192">
        <f>SUM(E22:E23)</f>
        <v>10</v>
      </c>
      <c r="F24" s="76">
        <f t="shared" ref="F24:AH24" si="35">SUM(F22:F23)</f>
        <v>6600</v>
      </c>
      <c r="G24" s="76">
        <f t="shared" si="35"/>
        <v>33000</v>
      </c>
      <c r="H24" s="76">
        <f t="shared" si="35"/>
        <v>0</v>
      </c>
      <c r="I24" s="76">
        <f t="shared" si="35"/>
        <v>0</v>
      </c>
      <c r="J24" s="76">
        <f t="shared" si="35"/>
        <v>0</v>
      </c>
      <c r="K24" s="76">
        <f t="shared" si="35"/>
        <v>10</v>
      </c>
      <c r="L24" s="76">
        <f t="shared" si="35"/>
        <v>24</v>
      </c>
      <c r="M24" s="76">
        <f t="shared" si="35"/>
        <v>1000</v>
      </c>
      <c r="N24" s="76">
        <f t="shared" si="35"/>
        <v>60000</v>
      </c>
      <c r="O24" s="76">
        <f t="shared" si="35"/>
        <v>0</v>
      </c>
      <c r="P24" s="76">
        <f t="shared" si="35"/>
        <v>0</v>
      </c>
      <c r="Q24" s="76">
        <f t="shared" si="35"/>
        <v>0</v>
      </c>
      <c r="R24" s="76">
        <f t="shared" si="35"/>
        <v>0</v>
      </c>
      <c r="S24" s="76">
        <f t="shared" si="35"/>
        <v>10</v>
      </c>
      <c r="T24" s="76">
        <f t="shared" si="35"/>
        <v>600</v>
      </c>
      <c r="U24" s="76">
        <f t="shared" si="35"/>
        <v>24</v>
      </c>
      <c r="V24" s="76">
        <f t="shared" si="35"/>
        <v>36000</v>
      </c>
      <c r="W24" s="76">
        <f t="shared" si="35"/>
        <v>300</v>
      </c>
      <c r="X24" s="76">
        <f t="shared" si="35"/>
        <v>10</v>
      </c>
      <c r="Y24" s="76">
        <f t="shared" si="35"/>
        <v>1500</v>
      </c>
      <c r="Z24" s="76">
        <f t="shared" si="35"/>
        <v>37500</v>
      </c>
      <c r="AA24" s="76">
        <f t="shared" si="35"/>
        <v>0</v>
      </c>
      <c r="AB24" s="76">
        <f t="shared" si="35"/>
        <v>0</v>
      </c>
      <c r="AC24" s="76">
        <f t="shared" si="35"/>
        <v>0</v>
      </c>
      <c r="AD24" s="76">
        <f t="shared" si="35"/>
        <v>0</v>
      </c>
      <c r="AE24" s="76">
        <f t="shared" si="35"/>
        <v>0</v>
      </c>
      <c r="AF24" s="76">
        <f t="shared" si="35"/>
        <v>0</v>
      </c>
      <c r="AG24" s="76">
        <f t="shared" si="35"/>
        <v>0</v>
      </c>
      <c r="AH24" s="76">
        <f t="shared" si="35"/>
        <v>130500</v>
      </c>
      <c r="AI24" s="97">
        <f>SUM(AI22:AI23)</f>
        <v>0</v>
      </c>
      <c r="AJ24" s="106">
        <f>SUM(AJ22:AJ23)</f>
        <v>130500</v>
      </c>
      <c r="AK24" s="206"/>
    </row>
    <row r="25" spans="1:37" s="217" customFormat="1" ht="40.5" customHeight="1" thickBot="1" x14ac:dyDescent="0.35">
      <c r="A25" s="1095" t="s">
        <v>63</v>
      </c>
      <c r="B25" s="1096"/>
      <c r="C25" s="218"/>
      <c r="D25" s="218"/>
      <c r="E25" s="218">
        <f>E13+E17+E20+E24</f>
        <v>47</v>
      </c>
      <c r="F25" s="237"/>
      <c r="G25" s="237">
        <f>G13+G17+G20+G24</f>
        <v>61200</v>
      </c>
      <c r="H25" s="237">
        <f>H13+H17+H20+H24</f>
        <v>15250</v>
      </c>
      <c r="I25" s="237"/>
      <c r="J25" s="237">
        <f>J13+J17+J20+J24</f>
        <v>12000</v>
      </c>
      <c r="K25" s="237">
        <f>K13+K17+K20+K24</f>
        <v>54</v>
      </c>
      <c r="L25" s="237">
        <f>L13+L17+L20+L24</f>
        <v>49</v>
      </c>
      <c r="M25" s="237"/>
      <c r="N25" s="237">
        <f>N13+N17+N20+N24</f>
        <v>147750</v>
      </c>
      <c r="O25" s="237">
        <f>O13+O17+O20+O24</f>
        <v>92800</v>
      </c>
      <c r="P25" s="237">
        <f>P13+P17+P20+P24</f>
        <v>0</v>
      </c>
      <c r="Q25" s="237"/>
      <c r="R25" s="237">
        <f>R13+R17+R20+R24</f>
        <v>92800</v>
      </c>
      <c r="S25" s="237">
        <f>S13+S17+S20+S24</f>
        <v>54</v>
      </c>
      <c r="T25" s="237"/>
      <c r="U25" s="237">
        <f>U13+U17+U20+U24</f>
        <v>48</v>
      </c>
      <c r="V25" s="237">
        <f>V13+V17+V20+V24</f>
        <v>74700</v>
      </c>
      <c r="W25" s="237"/>
      <c r="X25" s="237">
        <f>X13+X17+X20+X24</f>
        <v>54</v>
      </c>
      <c r="Y25" s="237">
        <f>Y13+Y17+Y20+Y24</f>
        <v>7050</v>
      </c>
      <c r="Z25" s="237">
        <f>Z13+Z17+Z20+Z24</f>
        <v>81750</v>
      </c>
      <c r="AA25" s="237">
        <f>AA13+AA17+AA20+AA24</f>
        <v>39900</v>
      </c>
      <c r="AB25" s="237"/>
      <c r="AC25" s="237">
        <f>AC13+AC17+AC20+AC24</f>
        <v>0</v>
      </c>
      <c r="AD25" s="237"/>
      <c r="AE25" s="237">
        <f>AE13+AE17+AE20+AE24</f>
        <v>7050</v>
      </c>
      <c r="AF25" s="237"/>
      <c r="AG25" s="237">
        <f>AG13+AG17+AG20+AG24</f>
        <v>46950</v>
      </c>
      <c r="AH25" s="237">
        <f>AH13+AH17+AH20+AH24</f>
        <v>290700</v>
      </c>
      <c r="AI25" s="215">
        <f>AI13+AI17+AI20+AI24</f>
        <v>155000</v>
      </c>
      <c r="AJ25" s="107">
        <f>AJ13+AJ17+AJ20+AJ24</f>
        <v>135700</v>
      </c>
      <c r="AK25" s="253"/>
    </row>
  </sheetData>
  <conditionalFormatting sqref="D19">
    <cfRule type="containsText" dxfId="143" priority="4" operator="containsText" text="Да">
      <formula>NOT(ISERROR(SEARCH("Да",D19)))</formula>
    </cfRule>
  </conditionalFormatting>
  <conditionalFormatting sqref="D22:D23">
    <cfRule type="containsText" dxfId="142" priority="3" operator="containsText" text="Да">
      <formula>NOT(ISERROR(SEARCH("Да",D22)))</formula>
    </cfRule>
  </conditionalFormatting>
  <conditionalFormatting sqref="D9:D10">
    <cfRule type="containsText" dxfId="141" priority="8" operator="containsText" text="Да">
      <formula>NOT(ISERROR(SEARCH("Да",D9)))</formula>
    </cfRule>
  </conditionalFormatting>
  <conditionalFormatting sqref="D12">
    <cfRule type="containsText" dxfId="140" priority="7" operator="containsText" text="Да">
      <formula>NOT(ISERROR(SEARCH("Да",D12)))</formula>
    </cfRule>
  </conditionalFormatting>
  <conditionalFormatting sqref="D11">
    <cfRule type="containsText" dxfId="139" priority="6" operator="containsText" text="Да">
      <formula>NOT(ISERROR(SEARCH("Да",D11)))</formula>
    </cfRule>
  </conditionalFormatting>
  <conditionalFormatting sqref="D16">
    <cfRule type="containsText" dxfId="138" priority="5" operator="containsText" text="Да">
      <formula>NOT(ISERROR(SEARCH("Да",D16)))</formula>
    </cfRule>
  </conditionalFormatting>
  <conditionalFormatting sqref="D15">
    <cfRule type="containsText" dxfId="137" priority="1" operator="containsText" text="Да">
      <formula>NOT(ISERROR(SEARCH("Да",D15)))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9 D9:D12 D22:D23 D15:D16">
      <formula1>"Да,Нет"</formula1>
    </dataValidation>
  </dataValidations>
  <pageMargins left="0.7" right="0.7" top="0.75" bottom="0.75" header="0.3" footer="0.3"/>
  <pageSetup paperSize="9" scale="4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E1" zoomScale="50" zoomScaleNormal="50" workbookViewId="0">
      <selection sqref="A1:XFD1048576"/>
    </sheetView>
  </sheetViews>
  <sheetFormatPr defaultRowHeight="18.75" x14ac:dyDescent="0.3"/>
  <cols>
    <col min="1" max="1" width="9.5703125" style="205" customWidth="1"/>
    <col min="2" max="2" width="47.42578125" style="205" customWidth="1"/>
    <col min="3" max="3" width="16" style="205" customWidth="1"/>
    <col min="4" max="4" width="0.140625" style="205" hidden="1" customWidth="1"/>
    <col min="5" max="5" width="8.5703125" style="205" customWidth="1"/>
    <col min="6" max="6" width="15.42578125" style="205" hidden="1" customWidth="1"/>
    <col min="7" max="7" width="22.28515625" style="205" customWidth="1"/>
    <col min="8" max="8" width="10.85546875" style="205" customWidth="1"/>
    <col min="9" max="9" width="14.28515625" style="205" customWidth="1"/>
    <col min="10" max="10" width="13.85546875" style="205" customWidth="1"/>
    <col min="11" max="12" width="9.28515625" style="205" hidden="1" customWidth="1"/>
    <col min="13" max="13" width="11.140625" style="205" hidden="1" customWidth="1"/>
    <col min="14" max="14" width="21.7109375" style="205" customWidth="1"/>
    <col min="15" max="15" width="10" style="205" customWidth="1"/>
    <col min="16" max="16" width="11.7109375" style="205" customWidth="1"/>
    <col min="17" max="17" width="12.28515625" style="205" customWidth="1"/>
    <col min="18" max="18" width="15.42578125" style="205" customWidth="1"/>
    <col min="19" max="19" width="9.28515625" style="205" hidden="1" customWidth="1"/>
    <col min="20" max="20" width="13.140625" style="205" hidden="1" customWidth="1"/>
    <col min="21" max="21" width="9.140625" style="205" hidden="1" customWidth="1"/>
    <col min="22" max="22" width="20.140625" style="205" customWidth="1"/>
    <col min="23" max="23" width="9.7109375" style="205" hidden="1" customWidth="1"/>
    <col min="24" max="24" width="13.140625" style="205" hidden="1" customWidth="1"/>
    <col min="25" max="25" width="21.85546875" style="205" customWidth="1"/>
    <col min="26" max="26" width="20" style="205" hidden="1" customWidth="1"/>
    <col min="27" max="27" width="12.28515625" style="205" customWidth="1"/>
    <col min="28" max="28" width="13.42578125" style="205" customWidth="1"/>
    <col min="29" max="29" width="13.7109375" style="205" customWidth="1"/>
    <col min="30" max="30" width="13.42578125" style="205" customWidth="1"/>
    <col min="31" max="31" width="12.5703125" style="205" customWidth="1"/>
    <col min="32" max="32" width="17.140625" style="205" customWidth="1"/>
    <col min="33" max="33" width="20.5703125" style="205" customWidth="1"/>
    <col min="34" max="34" width="25.5703125" style="205" customWidth="1"/>
    <col min="35" max="35" width="12.28515625" style="205" customWidth="1"/>
    <col min="36" max="37" width="12.85546875" style="205" customWidth="1"/>
    <col min="38" max="16384" width="9.140625" style="205"/>
  </cols>
  <sheetData>
    <row r="1" spans="1:37" ht="18.75" customHeight="1" x14ac:dyDescent="0.3">
      <c r="A1" s="812" t="s">
        <v>27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388"/>
      <c r="AH1" s="389"/>
      <c r="AI1" s="390"/>
      <c r="AJ1" s="391"/>
      <c r="AK1" s="392"/>
    </row>
    <row r="2" spans="1:37" ht="15.75" customHeight="1" x14ac:dyDescent="0.3">
      <c r="A2" s="815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392"/>
      <c r="AJ2" s="393"/>
      <c r="AK2" s="392"/>
    </row>
    <row r="3" spans="1:37" ht="15.75" customHeight="1" x14ac:dyDescent="0.3">
      <c r="A3" s="818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20"/>
      <c r="AK3" s="394"/>
    </row>
    <row r="4" spans="1:37" ht="39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'Пожаро-спасательный спорт'!$K$4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363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25" t="s">
        <v>74</v>
      </c>
    </row>
    <row r="5" spans="1:37" ht="20.25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25"/>
    </row>
    <row r="6" spans="1:37" ht="28.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25"/>
    </row>
    <row r="7" spans="1:37" ht="41.25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26"/>
    </row>
    <row r="8" spans="1:37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06"/>
    </row>
    <row r="9" spans="1:37" ht="40.5" customHeight="1" x14ac:dyDescent="0.3">
      <c r="A9" s="377">
        <v>1</v>
      </c>
      <c r="B9" s="395" t="s">
        <v>311</v>
      </c>
      <c r="C9" s="209" t="s">
        <v>140</v>
      </c>
      <c r="D9" s="130" t="s">
        <v>42</v>
      </c>
      <c r="E9" s="207">
        <v>14</v>
      </c>
      <c r="F9" s="135">
        <v>600</v>
      </c>
      <c r="G9" s="133">
        <f>F9*E9</f>
        <v>8400</v>
      </c>
      <c r="H9" s="134">
        <v>16</v>
      </c>
      <c r="I9" s="134">
        <v>622</v>
      </c>
      <c r="J9" s="134">
        <f>I9*H9</f>
        <v>9952</v>
      </c>
      <c r="K9" s="135">
        <v>10</v>
      </c>
      <c r="L9" s="135">
        <v>3</v>
      </c>
      <c r="M9" s="135">
        <v>750</v>
      </c>
      <c r="N9" s="133">
        <f>K9*L9*M9</f>
        <v>22500</v>
      </c>
      <c r="O9" s="134">
        <v>16</v>
      </c>
      <c r="P9" s="134">
        <v>2</v>
      </c>
      <c r="Q9" s="134">
        <v>700</v>
      </c>
      <c r="R9" s="134">
        <f>O9*P9*Q9</f>
        <v>22400</v>
      </c>
      <c r="S9" s="135">
        <v>10</v>
      </c>
      <c r="T9" s="135">
        <v>300</v>
      </c>
      <c r="U9" s="135">
        <v>3</v>
      </c>
      <c r="V9" s="135">
        <f>PRODUCT(S9:U9)</f>
        <v>9000</v>
      </c>
      <c r="W9" s="135">
        <v>150</v>
      </c>
      <c r="X9" s="135">
        <v>10</v>
      </c>
      <c r="Y9" s="135">
        <f>PRODUCT(W9:X9)</f>
        <v>1500</v>
      </c>
      <c r="Z9" s="133">
        <f>SUM(V9,Y9)</f>
        <v>10500</v>
      </c>
      <c r="AA9" s="134">
        <v>16</v>
      </c>
      <c r="AB9" s="208">
        <v>200</v>
      </c>
      <c r="AC9" s="208">
        <v>2</v>
      </c>
      <c r="AD9" s="208">
        <f>PRODUCT(AA9:AC9)</f>
        <v>6400</v>
      </c>
      <c r="AE9" s="208">
        <v>1</v>
      </c>
      <c r="AF9" s="208">
        <f>PRODUCT(AA9*AE9)*150</f>
        <v>2400</v>
      </c>
      <c r="AG9" s="134">
        <f>SUM(AD9,AF9)</f>
        <v>8800</v>
      </c>
      <c r="AH9" s="133">
        <f>G9+N9+Z9</f>
        <v>41400</v>
      </c>
      <c r="AI9" s="137">
        <f>J9+R9+AG9</f>
        <v>41152</v>
      </c>
      <c r="AJ9" s="138">
        <f>AH9-AI9</f>
        <v>248</v>
      </c>
      <c r="AK9" s="206" t="s">
        <v>429</v>
      </c>
    </row>
    <row r="10" spans="1:37" ht="39" customHeight="1" x14ac:dyDescent="0.3">
      <c r="A10" s="377">
        <v>2</v>
      </c>
      <c r="B10" s="395" t="s">
        <v>312</v>
      </c>
      <c r="C10" s="209" t="s">
        <v>140</v>
      </c>
      <c r="D10" s="130" t="s">
        <v>42</v>
      </c>
      <c r="E10" s="209">
        <v>10</v>
      </c>
      <c r="F10" s="131">
        <v>600</v>
      </c>
      <c r="G10" s="133">
        <f>F10*E10</f>
        <v>6000</v>
      </c>
      <c r="H10" s="396">
        <v>10</v>
      </c>
      <c r="I10" s="396">
        <v>600</v>
      </c>
      <c r="J10" s="134">
        <f>I10*H10</f>
        <v>6000</v>
      </c>
      <c r="K10" s="131">
        <v>10</v>
      </c>
      <c r="L10" s="131">
        <v>2</v>
      </c>
      <c r="M10" s="131">
        <v>750</v>
      </c>
      <c r="N10" s="133">
        <f t="shared" ref="N10" si="0">K10*L10*M10</f>
        <v>15000</v>
      </c>
      <c r="O10" s="396">
        <v>10</v>
      </c>
      <c r="P10" s="396">
        <v>2</v>
      </c>
      <c r="Q10" s="396">
        <v>700</v>
      </c>
      <c r="R10" s="134">
        <f t="shared" ref="R10" si="1">O10*P10*Q10</f>
        <v>14000</v>
      </c>
      <c r="S10" s="131">
        <v>10</v>
      </c>
      <c r="T10" s="131">
        <v>300</v>
      </c>
      <c r="U10" s="131">
        <v>2</v>
      </c>
      <c r="V10" s="131">
        <f>PRODUCT(S10:U10)</f>
        <v>6000</v>
      </c>
      <c r="W10" s="131"/>
      <c r="X10" s="131"/>
      <c r="Y10" s="131">
        <f t="shared" ref="Y10" si="2">PRODUCT(W10:X10)</f>
        <v>0</v>
      </c>
      <c r="Z10" s="133">
        <f t="shared" ref="Z10" si="3">SUM(V10,Y10)</f>
        <v>6000</v>
      </c>
      <c r="AA10" s="396">
        <v>10</v>
      </c>
      <c r="AB10" s="49">
        <v>300</v>
      </c>
      <c r="AC10" s="49">
        <v>2</v>
      </c>
      <c r="AD10" s="49">
        <f>PRODUCT(AA10:AC10)</f>
        <v>6000</v>
      </c>
      <c r="AE10" s="49">
        <v>1</v>
      </c>
      <c r="AF10" s="208">
        <f>PRODUCT(AA10*AE10)*150</f>
        <v>1500</v>
      </c>
      <c r="AG10" s="134">
        <f>SUM(AD10,AF10)</f>
        <v>7500</v>
      </c>
      <c r="AH10" s="133">
        <f>G10+N10+Z10</f>
        <v>27000</v>
      </c>
      <c r="AI10" s="137">
        <f>J10+R10+AG10</f>
        <v>27500</v>
      </c>
      <c r="AJ10" s="138">
        <f t="shared" ref="AJ10" si="4">AH10-AI10</f>
        <v>-500</v>
      </c>
      <c r="AK10" s="206" t="s">
        <v>428</v>
      </c>
    </row>
    <row r="11" spans="1:37" ht="29.25" customHeight="1" x14ac:dyDescent="0.3">
      <c r="A11" s="945" t="s">
        <v>59</v>
      </c>
      <c r="B11" s="946"/>
      <c r="C11" s="397"/>
      <c r="D11" s="397"/>
      <c r="E11" s="192">
        <f t="shared" ref="E11:AJ11" si="5">SUM(E9:E10)</f>
        <v>24</v>
      </c>
      <c r="F11" s="76">
        <f t="shared" si="5"/>
        <v>1200</v>
      </c>
      <c r="G11" s="76">
        <f t="shared" si="5"/>
        <v>14400</v>
      </c>
      <c r="H11" s="76">
        <f t="shared" si="5"/>
        <v>26</v>
      </c>
      <c r="I11" s="76">
        <f t="shared" si="5"/>
        <v>1222</v>
      </c>
      <c r="J11" s="76">
        <f t="shared" si="5"/>
        <v>15952</v>
      </c>
      <c r="K11" s="76">
        <f t="shared" si="5"/>
        <v>20</v>
      </c>
      <c r="L11" s="76">
        <f t="shared" si="5"/>
        <v>5</v>
      </c>
      <c r="M11" s="76">
        <f t="shared" si="5"/>
        <v>1500</v>
      </c>
      <c r="N11" s="76">
        <f t="shared" si="5"/>
        <v>37500</v>
      </c>
      <c r="O11" s="76">
        <f t="shared" si="5"/>
        <v>26</v>
      </c>
      <c r="P11" s="76">
        <f t="shared" si="5"/>
        <v>4</v>
      </c>
      <c r="Q11" s="76">
        <f t="shared" si="5"/>
        <v>1400</v>
      </c>
      <c r="R11" s="76">
        <f t="shared" si="5"/>
        <v>36400</v>
      </c>
      <c r="S11" s="76">
        <f t="shared" si="5"/>
        <v>20</v>
      </c>
      <c r="T11" s="76">
        <f t="shared" si="5"/>
        <v>600</v>
      </c>
      <c r="U11" s="76">
        <f t="shared" si="5"/>
        <v>5</v>
      </c>
      <c r="V11" s="76">
        <f t="shared" si="5"/>
        <v>15000</v>
      </c>
      <c r="W11" s="76">
        <f t="shared" si="5"/>
        <v>150</v>
      </c>
      <c r="X11" s="76">
        <f t="shared" si="5"/>
        <v>10</v>
      </c>
      <c r="Y11" s="76">
        <f t="shared" si="5"/>
        <v>1500</v>
      </c>
      <c r="Z11" s="76">
        <f t="shared" si="5"/>
        <v>16500</v>
      </c>
      <c r="AA11" s="76">
        <f t="shared" si="5"/>
        <v>26</v>
      </c>
      <c r="AB11" s="76">
        <f t="shared" si="5"/>
        <v>500</v>
      </c>
      <c r="AC11" s="76">
        <f t="shared" si="5"/>
        <v>4</v>
      </c>
      <c r="AD11" s="76">
        <f t="shared" si="5"/>
        <v>12400</v>
      </c>
      <c r="AE11" s="76">
        <f t="shared" si="5"/>
        <v>2</v>
      </c>
      <c r="AF11" s="76">
        <f t="shared" si="5"/>
        <v>3900</v>
      </c>
      <c r="AG11" s="76">
        <f t="shared" si="5"/>
        <v>16300</v>
      </c>
      <c r="AH11" s="76">
        <f t="shared" si="5"/>
        <v>68400</v>
      </c>
      <c r="AI11" s="97">
        <f t="shared" si="5"/>
        <v>68652</v>
      </c>
      <c r="AJ11" s="98">
        <f t="shared" si="5"/>
        <v>-252</v>
      </c>
      <c r="AK11" s="242"/>
    </row>
    <row r="12" spans="1:37" x14ac:dyDescent="0.3">
      <c r="A12" s="947" t="s">
        <v>49</v>
      </c>
      <c r="B12" s="948"/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948"/>
      <c r="N12" s="948"/>
      <c r="O12" s="948"/>
      <c r="P12" s="948"/>
      <c r="Q12" s="948"/>
      <c r="R12" s="948"/>
      <c r="S12" s="948"/>
      <c r="T12" s="948"/>
      <c r="U12" s="948"/>
      <c r="V12" s="948"/>
      <c r="W12" s="948"/>
      <c r="X12" s="948"/>
      <c r="Y12" s="948"/>
      <c r="Z12" s="948"/>
      <c r="AA12" s="948"/>
      <c r="AB12" s="948"/>
      <c r="AC12" s="948"/>
      <c r="AD12" s="948"/>
      <c r="AE12" s="948"/>
      <c r="AF12" s="948"/>
      <c r="AG12" s="948"/>
      <c r="AH12" s="948"/>
      <c r="AI12" s="948"/>
      <c r="AJ12" s="949"/>
      <c r="AK12" s="242"/>
    </row>
    <row r="13" spans="1:37" ht="48.75" customHeight="1" x14ac:dyDescent="0.3">
      <c r="A13" s="398">
        <v>3</v>
      </c>
      <c r="B13" s="274" t="s">
        <v>367</v>
      </c>
      <c r="C13" s="213" t="str">
        <f>$C$14</f>
        <v>Апрель</v>
      </c>
      <c r="D13" s="143" t="s">
        <v>42</v>
      </c>
      <c r="E13" s="143">
        <v>12</v>
      </c>
      <c r="F13" s="54">
        <v>600</v>
      </c>
      <c r="G13" s="54">
        <f>F13*E13</f>
        <v>7200</v>
      </c>
      <c r="H13" s="47">
        <v>11</v>
      </c>
      <c r="I13" s="47">
        <v>622</v>
      </c>
      <c r="J13" s="47">
        <f>I13*H13</f>
        <v>6842</v>
      </c>
      <c r="K13" s="54">
        <v>12</v>
      </c>
      <c r="L13" s="54">
        <v>3</v>
      </c>
      <c r="M13" s="54">
        <v>700</v>
      </c>
      <c r="N13" s="54">
        <f>K13*L13*M13</f>
        <v>25200</v>
      </c>
      <c r="O13" s="47">
        <v>11</v>
      </c>
      <c r="P13" s="47">
        <v>4</v>
      </c>
      <c r="Q13" s="47">
        <v>700</v>
      </c>
      <c r="R13" s="47">
        <f>O13*P13*Q13</f>
        <v>30800</v>
      </c>
      <c r="S13" s="54">
        <v>12</v>
      </c>
      <c r="T13" s="54">
        <v>300</v>
      </c>
      <c r="U13" s="54">
        <v>3</v>
      </c>
      <c r="V13" s="54">
        <f>PRODUCT(S13:U13)</f>
        <v>10800</v>
      </c>
      <c r="W13" s="54"/>
      <c r="X13" s="54">
        <v>0</v>
      </c>
      <c r="Y13" s="54">
        <f>PRODUCT(W13:X13)</f>
        <v>0</v>
      </c>
      <c r="Z13" s="54">
        <f>SUM(V13,Y13)</f>
        <v>10800</v>
      </c>
      <c r="AA13" s="47">
        <v>11</v>
      </c>
      <c r="AB13" s="47">
        <v>300</v>
      </c>
      <c r="AC13" s="47">
        <v>4</v>
      </c>
      <c r="AD13" s="47">
        <f>PRODUCT(AA13:AC13)</f>
        <v>13200</v>
      </c>
      <c r="AE13" s="47">
        <v>1</v>
      </c>
      <c r="AF13" s="47">
        <f>PRODUCT(AA13*AE13)*150</f>
        <v>1650</v>
      </c>
      <c r="AG13" s="47">
        <f>SUM(AD13,AF13)</f>
        <v>14850</v>
      </c>
      <c r="AH13" s="54">
        <f>G13+N13+Z13</f>
        <v>43200</v>
      </c>
      <c r="AI13" s="144">
        <f>J13+R13+AG13</f>
        <v>52492</v>
      </c>
      <c r="AJ13" s="145">
        <f>AH13-AI13</f>
        <v>-9292</v>
      </c>
      <c r="AK13" s="243">
        <v>114</v>
      </c>
    </row>
    <row r="14" spans="1:37" ht="39.75" customHeight="1" x14ac:dyDescent="0.3">
      <c r="A14" s="380">
        <v>4</v>
      </c>
      <c r="B14" s="274" t="s">
        <v>313</v>
      </c>
      <c r="C14" s="213" t="s">
        <v>86</v>
      </c>
      <c r="D14" s="143" t="s">
        <v>42</v>
      </c>
      <c r="E14" s="143">
        <v>7</v>
      </c>
      <c r="F14" s="54">
        <v>600</v>
      </c>
      <c r="G14" s="54">
        <f>F14*E14</f>
        <v>4200</v>
      </c>
      <c r="H14" s="47">
        <v>11</v>
      </c>
      <c r="I14" s="47">
        <v>622</v>
      </c>
      <c r="J14" s="47">
        <f>I14*H14</f>
        <v>6842</v>
      </c>
      <c r="K14" s="54">
        <v>7</v>
      </c>
      <c r="L14" s="54">
        <v>3</v>
      </c>
      <c r="M14" s="54">
        <v>700</v>
      </c>
      <c r="N14" s="54">
        <f>K14*L14*M14</f>
        <v>14700</v>
      </c>
      <c r="O14" s="47">
        <v>1</v>
      </c>
      <c r="P14" s="47">
        <v>1</v>
      </c>
      <c r="Q14" s="47">
        <v>26400</v>
      </c>
      <c r="R14" s="47">
        <f>O14*P14*Q14</f>
        <v>26400</v>
      </c>
      <c r="S14" s="54">
        <v>7</v>
      </c>
      <c r="T14" s="54">
        <v>300</v>
      </c>
      <c r="U14" s="54">
        <v>3</v>
      </c>
      <c r="V14" s="54">
        <f>PRODUCT(S14:U14)</f>
        <v>6300</v>
      </c>
      <c r="W14" s="54">
        <v>150</v>
      </c>
      <c r="X14" s="54">
        <v>0</v>
      </c>
      <c r="Y14" s="54">
        <f>PRODUCT(W14:X14)</f>
        <v>0</v>
      </c>
      <c r="Z14" s="54">
        <f>SUM(V14,Y14)</f>
        <v>6300</v>
      </c>
      <c r="AA14" s="47">
        <v>11</v>
      </c>
      <c r="AB14" s="47">
        <v>300</v>
      </c>
      <c r="AC14" s="47">
        <v>3</v>
      </c>
      <c r="AD14" s="47">
        <f>PRODUCT(AA14:AC14)</f>
        <v>9900</v>
      </c>
      <c r="AE14" s="47">
        <v>1</v>
      </c>
      <c r="AF14" s="47">
        <f>PRODUCT(AA14*AE14)*150</f>
        <v>1650</v>
      </c>
      <c r="AG14" s="47">
        <f>SUM(AD14,AF14)</f>
        <v>11550</v>
      </c>
      <c r="AH14" s="54">
        <f>G14+N14+Z14</f>
        <v>25200</v>
      </c>
      <c r="AI14" s="144">
        <f>J14+R14+AG14</f>
        <v>44792</v>
      </c>
      <c r="AJ14" s="145">
        <f>AH14-AI14</f>
        <v>-19592</v>
      </c>
      <c r="AK14" s="244">
        <v>156</v>
      </c>
    </row>
    <row r="15" spans="1:37" ht="27" customHeight="1" x14ac:dyDescent="0.3">
      <c r="A15" s="945" t="s">
        <v>60</v>
      </c>
      <c r="B15" s="946"/>
      <c r="C15" s="192"/>
      <c r="D15" s="397"/>
      <c r="E15" s="192">
        <f>SUM(E13:E14)</f>
        <v>19</v>
      </c>
      <c r="F15" s="76">
        <f t="shared" ref="F15:AH15" si="6">SUM(F13:F14)</f>
        <v>1200</v>
      </c>
      <c r="G15" s="76">
        <f t="shared" si="6"/>
        <v>11400</v>
      </c>
      <c r="H15" s="76">
        <f t="shared" si="6"/>
        <v>22</v>
      </c>
      <c r="I15" s="76">
        <f t="shared" si="6"/>
        <v>1244</v>
      </c>
      <c r="J15" s="76">
        <f t="shared" si="6"/>
        <v>13684</v>
      </c>
      <c r="K15" s="76">
        <f t="shared" si="6"/>
        <v>19</v>
      </c>
      <c r="L15" s="76">
        <f t="shared" si="6"/>
        <v>6</v>
      </c>
      <c r="M15" s="76">
        <f t="shared" si="6"/>
        <v>1400</v>
      </c>
      <c r="N15" s="76">
        <f t="shared" si="6"/>
        <v>39900</v>
      </c>
      <c r="O15" s="76">
        <f t="shared" si="6"/>
        <v>12</v>
      </c>
      <c r="P15" s="76">
        <f t="shared" si="6"/>
        <v>5</v>
      </c>
      <c r="Q15" s="76">
        <f t="shared" si="6"/>
        <v>27100</v>
      </c>
      <c r="R15" s="76">
        <f t="shared" si="6"/>
        <v>57200</v>
      </c>
      <c r="S15" s="76">
        <f t="shared" si="6"/>
        <v>19</v>
      </c>
      <c r="T15" s="76">
        <f t="shared" si="6"/>
        <v>600</v>
      </c>
      <c r="U15" s="76">
        <f t="shared" si="6"/>
        <v>6</v>
      </c>
      <c r="V15" s="76">
        <f t="shared" si="6"/>
        <v>17100</v>
      </c>
      <c r="W15" s="76">
        <f t="shared" si="6"/>
        <v>150</v>
      </c>
      <c r="X15" s="76">
        <f t="shared" si="6"/>
        <v>0</v>
      </c>
      <c r="Y15" s="76">
        <f t="shared" si="6"/>
        <v>0</v>
      </c>
      <c r="Z15" s="76">
        <f t="shared" si="6"/>
        <v>17100</v>
      </c>
      <c r="AA15" s="76">
        <f t="shared" si="6"/>
        <v>22</v>
      </c>
      <c r="AB15" s="76">
        <f t="shared" si="6"/>
        <v>600</v>
      </c>
      <c r="AC15" s="76">
        <f t="shared" si="6"/>
        <v>7</v>
      </c>
      <c r="AD15" s="76">
        <f t="shared" si="6"/>
        <v>23100</v>
      </c>
      <c r="AE15" s="76">
        <f t="shared" si="6"/>
        <v>2</v>
      </c>
      <c r="AF15" s="76">
        <f t="shared" si="6"/>
        <v>3300</v>
      </c>
      <c r="AG15" s="76">
        <f t="shared" si="6"/>
        <v>26400</v>
      </c>
      <c r="AH15" s="76">
        <f t="shared" si="6"/>
        <v>68400</v>
      </c>
      <c r="AI15" s="97">
        <f>SUM(AI13:AI14)</f>
        <v>97284</v>
      </c>
      <c r="AJ15" s="99">
        <f>SUM(AJ13:AJ14)</f>
        <v>-28884</v>
      </c>
      <c r="AK15" s="242"/>
    </row>
    <row r="16" spans="1:37" x14ac:dyDescent="0.3">
      <c r="A16" s="962" t="s">
        <v>51</v>
      </c>
      <c r="B16" s="963"/>
      <c r="C16" s="963"/>
      <c r="D16" s="963"/>
      <c r="E16" s="963"/>
      <c r="F16" s="963"/>
      <c r="G16" s="963"/>
      <c r="H16" s="963"/>
      <c r="I16" s="963"/>
      <c r="J16" s="963"/>
      <c r="K16" s="963"/>
      <c r="L16" s="963"/>
      <c r="M16" s="963"/>
      <c r="N16" s="963"/>
      <c r="O16" s="963"/>
      <c r="P16" s="963"/>
      <c r="Q16" s="963"/>
      <c r="R16" s="963"/>
      <c r="S16" s="963"/>
      <c r="T16" s="963"/>
      <c r="U16" s="963"/>
      <c r="V16" s="963"/>
      <c r="W16" s="963"/>
      <c r="X16" s="963"/>
      <c r="Y16" s="963"/>
      <c r="Z16" s="963"/>
      <c r="AA16" s="963"/>
      <c r="AB16" s="963"/>
      <c r="AC16" s="963"/>
      <c r="AD16" s="963"/>
      <c r="AE16" s="963"/>
      <c r="AF16" s="963"/>
      <c r="AG16" s="963"/>
      <c r="AH16" s="963"/>
      <c r="AI16" s="963"/>
      <c r="AJ16" s="964"/>
      <c r="AK16" s="242"/>
    </row>
    <row r="17" spans="1:37" ht="40.5" customHeight="1" x14ac:dyDescent="0.3">
      <c r="A17" s="381">
        <v>5</v>
      </c>
      <c r="B17" s="399" t="s">
        <v>222</v>
      </c>
      <c r="C17" s="127" t="s">
        <v>73</v>
      </c>
      <c r="D17" s="103" t="s">
        <v>42</v>
      </c>
      <c r="E17" s="103">
        <v>14</v>
      </c>
      <c r="F17" s="64">
        <v>600</v>
      </c>
      <c r="G17" s="64">
        <f>F17*E17</f>
        <v>8400</v>
      </c>
      <c r="H17" s="47">
        <v>0</v>
      </c>
      <c r="I17" s="47">
        <v>0</v>
      </c>
      <c r="J17" s="47">
        <f>I17*H17</f>
        <v>0</v>
      </c>
      <c r="K17" s="64">
        <v>14</v>
      </c>
      <c r="L17" s="64">
        <v>1</v>
      </c>
      <c r="M17" s="64">
        <v>650</v>
      </c>
      <c r="N17" s="64">
        <f>K17*L17*M17</f>
        <v>9100</v>
      </c>
      <c r="O17" s="47">
        <v>0</v>
      </c>
      <c r="P17" s="47">
        <v>0</v>
      </c>
      <c r="Q17" s="47">
        <v>0</v>
      </c>
      <c r="R17" s="47">
        <v>0</v>
      </c>
      <c r="S17" s="64">
        <v>14</v>
      </c>
      <c r="T17" s="64">
        <v>300</v>
      </c>
      <c r="U17" s="64">
        <v>1</v>
      </c>
      <c r="V17" s="64">
        <f>PRODUCT(S17:U17)</f>
        <v>4200</v>
      </c>
      <c r="W17" s="64">
        <v>150</v>
      </c>
      <c r="X17" s="64">
        <v>0</v>
      </c>
      <c r="Y17" s="64">
        <f>PRODUCT(W17:X17)</f>
        <v>0</v>
      </c>
      <c r="Z17" s="64">
        <f>SUM(V17,Y17)</f>
        <v>4200</v>
      </c>
      <c r="AA17" s="47">
        <v>0</v>
      </c>
      <c r="AB17" s="47">
        <v>0</v>
      </c>
      <c r="AC17" s="47">
        <v>0</v>
      </c>
      <c r="AD17" s="47">
        <f>PRODUCT(AA17:AC17)</f>
        <v>0</v>
      </c>
      <c r="AE17" s="47">
        <v>0</v>
      </c>
      <c r="AF17" s="47">
        <f>PRODUCT(AA17*AE17)*150</f>
        <v>0</v>
      </c>
      <c r="AG17" s="47">
        <f>SUM(AD17,AF17)</f>
        <v>0</v>
      </c>
      <c r="AH17" s="64">
        <f>G17+N17+Z17</f>
        <v>21700</v>
      </c>
      <c r="AI17" s="144">
        <f>J17+R17+AG17</f>
        <v>0</v>
      </c>
      <c r="AJ17" s="104">
        <f>AH17-AI17</f>
        <v>21700</v>
      </c>
      <c r="AK17" s="245"/>
    </row>
    <row r="18" spans="1:37" ht="40.5" customHeight="1" x14ac:dyDescent="0.3">
      <c r="A18" s="945" t="s">
        <v>61</v>
      </c>
      <c r="B18" s="946"/>
      <c r="C18" s="397"/>
      <c r="D18" s="397"/>
      <c r="E18" s="192">
        <f>SUM(E17:E17)</f>
        <v>14</v>
      </c>
      <c r="F18" s="76">
        <f t="shared" ref="F18:AH18" si="7">SUM(F17:F17)</f>
        <v>600</v>
      </c>
      <c r="G18" s="76">
        <f t="shared" si="7"/>
        <v>8400</v>
      </c>
      <c r="H18" s="76">
        <f t="shared" si="7"/>
        <v>0</v>
      </c>
      <c r="I18" s="76">
        <f t="shared" si="7"/>
        <v>0</v>
      </c>
      <c r="J18" s="76">
        <f t="shared" si="7"/>
        <v>0</v>
      </c>
      <c r="K18" s="76">
        <f t="shared" si="7"/>
        <v>14</v>
      </c>
      <c r="L18" s="76">
        <f t="shared" si="7"/>
        <v>1</v>
      </c>
      <c r="M18" s="76">
        <f t="shared" si="7"/>
        <v>650</v>
      </c>
      <c r="N18" s="76">
        <f t="shared" si="7"/>
        <v>9100</v>
      </c>
      <c r="O18" s="76">
        <f t="shared" si="7"/>
        <v>0</v>
      </c>
      <c r="P18" s="76">
        <f t="shared" si="7"/>
        <v>0</v>
      </c>
      <c r="Q18" s="76">
        <f t="shared" si="7"/>
        <v>0</v>
      </c>
      <c r="R18" s="76">
        <f t="shared" si="7"/>
        <v>0</v>
      </c>
      <c r="S18" s="76">
        <f t="shared" si="7"/>
        <v>14</v>
      </c>
      <c r="T18" s="76">
        <f t="shared" si="7"/>
        <v>300</v>
      </c>
      <c r="U18" s="76">
        <f t="shared" si="7"/>
        <v>1</v>
      </c>
      <c r="V18" s="76">
        <f t="shared" si="7"/>
        <v>4200</v>
      </c>
      <c r="W18" s="76">
        <f t="shared" si="7"/>
        <v>150</v>
      </c>
      <c r="X18" s="76">
        <f t="shared" si="7"/>
        <v>0</v>
      </c>
      <c r="Y18" s="76">
        <f t="shared" si="7"/>
        <v>0</v>
      </c>
      <c r="Z18" s="76">
        <f t="shared" si="7"/>
        <v>4200</v>
      </c>
      <c r="AA18" s="76">
        <f t="shared" si="7"/>
        <v>0</v>
      </c>
      <c r="AB18" s="76">
        <f t="shared" si="7"/>
        <v>0</v>
      </c>
      <c r="AC18" s="76">
        <f t="shared" si="7"/>
        <v>0</v>
      </c>
      <c r="AD18" s="76">
        <f t="shared" si="7"/>
        <v>0</v>
      </c>
      <c r="AE18" s="76">
        <f t="shared" si="7"/>
        <v>0</v>
      </c>
      <c r="AF18" s="76">
        <f t="shared" si="7"/>
        <v>0</v>
      </c>
      <c r="AG18" s="76">
        <f t="shared" si="7"/>
        <v>0</v>
      </c>
      <c r="AH18" s="76">
        <f t="shared" si="7"/>
        <v>21700</v>
      </c>
      <c r="AI18" s="97">
        <f t="shared" ref="AI18:AJ18" si="8">SUM(AI17:AI17)</f>
        <v>0</v>
      </c>
      <c r="AJ18" s="105">
        <f t="shared" si="8"/>
        <v>21700</v>
      </c>
      <c r="AK18" s="242"/>
    </row>
    <row r="19" spans="1:37" x14ac:dyDescent="0.3">
      <c r="A19" s="965" t="s">
        <v>52</v>
      </c>
      <c r="B19" s="966"/>
      <c r="C19" s="966"/>
      <c r="D19" s="966"/>
      <c r="E19" s="966"/>
      <c r="F19" s="966"/>
      <c r="G19" s="966"/>
      <c r="H19" s="966"/>
      <c r="I19" s="966"/>
      <c r="J19" s="966"/>
      <c r="K19" s="966"/>
      <c r="L19" s="966"/>
      <c r="M19" s="966"/>
      <c r="N19" s="966"/>
      <c r="O19" s="966"/>
      <c r="P19" s="966"/>
      <c r="Q19" s="966"/>
      <c r="R19" s="966"/>
      <c r="S19" s="966"/>
      <c r="T19" s="966"/>
      <c r="U19" s="966"/>
      <c r="V19" s="966"/>
      <c r="W19" s="966"/>
      <c r="X19" s="966"/>
      <c r="Y19" s="966"/>
      <c r="Z19" s="966"/>
      <c r="AA19" s="966"/>
      <c r="AB19" s="966"/>
      <c r="AC19" s="966"/>
      <c r="AD19" s="966"/>
      <c r="AE19" s="966"/>
      <c r="AF19" s="966"/>
      <c r="AG19" s="966"/>
      <c r="AH19" s="966"/>
      <c r="AI19" s="966"/>
      <c r="AJ19" s="967"/>
      <c r="AK19" s="242"/>
    </row>
    <row r="20" spans="1:37" ht="47.25" customHeight="1" x14ac:dyDescent="0.3">
      <c r="A20" s="798">
        <v>6</v>
      </c>
      <c r="B20" s="278" t="s">
        <v>223</v>
      </c>
      <c r="C20" s="799" t="s">
        <v>75</v>
      </c>
      <c r="D20" s="162" t="s">
        <v>42</v>
      </c>
      <c r="E20" s="163">
        <v>13</v>
      </c>
      <c r="F20" s="164">
        <v>600</v>
      </c>
      <c r="G20" s="165">
        <f>F20*E20</f>
        <v>7800</v>
      </c>
      <c r="H20" s="396"/>
      <c r="I20" s="396"/>
      <c r="J20" s="134">
        <f t="shared" ref="J20" si="9">I20*H20</f>
        <v>0</v>
      </c>
      <c r="K20" s="164">
        <v>15</v>
      </c>
      <c r="L20" s="164">
        <v>2</v>
      </c>
      <c r="M20" s="164">
        <v>750</v>
      </c>
      <c r="N20" s="165">
        <f t="shared" ref="N20" si="10">K20*L20*M20</f>
        <v>22500</v>
      </c>
      <c r="O20" s="396"/>
      <c r="P20" s="396"/>
      <c r="Q20" s="396"/>
      <c r="R20" s="134">
        <f>O20*P20*Q20</f>
        <v>0</v>
      </c>
      <c r="S20" s="164">
        <v>15</v>
      </c>
      <c r="T20" s="164">
        <v>300</v>
      </c>
      <c r="U20" s="164">
        <v>2</v>
      </c>
      <c r="V20" s="164">
        <f>PRODUCT(S20:U20)</f>
        <v>9000</v>
      </c>
      <c r="W20" s="164"/>
      <c r="X20" s="164"/>
      <c r="Y20" s="805">
        <f>PRODUCT(W20:X20)</f>
        <v>0</v>
      </c>
      <c r="Z20" s="165">
        <f>SUM(V20,Y20)</f>
        <v>9000</v>
      </c>
      <c r="AA20" s="396"/>
      <c r="AB20" s="396"/>
      <c r="AC20" s="396"/>
      <c r="AD20" s="47">
        <f>PRODUCT(AA20:AC20)</f>
        <v>0</v>
      </c>
      <c r="AE20" s="396"/>
      <c r="AF20" s="47">
        <f>PRODUCT(AA20*AE20)*150</f>
        <v>0</v>
      </c>
      <c r="AG20" s="134">
        <f>SUM(AD20,AF20)</f>
        <v>0</v>
      </c>
      <c r="AH20" s="165">
        <f>G20+N20+Z20</f>
        <v>39300</v>
      </c>
      <c r="AI20" s="137">
        <f>J20+R20+AG20</f>
        <v>0</v>
      </c>
      <c r="AJ20" s="800">
        <f>AH20-AI20</f>
        <v>39300</v>
      </c>
      <c r="AK20" s="242"/>
    </row>
    <row r="21" spans="1:37" ht="46.5" customHeight="1" thickBot="1" x14ac:dyDescent="0.35">
      <c r="A21" s="903" t="s">
        <v>62</v>
      </c>
      <c r="B21" s="904"/>
      <c r="C21" s="400"/>
      <c r="D21" s="400"/>
      <c r="E21" s="281">
        <f>SUM(E20:E20)</f>
        <v>13</v>
      </c>
      <c r="F21" s="286">
        <f t="shared" ref="F21:AH21" si="11">SUM(F20:F20)</f>
        <v>600</v>
      </c>
      <c r="G21" s="286">
        <f t="shared" si="11"/>
        <v>7800</v>
      </c>
      <c r="H21" s="286">
        <f t="shared" si="11"/>
        <v>0</v>
      </c>
      <c r="I21" s="286">
        <f t="shared" si="11"/>
        <v>0</v>
      </c>
      <c r="J21" s="286">
        <f t="shared" si="11"/>
        <v>0</v>
      </c>
      <c r="K21" s="286">
        <f t="shared" si="11"/>
        <v>15</v>
      </c>
      <c r="L21" s="286">
        <f t="shared" si="11"/>
        <v>2</v>
      </c>
      <c r="M21" s="286">
        <f t="shared" si="11"/>
        <v>750</v>
      </c>
      <c r="N21" s="286">
        <f t="shared" si="11"/>
        <v>22500</v>
      </c>
      <c r="O21" s="286">
        <f t="shared" si="11"/>
        <v>0</v>
      </c>
      <c r="P21" s="286">
        <f t="shared" si="11"/>
        <v>0</v>
      </c>
      <c r="Q21" s="286">
        <f t="shared" si="11"/>
        <v>0</v>
      </c>
      <c r="R21" s="286">
        <f t="shared" si="11"/>
        <v>0</v>
      </c>
      <c r="S21" s="286">
        <f t="shared" si="11"/>
        <v>15</v>
      </c>
      <c r="T21" s="286">
        <f t="shared" si="11"/>
        <v>300</v>
      </c>
      <c r="U21" s="286">
        <f t="shared" si="11"/>
        <v>2</v>
      </c>
      <c r="V21" s="286">
        <f t="shared" si="11"/>
        <v>9000</v>
      </c>
      <c r="W21" s="286">
        <f t="shared" si="11"/>
        <v>0</v>
      </c>
      <c r="X21" s="286">
        <f t="shared" si="11"/>
        <v>0</v>
      </c>
      <c r="Y21" s="286">
        <f t="shared" si="11"/>
        <v>0</v>
      </c>
      <c r="Z21" s="286">
        <f t="shared" si="11"/>
        <v>9000</v>
      </c>
      <c r="AA21" s="286">
        <f t="shared" si="11"/>
        <v>0</v>
      </c>
      <c r="AB21" s="286">
        <f t="shared" si="11"/>
        <v>0</v>
      </c>
      <c r="AC21" s="286">
        <f t="shared" si="11"/>
        <v>0</v>
      </c>
      <c r="AD21" s="286">
        <f t="shared" si="11"/>
        <v>0</v>
      </c>
      <c r="AE21" s="286">
        <f t="shared" si="11"/>
        <v>0</v>
      </c>
      <c r="AF21" s="286">
        <f t="shared" si="11"/>
        <v>0</v>
      </c>
      <c r="AG21" s="286">
        <f t="shared" si="11"/>
        <v>0</v>
      </c>
      <c r="AH21" s="286">
        <f t="shared" si="11"/>
        <v>39300</v>
      </c>
      <c r="AI21" s="282">
        <f>SUM(AI20:AI20)</f>
        <v>0</v>
      </c>
      <c r="AJ21" s="283">
        <f>SUM(AJ20:AJ20)</f>
        <v>39300</v>
      </c>
      <c r="AK21" s="247"/>
    </row>
    <row r="22" spans="1:37" s="217" customFormat="1" ht="39.75" customHeight="1" thickBot="1" x14ac:dyDescent="0.35">
      <c r="A22" s="1109" t="s">
        <v>63</v>
      </c>
      <c r="B22" s="1110"/>
      <c r="C22" s="218"/>
      <c r="D22" s="218"/>
      <c r="E22" s="218">
        <f>E11+E15+E18+E21</f>
        <v>70</v>
      </c>
      <c r="F22" s="237"/>
      <c r="G22" s="237">
        <f>G11+G15+G18+G21</f>
        <v>42000</v>
      </c>
      <c r="H22" s="237">
        <f>H11+H15+H18+H21</f>
        <v>48</v>
      </c>
      <c r="I22" s="237"/>
      <c r="J22" s="237">
        <f>J11+J15+J18+J21</f>
        <v>29636</v>
      </c>
      <c r="K22" s="237">
        <f>K11+K15+K18+K21</f>
        <v>68</v>
      </c>
      <c r="L22" s="237">
        <f>L11+L15+L18+L21</f>
        <v>14</v>
      </c>
      <c r="M22" s="237"/>
      <c r="N22" s="237">
        <f>N11+N15+N18+N21</f>
        <v>109000</v>
      </c>
      <c r="O22" s="237">
        <f>O11+O15+O18+O21</f>
        <v>38</v>
      </c>
      <c r="P22" s="237">
        <f>P11+P15+P18+P21</f>
        <v>9</v>
      </c>
      <c r="Q22" s="237"/>
      <c r="R22" s="237">
        <f>R11+R15+R18+R21</f>
        <v>93600</v>
      </c>
      <c r="S22" s="237">
        <f>S11+S15+S18+S21</f>
        <v>68</v>
      </c>
      <c r="T22" s="237"/>
      <c r="U22" s="237">
        <f>U11+U15+U18+U21</f>
        <v>14</v>
      </c>
      <c r="V22" s="237">
        <f>V11+V15+V18+V21</f>
        <v>45300</v>
      </c>
      <c r="W22" s="237"/>
      <c r="X22" s="237">
        <f>X11+X15+X18+X21</f>
        <v>10</v>
      </c>
      <c r="Y22" s="237">
        <f>Y11+Y15+Y18+Y21</f>
        <v>1500</v>
      </c>
      <c r="Z22" s="237">
        <f>Z11+Z15+Z18+Z21</f>
        <v>46800</v>
      </c>
      <c r="AA22" s="237">
        <f>AA11+AA15+AA18+AA21</f>
        <v>48</v>
      </c>
      <c r="AB22" s="237"/>
      <c r="AC22" s="237">
        <f>AC11+AC15+AC18+AC21</f>
        <v>11</v>
      </c>
      <c r="AD22" s="237"/>
      <c r="AE22" s="237">
        <f>AE11+AE15+AE18+AE21</f>
        <v>4</v>
      </c>
      <c r="AF22" s="237"/>
      <c r="AG22" s="237">
        <f>AG11+AG15+AG18+AG21</f>
        <v>42700</v>
      </c>
      <c r="AH22" s="237">
        <f>AH11+AH15+AH18+AH21</f>
        <v>197800</v>
      </c>
      <c r="AI22" s="215">
        <f>AI11+AI15+AI18+AI21</f>
        <v>165936</v>
      </c>
      <c r="AJ22" s="215">
        <f>AJ11+AJ15+AJ18+AJ21</f>
        <v>31864</v>
      </c>
      <c r="AK22" s="216"/>
    </row>
  </sheetData>
  <conditionalFormatting sqref="D9:D10">
    <cfRule type="containsText" dxfId="136" priority="9" operator="containsText" text="Да">
      <formula>NOT(ISERROR(SEARCH("Да",D9)))</formula>
    </cfRule>
  </conditionalFormatting>
  <conditionalFormatting sqref="D17">
    <cfRule type="containsText" dxfId="135" priority="4" operator="containsText" text="Да">
      <formula>NOT(ISERROR(SEARCH("Да",D17)))</formula>
    </cfRule>
  </conditionalFormatting>
  <conditionalFormatting sqref="D20">
    <cfRule type="containsText" dxfId="134" priority="3" operator="containsText" text="Да">
      <formula>NOT(ISERROR(SEARCH("Да",D20)))</formula>
    </cfRule>
  </conditionalFormatting>
  <conditionalFormatting sqref="D13">
    <cfRule type="containsText" dxfId="133" priority="6" operator="containsText" text="Да">
      <formula>NOT(ISERROR(SEARCH("Да",D13)))</formula>
    </cfRule>
  </conditionalFormatting>
  <conditionalFormatting sqref="D14">
    <cfRule type="containsText" dxfId="132" priority="5" operator="containsText" text="Да">
      <formula>NOT(ISERROR(SEARCH("Да",D14)))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7 D13:D14 D20 D9:D10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M1" zoomScale="60" zoomScaleNormal="60" workbookViewId="0">
      <selection sqref="A1:XFD1048576"/>
    </sheetView>
  </sheetViews>
  <sheetFormatPr defaultRowHeight="18.75" x14ac:dyDescent="0.3"/>
  <cols>
    <col min="1" max="1" width="8.5703125" style="260" customWidth="1"/>
    <col min="2" max="2" width="37.7109375" style="260" customWidth="1"/>
    <col min="3" max="3" width="11.28515625" style="260" customWidth="1"/>
    <col min="4" max="4" width="9.140625" style="260" hidden="1" customWidth="1"/>
    <col min="5" max="5" width="8.85546875" style="260" customWidth="1"/>
    <col min="6" max="6" width="12.85546875" style="260" hidden="1" customWidth="1"/>
    <col min="7" max="7" width="20.7109375" style="260" customWidth="1"/>
    <col min="8" max="8" width="11.140625" style="260" customWidth="1"/>
    <col min="9" max="9" width="13.5703125" style="260" customWidth="1"/>
    <col min="10" max="10" width="16.85546875" style="260" customWidth="1"/>
    <col min="11" max="12" width="9.140625" style="260" hidden="1" customWidth="1"/>
    <col min="13" max="13" width="12.85546875" style="260" customWidth="1"/>
    <col min="14" max="14" width="19.5703125" style="260" customWidth="1"/>
    <col min="15" max="15" width="9.140625" style="260" hidden="1" customWidth="1"/>
    <col min="16" max="16" width="11.140625" style="260" customWidth="1"/>
    <col min="17" max="17" width="15.28515625" style="260" customWidth="1"/>
    <col min="18" max="18" width="15.85546875" style="260" customWidth="1"/>
    <col min="19" max="19" width="9.140625" style="260" hidden="1" customWidth="1"/>
    <col min="20" max="20" width="11.85546875" style="260" hidden="1" customWidth="1"/>
    <col min="21" max="21" width="9.140625" style="260" hidden="1" customWidth="1"/>
    <col min="22" max="22" width="19.140625" style="260" customWidth="1"/>
    <col min="23" max="23" width="11" style="260" hidden="1" customWidth="1"/>
    <col min="24" max="24" width="10.85546875" style="260" hidden="1" customWidth="1"/>
    <col min="25" max="25" width="15.42578125" style="260" customWidth="1"/>
    <col min="26" max="26" width="11.85546875" style="260" hidden="1" customWidth="1"/>
    <col min="27" max="27" width="12.85546875" style="260" customWidth="1"/>
    <col min="28" max="28" width="12.42578125" style="260" customWidth="1"/>
    <col min="29" max="29" width="13.85546875" style="260" customWidth="1"/>
    <col min="30" max="30" width="12.85546875" style="260" customWidth="1"/>
    <col min="31" max="31" width="17.85546875" style="260" customWidth="1"/>
    <col min="32" max="32" width="18" style="260" customWidth="1"/>
    <col min="33" max="33" width="17.5703125" style="260" customWidth="1"/>
    <col min="34" max="34" width="23.140625" style="260" customWidth="1"/>
    <col min="35" max="37" width="14.7109375" style="260" customWidth="1"/>
    <col min="38" max="16384" width="9.140625" style="260"/>
  </cols>
  <sheetData>
    <row r="1" spans="1:37" ht="18.75" customHeight="1" x14ac:dyDescent="0.3">
      <c r="A1" s="866" t="s">
        <v>28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268"/>
      <c r="AH1" s="269"/>
      <c r="AI1" s="269"/>
      <c r="AJ1" s="270"/>
    </row>
    <row r="2" spans="1:37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258"/>
      <c r="AH2" s="259"/>
      <c r="AI2" s="259"/>
      <c r="AJ2" s="271"/>
    </row>
    <row r="3" spans="1:37" ht="15.75" customHeight="1" x14ac:dyDescent="0.3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261"/>
    </row>
    <row r="4" spans="1:37" ht="30.75" customHeight="1" x14ac:dyDescent="0.3">
      <c r="A4" s="823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Полиатлон!$K$4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111" t="s">
        <v>74</v>
      </c>
    </row>
    <row r="5" spans="1:37" ht="30" customHeight="1" x14ac:dyDescent="0.3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112"/>
    </row>
    <row r="6" spans="1:37" ht="28.5" customHeight="1" x14ac:dyDescent="0.3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112"/>
    </row>
    <row r="7" spans="1:37" ht="39.75" customHeight="1" x14ac:dyDescent="0.3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113"/>
    </row>
    <row r="8" spans="1:37" x14ac:dyDescent="0.3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262"/>
    </row>
    <row r="9" spans="1:37" ht="39.75" customHeight="1" x14ac:dyDescent="0.3">
      <c r="A9" s="129">
        <v>1</v>
      </c>
      <c r="B9" s="128" t="s">
        <v>224</v>
      </c>
      <c r="C9" s="129" t="s">
        <v>69</v>
      </c>
      <c r="D9" s="130" t="s">
        <v>42</v>
      </c>
      <c r="E9" s="207">
        <v>5</v>
      </c>
      <c r="F9" s="135">
        <v>15000</v>
      </c>
      <c r="G9" s="133">
        <f>F9*E9</f>
        <v>75000</v>
      </c>
      <c r="H9" s="134"/>
      <c r="I9" s="134"/>
      <c r="J9" s="134">
        <f>I9*H9</f>
        <v>0</v>
      </c>
      <c r="K9" s="135">
        <v>5</v>
      </c>
      <c r="L9" s="135">
        <v>3</v>
      </c>
      <c r="M9" s="135">
        <v>650</v>
      </c>
      <c r="N9" s="133">
        <f>K9*L9*M9</f>
        <v>9750</v>
      </c>
      <c r="O9" s="134"/>
      <c r="P9" s="134"/>
      <c r="Q9" s="134"/>
      <c r="R9" s="134">
        <f>O9*P9*Q9</f>
        <v>0</v>
      </c>
      <c r="S9" s="135">
        <v>5</v>
      </c>
      <c r="T9" s="135">
        <v>300</v>
      </c>
      <c r="U9" s="135">
        <v>3</v>
      </c>
      <c r="V9" s="135">
        <f>PRODUCT(S9:U9)</f>
        <v>4500</v>
      </c>
      <c r="W9" s="135">
        <v>150</v>
      </c>
      <c r="X9" s="135">
        <v>10</v>
      </c>
      <c r="Y9" s="135">
        <f>PRODUCT(W9:X9)</f>
        <v>1500</v>
      </c>
      <c r="Z9" s="133">
        <f>SUM(V9,Y9)</f>
        <v>6000</v>
      </c>
      <c r="AA9" s="134"/>
      <c r="AB9" s="208"/>
      <c r="AC9" s="208"/>
      <c r="AD9" s="208">
        <f>PRODUCT(AA9:AC9)</f>
        <v>0</v>
      </c>
      <c r="AE9" s="208"/>
      <c r="AF9" s="208">
        <f>PRODUCT(AA9*AE9)*150</f>
        <v>0</v>
      </c>
      <c r="AG9" s="134">
        <f>SUM(AD9,AF9)</f>
        <v>0</v>
      </c>
      <c r="AH9" s="133">
        <f>G9+N9+Z9</f>
        <v>90750</v>
      </c>
      <c r="AI9" s="137">
        <f>J9+R9+AG9</f>
        <v>0</v>
      </c>
      <c r="AJ9" s="209">
        <f>AH9-AI9</f>
        <v>90750</v>
      </c>
      <c r="AK9" s="262"/>
    </row>
    <row r="10" spans="1:37" ht="36" customHeight="1" x14ac:dyDescent="0.3">
      <c r="A10" s="129">
        <v>2</v>
      </c>
      <c r="B10" s="128" t="s">
        <v>225</v>
      </c>
      <c r="C10" s="129" t="s">
        <v>69</v>
      </c>
      <c r="D10" s="130" t="s">
        <v>42</v>
      </c>
      <c r="E10" s="209">
        <v>0</v>
      </c>
      <c r="F10" s="132">
        <v>0</v>
      </c>
      <c r="G10" s="133">
        <f>F10*E10</f>
        <v>0</v>
      </c>
      <c r="H10" s="48"/>
      <c r="I10" s="48"/>
      <c r="J10" s="134">
        <f>I10*H10</f>
        <v>0</v>
      </c>
      <c r="K10" s="132">
        <v>0</v>
      </c>
      <c r="L10" s="132">
        <v>0</v>
      </c>
      <c r="M10" s="132">
        <v>800</v>
      </c>
      <c r="N10" s="133">
        <f t="shared" ref="N10" si="0">K10*L10*M10</f>
        <v>0</v>
      </c>
      <c r="O10" s="48"/>
      <c r="P10" s="48"/>
      <c r="Q10" s="48"/>
      <c r="R10" s="134">
        <f t="shared" ref="R10" si="1">O10*P10*Q10</f>
        <v>0</v>
      </c>
      <c r="S10" s="132">
        <v>15</v>
      </c>
      <c r="T10" s="132">
        <v>300</v>
      </c>
      <c r="U10" s="132">
        <v>2</v>
      </c>
      <c r="V10" s="132">
        <f>PRODUCT(S10:U10)</f>
        <v>9000</v>
      </c>
      <c r="W10" s="132">
        <v>150</v>
      </c>
      <c r="X10" s="132">
        <v>0</v>
      </c>
      <c r="Y10" s="132">
        <f t="shared" ref="Y10" si="2">PRODUCT(W10:X10)</f>
        <v>0</v>
      </c>
      <c r="Z10" s="133">
        <f t="shared" ref="Z10" si="3">SUM(V10,Y10)</f>
        <v>9000</v>
      </c>
      <c r="AA10" s="48"/>
      <c r="AB10" s="136"/>
      <c r="AC10" s="136"/>
      <c r="AD10" s="136">
        <f>PRODUCT(AA10:AC10)</f>
        <v>0</v>
      </c>
      <c r="AE10" s="136"/>
      <c r="AF10" s="208">
        <f>PRODUCT(AA10*AE10)*150</f>
        <v>0</v>
      </c>
      <c r="AG10" s="134">
        <f>SUM(AD10,AF10)</f>
        <v>0</v>
      </c>
      <c r="AH10" s="133">
        <f>G10+N10+Z10</f>
        <v>9000</v>
      </c>
      <c r="AI10" s="137">
        <f>J10+R10+AG10</f>
        <v>0</v>
      </c>
      <c r="AJ10" s="209">
        <f t="shared" ref="AJ10" si="4">AH10-AI10</f>
        <v>9000</v>
      </c>
      <c r="AK10" s="262"/>
    </row>
    <row r="11" spans="1:37" ht="37.5" customHeight="1" x14ac:dyDescent="0.3">
      <c r="A11" s="1087" t="s">
        <v>59</v>
      </c>
      <c r="B11" s="879"/>
      <c r="C11" s="112"/>
      <c r="D11" s="112"/>
      <c r="E11" s="192">
        <f>SUM(E9:E10)</f>
        <v>5</v>
      </c>
      <c r="F11" s="75"/>
      <c r="G11" s="76">
        <f>SUM(G9:G10)</f>
        <v>75000</v>
      </c>
      <c r="H11" s="75"/>
      <c r="I11" s="75"/>
      <c r="J11" s="76">
        <f>SUM(J9:J10)</f>
        <v>0</v>
      </c>
      <c r="K11" s="76">
        <f>SUM(K9:K10)</f>
        <v>5</v>
      </c>
      <c r="L11" s="76">
        <f>SUM(L9:L10)</f>
        <v>3</v>
      </c>
      <c r="M11" s="75"/>
      <c r="N11" s="76">
        <f>SUM(N9:N10)</f>
        <v>9750</v>
      </c>
      <c r="O11" s="76">
        <v>0</v>
      </c>
      <c r="P11" s="75"/>
      <c r="Q11" s="75"/>
      <c r="R11" s="76">
        <f>SUM(R9:R10)</f>
        <v>0</v>
      </c>
      <c r="S11" s="76">
        <f>SUM(S9:S10)</f>
        <v>20</v>
      </c>
      <c r="T11" s="75"/>
      <c r="U11" s="76">
        <f>SUM(U9:U10)</f>
        <v>5</v>
      </c>
      <c r="V11" s="76">
        <f>SUM(V9:V10)</f>
        <v>13500</v>
      </c>
      <c r="W11" s="75"/>
      <c r="X11" s="76">
        <f>SUM(X9:X10)</f>
        <v>10</v>
      </c>
      <c r="Y11" s="76">
        <f>SUM(Y9:Y10)</f>
        <v>1500</v>
      </c>
      <c r="Z11" s="76">
        <f>SUM(Z9:Z10)</f>
        <v>15000</v>
      </c>
      <c r="AA11" s="76">
        <v>0</v>
      </c>
      <c r="AB11" s="75"/>
      <c r="AC11" s="76">
        <f>SUM(AC9:AC10)</f>
        <v>0</v>
      </c>
      <c r="AD11" s="76">
        <f>SUM(AD9:AD10)</f>
        <v>0</v>
      </c>
      <c r="AE11" s="76">
        <f t="shared" ref="AE11:AJ11" si="5">SUM(AE9:AE10)</f>
        <v>0</v>
      </c>
      <c r="AF11" s="76">
        <f t="shared" si="5"/>
        <v>0</v>
      </c>
      <c r="AG11" s="76">
        <f t="shared" si="5"/>
        <v>0</v>
      </c>
      <c r="AH11" s="76">
        <f>SUM(AH9:AH10)</f>
        <v>99750</v>
      </c>
      <c r="AI11" s="192">
        <f t="shared" si="5"/>
        <v>0</v>
      </c>
      <c r="AJ11" s="192">
        <f t="shared" si="5"/>
        <v>99750</v>
      </c>
      <c r="AK11" s="273"/>
    </row>
    <row r="12" spans="1:37" x14ac:dyDescent="0.3">
      <c r="A12" s="1088" t="s">
        <v>49</v>
      </c>
      <c r="B12" s="974"/>
      <c r="C12" s="974"/>
      <c r="D12" s="974"/>
      <c r="E12" s="974"/>
      <c r="F12" s="974"/>
      <c r="G12" s="974"/>
      <c r="H12" s="974"/>
      <c r="I12" s="974"/>
      <c r="J12" s="974"/>
      <c r="K12" s="974"/>
      <c r="L12" s="974"/>
      <c r="M12" s="974"/>
      <c r="N12" s="974"/>
      <c r="O12" s="974"/>
      <c r="P12" s="974"/>
      <c r="Q12" s="974"/>
      <c r="R12" s="974"/>
      <c r="S12" s="974"/>
      <c r="T12" s="974"/>
      <c r="U12" s="974"/>
      <c r="V12" s="974"/>
      <c r="W12" s="974"/>
      <c r="X12" s="974"/>
      <c r="Y12" s="974"/>
      <c r="Z12" s="974"/>
      <c r="AA12" s="974"/>
      <c r="AB12" s="974"/>
      <c r="AC12" s="974"/>
      <c r="AD12" s="974"/>
      <c r="AE12" s="974"/>
      <c r="AF12" s="974"/>
      <c r="AG12" s="974"/>
      <c r="AH12" s="974"/>
      <c r="AI12" s="974"/>
      <c r="AJ12" s="1089"/>
      <c r="AK12" s="273"/>
    </row>
    <row r="13" spans="1:37" ht="37.5" customHeight="1" x14ac:dyDescent="0.3">
      <c r="A13" s="148">
        <v>3</v>
      </c>
      <c r="B13" s="147" t="s">
        <v>226</v>
      </c>
      <c r="C13" s="148" t="s">
        <v>190</v>
      </c>
      <c r="D13" s="149" t="s">
        <v>42</v>
      </c>
      <c r="E13" s="149">
        <v>12</v>
      </c>
      <c r="F13" s="151">
        <v>0</v>
      </c>
      <c r="G13" s="151">
        <f>F13*E13</f>
        <v>0</v>
      </c>
      <c r="H13" s="1062">
        <v>14577.8</v>
      </c>
      <c r="I13" s="1063"/>
      <c r="J13" s="1064"/>
      <c r="K13" s="151">
        <v>12</v>
      </c>
      <c r="L13" s="151">
        <v>2</v>
      </c>
      <c r="M13" s="151">
        <v>650</v>
      </c>
      <c r="N13" s="151">
        <f>K13*L13*M13</f>
        <v>15600</v>
      </c>
      <c r="O13" s="324"/>
      <c r="P13" s="1062">
        <v>14400</v>
      </c>
      <c r="Q13" s="1063"/>
      <c r="R13" s="1064"/>
      <c r="S13" s="151">
        <v>12</v>
      </c>
      <c r="T13" s="151">
        <v>300</v>
      </c>
      <c r="U13" s="151">
        <v>2</v>
      </c>
      <c r="V13" s="151">
        <f>PRODUCT(S13:U13)</f>
        <v>7200</v>
      </c>
      <c r="W13" s="151">
        <v>150</v>
      </c>
      <c r="X13" s="151">
        <v>0</v>
      </c>
      <c r="Y13" s="151">
        <f>PRODUCT(W13:X13)</f>
        <v>0</v>
      </c>
      <c r="Z13" s="151">
        <f>SUM(V13,Y13)</f>
        <v>7200</v>
      </c>
      <c r="AA13" s="1062">
        <v>89100</v>
      </c>
      <c r="AB13" s="1063"/>
      <c r="AC13" s="1063"/>
      <c r="AD13" s="1064"/>
      <c r="AE13" s="1062">
        <v>2400</v>
      </c>
      <c r="AF13" s="1064"/>
      <c r="AG13" s="47">
        <f>AE13+AA13</f>
        <v>91500</v>
      </c>
      <c r="AH13" s="151">
        <f>G13+N13+Z13</f>
        <v>22800</v>
      </c>
      <c r="AI13" s="290">
        <f>J13+R13+AG13</f>
        <v>91500</v>
      </c>
      <c r="AJ13" s="291">
        <f>AH13-AI13</f>
        <v>-68700</v>
      </c>
      <c r="AK13" s="276" t="s">
        <v>486</v>
      </c>
    </row>
    <row r="14" spans="1:37" ht="29.25" customHeight="1" x14ac:dyDescent="0.3">
      <c r="A14" s="1087" t="s">
        <v>60</v>
      </c>
      <c r="B14" s="879"/>
      <c r="C14" s="113"/>
      <c r="D14" s="112"/>
      <c r="E14" s="192">
        <f>SUM(E13:E13)</f>
        <v>12</v>
      </c>
      <c r="F14" s="75"/>
      <c r="G14" s="76">
        <f>SUM(G13:G13)</f>
        <v>0</v>
      </c>
      <c r="H14" s="75"/>
      <c r="I14" s="75"/>
      <c r="J14" s="76">
        <f>H13</f>
        <v>14577.8</v>
      </c>
      <c r="K14" s="76">
        <f>SUM(K13:K13)</f>
        <v>12</v>
      </c>
      <c r="L14" s="76">
        <f>SUM(L13:L13)</f>
        <v>2</v>
      </c>
      <c r="M14" s="75"/>
      <c r="N14" s="76">
        <f>SUM(N13:N13)</f>
        <v>15600</v>
      </c>
      <c r="O14" s="75"/>
      <c r="P14" s="75"/>
      <c r="Q14" s="75"/>
      <c r="R14" s="76">
        <f>P13</f>
        <v>14400</v>
      </c>
      <c r="S14" s="76">
        <f>SUM(S13:S13)</f>
        <v>12</v>
      </c>
      <c r="T14" s="75"/>
      <c r="U14" s="76">
        <f>SUM(U13:U13)</f>
        <v>2</v>
      </c>
      <c r="V14" s="76">
        <f>SUM(V13:V13)</f>
        <v>7200</v>
      </c>
      <c r="W14" s="75"/>
      <c r="X14" s="76">
        <f>SUM(X13:X13)</f>
        <v>0</v>
      </c>
      <c r="Y14" s="76">
        <f>SUM(Y13:Y13)</f>
        <v>0</v>
      </c>
      <c r="Z14" s="76">
        <f>SUM(Z13:Z13)</f>
        <v>7200</v>
      </c>
      <c r="AA14" s="75"/>
      <c r="AB14" s="75"/>
      <c r="AC14" s="75"/>
      <c r="AD14" s="75">
        <f>AA13</f>
        <v>89100</v>
      </c>
      <c r="AE14" s="75"/>
      <c r="AF14" s="75">
        <f>SUM(AF13:AF13)</f>
        <v>0</v>
      </c>
      <c r="AG14" s="76">
        <f>SUM(AG13:AG13)</f>
        <v>91500</v>
      </c>
      <c r="AH14" s="76">
        <f>SUM(AH13:AH13)</f>
        <v>22800</v>
      </c>
      <c r="AI14" s="192">
        <f>SUM(AI13:AI13)</f>
        <v>91500</v>
      </c>
      <c r="AJ14" s="192">
        <f>SUM(AJ13:AJ13)</f>
        <v>-68700</v>
      </c>
      <c r="AK14" s="273"/>
    </row>
    <row r="15" spans="1:37" ht="15.75" customHeight="1" x14ac:dyDescent="0.3">
      <c r="A15" s="1090" t="s">
        <v>51</v>
      </c>
      <c r="B15" s="977"/>
      <c r="C15" s="977"/>
      <c r="D15" s="977"/>
      <c r="E15" s="977"/>
      <c r="F15" s="977"/>
      <c r="G15" s="977"/>
      <c r="H15" s="977"/>
      <c r="I15" s="977"/>
      <c r="J15" s="977"/>
      <c r="K15" s="977"/>
      <c r="L15" s="977"/>
      <c r="M15" s="977"/>
      <c r="N15" s="977"/>
      <c r="O15" s="977"/>
      <c r="P15" s="977"/>
      <c r="Q15" s="977"/>
      <c r="R15" s="977"/>
      <c r="S15" s="977"/>
      <c r="T15" s="977"/>
      <c r="U15" s="977"/>
      <c r="V15" s="977"/>
      <c r="W15" s="977"/>
      <c r="X15" s="977"/>
      <c r="Y15" s="977"/>
      <c r="Z15" s="977"/>
      <c r="AA15" s="977"/>
      <c r="AB15" s="977"/>
      <c r="AC15" s="977"/>
      <c r="AD15" s="977"/>
      <c r="AE15" s="977"/>
      <c r="AF15" s="977"/>
      <c r="AG15" s="977"/>
      <c r="AH15" s="977"/>
      <c r="AI15" s="977"/>
      <c r="AJ15" s="1091"/>
      <c r="AK15" s="273"/>
    </row>
    <row r="16" spans="1:37" ht="33" customHeight="1" x14ac:dyDescent="0.3">
      <c r="A16" s="292">
        <v>4</v>
      </c>
      <c r="B16" s="293" t="s">
        <v>227</v>
      </c>
      <c r="C16" s="292" t="s">
        <v>73</v>
      </c>
      <c r="D16" s="294" t="s">
        <v>42</v>
      </c>
      <c r="E16" s="294">
        <v>4</v>
      </c>
      <c r="F16" s="182">
        <v>20000</v>
      </c>
      <c r="G16" s="182">
        <f>F16*E16</f>
        <v>80000</v>
      </c>
      <c r="H16" s="324">
        <v>0</v>
      </c>
      <c r="I16" s="324">
        <v>0</v>
      </c>
      <c r="J16" s="324">
        <f>I16*H16</f>
        <v>0</v>
      </c>
      <c r="K16" s="182">
        <v>4</v>
      </c>
      <c r="L16" s="182">
        <v>3</v>
      </c>
      <c r="M16" s="182">
        <v>650</v>
      </c>
      <c r="N16" s="182">
        <f>K16*L16*M16</f>
        <v>7800</v>
      </c>
      <c r="O16" s="324">
        <v>0</v>
      </c>
      <c r="P16" s="324">
        <v>4</v>
      </c>
      <c r="Q16" s="324">
        <v>800</v>
      </c>
      <c r="R16" s="324">
        <f>O16*P16*Q16</f>
        <v>0</v>
      </c>
      <c r="S16" s="182">
        <v>4</v>
      </c>
      <c r="T16" s="182">
        <v>300</v>
      </c>
      <c r="U16" s="182">
        <v>3</v>
      </c>
      <c r="V16" s="182">
        <f>PRODUCT(S16:U16)</f>
        <v>3600</v>
      </c>
      <c r="W16" s="182">
        <v>150</v>
      </c>
      <c r="X16" s="182">
        <v>0</v>
      </c>
      <c r="Y16" s="182">
        <f>PRODUCT(W16:X16)</f>
        <v>0</v>
      </c>
      <c r="Z16" s="182">
        <f>SUM(V16,Y16)</f>
        <v>3600</v>
      </c>
      <c r="AA16" s="324">
        <v>0</v>
      </c>
      <c r="AB16" s="324">
        <v>300</v>
      </c>
      <c r="AC16" s="324">
        <v>0</v>
      </c>
      <c r="AD16" s="324">
        <f>PRODUCT(AA16:AC16)</f>
        <v>0</v>
      </c>
      <c r="AE16" s="324">
        <v>0</v>
      </c>
      <c r="AF16" s="324">
        <f>PRODUCT(AA16*AE16)*150</f>
        <v>0</v>
      </c>
      <c r="AG16" s="324">
        <f>SUM(AD16,AF16)</f>
        <v>0</v>
      </c>
      <c r="AH16" s="182">
        <f>G16+N16+Z16</f>
        <v>91400</v>
      </c>
      <c r="AI16" s="290">
        <f>J16+R16+AG16</f>
        <v>0</v>
      </c>
      <c r="AJ16" s="387">
        <f>AH16-AI16</f>
        <v>91400</v>
      </c>
      <c r="AK16" s="277"/>
    </row>
    <row r="17" spans="1:37" ht="36" customHeight="1" x14ac:dyDescent="0.3">
      <c r="A17" s="292">
        <v>5</v>
      </c>
      <c r="B17" s="293" t="s">
        <v>210</v>
      </c>
      <c r="C17" s="292" t="s">
        <v>73</v>
      </c>
      <c r="D17" s="294" t="s">
        <v>42</v>
      </c>
      <c r="E17" s="294">
        <v>12</v>
      </c>
      <c r="F17" s="182">
        <v>0</v>
      </c>
      <c r="G17" s="182">
        <f>F17*E17</f>
        <v>0</v>
      </c>
      <c r="H17" s="324">
        <v>0</v>
      </c>
      <c r="I17" s="324">
        <v>0</v>
      </c>
      <c r="J17" s="324">
        <f>I17*H17</f>
        <v>0</v>
      </c>
      <c r="K17" s="182">
        <v>12</v>
      </c>
      <c r="L17" s="182">
        <v>2</v>
      </c>
      <c r="M17" s="182">
        <v>650</v>
      </c>
      <c r="N17" s="182">
        <f>K17*L17*M17</f>
        <v>15600</v>
      </c>
      <c r="O17" s="324">
        <v>0</v>
      </c>
      <c r="P17" s="324">
        <v>4</v>
      </c>
      <c r="Q17" s="324">
        <v>800</v>
      </c>
      <c r="R17" s="324">
        <f>O17*P17*Q17</f>
        <v>0</v>
      </c>
      <c r="S17" s="182">
        <v>12</v>
      </c>
      <c r="T17" s="182">
        <v>300</v>
      </c>
      <c r="U17" s="182">
        <v>2</v>
      </c>
      <c r="V17" s="182">
        <f>PRODUCT(S17:U17)</f>
        <v>7200</v>
      </c>
      <c r="W17" s="182"/>
      <c r="X17" s="182"/>
      <c r="Y17" s="182">
        <f>PRODUCT(W17:X17)</f>
        <v>0</v>
      </c>
      <c r="Z17" s="182">
        <f>SUM(V17,Y17)</f>
        <v>7200</v>
      </c>
      <c r="AA17" s="324"/>
      <c r="AB17" s="324"/>
      <c r="AC17" s="324"/>
      <c r="AD17" s="324">
        <f>PRODUCT(AA17:AC17)</f>
        <v>0</v>
      </c>
      <c r="AE17" s="324"/>
      <c r="AF17" s="324">
        <f>PRODUCT(AA17*AE17)*150</f>
        <v>0</v>
      </c>
      <c r="AG17" s="324">
        <f>SUM(AD17,AF17)</f>
        <v>0</v>
      </c>
      <c r="AH17" s="182">
        <f>G17+N17+Z17</f>
        <v>22800</v>
      </c>
      <c r="AI17" s="290"/>
      <c r="AJ17" s="387">
        <f>AH17-AI17</f>
        <v>22800</v>
      </c>
      <c r="AK17" s="277"/>
    </row>
    <row r="18" spans="1:37" ht="36.75" customHeight="1" thickBot="1" x14ac:dyDescent="0.35">
      <c r="A18" s="1087" t="s">
        <v>61</v>
      </c>
      <c r="B18" s="879"/>
      <c r="C18" s="112"/>
      <c r="D18" s="112"/>
      <c r="E18" s="192">
        <f>SUM(E16:E17)</f>
        <v>16</v>
      </c>
      <c r="F18" s="76">
        <f t="shared" ref="F18:AJ18" si="6">SUM(F16:F17)</f>
        <v>20000</v>
      </c>
      <c r="G18" s="76">
        <f t="shared" si="6"/>
        <v>80000</v>
      </c>
      <c r="H18" s="76">
        <f t="shared" si="6"/>
        <v>0</v>
      </c>
      <c r="I18" s="76">
        <f t="shared" si="6"/>
        <v>0</v>
      </c>
      <c r="J18" s="76">
        <f t="shared" si="6"/>
        <v>0</v>
      </c>
      <c r="K18" s="76">
        <f t="shared" si="6"/>
        <v>16</v>
      </c>
      <c r="L18" s="76">
        <f t="shared" si="6"/>
        <v>5</v>
      </c>
      <c r="M18" s="76">
        <f t="shared" si="6"/>
        <v>1300</v>
      </c>
      <c r="N18" s="76">
        <f t="shared" si="6"/>
        <v>23400</v>
      </c>
      <c r="O18" s="76">
        <f t="shared" si="6"/>
        <v>0</v>
      </c>
      <c r="P18" s="76">
        <f t="shared" si="6"/>
        <v>8</v>
      </c>
      <c r="Q18" s="76">
        <f t="shared" si="6"/>
        <v>1600</v>
      </c>
      <c r="R18" s="76">
        <f t="shared" si="6"/>
        <v>0</v>
      </c>
      <c r="S18" s="76">
        <f t="shared" si="6"/>
        <v>16</v>
      </c>
      <c r="T18" s="76">
        <f t="shared" si="6"/>
        <v>600</v>
      </c>
      <c r="U18" s="76">
        <f t="shared" si="6"/>
        <v>5</v>
      </c>
      <c r="V18" s="76">
        <f t="shared" si="6"/>
        <v>10800</v>
      </c>
      <c r="W18" s="76">
        <f t="shared" si="6"/>
        <v>150</v>
      </c>
      <c r="X18" s="76">
        <f t="shared" si="6"/>
        <v>0</v>
      </c>
      <c r="Y18" s="76">
        <f t="shared" si="6"/>
        <v>0</v>
      </c>
      <c r="Z18" s="76">
        <f t="shared" si="6"/>
        <v>10800</v>
      </c>
      <c r="AA18" s="76">
        <f t="shared" si="6"/>
        <v>0</v>
      </c>
      <c r="AB18" s="76">
        <f t="shared" si="6"/>
        <v>300</v>
      </c>
      <c r="AC18" s="76">
        <f t="shared" si="6"/>
        <v>0</v>
      </c>
      <c r="AD18" s="76">
        <f t="shared" si="6"/>
        <v>0</v>
      </c>
      <c r="AE18" s="76">
        <f t="shared" si="6"/>
        <v>0</v>
      </c>
      <c r="AF18" s="76">
        <f t="shared" si="6"/>
        <v>0</v>
      </c>
      <c r="AG18" s="76">
        <f t="shared" si="6"/>
        <v>0</v>
      </c>
      <c r="AH18" s="76">
        <f t="shared" si="6"/>
        <v>114200</v>
      </c>
      <c r="AI18" s="192">
        <f t="shared" si="6"/>
        <v>0</v>
      </c>
      <c r="AJ18" s="192">
        <f t="shared" si="6"/>
        <v>114200</v>
      </c>
      <c r="AK18" s="273"/>
    </row>
    <row r="19" spans="1:37" ht="2.25" hidden="1" customHeight="1" thickBot="1" x14ac:dyDescent="0.35">
      <c r="A19" s="1092" t="s">
        <v>52</v>
      </c>
      <c r="B19" s="1077"/>
      <c r="C19" s="1077"/>
      <c r="D19" s="1077"/>
      <c r="E19" s="1077"/>
      <c r="F19" s="1077"/>
      <c r="G19" s="1077"/>
      <c r="H19" s="1077"/>
      <c r="I19" s="1077"/>
      <c r="J19" s="1077"/>
      <c r="K19" s="1077"/>
      <c r="L19" s="1077"/>
      <c r="M19" s="1077"/>
      <c r="N19" s="1077"/>
      <c r="O19" s="1077"/>
      <c r="P19" s="1077"/>
      <c r="Q19" s="1077"/>
      <c r="R19" s="1077"/>
      <c r="S19" s="1077"/>
      <c r="T19" s="1077"/>
      <c r="U19" s="1077"/>
      <c r="V19" s="1077"/>
      <c r="W19" s="1077"/>
      <c r="X19" s="1077"/>
      <c r="Y19" s="1077"/>
      <c r="Z19" s="1077"/>
      <c r="AA19" s="1077"/>
      <c r="AB19" s="1077"/>
      <c r="AC19" s="1077"/>
      <c r="AD19" s="1077"/>
      <c r="AE19" s="1077"/>
      <c r="AF19" s="1077"/>
      <c r="AG19" s="1077"/>
      <c r="AH19" s="1077"/>
      <c r="AI19" s="1077"/>
      <c r="AJ19" s="1093"/>
      <c r="AK19" s="273"/>
    </row>
    <row r="20" spans="1:37" ht="19.5" hidden="1" customHeight="1" thickBot="1" x14ac:dyDescent="0.35">
      <c r="A20" s="810">
        <v>5</v>
      </c>
      <c r="B20" s="161"/>
      <c r="C20" s="799" t="s">
        <v>75</v>
      </c>
      <c r="D20" s="162" t="s">
        <v>42</v>
      </c>
      <c r="E20" s="163">
        <v>0</v>
      </c>
      <c r="F20" s="163">
        <v>2000</v>
      </c>
      <c r="G20" s="162">
        <f>F20*E20</f>
        <v>0</v>
      </c>
      <c r="H20" s="160"/>
      <c r="I20" s="160"/>
      <c r="J20" s="137">
        <f t="shared" ref="J20" si="7">I20*H20</f>
        <v>0</v>
      </c>
      <c r="K20" s="163">
        <v>0</v>
      </c>
      <c r="L20" s="163">
        <v>2</v>
      </c>
      <c r="M20" s="163">
        <v>800</v>
      </c>
      <c r="N20" s="162">
        <f t="shared" ref="N20" si="8">K20*L20*M20</f>
        <v>0</v>
      </c>
      <c r="O20" s="160"/>
      <c r="P20" s="160"/>
      <c r="Q20" s="160"/>
      <c r="R20" s="137">
        <f>O20*P20*Q20</f>
        <v>0</v>
      </c>
      <c r="S20" s="163">
        <v>0</v>
      </c>
      <c r="T20" s="163">
        <v>300</v>
      </c>
      <c r="U20" s="163">
        <v>2</v>
      </c>
      <c r="V20" s="163">
        <f>PRODUCT(S20:U20)</f>
        <v>0</v>
      </c>
      <c r="W20" s="163">
        <v>150</v>
      </c>
      <c r="X20" s="163">
        <v>0</v>
      </c>
      <c r="Y20" s="799">
        <f>PRODUCT(W20:X20)</f>
        <v>0</v>
      </c>
      <c r="Z20" s="162">
        <f>SUM(V20,Y20)</f>
        <v>0</v>
      </c>
      <c r="AA20" s="160"/>
      <c r="AB20" s="160"/>
      <c r="AC20" s="160"/>
      <c r="AD20" s="290">
        <f>PRODUCT(AA20:AC20)</f>
        <v>0</v>
      </c>
      <c r="AE20" s="160"/>
      <c r="AF20" s="290">
        <f>PRODUCT(AE20:AE20)</f>
        <v>0</v>
      </c>
      <c r="AG20" s="137">
        <f>SUM(AD20,AF20)</f>
        <v>0</v>
      </c>
      <c r="AH20" s="162">
        <f>G20+N20+Z20</f>
        <v>0</v>
      </c>
      <c r="AI20" s="137">
        <f>J20+R20+AG20</f>
        <v>0</v>
      </c>
      <c r="AJ20" s="799">
        <f>AH20-AI20</f>
        <v>0</v>
      </c>
      <c r="AK20" s="273"/>
    </row>
    <row r="21" spans="1:37" ht="36.75" hidden="1" customHeight="1" thickBot="1" x14ac:dyDescent="0.35">
      <c r="A21" s="214" t="s">
        <v>62</v>
      </c>
      <c r="B21" s="169"/>
      <c r="C21" s="169"/>
      <c r="D21" s="169"/>
      <c r="E21" s="170">
        <f>SUM(E20:E20)</f>
        <v>0</v>
      </c>
      <c r="F21" s="169"/>
      <c r="G21" s="170">
        <f>SUM(G20:G20)</f>
        <v>0</v>
      </c>
      <c r="H21" s="160"/>
      <c r="I21" s="160"/>
      <c r="J21" s="97">
        <f>SUM(J20:J20)</f>
        <v>0</v>
      </c>
      <c r="K21" s="170">
        <f>SUM(K20:K20)</f>
        <v>0</v>
      </c>
      <c r="L21" s="170">
        <f>SUM(L20:L20)</f>
        <v>2</v>
      </c>
      <c r="M21" s="169"/>
      <c r="N21" s="170">
        <f>SUM(N20:N20)</f>
        <v>0</v>
      </c>
      <c r="O21" s="160"/>
      <c r="P21" s="160"/>
      <c r="Q21" s="160"/>
      <c r="R21" s="97">
        <f>SUM(R20:R20)</f>
        <v>0</v>
      </c>
      <c r="S21" s="170">
        <f>SUM(S20:S20)</f>
        <v>0</v>
      </c>
      <c r="T21" s="169"/>
      <c r="U21" s="170">
        <f>SUM(U20:U20)</f>
        <v>2</v>
      </c>
      <c r="V21" s="170">
        <f>SUM(V20:V20)</f>
        <v>0</v>
      </c>
      <c r="W21" s="169"/>
      <c r="X21" s="170">
        <f>SUM(X20:X20)</f>
        <v>0</v>
      </c>
      <c r="Y21" s="170">
        <f>SUM(Y20:Y20)</f>
        <v>0</v>
      </c>
      <c r="Z21" s="170">
        <f>SUM(Z20:Z20)</f>
        <v>0</v>
      </c>
      <c r="AA21" s="160"/>
      <c r="AB21" s="160"/>
      <c r="AC21" s="160"/>
      <c r="AD21" s="97">
        <f>SUM(AD20:AD20)</f>
        <v>0</v>
      </c>
      <c r="AE21" s="160"/>
      <c r="AF21" s="97">
        <f>SUM(AF20:AF20)</f>
        <v>0</v>
      </c>
      <c r="AG21" s="97">
        <f>SUM(AG20:AG20)</f>
        <v>0</v>
      </c>
      <c r="AH21" s="170">
        <f>SUM(AH20:AH20)</f>
        <v>0</v>
      </c>
      <c r="AI21" s="97">
        <f>SUM(AI20:AI20)</f>
        <v>0</v>
      </c>
      <c r="AJ21" s="170">
        <f>SUM(AJ20:AJ20)</f>
        <v>0</v>
      </c>
      <c r="AK21" s="284"/>
    </row>
    <row r="22" spans="1:37" s="264" customFormat="1" ht="36" customHeight="1" thickBot="1" x14ac:dyDescent="0.35">
      <c r="A22" s="1095" t="s">
        <v>63</v>
      </c>
      <c r="B22" s="1096"/>
      <c r="C22" s="218"/>
      <c r="D22" s="218"/>
      <c r="E22" s="218">
        <f>E11+E14+E18+E21</f>
        <v>33</v>
      </c>
      <c r="F22" s="237"/>
      <c r="G22" s="237">
        <f>G11+G14+G18+G21</f>
        <v>155000</v>
      </c>
      <c r="H22" s="237">
        <f>H11+H14+H18+H21</f>
        <v>0</v>
      </c>
      <c r="I22" s="237"/>
      <c r="J22" s="237">
        <f>J11+J14+J18+J21</f>
        <v>14577.8</v>
      </c>
      <c r="K22" s="237">
        <f>K11+K14+K18+K21</f>
        <v>33</v>
      </c>
      <c r="L22" s="237">
        <f>L11+L14+L18+L21</f>
        <v>12</v>
      </c>
      <c r="M22" s="237"/>
      <c r="N22" s="237">
        <f>N11+N14+N18+N21</f>
        <v>48750</v>
      </c>
      <c r="O22" s="237">
        <f>O11+O14+O18+O21</f>
        <v>0</v>
      </c>
      <c r="P22" s="237">
        <f>P11+P14+P18+P21</f>
        <v>8</v>
      </c>
      <c r="Q22" s="237"/>
      <c r="R22" s="237">
        <f>R11+R14+R18+R21</f>
        <v>14400</v>
      </c>
      <c r="S22" s="237">
        <f>S11+S14+S18+S21</f>
        <v>48</v>
      </c>
      <c r="T22" s="237"/>
      <c r="U22" s="237">
        <f>U11+U14+U18+U21</f>
        <v>14</v>
      </c>
      <c r="V22" s="237">
        <f>V11+V14+V18+V21</f>
        <v>31500</v>
      </c>
      <c r="W22" s="237"/>
      <c r="X22" s="237">
        <f>X11+X14+X18+X21</f>
        <v>10</v>
      </c>
      <c r="Y22" s="237">
        <f>Y11+Y14+Y18+Y21</f>
        <v>1500</v>
      </c>
      <c r="Z22" s="237">
        <f>Z11+Z14+Z18+Z21</f>
        <v>33000</v>
      </c>
      <c r="AA22" s="237">
        <f>AA11+AA14+AA18+AA21</f>
        <v>0</v>
      </c>
      <c r="AB22" s="237"/>
      <c r="AC22" s="237">
        <f>AC11+AC14+AC18+AC21</f>
        <v>0</v>
      </c>
      <c r="AD22" s="237"/>
      <c r="AE22" s="237">
        <f>AE11+AE14+AE18+AE21</f>
        <v>0</v>
      </c>
      <c r="AF22" s="237"/>
      <c r="AG22" s="237">
        <f>AG11+AG14+AG18+AG21</f>
        <v>91500</v>
      </c>
      <c r="AH22" s="237">
        <f>AH11+AH14+AH18+AH21</f>
        <v>236750</v>
      </c>
      <c r="AI22" s="215">
        <f>AI11+AI14+AI18+AI21</f>
        <v>91500</v>
      </c>
      <c r="AJ22" s="215">
        <f>AJ11+AJ14+AJ18+AJ21</f>
        <v>145250</v>
      </c>
      <c r="AK22" s="263"/>
    </row>
  </sheetData>
  <conditionalFormatting sqref="D20">
    <cfRule type="containsText" dxfId="131" priority="9" operator="containsText" text="Да">
      <formula>NOT(ISERROR(SEARCH("Да",D20)))</formula>
    </cfRule>
  </conditionalFormatting>
  <conditionalFormatting sqref="D9:D10">
    <cfRule type="containsText" dxfId="130" priority="4" operator="containsText" text="Да">
      <formula>NOT(ISERROR(SEARCH("Да",D9)))</formula>
    </cfRule>
  </conditionalFormatting>
  <conditionalFormatting sqref="D17">
    <cfRule type="containsText" dxfId="129" priority="2" operator="containsText" text="Да">
      <formula>NOT(ISERROR(SEARCH("Да",D17)))</formula>
    </cfRule>
  </conditionalFormatting>
  <conditionalFormatting sqref="D13">
    <cfRule type="containsText" dxfId="128" priority="3" operator="containsText" text="Да">
      <formula>NOT(ISERROR(SEARCH("Да",D13)))</formula>
    </cfRule>
  </conditionalFormatting>
  <conditionalFormatting sqref="D16">
    <cfRule type="containsText" dxfId="127" priority="1" operator="containsText" text="Да">
      <formula>NOT(ISERROR(SEARCH("Да",D16)))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0 D13 D9:D10 D16:D17">
      <formula1>"Да,Нет"</formula1>
    </dataValidation>
  </dataValidations>
  <pageMargins left="0.7" right="0.7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56"/>
  <sheetViews>
    <sheetView view="pageBreakPreview" topLeftCell="A15" zoomScale="50" zoomScaleNormal="60" zoomScaleSheetLayoutView="50" workbookViewId="0">
      <selection activeCell="P51" sqref="P51"/>
    </sheetView>
  </sheetViews>
  <sheetFormatPr defaultRowHeight="15" x14ac:dyDescent="0.25"/>
  <cols>
    <col min="1" max="1" width="9.140625" customWidth="1"/>
    <col min="2" max="2" width="28.140625" customWidth="1"/>
    <col min="3" max="3" width="11.28515625" customWidth="1"/>
    <col min="4" max="4" width="20.7109375" customWidth="1"/>
    <col min="5" max="5" width="20" customWidth="1"/>
    <col min="6" max="6" width="18.85546875" customWidth="1"/>
    <col min="7" max="8" width="14" customWidth="1"/>
    <col min="9" max="9" width="16.85546875" customWidth="1"/>
    <col min="10" max="10" width="15.85546875" customWidth="1"/>
    <col min="11" max="11" width="13.140625" customWidth="1"/>
    <col min="12" max="12" width="10.42578125" customWidth="1"/>
    <col min="13" max="13" width="16.42578125" customWidth="1"/>
    <col min="14" max="14" width="17.7109375" customWidth="1"/>
    <col min="15" max="15" width="23.42578125" customWidth="1"/>
    <col min="16" max="17" width="15.140625" customWidth="1"/>
    <col min="18" max="18" width="14.85546875" customWidth="1"/>
    <col min="19" max="19" width="14.5703125" customWidth="1"/>
    <col min="20" max="22" width="14.28515625" customWidth="1"/>
    <col min="23" max="23" width="14" customWidth="1"/>
    <col min="24" max="24" width="14.28515625" customWidth="1"/>
    <col min="25" max="25" width="18.5703125" customWidth="1"/>
    <col min="26" max="26" width="29.5703125" customWidth="1"/>
    <col min="27" max="27" width="29.140625" customWidth="1"/>
    <col min="28" max="28" width="14.140625" customWidth="1"/>
    <col min="29" max="29" width="14.85546875" customWidth="1"/>
    <col min="30" max="30" width="12.7109375" customWidth="1"/>
    <col min="31" max="31" width="13.140625" customWidth="1"/>
    <col min="32" max="32" width="13.5703125" customWidth="1"/>
    <col min="33" max="33" width="13.7109375" customWidth="1"/>
    <col min="34" max="34" width="12.7109375" customWidth="1"/>
    <col min="35" max="35" width="13.28515625" customWidth="1"/>
    <col min="36" max="36" width="13.140625" customWidth="1"/>
    <col min="37" max="37" width="13" customWidth="1"/>
    <col min="38" max="38" width="12.85546875" customWidth="1"/>
    <col min="39" max="39" width="13" customWidth="1"/>
    <col min="40" max="40" width="12.85546875" customWidth="1"/>
    <col min="41" max="41" width="12.28515625" customWidth="1"/>
    <col min="42" max="42" width="11.42578125" customWidth="1"/>
    <col min="43" max="43" width="13.140625" customWidth="1"/>
    <col min="44" max="44" width="15.7109375" customWidth="1"/>
    <col min="45" max="45" width="12.5703125" customWidth="1"/>
    <col min="46" max="46" width="17.28515625" customWidth="1"/>
    <col min="47" max="47" width="14.85546875" customWidth="1"/>
    <col min="48" max="48" width="29.42578125" customWidth="1"/>
    <col min="49" max="49" width="26.140625" customWidth="1"/>
    <col min="50" max="50" width="27.28515625" customWidth="1"/>
    <col min="52" max="52" width="12" customWidth="1"/>
  </cols>
  <sheetData>
    <row r="1" spans="1:50" ht="18.75" x14ac:dyDescent="0.25">
      <c r="A1" s="1232"/>
      <c r="B1" s="1209"/>
      <c r="C1" s="1209"/>
      <c r="D1" s="1209"/>
      <c r="E1" s="1209"/>
      <c r="F1" s="1209"/>
      <c r="G1" s="1209"/>
      <c r="H1" s="1209"/>
      <c r="I1" s="1209"/>
      <c r="J1" s="1209"/>
      <c r="K1" s="1209"/>
      <c r="L1" s="1209"/>
      <c r="M1" s="1209"/>
      <c r="N1" s="1209"/>
      <c r="O1" s="1209"/>
      <c r="P1" s="1209"/>
      <c r="Q1" s="1209"/>
      <c r="R1" s="1209"/>
      <c r="S1" s="1209"/>
      <c r="T1" s="1209"/>
      <c r="U1" s="1209"/>
      <c r="V1" s="1209"/>
      <c r="W1" s="1209"/>
      <c r="X1" s="1209"/>
      <c r="Y1" s="1209"/>
      <c r="Z1" s="1209"/>
      <c r="AA1" s="1209"/>
      <c r="AB1" s="1209"/>
      <c r="AC1" s="1209"/>
      <c r="AD1" s="1209"/>
      <c r="AE1" s="1209"/>
      <c r="AF1" s="1209"/>
      <c r="AG1" s="1209"/>
      <c r="AH1" s="1209"/>
      <c r="AI1" s="1209"/>
      <c r="AJ1" s="1209"/>
      <c r="AK1" s="1209"/>
      <c r="AL1" s="1209"/>
      <c r="AM1" s="1209"/>
      <c r="AN1" s="1209"/>
      <c r="AO1" s="1209"/>
      <c r="AP1" s="1209"/>
      <c r="AQ1" s="1209"/>
      <c r="AR1" s="1209"/>
      <c r="AS1" s="1209"/>
      <c r="AT1" s="1209"/>
      <c r="AU1" s="1209"/>
      <c r="AV1" s="1209"/>
      <c r="AW1" s="1209"/>
      <c r="AX1" s="1210"/>
    </row>
    <row r="2" spans="1:50" ht="18.75" customHeight="1" x14ac:dyDescent="0.25">
      <c r="A2" s="1233" t="s">
        <v>401</v>
      </c>
      <c r="B2" s="1211"/>
      <c r="C2" s="1211"/>
      <c r="D2" s="1211"/>
      <c r="E2" s="1211"/>
      <c r="F2" s="1211"/>
      <c r="G2" s="1211"/>
      <c r="H2" s="1211"/>
      <c r="I2" s="1211"/>
      <c r="J2" s="1211"/>
      <c r="K2" s="1211"/>
      <c r="L2" s="1211"/>
      <c r="M2" s="1211"/>
      <c r="N2" s="1211"/>
      <c r="O2" s="1211"/>
      <c r="P2" s="1211"/>
      <c r="Q2" s="1211"/>
      <c r="R2" s="1211"/>
      <c r="S2" s="1211"/>
      <c r="T2" s="1211"/>
      <c r="U2" s="1211"/>
      <c r="V2" s="1211"/>
      <c r="W2" s="1211"/>
      <c r="X2" s="1211"/>
      <c r="Y2" s="1211"/>
      <c r="Z2" s="1211"/>
      <c r="AA2" s="1211"/>
      <c r="AB2" s="1211"/>
      <c r="AC2" s="1211"/>
      <c r="AD2" s="1211"/>
      <c r="AE2" s="1211"/>
      <c r="AF2" s="1211"/>
      <c r="AG2" s="1211"/>
      <c r="AH2" s="1211"/>
      <c r="AI2" s="1211"/>
      <c r="AJ2" s="1211"/>
      <c r="AK2" s="1211"/>
      <c r="AL2" s="1211"/>
      <c r="AM2" s="1211"/>
      <c r="AN2" s="1211"/>
      <c r="AO2" s="1211"/>
      <c r="AP2" s="1211"/>
      <c r="AQ2" s="1211"/>
      <c r="AR2" s="1211"/>
      <c r="AS2" s="1211"/>
      <c r="AT2" s="1211"/>
      <c r="AU2" s="1211"/>
      <c r="AV2" s="1211"/>
      <c r="AW2" s="1211"/>
      <c r="AX2" s="1212"/>
    </row>
    <row r="3" spans="1:50" ht="19.5" thickBot="1" x14ac:dyDescent="0.3">
      <c r="A3" s="1213" t="s">
        <v>320</v>
      </c>
      <c r="B3" s="1214"/>
      <c r="C3" s="1214"/>
      <c r="D3" s="1214"/>
      <c r="E3" s="1214"/>
      <c r="F3" s="1214"/>
      <c r="G3" s="1214"/>
      <c r="H3" s="1214"/>
      <c r="I3" s="1214"/>
      <c r="J3" s="1214"/>
      <c r="K3" s="1214"/>
      <c r="L3" s="1214"/>
      <c r="M3" s="1214"/>
      <c r="N3" s="1214"/>
      <c r="O3" s="1214"/>
      <c r="P3" s="1214"/>
      <c r="Q3" s="1214"/>
      <c r="R3" s="1214"/>
      <c r="S3" s="1214"/>
      <c r="T3" s="1214"/>
      <c r="U3" s="1214"/>
      <c r="V3" s="1214"/>
      <c r="W3" s="1214"/>
      <c r="X3" s="1214"/>
      <c r="Y3" s="1215"/>
      <c r="Z3" s="1216"/>
      <c r="AA3" s="1216"/>
      <c r="AB3" s="1216"/>
      <c r="AC3" s="1216"/>
      <c r="AD3" s="1216"/>
      <c r="AE3" s="1216"/>
      <c r="AF3" s="1216"/>
      <c r="AG3" s="1216"/>
      <c r="AH3" s="1216"/>
      <c r="AI3" s="1216"/>
      <c r="AJ3" s="1216"/>
      <c r="AK3" s="1216"/>
      <c r="AL3" s="1216"/>
      <c r="AM3" s="1216"/>
      <c r="AN3" s="1216"/>
      <c r="AO3" s="1216"/>
      <c r="AP3" s="1216"/>
      <c r="AQ3" s="1216"/>
      <c r="AR3" s="1216"/>
      <c r="AS3" s="1216"/>
      <c r="AT3" s="1216"/>
      <c r="AU3" s="1216"/>
      <c r="AV3" s="1216"/>
      <c r="AW3" s="1216"/>
      <c r="AX3" s="1217"/>
    </row>
    <row r="4" spans="1:50" s="20" customFormat="1" ht="3.75" hidden="1" customHeight="1" x14ac:dyDescent="0.3">
      <c r="A4" s="36"/>
      <c r="B4" s="37"/>
      <c r="C4" s="37"/>
      <c r="D4" s="614" t="s">
        <v>360</v>
      </c>
      <c r="E4" s="615"/>
      <c r="F4" s="615"/>
      <c r="G4" s="615"/>
      <c r="H4" s="615"/>
      <c r="I4" s="615"/>
      <c r="J4" s="615"/>
      <c r="K4" s="615"/>
      <c r="L4" s="615"/>
      <c r="M4" s="615"/>
      <c r="N4" s="615"/>
      <c r="O4" s="615"/>
      <c r="P4" s="615"/>
      <c r="Q4" s="615"/>
      <c r="R4" s="615"/>
      <c r="S4" s="615"/>
      <c r="T4" s="615"/>
      <c r="U4" s="615"/>
      <c r="V4" s="615"/>
      <c r="W4" s="615"/>
      <c r="X4" s="615"/>
      <c r="Y4" s="615"/>
      <c r="Z4" s="616"/>
      <c r="AA4" s="616"/>
      <c r="AB4" s="616"/>
      <c r="AC4" s="616"/>
      <c r="AD4" s="616"/>
      <c r="AE4" s="616"/>
      <c r="AF4" s="616"/>
      <c r="AG4" s="616"/>
      <c r="AH4" s="616"/>
      <c r="AI4" s="616"/>
      <c r="AJ4" s="616"/>
      <c r="AK4" s="616"/>
      <c r="AL4" s="616"/>
      <c r="AM4" s="616"/>
      <c r="AN4" s="616"/>
      <c r="AO4" s="616"/>
      <c r="AP4" s="616"/>
      <c r="AQ4" s="616"/>
      <c r="AR4" s="616"/>
      <c r="AS4" s="616"/>
      <c r="AT4" s="616"/>
      <c r="AU4" s="616"/>
      <c r="AV4" s="676" t="s">
        <v>390</v>
      </c>
      <c r="AW4" s="676"/>
      <c r="AX4" s="676"/>
    </row>
    <row r="5" spans="1:50" s="20" customFormat="1" ht="3" hidden="1" customHeight="1" x14ac:dyDescent="0.3">
      <c r="A5" s="38"/>
      <c r="B5" s="39"/>
      <c r="C5" s="39"/>
      <c r="D5" s="616"/>
      <c r="E5" s="616"/>
      <c r="F5" s="616"/>
      <c r="G5" s="616"/>
      <c r="H5" s="616"/>
      <c r="I5" s="616"/>
      <c r="J5" s="616"/>
      <c r="K5" s="616"/>
      <c r="L5" s="616"/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  <c r="X5" s="616"/>
      <c r="Y5" s="616"/>
      <c r="Z5" s="616"/>
      <c r="AA5" s="616"/>
      <c r="AB5" s="616"/>
      <c r="AC5" s="616"/>
      <c r="AD5" s="616"/>
      <c r="AE5" s="616"/>
      <c r="AF5" s="616"/>
      <c r="AG5" s="616"/>
      <c r="AH5" s="616"/>
      <c r="AI5" s="616"/>
      <c r="AJ5" s="616"/>
      <c r="AK5" s="616"/>
      <c r="AL5" s="616"/>
      <c r="AM5" s="616"/>
      <c r="AN5" s="616"/>
      <c r="AO5" s="616"/>
      <c r="AP5" s="616"/>
      <c r="AQ5" s="616"/>
      <c r="AR5" s="616"/>
      <c r="AS5" s="616"/>
      <c r="AT5" s="616"/>
      <c r="AU5" s="616"/>
      <c r="AV5" s="676"/>
      <c r="AW5" s="676"/>
      <c r="AX5" s="676"/>
    </row>
    <row r="6" spans="1:50" s="20" customFormat="1" ht="12.75" hidden="1" customHeight="1" x14ac:dyDescent="0.3">
      <c r="A6" s="38"/>
      <c r="B6" s="39"/>
      <c r="C6" s="39"/>
      <c r="D6" s="631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631"/>
      <c r="P6" s="631"/>
      <c r="Q6" s="631"/>
      <c r="R6" s="631"/>
      <c r="S6" s="631"/>
      <c r="T6" s="631"/>
      <c r="U6" s="631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631"/>
      <c r="AG6" s="631"/>
      <c r="AH6" s="631"/>
      <c r="AI6" s="631"/>
      <c r="AJ6" s="631"/>
      <c r="AK6" s="631"/>
      <c r="AL6" s="631"/>
      <c r="AM6" s="631"/>
      <c r="AN6" s="631"/>
      <c r="AO6" s="631"/>
      <c r="AP6" s="631"/>
      <c r="AQ6" s="631"/>
      <c r="AR6" s="631"/>
      <c r="AS6" s="631"/>
      <c r="AT6" s="631"/>
      <c r="AU6" s="631"/>
      <c r="AV6" s="688"/>
      <c r="AW6" s="688"/>
      <c r="AX6" s="688"/>
    </row>
    <row r="7" spans="1:50" s="20" customFormat="1" ht="45" customHeight="1" x14ac:dyDescent="0.3">
      <c r="A7" s="38"/>
      <c r="B7" s="39"/>
      <c r="C7" s="768"/>
      <c r="D7" s="653"/>
      <c r="E7" s="654"/>
      <c r="F7" s="654"/>
      <c r="G7" s="654"/>
      <c r="H7" s="655" t="s">
        <v>318</v>
      </c>
      <c r="I7" s="654"/>
      <c r="J7" s="654"/>
      <c r="K7" s="654"/>
      <c r="L7" s="654"/>
      <c r="M7" s="654"/>
      <c r="N7" s="656"/>
      <c r="O7" s="666"/>
      <c r="P7" s="667"/>
      <c r="Q7" s="667"/>
      <c r="R7" s="667"/>
      <c r="S7" s="668" t="s">
        <v>317</v>
      </c>
      <c r="T7" s="673"/>
      <c r="U7" s="673"/>
      <c r="V7" s="654"/>
      <c r="W7" s="654"/>
      <c r="X7" s="1238"/>
      <c r="Y7" s="1239"/>
      <c r="Z7" s="666"/>
      <c r="AA7" s="667"/>
      <c r="AB7" s="667"/>
      <c r="AC7" s="667"/>
      <c r="AD7" s="667"/>
      <c r="AE7" s="667"/>
      <c r="AF7" s="667"/>
      <c r="AG7" s="667"/>
      <c r="AH7" s="667"/>
      <c r="AI7" s="667"/>
      <c r="AJ7" s="667"/>
      <c r="AK7" s="667"/>
      <c r="AL7" s="667"/>
      <c r="AM7" s="667"/>
      <c r="AN7" s="667"/>
      <c r="AO7" s="667"/>
      <c r="AP7" s="667"/>
      <c r="AQ7" s="667"/>
      <c r="AR7" s="667"/>
      <c r="AS7" s="667"/>
      <c r="AT7" s="667"/>
      <c r="AU7" s="667"/>
      <c r="AV7" s="1256" t="s">
        <v>403</v>
      </c>
      <c r="AW7" s="1259" t="s">
        <v>392</v>
      </c>
      <c r="AX7" s="1262" t="s">
        <v>397</v>
      </c>
    </row>
    <row r="8" spans="1:50" s="20" customFormat="1" ht="21" customHeight="1" x14ac:dyDescent="0.3">
      <c r="A8" s="627" t="s">
        <v>2</v>
      </c>
      <c r="B8" s="1240" t="s">
        <v>319</v>
      </c>
      <c r="C8" s="1243" t="s">
        <v>41</v>
      </c>
      <c r="D8" s="640"/>
      <c r="E8" s="640"/>
      <c r="F8" s="674" t="s">
        <v>4</v>
      </c>
      <c r="G8" s="640"/>
      <c r="H8" s="641"/>
      <c r="I8" s="692"/>
      <c r="J8" s="693" t="s">
        <v>392</v>
      </c>
      <c r="K8" s="693"/>
      <c r="L8" s="693"/>
      <c r="M8" s="694"/>
      <c r="N8" s="1250" t="s">
        <v>399</v>
      </c>
      <c r="O8" s="669"/>
      <c r="P8" s="649" t="s">
        <v>4</v>
      </c>
      <c r="Q8" s="632"/>
      <c r="R8" s="632"/>
      <c r="S8" s="632"/>
      <c r="T8" s="675"/>
      <c r="U8" s="674" t="s">
        <v>392</v>
      </c>
      <c r="V8" s="674"/>
      <c r="W8" s="674"/>
      <c r="X8" s="640"/>
      <c r="Y8" s="1234" t="s">
        <v>400</v>
      </c>
      <c r="Z8" s="689"/>
      <c r="AA8" s="648"/>
      <c r="AB8" s="648"/>
      <c r="AC8" s="648"/>
      <c r="AD8" s="650" t="s">
        <v>4</v>
      </c>
      <c r="AE8" s="648"/>
      <c r="AF8" s="648"/>
      <c r="AG8" s="648"/>
      <c r="AH8" s="648"/>
      <c r="AI8" s="648"/>
      <c r="AJ8" s="1218" t="s">
        <v>402</v>
      </c>
      <c r="AK8" s="1219"/>
      <c r="AL8" s="1219"/>
      <c r="AM8" s="1219"/>
      <c r="AN8" s="1219"/>
      <c r="AO8" s="1219"/>
      <c r="AP8" s="1219"/>
      <c r="AQ8" s="1219"/>
      <c r="AR8" s="1219"/>
      <c r="AS8" s="1220"/>
      <c r="AT8" s="1265" t="s">
        <v>129</v>
      </c>
      <c r="AU8" s="1265" t="s">
        <v>128</v>
      </c>
      <c r="AV8" s="1257"/>
      <c r="AW8" s="1260"/>
      <c r="AX8" s="1263"/>
    </row>
    <row r="9" spans="1:50" s="19" customFormat="1" ht="7.5" hidden="1" customHeight="1" x14ac:dyDescent="0.3">
      <c r="A9" s="627"/>
      <c r="B9" s="1241"/>
      <c r="C9" s="1244"/>
      <c r="D9" s="633"/>
      <c r="E9" s="633"/>
      <c r="F9" s="633"/>
      <c r="G9" s="633"/>
      <c r="H9" s="634"/>
      <c r="I9" s="695"/>
      <c r="J9" s="696"/>
      <c r="K9" s="696"/>
      <c r="L9" s="696"/>
      <c r="M9" s="697"/>
      <c r="N9" s="1251"/>
      <c r="O9" s="670"/>
      <c r="P9" s="647"/>
      <c r="Q9" s="647"/>
      <c r="R9" s="647"/>
      <c r="S9" s="647"/>
      <c r="T9" s="633" t="s">
        <v>5</v>
      </c>
      <c r="U9" s="633"/>
      <c r="V9" s="633"/>
      <c r="W9" s="633"/>
      <c r="X9" s="633"/>
      <c r="Y9" s="1235"/>
      <c r="Z9" s="657"/>
      <c r="AA9" s="633"/>
      <c r="AB9" s="684"/>
      <c r="AC9" s="684"/>
      <c r="AD9" s="684"/>
      <c r="AE9" s="684"/>
      <c r="AF9" s="684"/>
      <c r="AG9" s="684"/>
      <c r="AH9" s="684"/>
      <c r="AI9" s="685"/>
      <c r="AJ9" s="686" t="s">
        <v>5</v>
      </c>
      <c r="AK9" s="687"/>
      <c r="AL9" s="687"/>
      <c r="AM9" s="687"/>
      <c r="AN9" s="687"/>
      <c r="AO9" s="687"/>
      <c r="AP9" s="687"/>
      <c r="AQ9" s="687"/>
      <c r="AR9" s="687"/>
      <c r="AS9" s="687"/>
      <c r="AT9" s="1266"/>
      <c r="AU9" s="1266"/>
      <c r="AV9" s="1257"/>
      <c r="AW9" s="1260"/>
      <c r="AX9" s="1263"/>
    </row>
    <row r="10" spans="1:50" s="19" customFormat="1" ht="33" hidden="1" customHeight="1" x14ac:dyDescent="0.25">
      <c r="A10" s="628"/>
      <c r="B10" s="1241"/>
      <c r="C10" s="1244"/>
      <c r="D10" s="636"/>
      <c r="E10" s="637" t="s">
        <v>4</v>
      </c>
      <c r="F10" s="637"/>
      <c r="G10" s="636"/>
      <c r="H10" s="635"/>
      <c r="I10" s="1253" t="s">
        <v>392</v>
      </c>
      <c r="J10" s="1254"/>
      <c r="K10" s="1254"/>
      <c r="L10" s="1254"/>
      <c r="M10" s="1255"/>
      <c r="N10" s="1251"/>
      <c r="O10" s="1230"/>
      <c r="P10" s="1231"/>
      <c r="Q10" s="1231"/>
      <c r="R10" s="1231"/>
      <c r="S10" s="1231"/>
      <c r="T10" s="1231"/>
      <c r="U10" s="1231"/>
      <c r="V10" s="1231"/>
      <c r="W10" s="1231"/>
      <c r="X10" s="1231"/>
      <c r="Y10" s="1235"/>
      <c r="Z10" s="658"/>
      <c r="AA10" s="636"/>
      <c r="AB10" s="610"/>
      <c r="AC10" s="610"/>
      <c r="AD10" s="610"/>
      <c r="AE10" s="610"/>
      <c r="AF10" s="610"/>
      <c r="AG10" s="610"/>
      <c r="AH10" s="610"/>
      <c r="AI10" s="611"/>
      <c r="AJ10" s="617"/>
      <c r="AK10" s="618"/>
      <c r="AL10" s="618"/>
      <c r="AM10" s="618"/>
      <c r="AN10" s="618"/>
      <c r="AO10" s="618"/>
      <c r="AP10" s="618"/>
      <c r="AQ10" s="618"/>
      <c r="AR10" s="618"/>
      <c r="AS10" s="618"/>
      <c r="AT10" s="1266"/>
      <c r="AU10" s="1266"/>
      <c r="AV10" s="1257"/>
      <c r="AW10" s="1260"/>
      <c r="AX10" s="1263"/>
    </row>
    <row r="11" spans="1:50" s="19" customFormat="1" ht="16.5" hidden="1" customHeight="1" x14ac:dyDescent="0.3">
      <c r="A11" s="628"/>
      <c r="B11" s="1241"/>
      <c r="C11" s="1244"/>
      <c r="D11" s="767"/>
      <c r="E11" s="613"/>
      <c r="F11" s="613"/>
      <c r="G11" s="613"/>
      <c r="H11" s="613"/>
      <c r="I11" s="698"/>
      <c r="J11" s="699"/>
      <c r="K11" s="699"/>
      <c r="L11" s="699"/>
      <c r="M11" s="699"/>
      <c r="N11" s="1251"/>
      <c r="O11" s="671"/>
      <c r="P11" s="646"/>
      <c r="Q11" s="646"/>
      <c r="R11" s="646"/>
      <c r="S11" s="646"/>
      <c r="T11" s="612"/>
      <c r="U11" s="612"/>
      <c r="V11" s="612"/>
      <c r="W11" s="612"/>
      <c r="X11" s="612"/>
      <c r="Y11" s="1236"/>
      <c r="Z11" s="690"/>
      <c r="AA11" s="612"/>
      <c r="AB11" s="612"/>
      <c r="AC11" s="612"/>
      <c r="AD11" s="612"/>
      <c r="AE11" s="612"/>
      <c r="AF11" s="612"/>
      <c r="AG11" s="612"/>
      <c r="AH11" s="612"/>
      <c r="AI11" s="612"/>
      <c r="AJ11" s="618"/>
      <c r="AK11" s="618"/>
      <c r="AL11" s="618"/>
      <c r="AM11" s="618"/>
      <c r="AN11" s="618"/>
      <c r="AO11" s="618"/>
      <c r="AP11" s="618"/>
      <c r="AQ11" s="618"/>
      <c r="AR11" s="618"/>
      <c r="AS11" s="618"/>
      <c r="AT11" s="1266"/>
      <c r="AU11" s="1266"/>
      <c r="AV11" s="1257"/>
      <c r="AW11" s="1260"/>
      <c r="AX11" s="1263"/>
    </row>
    <row r="12" spans="1:50" ht="15" customHeight="1" x14ac:dyDescent="0.25">
      <c r="A12" s="629"/>
      <c r="B12" s="1241"/>
      <c r="C12" s="1244"/>
      <c r="D12" s="1246" t="s">
        <v>398</v>
      </c>
      <c r="E12" s="1221" t="s">
        <v>393</v>
      </c>
      <c r="F12" s="1221" t="s">
        <v>394</v>
      </c>
      <c r="G12" s="1221" t="s">
        <v>395</v>
      </c>
      <c r="H12" s="1221" t="s">
        <v>396</v>
      </c>
      <c r="I12" s="1248" t="s">
        <v>393</v>
      </c>
      <c r="J12" s="1249" t="s">
        <v>8</v>
      </c>
      <c r="K12" s="1249" t="s">
        <v>9</v>
      </c>
      <c r="L12" s="1249" t="s">
        <v>396</v>
      </c>
      <c r="M12" s="1249" t="s">
        <v>6</v>
      </c>
      <c r="N12" s="1251"/>
      <c r="O12" s="1228" t="s">
        <v>398</v>
      </c>
      <c r="P12" s="1221" t="s">
        <v>393</v>
      </c>
      <c r="Q12" s="1221" t="s">
        <v>394</v>
      </c>
      <c r="R12" s="1221" t="s">
        <v>9</v>
      </c>
      <c r="S12" s="1221" t="s">
        <v>10</v>
      </c>
      <c r="T12" s="1229" t="s">
        <v>393</v>
      </c>
      <c r="U12" s="1229" t="s">
        <v>394</v>
      </c>
      <c r="V12" s="1229" t="s">
        <v>9</v>
      </c>
      <c r="W12" s="1229" t="s">
        <v>10</v>
      </c>
      <c r="X12" s="1229" t="s">
        <v>6</v>
      </c>
      <c r="Y12" s="1236"/>
      <c r="Z12" s="1228" t="s">
        <v>361</v>
      </c>
      <c r="AA12" s="1222" t="s">
        <v>362</v>
      </c>
      <c r="AB12" s="1221" t="s">
        <v>11</v>
      </c>
      <c r="AC12" s="1221"/>
      <c r="AD12" s="1221" t="s">
        <v>8</v>
      </c>
      <c r="AE12" s="1221"/>
      <c r="AF12" s="1221" t="s">
        <v>9</v>
      </c>
      <c r="AG12" s="1221"/>
      <c r="AH12" s="1221" t="s">
        <v>10</v>
      </c>
      <c r="AI12" s="1221"/>
      <c r="AJ12" s="1225" t="s">
        <v>7</v>
      </c>
      <c r="AK12" s="1225"/>
      <c r="AL12" s="1225" t="s">
        <v>8</v>
      </c>
      <c r="AM12" s="1225"/>
      <c r="AN12" s="1225" t="s">
        <v>9</v>
      </c>
      <c r="AO12" s="1225"/>
      <c r="AP12" s="1226" t="s">
        <v>10</v>
      </c>
      <c r="AQ12" s="1227"/>
      <c r="AR12" s="1223" t="s">
        <v>127</v>
      </c>
      <c r="AS12" s="1223" t="s">
        <v>126</v>
      </c>
      <c r="AT12" s="1266"/>
      <c r="AU12" s="1266"/>
      <c r="AV12" s="1257"/>
      <c r="AW12" s="1260"/>
      <c r="AX12" s="1263"/>
    </row>
    <row r="13" spans="1:50" ht="57" customHeight="1" x14ac:dyDescent="0.25">
      <c r="A13" s="630"/>
      <c r="B13" s="1242"/>
      <c r="C13" s="1245"/>
      <c r="D13" s="1247"/>
      <c r="E13" s="1221"/>
      <c r="F13" s="1221"/>
      <c r="G13" s="1221"/>
      <c r="H13" s="1221"/>
      <c r="I13" s="1248"/>
      <c r="J13" s="1249"/>
      <c r="K13" s="1249"/>
      <c r="L13" s="1249"/>
      <c r="M13" s="1249"/>
      <c r="N13" s="1252"/>
      <c r="O13" s="1228"/>
      <c r="P13" s="1221"/>
      <c r="Q13" s="1221"/>
      <c r="R13" s="1221"/>
      <c r="S13" s="1221"/>
      <c r="T13" s="1229"/>
      <c r="U13" s="1229"/>
      <c r="V13" s="1229"/>
      <c r="W13" s="1229"/>
      <c r="X13" s="1229"/>
      <c r="Y13" s="1237"/>
      <c r="Z13" s="1228"/>
      <c r="AA13" s="1222"/>
      <c r="AB13" s="638" t="s">
        <v>94</v>
      </c>
      <c r="AC13" s="638" t="s">
        <v>95</v>
      </c>
      <c r="AD13" s="638" t="s">
        <v>94</v>
      </c>
      <c r="AE13" s="638" t="s">
        <v>95</v>
      </c>
      <c r="AF13" s="638" t="s">
        <v>94</v>
      </c>
      <c r="AG13" s="638" t="s">
        <v>95</v>
      </c>
      <c r="AH13" s="638" t="s">
        <v>94</v>
      </c>
      <c r="AI13" s="638" t="s">
        <v>95</v>
      </c>
      <c r="AJ13" s="639" t="s">
        <v>94</v>
      </c>
      <c r="AK13" s="639" t="s">
        <v>95</v>
      </c>
      <c r="AL13" s="639" t="s">
        <v>94</v>
      </c>
      <c r="AM13" s="639" t="s">
        <v>95</v>
      </c>
      <c r="AN13" s="639" t="s">
        <v>94</v>
      </c>
      <c r="AO13" s="639" t="s">
        <v>95</v>
      </c>
      <c r="AP13" s="758" t="s">
        <v>94</v>
      </c>
      <c r="AQ13" s="758" t="s">
        <v>95</v>
      </c>
      <c r="AR13" s="1224"/>
      <c r="AS13" s="1224"/>
      <c r="AT13" s="1267"/>
      <c r="AU13" s="1267"/>
      <c r="AV13" s="1258"/>
      <c r="AW13" s="1261"/>
      <c r="AX13" s="1264"/>
    </row>
    <row r="14" spans="1:50" ht="22.5" customHeight="1" x14ac:dyDescent="0.3">
      <c r="A14" s="40" t="s">
        <v>96</v>
      </c>
      <c r="B14" s="642" t="s">
        <v>12</v>
      </c>
      <c r="C14" s="769" t="s">
        <v>42</v>
      </c>
      <c r="D14" s="659">
        <f>E14+F14+G14+H14</f>
        <v>25200</v>
      </c>
      <c r="E14" s="677">
        <f>акробатика!G12</f>
        <v>7200</v>
      </c>
      <c r="F14" s="677">
        <f>акробатика!G15</f>
        <v>0</v>
      </c>
      <c r="G14" s="677">
        <f>акробатика!G19</f>
        <v>0</v>
      </c>
      <c r="H14" s="677">
        <f>акробатика!G23</f>
        <v>18000</v>
      </c>
      <c r="I14" s="700">
        <f>акробатика!J12</f>
        <v>0</v>
      </c>
      <c r="J14" s="700">
        <f>акробатика!J15</f>
        <v>0</v>
      </c>
      <c r="K14" s="700">
        <f>акробатика!J19</f>
        <v>0</v>
      </c>
      <c r="L14" s="700">
        <f>акробатика!J23</f>
        <v>0</v>
      </c>
      <c r="M14" s="700">
        <f>SUM(I14:L14)</f>
        <v>0</v>
      </c>
      <c r="N14" s="702">
        <f>SUM(D14,-M14)</f>
        <v>25200</v>
      </c>
      <c r="O14" s="660">
        <f>SUM(P14:S14)</f>
        <v>37800</v>
      </c>
      <c r="P14" s="678">
        <f>акробатика!N12</f>
        <v>16800</v>
      </c>
      <c r="Q14" s="678">
        <f>акробатика!N15</f>
        <v>0</v>
      </c>
      <c r="R14" s="678">
        <f>акробатика!N19</f>
        <v>0</v>
      </c>
      <c r="S14" s="678">
        <f>акробатика!N23</f>
        <v>21000</v>
      </c>
      <c r="T14" s="619">
        <f>акробатика!R12</f>
        <v>0</v>
      </c>
      <c r="U14" s="619">
        <f>акробатика!R15</f>
        <v>0</v>
      </c>
      <c r="V14" s="619">
        <f>акробатика!R19</f>
        <v>0</v>
      </c>
      <c r="W14" s="619">
        <f>акробатика!R23</f>
        <v>0</v>
      </c>
      <c r="X14" s="619">
        <f>SUM(T14:W14)</f>
        <v>0</v>
      </c>
      <c r="Y14" s="704">
        <f>SUM(O14,-X14)</f>
        <v>37800</v>
      </c>
      <c r="Z14" s="660">
        <f>AC14+AE14+AG14+AI14</f>
        <v>6750</v>
      </c>
      <c r="AA14" s="41">
        <f>SUM(AB14,AD14,AF14,AH14)</f>
        <v>19800</v>
      </c>
      <c r="AB14" s="602">
        <f>акробатика!V12</f>
        <v>10800</v>
      </c>
      <c r="AC14" s="602">
        <f>акробатика!Y12</f>
        <v>0</v>
      </c>
      <c r="AD14" s="602">
        <f>акробатика!V15</f>
        <v>0</v>
      </c>
      <c r="AE14" s="602">
        <f>акробатика!Y15</f>
        <v>0</v>
      </c>
      <c r="AF14" s="602">
        <f>акробатика!V19</f>
        <v>0</v>
      </c>
      <c r="AG14" s="602">
        <f>акробатика!Y19</f>
        <v>0</v>
      </c>
      <c r="AH14" s="602">
        <f>акробатика!V23</f>
        <v>9000</v>
      </c>
      <c r="AI14" s="602">
        <f>акробатика!Y23</f>
        <v>6750</v>
      </c>
      <c r="AJ14" s="600">
        <f>акробатика!AD12</f>
        <v>0</v>
      </c>
      <c r="AK14" s="600">
        <f>акробатика!AF12</f>
        <v>0</v>
      </c>
      <c r="AL14" s="600">
        <f>акробатика!AD15</f>
        <v>0</v>
      </c>
      <c r="AM14" s="600">
        <f>акробатика!AF15</f>
        <v>0</v>
      </c>
      <c r="AN14" s="600">
        <f>акробатика!AD19</f>
        <v>0</v>
      </c>
      <c r="AO14" s="600">
        <f>акробатика!AF19</f>
        <v>0</v>
      </c>
      <c r="AP14" s="600">
        <f>акробатика!AD23</f>
        <v>0</v>
      </c>
      <c r="AQ14" s="600">
        <f>акробатика!AF23</f>
        <v>0</v>
      </c>
      <c r="AR14" s="600">
        <f>SUM(AJ14,AL14,AN14,AP14)</f>
        <v>0</v>
      </c>
      <c r="AS14" s="600">
        <f>SUM(AK14,AM14,AO14,AQ14)</f>
        <v>0</v>
      </c>
      <c r="AT14" s="681">
        <f>SUM(AA14,-AR14)</f>
        <v>19800</v>
      </c>
      <c r="AU14" s="711">
        <f>SUM(Z14,-AS14)</f>
        <v>6750</v>
      </c>
      <c r="AV14" s="715">
        <f t="shared" ref="AV14:AV43" si="0">SUM(D14,,O14,Z14,AA14)</f>
        <v>89550</v>
      </c>
      <c r="AW14" s="710">
        <f t="shared" ref="AW14:AW43" si="1">SUM(M14,X14,AR14,AS14)</f>
        <v>0</v>
      </c>
      <c r="AX14" s="718">
        <f t="shared" ref="AX14:AX43" si="2">SUM(AV14,-AW14)</f>
        <v>89550</v>
      </c>
    </row>
    <row r="15" spans="1:50" ht="21" customHeight="1" x14ac:dyDescent="0.3">
      <c r="A15" s="42" t="s">
        <v>97</v>
      </c>
      <c r="B15" s="643" t="s">
        <v>13</v>
      </c>
      <c r="C15" s="651" t="s">
        <v>42</v>
      </c>
      <c r="D15" s="660">
        <f t="shared" ref="D15:D43" si="3">E15+F15+G15+H15</f>
        <v>11850</v>
      </c>
      <c r="E15" s="678">
        <f>Бильярд!G10</f>
        <v>2400</v>
      </c>
      <c r="F15" s="678">
        <f>Бильярд!G15</f>
        <v>4200</v>
      </c>
      <c r="G15" s="678">
        <f>Бильярд!G18</f>
        <v>1800</v>
      </c>
      <c r="H15" s="678">
        <f>Бильярд!G22</f>
        <v>3450</v>
      </c>
      <c r="I15" s="700">
        <f>Бильярд!J10</f>
        <v>0</v>
      </c>
      <c r="J15" s="700">
        <f>Бильярд!J15</f>
        <v>6405.4</v>
      </c>
      <c r="K15" s="700">
        <f>Бильярд!J18</f>
        <v>0</v>
      </c>
      <c r="L15" s="700">
        <f>Бильярд!J22</f>
        <v>0</v>
      </c>
      <c r="M15" s="700">
        <f t="shared" ref="M15" si="4">SUM(I15:L15)</f>
        <v>6405.4</v>
      </c>
      <c r="N15" s="702">
        <f t="shared" ref="N15:N43" si="5">SUM(D15,-M15)</f>
        <v>5444.6</v>
      </c>
      <c r="O15" s="660">
        <f t="shared" ref="O15:O43" si="6">SUM(P15:S15)</f>
        <v>36900</v>
      </c>
      <c r="P15" s="678">
        <f>Бильярд!N10</f>
        <v>7200</v>
      </c>
      <c r="Q15" s="678">
        <f>Бильярд!N15</f>
        <v>12600</v>
      </c>
      <c r="R15" s="678">
        <f>Бильярд!N18</f>
        <v>6300</v>
      </c>
      <c r="S15" s="678">
        <f>Бильярд!N22</f>
        <v>10800</v>
      </c>
      <c r="T15" s="619">
        <f>Бильярд!R10</f>
        <v>5600</v>
      </c>
      <c r="U15" s="619">
        <f>Бильярд!R15</f>
        <v>8400</v>
      </c>
      <c r="V15" s="619">
        <f>Бильярд!R18</f>
        <v>0</v>
      </c>
      <c r="W15" s="619">
        <f>Бильярд!R22</f>
        <v>0</v>
      </c>
      <c r="X15" s="619">
        <f t="shared" ref="X15:X43" si="7">SUM(T15:W15)</f>
        <v>14000</v>
      </c>
      <c r="Y15" s="705">
        <f t="shared" ref="Y15:Y43" si="8">SUM(O15,-X15)</f>
        <v>22900</v>
      </c>
      <c r="Z15" s="660">
        <f t="shared" ref="Z15:Z43" si="9">AC15+AE15+AG15+AI15</f>
        <v>0</v>
      </c>
      <c r="AA15" s="41">
        <f>SUM(AB15,AD15,AF15,AH15)</f>
        <v>19200</v>
      </c>
      <c r="AB15" s="602">
        <f>Бильярд!V10</f>
        <v>3600</v>
      </c>
      <c r="AC15" s="602">
        <f>Бильярд!Y10</f>
        <v>0</v>
      </c>
      <c r="AD15" s="602">
        <f>Бильярд!V15</f>
        <v>7500</v>
      </c>
      <c r="AE15" s="602">
        <f>Бильярд!Y15</f>
        <v>0</v>
      </c>
      <c r="AF15" s="602">
        <f>Бильярд!V18</f>
        <v>2700</v>
      </c>
      <c r="AG15" s="602">
        <f>Бильярд!Y18</f>
        <v>0</v>
      </c>
      <c r="AH15" s="602">
        <f>Бильярд!V22</f>
        <v>5400</v>
      </c>
      <c r="AI15" s="602">
        <f>Бильярд!Y22</f>
        <v>0</v>
      </c>
      <c r="AJ15" s="600">
        <f>Бильярд!AD10</f>
        <v>2400</v>
      </c>
      <c r="AK15" s="600">
        <f>Бильярд!AF10</f>
        <v>600</v>
      </c>
      <c r="AL15" s="600">
        <f>Бильярд!AD15</f>
        <v>3000</v>
      </c>
      <c r="AM15" s="600">
        <f>Бильярд!AF15</f>
        <v>900</v>
      </c>
      <c r="AN15" s="600">
        <f>Бильярд!AD18</f>
        <v>0</v>
      </c>
      <c r="AO15" s="600">
        <f>Бильярд!AF18</f>
        <v>0</v>
      </c>
      <c r="AP15" s="600">
        <f>Бильярд!AD22</f>
        <v>0</v>
      </c>
      <c r="AQ15" s="600">
        <f>Бильярд!AF22</f>
        <v>0</v>
      </c>
      <c r="AR15" s="600">
        <f t="shared" ref="AR15:AR43" si="10">SUM(AJ15,AL15,AN15,AP15)</f>
        <v>5400</v>
      </c>
      <c r="AS15" s="600">
        <f t="shared" ref="AS15:AS43" si="11">SUM(AK15,AM15,AO15,AQ15)</f>
        <v>1500</v>
      </c>
      <c r="AT15" s="681">
        <f t="shared" ref="AT15:AT43" si="12">SUM(AA15,-AR15)</f>
        <v>13800</v>
      </c>
      <c r="AU15" s="711">
        <f t="shared" ref="AU15:AU24" si="13">SUM(Z15,-AS15)</f>
        <v>-1500</v>
      </c>
      <c r="AV15" s="715">
        <f t="shared" si="0"/>
        <v>67950</v>
      </c>
      <c r="AW15" s="710">
        <f t="shared" si="1"/>
        <v>27305.4</v>
      </c>
      <c r="AX15" s="718">
        <f t="shared" si="2"/>
        <v>40644.6</v>
      </c>
    </row>
    <row r="16" spans="1:50" ht="21.75" customHeight="1" x14ac:dyDescent="0.3">
      <c r="A16" s="42" t="s">
        <v>98</v>
      </c>
      <c r="B16" s="643" t="s">
        <v>14</v>
      </c>
      <c r="C16" s="651" t="s">
        <v>42</v>
      </c>
      <c r="D16" s="660">
        <f t="shared" si="3"/>
        <v>48600</v>
      </c>
      <c r="E16" s="678">
        <f>Баскетбол!G10</f>
        <v>6600</v>
      </c>
      <c r="F16" s="678">
        <f>Баскетбол!G15</f>
        <v>15600</v>
      </c>
      <c r="G16" s="678">
        <f>Баскетбол!G18</f>
        <v>0</v>
      </c>
      <c r="H16" s="678">
        <f>Баскетбол!G25</f>
        <v>26400</v>
      </c>
      <c r="I16" s="700">
        <f>Баскетбол!J10</f>
        <v>10522.4</v>
      </c>
      <c r="J16" s="700">
        <f>Баскетбол!J15</f>
        <v>6224</v>
      </c>
      <c r="K16" s="700">
        <f>Баскетбол!J18</f>
        <v>0</v>
      </c>
      <c r="L16" s="700">
        <f>Баскетбол!J25</f>
        <v>0</v>
      </c>
      <c r="M16" s="700">
        <f t="shared" ref="M16:M43" si="14">SUM(I16:L16)</f>
        <v>16746.400000000001</v>
      </c>
      <c r="N16" s="702">
        <f t="shared" si="5"/>
        <v>31853.599999999999</v>
      </c>
      <c r="O16" s="660">
        <f t="shared" si="6"/>
        <v>105600</v>
      </c>
      <c r="P16" s="678">
        <f>Баскетбол!N10</f>
        <v>13200</v>
      </c>
      <c r="Q16" s="678">
        <f>Баскетбол!N15</f>
        <v>39600</v>
      </c>
      <c r="R16" s="678">
        <f>Баскетбол!N18</f>
        <v>0</v>
      </c>
      <c r="S16" s="678">
        <f>Баскетбол!N25</f>
        <v>52800</v>
      </c>
      <c r="T16" s="619">
        <f>Баскетбол!R10</f>
        <v>17600</v>
      </c>
      <c r="U16" s="619">
        <f>Баскетбол!R15</f>
        <v>61200</v>
      </c>
      <c r="V16" s="619">
        <f>Баскетбол!R18</f>
        <v>0</v>
      </c>
      <c r="W16" s="619">
        <f>Баскетбол!R25</f>
        <v>0</v>
      </c>
      <c r="X16" s="619">
        <f t="shared" si="7"/>
        <v>78800</v>
      </c>
      <c r="Y16" s="705">
        <f t="shared" si="8"/>
        <v>26800</v>
      </c>
      <c r="Z16" s="660">
        <f t="shared" si="9"/>
        <v>0</v>
      </c>
      <c r="AA16" s="41">
        <f t="shared" ref="AA16:AA43" si="15">SUM(AB16,AD16,AF16,AH16)</f>
        <v>73800</v>
      </c>
      <c r="AB16" s="602">
        <f>Баскетбол!V10</f>
        <v>6600</v>
      </c>
      <c r="AC16" s="602">
        <f>Баскетбол!Y10</f>
        <v>0</v>
      </c>
      <c r="AD16" s="602">
        <f>Баскетбол!V15</f>
        <v>27600</v>
      </c>
      <c r="AE16" s="602">
        <f>Баскетбол!Y15</f>
        <v>0</v>
      </c>
      <c r="AF16" s="602">
        <f>Баскетбол!V18</f>
        <v>0</v>
      </c>
      <c r="AG16" s="602">
        <f>Баскетбол!Y18</f>
        <v>0</v>
      </c>
      <c r="AH16" s="602">
        <f>Баскетбол!V25</f>
        <v>39600</v>
      </c>
      <c r="AI16" s="602">
        <f>Баскетбол!Y25</f>
        <v>0</v>
      </c>
      <c r="AJ16" s="600">
        <f>Баскетбол!AD10</f>
        <v>9900</v>
      </c>
      <c r="AK16" s="600">
        <f>Баскетбол!AF10</f>
        <v>0</v>
      </c>
      <c r="AL16" s="600">
        <f>Баскетбол!AD15</f>
        <v>29100</v>
      </c>
      <c r="AM16" s="600">
        <f>Баскетбол!AF15</f>
        <v>0</v>
      </c>
      <c r="AN16" s="600">
        <f>Баскетбол!AD18</f>
        <v>0</v>
      </c>
      <c r="AO16" s="600">
        <f>Баскетбол!AF18</f>
        <v>0</v>
      </c>
      <c r="AP16" s="600">
        <f>Баскетбол!AD25</f>
        <v>0</v>
      </c>
      <c r="AQ16" s="600">
        <f>Баскетбол!AF25</f>
        <v>0</v>
      </c>
      <c r="AR16" s="600">
        <f t="shared" si="10"/>
        <v>39000</v>
      </c>
      <c r="AS16" s="600">
        <f t="shared" si="11"/>
        <v>0</v>
      </c>
      <c r="AT16" s="681">
        <f t="shared" si="12"/>
        <v>34800</v>
      </c>
      <c r="AU16" s="711">
        <f t="shared" si="13"/>
        <v>0</v>
      </c>
      <c r="AV16" s="715">
        <f t="shared" si="0"/>
        <v>228000</v>
      </c>
      <c r="AW16" s="710">
        <f t="shared" si="1"/>
        <v>134546.4</v>
      </c>
      <c r="AX16" s="718">
        <f t="shared" si="2"/>
        <v>93453.6</v>
      </c>
    </row>
    <row r="17" spans="1:50" ht="21.75" customHeight="1" x14ac:dyDescent="0.3">
      <c r="A17" s="42" t="s">
        <v>99</v>
      </c>
      <c r="B17" s="643" t="s">
        <v>15</v>
      </c>
      <c r="C17" s="651" t="s">
        <v>43</v>
      </c>
      <c r="D17" s="660">
        <f t="shared" si="3"/>
        <v>38690</v>
      </c>
      <c r="E17" s="678">
        <f>Бокс!G15</f>
        <v>15790</v>
      </c>
      <c r="F17" s="678">
        <f>Бокс!G19</f>
        <v>2400</v>
      </c>
      <c r="G17" s="678">
        <f>Бокс!G22</f>
        <v>0</v>
      </c>
      <c r="H17" s="678">
        <f>Бокс!G28</f>
        <v>20500</v>
      </c>
      <c r="I17" s="700">
        <f>Бокс!J15</f>
        <v>12765.5</v>
      </c>
      <c r="J17" s="700">
        <f>Бокс!J19</f>
        <v>933</v>
      </c>
      <c r="K17" s="700">
        <f>Бокс!J22</f>
        <v>0</v>
      </c>
      <c r="L17" s="700">
        <f>Бокс!J28</f>
        <v>0</v>
      </c>
      <c r="M17" s="700">
        <f t="shared" si="14"/>
        <v>13698.5</v>
      </c>
      <c r="N17" s="702">
        <f t="shared" si="5"/>
        <v>24991.5</v>
      </c>
      <c r="O17" s="660">
        <f t="shared" si="6"/>
        <v>65000</v>
      </c>
      <c r="P17" s="678">
        <f>Бокс!N15</f>
        <v>22500</v>
      </c>
      <c r="Q17" s="678">
        <f>Бокс!N19</f>
        <v>13000</v>
      </c>
      <c r="R17" s="678">
        <f>Бокс!N22</f>
        <v>0</v>
      </c>
      <c r="S17" s="678">
        <f>Бокс!N28</f>
        <v>29500</v>
      </c>
      <c r="T17" s="619">
        <f>Бокс!R15</f>
        <v>33000</v>
      </c>
      <c r="U17" s="619">
        <f>Бокс!R19</f>
        <v>14400</v>
      </c>
      <c r="V17" s="619">
        <f>Бокс!R22</f>
        <v>0</v>
      </c>
      <c r="W17" s="619">
        <f>Бокс!R28</f>
        <v>0</v>
      </c>
      <c r="X17" s="619">
        <f t="shared" si="7"/>
        <v>47400</v>
      </c>
      <c r="Y17" s="705">
        <f t="shared" si="8"/>
        <v>17600</v>
      </c>
      <c r="Z17" s="660">
        <f t="shared" si="9"/>
        <v>6150</v>
      </c>
      <c r="AA17" s="41">
        <f t="shared" si="15"/>
        <v>19323</v>
      </c>
      <c r="AB17" s="602">
        <f>Бокс!V15</f>
        <v>7200</v>
      </c>
      <c r="AC17" s="602">
        <f>Бокс!Y15</f>
        <v>2400</v>
      </c>
      <c r="AD17" s="602">
        <f>Бокс!V19</f>
        <v>3600</v>
      </c>
      <c r="AE17" s="602">
        <f>Бокс!Y19</f>
        <v>1200</v>
      </c>
      <c r="AF17" s="602">
        <f>Бокс!V22</f>
        <v>0</v>
      </c>
      <c r="AG17" s="602">
        <f>Бокс!Y22</f>
        <v>0</v>
      </c>
      <c r="AH17" s="602">
        <f>Бокс!V28</f>
        <v>8523</v>
      </c>
      <c r="AI17" s="602">
        <f>Бокс!Y28</f>
        <v>2550</v>
      </c>
      <c r="AJ17" s="600">
        <f>Бокс!AD15</f>
        <v>9600</v>
      </c>
      <c r="AK17" s="600">
        <f>Бокс!AF15</f>
        <v>3900</v>
      </c>
      <c r="AL17" s="600">
        <f>Бокс!AD19</f>
        <v>11700</v>
      </c>
      <c r="AM17" s="600">
        <f>Бокс!AF19</f>
        <v>0</v>
      </c>
      <c r="AN17" s="600">
        <f>Бокс!AD22</f>
        <v>0</v>
      </c>
      <c r="AO17" s="600">
        <f>Бокс!AF22</f>
        <v>0</v>
      </c>
      <c r="AP17" s="600">
        <f>Бокс!AD28</f>
        <v>0</v>
      </c>
      <c r="AQ17" s="600">
        <f>Бокс!AF28</f>
        <v>0</v>
      </c>
      <c r="AR17" s="600">
        <f t="shared" si="10"/>
        <v>21300</v>
      </c>
      <c r="AS17" s="600">
        <f t="shared" si="11"/>
        <v>3900</v>
      </c>
      <c r="AT17" s="681">
        <f t="shared" si="12"/>
        <v>-1977</v>
      </c>
      <c r="AU17" s="711">
        <f t="shared" si="13"/>
        <v>2250</v>
      </c>
      <c r="AV17" s="715">
        <f t="shared" si="0"/>
        <v>129163</v>
      </c>
      <c r="AW17" s="710">
        <f t="shared" si="1"/>
        <v>86298.5</v>
      </c>
      <c r="AX17" s="718">
        <f t="shared" si="2"/>
        <v>42864.5</v>
      </c>
    </row>
    <row r="18" spans="1:50" ht="35.25" customHeight="1" x14ac:dyDescent="0.3">
      <c r="A18" s="42" t="s">
        <v>100</v>
      </c>
      <c r="B18" s="643" t="s">
        <v>16</v>
      </c>
      <c r="C18" s="651" t="s">
        <v>42</v>
      </c>
      <c r="D18" s="660">
        <f t="shared" si="3"/>
        <v>7200</v>
      </c>
      <c r="E18" s="678">
        <f>'Военно - прикладное многоборье'!G10</f>
        <v>0</v>
      </c>
      <c r="F18" s="678">
        <f>'Военно - прикладное многоборье'!G14</f>
        <v>0</v>
      </c>
      <c r="G18" s="678">
        <f>'Военно - прикладное многоборье'!G17</f>
        <v>7200</v>
      </c>
      <c r="H18" s="678">
        <f>'Военно - прикладное многоборье'!G21</f>
        <v>0</v>
      </c>
      <c r="I18" s="700">
        <f>'Военно - прикладное многоборье'!J10</f>
        <v>0</v>
      </c>
      <c r="J18" s="700">
        <f>'Военно - прикладное многоборье'!J14</f>
        <v>0</v>
      </c>
      <c r="K18" s="700">
        <f>'Военно - прикладное многоборье'!J17</f>
        <v>0</v>
      </c>
      <c r="L18" s="700">
        <f>'Военно - прикладное многоборье'!J21</f>
        <v>0</v>
      </c>
      <c r="M18" s="700">
        <f t="shared" si="14"/>
        <v>0</v>
      </c>
      <c r="N18" s="702">
        <f t="shared" si="5"/>
        <v>7200</v>
      </c>
      <c r="O18" s="660">
        <f t="shared" si="6"/>
        <v>0</v>
      </c>
      <c r="P18" s="678">
        <f>'Военно - прикладное многоборье'!N10</f>
        <v>0</v>
      </c>
      <c r="Q18" s="678">
        <f>'Военно - прикладное многоборье'!N14</f>
        <v>0</v>
      </c>
      <c r="R18" s="678">
        <f>'Военно - прикладное многоборье'!N17</f>
        <v>0</v>
      </c>
      <c r="S18" s="678">
        <f>'Военно - прикладное многоборье'!N21</f>
        <v>0</v>
      </c>
      <c r="T18" s="619">
        <f>'Военно - прикладное многоборье'!R10</f>
        <v>0</v>
      </c>
      <c r="U18" s="619">
        <f>'Военно - прикладное многоборье'!R14</f>
        <v>0</v>
      </c>
      <c r="V18" s="619">
        <f>'Военно - прикладное многоборье'!R17</f>
        <v>0</v>
      </c>
      <c r="W18" s="619">
        <f>'Военно - прикладное многоборье'!R21</f>
        <v>0</v>
      </c>
      <c r="X18" s="619">
        <f t="shared" si="7"/>
        <v>0</v>
      </c>
      <c r="Y18" s="705">
        <f t="shared" si="8"/>
        <v>0</v>
      </c>
      <c r="Z18" s="660">
        <f t="shared" si="9"/>
        <v>0</v>
      </c>
      <c r="AA18" s="41">
        <f t="shared" si="15"/>
        <v>10800</v>
      </c>
      <c r="AB18" s="602">
        <f>'Военно - прикладное многоборье'!V10</f>
        <v>0</v>
      </c>
      <c r="AC18" s="602">
        <f>'Военно - прикладное многоборье'!Y10</f>
        <v>0</v>
      </c>
      <c r="AD18" s="602">
        <f>'Военно - прикладное многоборье'!V14</f>
        <v>0</v>
      </c>
      <c r="AE18" s="602">
        <f>'Военно - прикладное многоборье'!Y14</f>
        <v>0</v>
      </c>
      <c r="AF18" s="602">
        <f>'Военно - прикладное многоборье'!V17</f>
        <v>10800</v>
      </c>
      <c r="AG18" s="602">
        <f>'Военно - прикладное многоборье'!Y17</f>
        <v>0</v>
      </c>
      <c r="AH18" s="602">
        <f>'Военно - прикладное многоборье'!V21</f>
        <v>0</v>
      </c>
      <c r="AI18" s="602">
        <f>'Военно - прикладное многоборье'!Y21</f>
        <v>0</v>
      </c>
      <c r="AJ18" s="600">
        <f>'Военно - прикладное многоборье'!AD10</f>
        <v>0</v>
      </c>
      <c r="AK18" s="600">
        <f>'Военно - прикладное многоборье'!AF10</f>
        <v>1</v>
      </c>
      <c r="AL18" s="600">
        <f>'Военно - прикладное многоборье'!AD14</f>
        <v>0</v>
      </c>
      <c r="AM18" s="600">
        <f>'Военно - прикладное многоборье'!AF14</f>
        <v>1350</v>
      </c>
      <c r="AN18" s="600">
        <f>'Военно - прикладное многоборье'!AD17</f>
        <v>0</v>
      </c>
      <c r="AO18" s="600">
        <f>'Военно - прикладное многоборье'!AF17</f>
        <v>0</v>
      </c>
      <c r="AP18" s="600">
        <f>'Военно - прикладное многоборье'!AD21</f>
        <v>0</v>
      </c>
      <c r="AQ18" s="600">
        <f>'Военно - прикладное многоборье'!AF21</f>
        <v>0</v>
      </c>
      <c r="AR18" s="600">
        <f t="shared" si="10"/>
        <v>0</v>
      </c>
      <c r="AS18" s="600">
        <f t="shared" si="11"/>
        <v>1351</v>
      </c>
      <c r="AT18" s="681">
        <f t="shared" si="12"/>
        <v>10800</v>
      </c>
      <c r="AU18" s="711">
        <f t="shared" si="13"/>
        <v>-1351</v>
      </c>
      <c r="AV18" s="715">
        <f t="shared" si="0"/>
        <v>18000</v>
      </c>
      <c r="AW18" s="710">
        <f t="shared" si="1"/>
        <v>1351</v>
      </c>
      <c r="AX18" s="718">
        <f t="shared" si="2"/>
        <v>16649</v>
      </c>
    </row>
    <row r="19" spans="1:50" ht="19.5" customHeight="1" x14ac:dyDescent="0.3">
      <c r="A19" s="42" t="s">
        <v>101</v>
      </c>
      <c r="B19" s="643" t="s">
        <v>17</v>
      </c>
      <c r="C19" s="651" t="s">
        <v>43</v>
      </c>
      <c r="D19" s="660">
        <f t="shared" si="3"/>
        <v>200400</v>
      </c>
      <c r="E19" s="678">
        <f>Волейбол!G16</f>
        <v>57400</v>
      </c>
      <c r="F19" s="678">
        <f>Волейбол!G27</f>
        <v>79200</v>
      </c>
      <c r="G19" s="678">
        <f>Волейбол!G31</f>
        <v>0</v>
      </c>
      <c r="H19" s="678">
        <f>Волейбол!G39</f>
        <v>63800</v>
      </c>
      <c r="I19" s="700">
        <f>Волейбол!J16</f>
        <v>46760</v>
      </c>
      <c r="J19" s="700">
        <f>Волейбол!J27</f>
        <v>12412</v>
      </c>
      <c r="K19" s="700">
        <f>Волейбол!J31</f>
        <v>0</v>
      </c>
      <c r="L19" s="700">
        <f>Волейбол!J39</f>
        <v>0</v>
      </c>
      <c r="M19" s="700">
        <f t="shared" si="14"/>
        <v>59172</v>
      </c>
      <c r="N19" s="702">
        <f t="shared" si="5"/>
        <v>141228</v>
      </c>
      <c r="O19" s="660">
        <f t="shared" si="6"/>
        <v>317400</v>
      </c>
      <c r="P19" s="678">
        <f>Волейбол!N16</f>
        <v>93800</v>
      </c>
      <c r="Q19" s="678">
        <f>Волейбол!N27</f>
        <v>132300</v>
      </c>
      <c r="R19" s="678">
        <f>Волейбол!N31</f>
        <v>0</v>
      </c>
      <c r="S19" s="678">
        <f>Волейбол!N39</f>
        <v>91300</v>
      </c>
      <c r="T19" s="619">
        <f>Волейбол!R16</f>
        <v>56000</v>
      </c>
      <c r="U19" s="619">
        <f>Волейбол!R27</f>
        <v>65400</v>
      </c>
      <c r="V19" s="619">
        <f>Волейбол!R31</f>
        <v>0</v>
      </c>
      <c r="W19" s="619">
        <f>Волейбол!R39</f>
        <v>0</v>
      </c>
      <c r="X19" s="619">
        <f t="shared" si="7"/>
        <v>121400</v>
      </c>
      <c r="Y19" s="705">
        <f t="shared" si="8"/>
        <v>196000</v>
      </c>
      <c r="Z19" s="660">
        <f t="shared" si="9"/>
        <v>10500</v>
      </c>
      <c r="AA19" s="41">
        <f t="shared" si="15"/>
        <v>202000</v>
      </c>
      <c r="AB19" s="602">
        <f>Волейбол!V16</f>
        <v>63000</v>
      </c>
      <c r="AC19" s="602">
        <f>Волейбол!Y16</f>
        <v>2100</v>
      </c>
      <c r="AD19" s="602">
        <f>Волейбол!V27</f>
        <v>76600</v>
      </c>
      <c r="AE19" s="602">
        <f>Волейбол!Y27</f>
        <v>4200</v>
      </c>
      <c r="AF19" s="602">
        <f>Волейбол!V31</f>
        <v>0</v>
      </c>
      <c r="AG19" s="602">
        <f>Волейбол!Y31</f>
        <v>0</v>
      </c>
      <c r="AH19" s="602">
        <f>Волейбол!V39</f>
        <v>62400</v>
      </c>
      <c r="AI19" s="602">
        <f>Волейбол!Y39</f>
        <v>4200</v>
      </c>
      <c r="AJ19" s="600">
        <f>Волейбол!AD16</f>
        <v>63450</v>
      </c>
      <c r="AK19" s="600">
        <f>Волейбол!AF16</f>
        <v>6300</v>
      </c>
      <c r="AL19" s="600">
        <f>Волейбол!AD27</f>
        <v>75075</v>
      </c>
      <c r="AM19" s="600">
        <f>Волейбол!AF27</f>
        <v>1050</v>
      </c>
      <c r="AN19" s="600">
        <f>Волейбол!AD31</f>
        <v>0</v>
      </c>
      <c r="AO19" s="600">
        <f>Волейбол!AF31</f>
        <v>0</v>
      </c>
      <c r="AP19" s="600">
        <f>Волейбол!AD39</f>
        <v>0</v>
      </c>
      <c r="AQ19" s="600">
        <f>Волейбол!AF39</f>
        <v>0</v>
      </c>
      <c r="AR19" s="600">
        <f t="shared" si="10"/>
        <v>138525</v>
      </c>
      <c r="AS19" s="600">
        <f t="shared" si="11"/>
        <v>7350</v>
      </c>
      <c r="AT19" s="681">
        <f>SUM(AA19,-AR19)</f>
        <v>63475</v>
      </c>
      <c r="AU19" s="711">
        <f t="shared" si="13"/>
        <v>3150</v>
      </c>
      <c r="AV19" s="715">
        <f t="shared" si="0"/>
        <v>730300</v>
      </c>
      <c r="AW19" s="710">
        <f t="shared" si="1"/>
        <v>326447</v>
      </c>
      <c r="AX19" s="718">
        <f t="shared" si="2"/>
        <v>403853</v>
      </c>
    </row>
    <row r="20" spans="1:50" ht="19.5" customHeight="1" x14ac:dyDescent="0.3">
      <c r="A20" s="42" t="s">
        <v>102</v>
      </c>
      <c r="B20" s="643" t="s">
        <v>18</v>
      </c>
      <c r="C20" s="651" t="s">
        <v>42</v>
      </c>
      <c r="D20" s="660">
        <f t="shared" si="3"/>
        <v>18200</v>
      </c>
      <c r="E20" s="678">
        <f>'Экстримальный спорт'!G12</f>
        <v>4200</v>
      </c>
      <c r="F20" s="678">
        <f>'Экстримальный спорт'!G16</f>
        <v>10000</v>
      </c>
      <c r="G20" s="678">
        <f>'Экстримальный спорт'!G19</f>
        <v>4000</v>
      </c>
      <c r="H20" s="678">
        <f>'Экстримальный спорт'!G22</f>
        <v>0</v>
      </c>
      <c r="I20" s="700">
        <f>'Экстримальный спорт'!J12</f>
        <v>0</v>
      </c>
      <c r="J20" s="700">
        <f>'Экстримальный спорт'!J16</f>
        <v>1867.2</v>
      </c>
      <c r="K20" s="700">
        <f>'Экстримальный спорт'!J19</f>
        <v>0</v>
      </c>
      <c r="L20" s="700">
        <f>'Экстримальный спорт'!J22</f>
        <v>0</v>
      </c>
      <c r="M20" s="700">
        <f t="shared" si="14"/>
        <v>1867.2</v>
      </c>
      <c r="N20" s="702">
        <f t="shared" si="5"/>
        <v>16332.8</v>
      </c>
      <c r="O20" s="660">
        <f t="shared" si="6"/>
        <v>2400</v>
      </c>
      <c r="P20" s="678">
        <f>'Экстримальный спорт'!N12</f>
        <v>2400</v>
      </c>
      <c r="Q20" s="678">
        <f>'Экстримальный спорт'!N16</f>
        <v>0</v>
      </c>
      <c r="R20" s="678">
        <f>'Экстримальный спорт'!N19</f>
        <v>0</v>
      </c>
      <c r="S20" s="678">
        <f>'Экстримальный спорт'!N22</f>
        <v>0</v>
      </c>
      <c r="T20" s="619">
        <f>'Экстримальный спорт'!R12</f>
        <v>0</v>
      </c>
      <c r="U20" s="619">
        <f>'Экстримальный спорт'!R16</f>
        <v>0</v>
      </c>
      <c r="V20" s="619">
        <f>'Экстримальный спорт'!R19</f>
        <v>0</v>
      </c>
      <c r="W20" s="619">
        <f>'Экстримальный спорт'!R22</f>
        <v>0</v>
      </c>
      <c r="X20" s="619">
        <f t="shared" si="7"/>
        <v>0</v>
      </c>
      <c r="Y20" s="705">
        <f t="shared" si="8"/>
        <v>2400</v>
      </c>
      <c r="Z20" s="660">
        <f t="shared" si="9"/>
        <v>900</v>
      </c>
      <c r="AA20" s="41">
        <f t="shared" si="15"/>
        <v>10050</v>
      </c>
      <c r="AB20" s="602">
        <f>'Экстримальный спорт'!V12</f>
        <v>2250</v>
      </c>
      <c r="AC20" s="602">
        <f>'Экстримальный спорт'!Y12</f>
        <v>900</v>
      </c>
      <c r="AD20" s="602">
        <f>'Экстримальный спорт'!V16</f>
        <v>3000</v>
      </c>
      <c r="AE20" s="602">
        <f>'Экстримальный спорт'!Y16</f>
        <v>0</v>
      </c>
      <c r="AF20" s="602">
        <f>'Экстримальный спорт'!V19</f>
        <v>4800</v>
      </c>
      <c r="AG20" s="602">
        <f>'Экстримальный спорт'!Y19</f>
        <v>0</v>
      </c>
      <c r="AH20" s="602">
        <f>'Экстримальный спорт'!V22</f>
        <v>0</v>
      </c>
      <c r="AI20" s="602">
        <f>'Экстримальный спорт'!Y22</f>
        <v>0</v>
      </c>
      <c r="AJ20" s="600">
        <f>'Экстримальный спорт'!AD12</f>
        <v>0</v>
      </c>
      <c r="AK20" s="600">
        <f>'Экстримальный спорт'!AF12</f>
        <v>0</v>
      </c>
      <c r="AL20" s="600">
        <f>'Экстримальный спорт'!AD16</f>
        <v>0</v>
      </c>
      <c r="AM20" s="600">
        <f>'Экстримальный спорт'!AF16</f>
        <v>0</v>
      </c>
      <c r="AN20" s="600">
        <f>'Экстримальный спорт'!AD19</f>
        <v>0</v>
      </c>
      <c r="AO20" s="600">
        <f>'Экстримальный спорт'!AF19</f>
        <v>0</v>
      </c>
      <c r="AP20" s="600">
        <f>'Экстримальный спорт'!AD22</f>
        <v>0</v>
      </c>
      <c r="AQ20" s="600">
        <f>'Экстримальный спорт'!AF22</f>
        <v>0</v>
      </c>
      <c r="AR20" s="600">
        <f t="shared" si="10"/>
        <v>0</v>
      </c>
      <c r="AS20" s="600">
        <f t="shared" si="11"/>
        <v>0</v>
      </c>
      <c r="AT20" s="681">
        <f t="shared" si="12"/>
        <v>10050</v>
      </c>
      <c r="AU20" s="711">
        <f t="shared" si="13"/>
        <v>900</v>
      </c>
      <c r="AV20" s="715">
        <f t="shared" si="0"/>
        <v>31550</v>
      </c>
      <c r="AW20" s="710">
        <f t="shared" si="1"/>
        <v>1867.2</v>
      </c>
      <c r="AX20" s="718">
        <f t="shared" si="2"/>
        <v>29682.799999999999</v>
      </c>
    </row>
    <row r="21" spans="1:50" ht="22.5" customHeight="1" x14ac:dyDescent="0.3">
      <c r="A21" s="42" t="s">
        <v>103</v>
      </c>
      <c r="B21" s="643" t="s">
        <v>19</v>
      </c>
      <c r="C21" s="651" t="s">
        <v>43</v>
      </c>
      <c r="D21" s="660">
        <f t="shared" si="3"/>
        <v>47700</v>
      </c>
      <c r="E21" s="678">
        <f>'Греко - римская борьба'!G12</f>
        <v>7200</v>
      </c>
      <c r="F21" s="678">
        <f>'Греко - римская борьба'!G16</f>
        <v>9600</v>
      </c>
      <c r="G21" s="678">
        <f>'Греко - римская борьба'!G19</f>
        <v>3000</v>
      </c>
      <c r="H21" s="678">
        <f>'Греко - римская борьба'!G25</f>
        <v>27900</v>
      </c>
      <c r="I21" s="700">
        <f>'Греко - римская борьба'!J12</f>
        <v>7142.6</v>
      </c>
      <c r="J21" s="700">
        <f>'Греко - римская борьба'!J16</f>
        <v>2471.1999999999998</v>
      </c>
      <c r="K21" s="700">
        <f>'Греко - римская борьба'!J19</f>
        <v>0</v>
      </c>
      <c r="L21" s="700">
        <f>'Греко - римская борьба'!J25</f>
        <v>0</v>
      </c>
      <c r="M21" s="700">
        <f t="shared" si="14"/>
        <v>9613.7999999999993</v>
      </c>
      <c r="N21" s="702">
        <f t="shared" si="5"/>
        <v>38086.199999999997</v>
      </c>
      <c r="O21" s="660">
        <f t="shared" si="6"/>
        <v>67600</v>
      </c>
      <c r="P21" s="678">
        <f>'Греко - римская борьба'!N12</f>
        <v>11600</v>
      </c>
      <c r="Q21" s="678">
        <f>'Греко - римская борьба'!N16</f>
        <v>22400</v>
      </c>
      <c r="R21" s="678">
        <f>'Греко - римская борьба'!N19</f>
        <v>7000</v>
      </c>
      <c r="S21" s="678">
        <f>'Греко - римская борьба'!N25</f>
        <v>26600</v>
      </c>
      <c r="T21" s="619">
        <f>'Греко - римская борьба'!R12</f>
        <v>8100</v>
      </c>
      <c r="U21" s="619">
        <f>'Греко - римская борьба'!R16</f>
        <v>6800</v>
      </c>
      <c r="V21" s="619">
        <f>'Греко - римская борьба'!R19</f>
        <v>0</v>
      </c>
      <c r="W21" s="619">
        <f>'Греко - римская борьба'!R25</f>
        <v>0</v>
      </c>
      <c r="X21" s="619">
        <f t="shared" si="7"/>
        <v>14900</v>
      </c>
      <c r="Y21" s="705">
        <f t="shared" si="8"/>
        <v>52700</v>
      </c>
      <c r="Z21" s="660">
        <f t="shared" si="9"/>
        <v>9000</v>
      </c>
      <c r="AA21" s="41">
        <f t="shared" si="15"/>
        <v>36700</v>
      </c>
      <c r="AB21" s="602">
        <f>'Греко - римская борьба'!V12</f>
        <v>5400</v>
      </c>
      <c r="AC21" s="602">
        <f>'Греко - римская борьба'!Y12</f>
        <v>1350</v>
      </c>
      <c r="AD21" s="602">
        <f>'Греко - римская борьба'!V16</f>
        <v>8000</v>
      </c>
      <c r="AE21" s="602">
        <f>'Греко - римская борьба'!Y16</f>
        <v>2400</v>
      </c>
      <c r="AF21" s="602">
        <f>'Греко - римская борьба'!V19</f>
        <v>4500</v>
      </c>
      <c r="AG21" s="602">
        <f>'Греко - римская борьба'!Y19</f>
        <v>750</v>
      </c>
      <c r="AH21" s="602">
        <f>'Греко - римская борьба'!V25</f>
        <v>18800</v>
      </c>
      <c r="AI21" s="602">
        <f>'Греко - римская борьба'!Y25</f>
        <v>4500</v>
      </c>
      <c r="AJ21" s="600">
        <f>'Греко - римская борьба'!AD12</f>
        <v>2600</v>
      </c>
      <c r="AK21" s="600">
        <f>'Греко - римская борьба'!AF12</f>
        <v>1650</v>
      </c>
      <c r="AL21" s="600">
        <f>'Греко - римская борьба'!AD16</f>
        <v>2400</v>
      </c>
      <c r="AM21" s="600">
        <f>'Греко - римская борьба'!AF16</f>
        <v>600</v>
      </c>
      <c r="AN21" s="600">
        <f>'Греко - римская борьба'!AD19</f>
        <v>0</v>
      </c>
      <c r="AO21" s="600">
        <f>'Греко - римская борьба'!AF19</f>
        <v>0</v>
      </c>
      <c r="AP21" s="600">
        <f>'Греко - римская борьба'!AD25</f>
        <v>0</v>
      </c>
      <c r="AQ21" s="600">
        <f>'Греко - римская борьба'!AF25</f>
        <v>0</v>
      </c>
      <c r="AR21" s="600">
        <f t="shared" si="10"/>
        <v>5000</v>
      </c>
      <c r="AS21" s="600">
        <f t="shared" si="11"/>
        <v>2250</v>
      </c>
      <c r="AT21" s="681">
        <f t="shared" si="12"/>
        <v>31700</v>
      </c>
      <c r="AU21" s="711">
        <f>SUM(Z21,-AS21)</f>
        <v>6750</v>
      </c>
      <c r="AV21" s="715">
        <f t="shared" si="0"/>
        <v>161000</v>
      </c>
      <c r="AW21" s="710">
        <f t="shared" si="1"/>
        <v>31763.8</v>
      </c>
      <c r="AX21" s="718">
        <f t="shared" si="2"/>
        <v>129236.2</v>
      </c>
    </row>
    <row r="22" spans="1:50" ht="25.5" customHeight="1" x14ac:dyDescent="0.3">
      <c r="A22" s="42" t="s">
        <v>104</v>
      </c>
      <c r="B22" s="643" t="s">
        <v>20</v>
      </c>
      <c r="C22" s="651" t="s">
        <v>42</v>
      </c>
      <c r="D22" s="660">
        <f t="shared" si="3"/>
        <v>6000</v>
      </c>
      <c r="E22" s="678">
        <f>'Городошный спорт'!G10</f>
        <v>0</v>
      </c>
      <c r="F22" s="678">
        <f>'Городошный спорт'!G13</f>
        <v>1800</v>
      </c>
      <c r="G22" s="678">
        <f>'Городошный спорт'!G16</f>
        <v>2400</v>
      </c>
      <c r="H22" s="678">
        <f>'Городошный спорт'!G19</f>
        <v>1800</v>
      </c>
      <c r="I22" s="700">
        <f>'Городошный спорт'!J10</f>
        <v>0</v>
      </c>
      <c r="J22" s="700">
        <f>'Городошный спорт'!J13</f>
        <v>0</v>
      </c>
      <c r="K22" s="700">
        <f>'Городошный спорт'!J16</f>
        <v>1867.2</v>
      </c>
      <c r="L22" s="700">
        <f>'Городошный спорт'!J19</f>
        <v>0</v>
      </c>
      <c r="M22" s="700">
        <f t="shared" si="14"/>
        <v>1867.2</v>
      </c>
      <c r="N22" s="702">
        <f t="shared" si="5"/>
        <v>4132.8</v>
      </c>
      <c r="O22" s="660">
        <f t="shared" si="6"/>
        <v>16800</v>
      </c>
      <c r="P22" s="678">
        <f>'Городошный спорт'!N10</f>
        <v>0</v>
      </c>
      <c r="Q22" s="678">
        <f>'Городошный спорт'!N13</f>
        <v>4200</v>
      </c>
      <c r="R22" s="678">
        <f>'Городошный спорт'!N16</f>
        <v>8400</v>
      </c>
      <c r="S22" s="678">
        <f>'Городошный спорт'!N19</f>
        <v>4200</v>
      </c>
      <c r="T22" s="619">
        <f>'Городошный спорт'!R10</f>
        <v>0</v>
      </c>
      <c r="U22" s="619">
        <f>'Городошный спорт'!R13</f>
        <v>0</v>
      </c>
      <c r="V22" s="619">
        <f>'Городошный спорт'!R16</f>
        <v>2227.5</v>
      </c>
      <c r="W22" s="619">
        <f>'Городошный спорт'!R19</f>
        <v>0</v>
      </c>
      <c r="X22" s="619">
        <f t="shared" si="7"/>
        <v>2227.5</v>
      </c>
      <c r="Y22" s="705">
        <f t="shared" si="8"/>
        <v>14572.5</v>
      </c>
      <c r="Z22" s="660">
        <f t="shared" si="9"/>
        <v>1350</v>
      </c>
      <c r="AA22" s="41">
        <f t="shared" si="15"/>
        <v>4200</v>
      </c>
      <c r="AB22" s="602">
        <f>'Городошный спорт'!V10</f>
        <v>0</v>
      </c>
      <c r="AC22" s="602">
        <f>'Городошный спорт'!Y10</f>
        <v>0</v>
      </c>
      <c r="AD22" s="602">
        <f>'Городошный спорт'!V13</f>
        <v>1200</v>
      </c>
      <c r="AE22" s="602">
        <f>'Городошный спорт'!Y13</f>
        <v>450</v>
      </c>
      <c r="AF22" s="602">
        <f>'Городошный спорт'!V16</f>
        <v>1200</v>
      </c>
      <c r="AG22" s="602">
        <f>'Городошный спорт'!Y16</f>
        <v>450</v>
      </c>
      <c r="AH22" s="602">
        <f>'Городошный спорт'!V19</f>
        <v>1800</v>
      </c>
      <c r="AI22" s="602">
        <f>'Городошный спорт'!Y19</f>
        <v>450</v>
      </c>
      <c r="AJ22" s="600">
        <f>'Городошный спорт'!AD10</f>
        <v>0</v>
      </c>
      <c r="AK22" s="600">
        <f>'Городошный спорт'!AF10</f>
        <v>1</v>
      </c>
      <c r="AL22" s="600">
        <f>'Городошный спорт'!AD13</f>
        <v>0</v>
      </c>
      <c r="AM22" s="600">
        <f>'Городошный спорт'!AF13</f>
        <v>0</v>
      </c>
      <c r="AN22" s="600">
        <f>'Городошный спорт'!AD16</f>
        <v>1800</v>
      </c>
      <c r="AO22" s="600">
        <f>'Городошный спорт'!AF16</f>
        <v>450</v>
      </c>
      <c r="AP22" s="600">
        <f>'Городошный спорт'!AD19</f>
        <v>0</v>
      </c>
      <c r="AQ22" s="600">
        <f>'Городошный спорт'!AF19</f>
        <v>0</v>
      </c>
      <c r="AR22" s="600">
        <f>SUM(AJ22,AL22,AN22,AP22)</f>
        <v>1800</v>
      </c>
      <c r="AS22" s="600">
        <f t="shared" si="11"/>
        <v>451</v>
      </c>
      <c r="AT22" s="681">
        <f t="shared" si="12"/>
        <v>2400</v>
      </c>
      <c r="AU22" s="711">
        <f t="shared" si="13"/>
        <v>899</v>
      </c>
      <c r="AV22" s="715">
        <f t="shared" si="0"/>
        <v>28350</v>
      </c>
      <c r="AW22" s="710">
        <f t="shared" si="1"/>
        <v>6345.7</v>
      </c>
      <c r="AX22" s="718">
        <f t="shared" si="2"/>
        <v>22004.3</v>
      </c>
    </row>
    <row r="23" spans="1:50" ht="22.5" customHeight="1" x14ac:dyDescent="0.3">
      <c r="A23" s="42" t="s">
        <v>105</v>
      </c>
      <c r="B23" s="643" t="s">
        <v>21</v>
      </c>
      <c r="C23" s="651" t="s">
        <v>43</v>
      </c>
      <c r="D23" s="660">
        <f t="shared" si="3"/>
        <v>48000</v>
      </c>
      <c r="E23" s="678">
        <f>Дзюдо!G10</f>
        <v>4200</v>
      </c>
      <c r="F23" s="678">
        <f>Дзюдо!G16</f>
        <v>19800</v>
      </c>
      <c r="G23" s="678">
        <f>Дзюдо!G20</f>
        <v>0</v>
      </c>
      <c r="H23" s="678">
        <f>Дзюдо!G24</f>
        <v>24000</v>
      </c>
      <c r="I23" s="700">
        <f>Дзюдо!J10</f>
        <v>0</v>
      </c>
      <c r="J23" s="700">
        <f>Дзюдо!J16</f>
        <v>15945.3</v>
      </c>
      <c r="K23" s="700">
        <f>Дзюдо!J20</f>
        <v>0</v>
      </c>
      <c r="L23" s="700">
        <f>Дзюдо!J24</f>
        <v>0</v>
      </c>
      <c r="M23" s="700">
        <f t="shared" si="14"/>
        <v>15945.3</v>
      </c>
      <c r="N23" s="702">
        <f t="shared" si="5"/>
        <v>32054.7</v>
      </c>
      <c r="O23" s="660">
        <f t="shared" si="6"/>
        <v>30800</v>
      </c>
      <c r="P23" s="678">
        <f>Дзюдо!N10</f>
        <v>4200</v>
      </c>
      <c r="Q23" s="678">
        <f>Дзюдо!N16</f>
        <v>18200</v>
      </c>
      <c r="R23" s="678">
        <f>Дзюдо!N20</f>
        <v>0</v>
      </c>
      <c r="S23" s="678">
        <f>Дзюдо!N24</f>
        <v>8400</v>
      </c>
      <c r="T23" s="619">
        <f>Дзюдо!R10</f>
        <v>0</v>
      </c>
      <c r="U23" s="619">
        <f>Дзюдо!R16</f>
        <v>2000</v>
      </c>
      <c r="V23" s="619">
        <f>Дзюдо!R20</f>
        <v>0</v>
      </c>
      <c r="W23" s="619">
        <f>Дзюдо!R24</f>
        <v>0</v>
      </c>
      <c r="X23" s="619">
        <f t="shared" si="7"/>
        <v>2000</v>
      </c>
      <c r="Y23" s="705">
        <f t="shared" si="8"/>
        <v>28800</v>
      </c>
      <c r="Z23" s="660">
        <f t="shared" si="9"/>
        <v>5700</v>
      </c>
      <c r="AA23" s="41">
        <f t="shared" si="15"/>
        <v>13800</v>
      </c>
      <c r="AB23" s="602">
        <f>Дзюдо!V10</f>
        <v>3600</v>
      </c>
      <c r="AC23" s="602">
        <f>Дзюдо!Y10</f>
        <v>900</v>
      </c>
      <c r="AD23" s="602">
        <f>Дзюдо!V16</f>
        <v>7800</v>
      </c>
      <c r="AE23" s="602">
        <f>Дзюдо!Y16</f>
        <v>3000</v>
      </c>
      <c r="AF23" s="602">
        <f>Дзюдо!V20</f>
        <v>0</v>
      </c>
      <c r="AG23" s="602">
        <f>Дзюдо!Y20</f>
        <v>0</v>
      </c>
      <c r="AH23" s="602">
        <f>Дзюдо!V24</f>
        <v>2400</v>
      </c>
      <c r="AI23" s="602">
        <f>Дзюдо!Y24</f>
        <v>1800</v>
      </c>
      <c r="AJ23" s="600">
        <f>Дзюдо!AD10</f>
        <v>0</v>
      </c>
      <c r="AK23" s="600">
        <f>Дзюдо!AF10</f>
        <v>0</v>
      </c>
      <c r="AL23" s="600">
        <f>Дзюдо!AD16</f>
        <v>2600</v>
      </c>
      <c r="AM23" s="600">
        <f>Дзюдо!AF16</f>
        <v>900</v>
      </c>
      <c r="AN23" s="600">
        <f>Дзюдо!AD20</f>
        <v>0</v>
      </c>
      <c r="AO23" s="600">
        <f>Дзюдо!AF20</f>
        <v>0</v>
      </c>
      <c r="AP23" s="600">
        <f>Дзюдо!AD24</f>
        <v>0</v>
      </c>
      <c r="AQ23" s="600">
        <f>Дзюдо!AF24</f>
        <v>0</v>
      </c>
      <c r="AR23" s="600">
        <f t="shared" si="10"/>
        <v>2600</v>
      </c>
      <c r="AS23" s="600">
        <f t="shared" si="11"/>
        <v>900</v>
      </c>
      <c r="AT23" s="681">
        <f t="shared" si="12"/>
        <v>11200</v>
      </c>
      <c r="AU23" s="711">
        <f t="shared" si="13"/>
        <v>4800</v>
      </c>
      <c r="AV23" s="715">
        <f t="shared" si="0"/>
        <v>98300</v>
      </c>
      <c r="AW23" s="710">
        <f t="shared" si="1"/>
        <v>21445.3</v>
      </c>
      <c r="AX23" s="718">
        <f t="shared" si="2"/>
        <v>76854.7</v>
      </c>
    </row>
    <row r="24" spans="1:50" ht="23.25" customHeight="1" x14ac:dyDescent="0.3">
      <c r="A24" s="42" t="s">
        <v>106</v>
      </c>
      <c r="B24" s="643" t="s">
        <v>22</v>
      </c>
      <c r="C24" s="651" t="s">
        <v>42</v>
      </c>
      <c r="D24" s="660">
        <f t="shared" si="3"/>
        <v>0</v>
      </c>
      <c r="E24" s="678">
        <f>Картинг!G10</f>
        <v>0</v>
      </c>
      <c r="F24" s="678">
        <f>Картинг!G13</f>
        <v>0</v>
      </c>
      <c r="G24" s="678">
        <f>Картинг!G17</f>
        <v>0</v>
      </c>
      <c r="H24" s="678">
        <f>Картинг!G20</f>
        <v>0</v>
      </c>
      <c r="I24" s="700">
        <f>Картинг!J10</f>
        <v>0</v>
      </c>
      <c r="J24" s="700">
        <f>Картинг!J13</f>
        <v>0</v>
      </c>
      <c r="K24" s="700">
        <f>Картинг!J17</f>
        <v>0</v>
      </c>
      <c r="L24" s="700">
        <f>Картинг!J20</f>
        <v>0</v>
      </c>
      <c r="M24" s="700">
        <f t="shared" si="14"/>
        <v>0</v>
      </c>
      <c r="N24" s="702">
        <f t="shared" si="5"/>
        <v>0</v>
      </c>
      <c r="O24" s="660">
        <f t="shared" si="6"/>
        <v>36000</v>
      </c>
      <c r="P24" s="678">
        <f>Картинг!N10</f>
        <v>0</v>
      </c>
      <c r="Q24" s="678">
        <f>Картинг!N13</f>
        <v>18000</v>
      </c>
      <c r="R24" s="678">
        <f>Картинг!N17</f>
        <v>0</v>
      </c>
      <c r="S24" s="678">
        <f>Картинг!N20</f>
        <v>18000</v>
      </c>
      <c r="T24" s="619">
        <f>Картинг!R10</f>
        <v>0</v>
      </c>
      <c r="U24" s="619">
        <f>Картинг!R13</f>
        <v>0</v>
      </c>
      <c r="V24" s="619">
        <f>Картинг!R17</f>
        <v>11000</v>
      </c>
      <c r="W24" s="619">
        <f>Картинг!R20</f>
        <v>0</v>
      </c>
      <c r="X24" s="619">
        <f t="shared" si="7"/>
        <v>11000</v>
      </c>
      <c r="Y24" s="705">
        <f t="shared" si="8"/>
        <v>25000</v>
      </c>
      <c r="Z24" s="660">
        <f t="shared" si="9"/>
        <v>3000</v>
      </c>
      <c r="AA24" s="41">
        <f>SUM(AB24,AD24,AF24,AH24)</f>
        <v>15000</v>
      </c>
      <c r="AB24" s="602">
        <f>Картинг!V10</f>
        <v>0</v>
      </c>
      <c r="AC24" s="602">
        <f>Картинг!Y10</f>
        <v>0</v>
      </c>
      <c r="AD24" s="602">
        <f>Картинг!V13</f>
        <v>6000</v>
      </c>
      <c r="AE24" s="602">
        <f>Картинг!Y13</f>
        <v>1500</v>
      </c>
      <c r="AF24" s="602">
        <f>Картинг!V17</f>
        <v>0</v>
      </c>
      <c r="AG24" s="602">
        <f>Картинг!Y17</f>
        <v>0</v>
      </c>
      <c r="AH24" s="602">
        <f>Картинг!V20</f>
        <v>9000</v>
      </c>
      <c r="AI24" s="602">
        <f>Картинг!Y20</f>
        <v>1500</v>
      </c>
      <c r="AJ24" s="600">
        <f>Картинг!AD10</f>
        <v>0</v>
      </c>
      <c r="AK24" s="600">
        <f>Картинг!AF10</f>
        <v>1</v>
      </c>
      <c r="AL24" s="600">
        <f>Картинг!AD13</f>
        <v>0</v>
      </c>
      <c r="AM24" s="600">
        <f>Картинг!AF13</f>
        <v>0</v>
      </c>
      <c r="AN24" s="600">
        <f>Картинг!AD17</f>
        <v>4800</v>
      </c>
      <c r="AO24" s="600">
        <f>Картинг!AF17</f>
        <v>0</v>
      </c>
      <c r="AP24" s="600">
        <f>Картинг!AD20</f>
        <v>0</v>
      </c>
      <c r="AQ24" s="600">
        <f>Картинг!AF20</f>
        <v>0</v>
      </c>
      <c r="AR24" s="600">
        <f t="shared" si="10"/>
        <v>4800</v>
      </c>
      <c r="AS24" s="600">
        <f t="shared" si="11"/>
        <v>1</v>
      </c>
      <c r="AT24" s="681">
        <f t="shared" si="12"/>
        <v>10200</v>
      </c>
      <c r="AU24" s="711">
        <f t="shared" si="13"/>
        <v>2999</v>
      </c>
      <c r="AV24" s="715">
        <f t="shared" si="0"/>
        <v>54000</v>
      </c>
      <c r="AW24" s="710">
        <f t="shared" si="1"/>
        <v>15801</v>
      </c>
      <c r="AX24" s="718">
        <f t="shared" si="2"/>
        <v>38199</v>
      </c>
    </row>
    <row r="25" spans="1:50" ht="25.5" customHeight="1" x14ac:dyDescent="0.3">
      <c r="A25" s="42" t="s">
        <v>107</v>
      </c>
      <c r="B25" s="643" t="s">
        <v>23</v>
      </c>
      <c r="C25" s="651" t="s">
        <v>42</v>
      </c>
      <c r="D25" s="660">
        <f t="shared" si="3"/>
        <v>65000</v>
      </c>
      <c r="E25" s="678">
        <f>'Легкая атлетика'!G10</f>
        <v>14000</v>
      </c>
      <c r="F25" s="678">
        <f>'Легкая атлетика'!G14</f>
        <v>16800</v>
      </c>
      <c r="G25" s="678">
        <f>'Легкая атлетика'!G17</f>
        <v>16000</v>
      </c>
      <c r="H25" s="678">
        <f>'Легкая атлетика'!G21</f>
        <v>18200</v>
      </c>
      <c r="I25" s="700">
        <f>'Легкая атлетика'!J10</f>
        <v>11203.199999999999</v>
      </c>
      <c r="J25" s="700">
        <f>'Легкая атлетика'!J14</f>
        <v>0</v>
      </c>
      <c r="K25" s="700">
        <f>'Легкая атлетика'!J17</f>
        <v>0</v>
      </c>
      <c r="L25" s="700">
        <f>'Легкая атлетика'!J21</f>
        <v>0</v>
      </c>
      <c r="M25" s="700">
        <f t="shared" si="14"/>
        <v>11203.199999999999</v>
      </c>
      <c r="N25" s="702">
        <f t="shared" si="5"/>
        <v>53796.800000000003</v>
      </c>
      <c r="O25" s="660">
        <f t="shared" si="6"/>
        <v>105600</v>
      </c>
      <c r="P25" s="678">
        <f>'Легкая атлетика'!N10</f>
        <v>30000</v>
      </c>
      <c r="Q25" s="678">
        <f>'Легкая атлетика'!N14</f>
        <v>33600</v>
      </c>
      <c r="R25" s="678">
        <f>'Легкая атлетика'!N17</f>
        <v>14000</v>
      </c>
      <c r="S25" s="678">
        <f>'Легкая атлетика'!N21</f>
        <v>28000</v>
      </c>
      <c r="T25" s="619">
        <f>'Легкая атлетика'!R10</f>
        <v>22920</v>
      </c>
      <c r="U25" s="619">
        <f>'Легкая атлетика'!R14</f>
        <v>22657.5</v>
      </c>
      <c r="V25" s="619">
        <f>'Легкая атлетика'!R17</f>
        <v>0</v>
      </c>
      <c r="W25" s="619">
        <f>'Легкая атлетика'!R21</f>
        <v>0</v>
      </c>
      <c r="X25" s="619">
        <f t="shared" si="7"/>
        <v>45577.5</v>
      </c>
      <c r="Y25" s="705">
        <f t="shared" si="8"/>
        <v>60022.5</v>
      </c>
      <c r="Z25" s="660">
        <f t="shared" si="9"/>
        <v>11700</v>
      </c>
      <c r="AA25" s="41">
        <f t="shared" si="15"/>
        <v>50700</v>
      </c>
      <c r="AB25" s="602">
        <f>'Легкая атлетика'!V10</f>
        <v>12000</v>
      </c>
      <c r="AC25" s="602">
        <f>'Легкая атлетика'!Y10</f>
        <v>3000</v>
      </c>
      <c r="AD25" s="602">
        <f>'Легкая атлетика'!V14</f>
        <v>14400</v>
      </c>
      <c r="AE25" s="602">
        <f>'Легкая атлетика'!Y14</f>
        <v>3600</v>
      </c>
      <c r="AF25" s="602">
        <f>'Легкая атлетика'!V17</f>
        <v>6000</v>
      </c>
      <c r="AG25" s="602">
        <f>'Легкая атлетика'!Y17</f>
        <v>3000</v>
      </c>
      <c r="AH25" s="602">
        <f>'Легкая атлетика'!V21</f>
        <v>18300</v>
      </c>
      <c r="AI25" s="602">
        <f>'Легкая атлетика'!Y21</f>
        <v>2100</v>
      </c>
      <c r="AJ25" s="600">
        <f>'Легкая атлетика'!AD10</f>
        <v>10800</v>
      </c>
      <c r="AK25" s="600">
        <f>'Легкая атлетика'!AF10</f>
        <v>2700</v>
      </c>
      <c r="AL25" s="600">
        <f>'Легкая атлетика'!AD14</f>
        <v>10800</v>
      </c>
      <c r="AM25" s="600">
        <f>'Легкая атлетика'!AF14</f>
        <v>2700</v>
      </c>
      <c r="AN25" s="600">
        <f>'Легкая атлетика'!AD17</f>
        <v>0</v>
      </c>
      <c r="AO25" s="600">
        <f>'Легкая атлетика'!AF17</f>
        <v>0</v>
      </c>
      <c r="AP25" s="600">
        <f>'Легкая атлетика'!AD21</f>
        <v>0</v>
      </c>
      <c r="AQ25" s="600">
        <f>'Легкая атлетика'!AF21</f>
        <v>0</v>
      </c>
      <c r="AR25" s="600">
        <f t="shared" si="10"/>
        <v>21600</v>
      </c>
      <c r="AS25" s="600">
        <f t="shared" si="11"/>
        <v>5400</v>
      </c>
      <c r="AT25" s="681">
        <f t="shared" si="12"/>
        <v>29100</v>
      </c>
      <c r="AU25" s="711">
        <f t="shared" ref="AU25:AU42" si="16">SUM(Z25,-AS25)</f>
        <v>6300</v>
      </c>
      <c r="AV25" s="715">
        <f t="shared" si="0"/>
        <v>233000</v>
      </c>
      <c r="AW25" s="710">
        <f t="shared" si="1"/>
        <v>83780.7</v>
      </c>
      <c r="AX25" s="718">
        <f t="shared" si="2"/>
        <v>149219.29999999999</v>
      </c>
    </row>
    <row r="26" spans="1:50" ht="22.5" customHeight="1" x14ac:dyDescent="0.3">
      <c r="A26" s="42" t="s">
        <v>108</v>
      </c>
      <c r="B26" s="643" t="s">
        <v>24</v>
      </c>
      <c r="C26" s="651" t="s">
        <v>43</v>
      </c>
      <c r="D26" s="660">
        <f t="shared" si="3"/>
        <v>123400</v>
      </c>
      <c r="E26" s="678">
        <f>'Лыжные гонки'!G17</f>
        <v>99600</v>
      </c>
      <c r="F26" s="678">
        <f>'Лыжные гонки'!G21</f>
        <v>0</v>
      </c>
      <c r="G26" s="678">
        <f>'Лыжные гонки'!G25</f>
        <v>10200</v>
      </c>
      <c r="H26" s="678">
        <f>'Лыжные гонки'!G31</f>
        <v>13600</v>
      </c>
      <c r="I26" s="700">
        <f>'Лыжные гонки'!J17</f>
        <v>21200</v>
      </c>
      <c r="J26" s="700">
        <f>'Лыжные гонки'!J21</f>
        <v>0</v>
      </c>
      <c r="K26" s="700">
        <f>'Лыжные гонки'!J25</f>
        <v>41638</v>
      </c>
      <c r="L26" s="700">
        <f>'Лыжные гонки'!J31</f>
        <v>0</v>
      </c>
      <c r="M26" s="700">
        <f t="shared" si="14"/>
        <v>62838</v>
      </c>
      <c r="N26" s="702">
        <f t="shared" si="5"/>
        <v>60562</v>
      </c>
      <c r="O26" s="660">
        <f t="shared" si="6"/>
        <v>120600</v>
      </c>
      <c r="P26" s="678">
        <f>'Лыжные гонки'!N17</f>
        <v>56200</v>
      </c>
      <c r="Q26" s="678">
        <f>'Лыжные гонки'!N21</f>
        <v>0</v>
      </c>
      <c r="R26" s="678">
        <f>'Лыжные гонки'!N25</f>
        <v>33600</v>
      </c>
      <c r="S26" s="678">
        <f>'Лыжные гонки'!N31</f>
        <v>30800</v>
      </c>
      <c r="T26" s="619">
        <f>'Лыжные гонки'!R17</f>
        <v>16200</v>
      </c>
      <c r="U26" s="619">
        <f>'Лыжные гонки'!R21</f>
        <v>0</v>
      </c>
      <c r="V26" s="619">
        <f>'Лыжные гонки'!R25</f>
        <v>16450</v>
      </c>
      <c r="W26" s="619">
        <f>'Лыжные гонки'!R31</f>
        <v>0</v>
      </c>
      <c r="X26" s="619">
        <f t="shared" si="7"/>
        <v>32650</v>
      </c>
      <c r="Y26" s="705">
        <f t="shared" si="8"/>
        <v>87950</v>
      </c>
      <c r="Z26" s="660">
        <f t="shared" si="9"/>
        <v>5850</v>
      </c>
      <c r="AA26" s="41">
        <f t="shared" si="15"/>
        <v>73500</v>
      </c>
      <c r="AB26" s="602">
        <f>'Лыжные гонки'!V17</f>
        <v>40200</v>
      </c>
      <c r="AC26" s="602">
        <f>'Лыжные гонки'!Y17</f>
        <v>5100</v>
      </c>
      <c r="AD26" s="602">
        <f>'Лыжные гонки'!V21</f>
        <v>0</v>
      </c>
      <c r="AE26" s="602">
        <f>'Лыжные гонки'!Y21</f>
        <v>0</v>
      </c>
      <c r="AF26" s="602">
        <f>'Лыжные гонки'!V25</f>
        <v>19500</v>
      </c>
      <c r="AG26" s="602">
        <f>'Лыжные гонки'!Y25</f>
        <v>0</v>
      </c>
      <c r="AH26" s="602">
        <f>'Лыжные гонки'!V31</f>
        <v>13800</v>
      </c>
      <c r="AI26" s="602">
        <f>'Лыжные гонки'!Y31</f>
        <v>750</v>
      </c>
      <c r="AJ26" s="600">
        <f>'Лыжные гонки'!AD17</f>
        <v>14700</v>
      </c>
      <c r="AK26" s="600">
        <f>'Лыжные гонки'!AF17</f>
        <v>0</v>
      </c>
      <c r="AL26" s="600">
        <f>'Лыжные гонки'!AD21</f>
        <v>0</v>
      </c>
      <c r="AM26" s="600">
        <f>'Лыжные гонки'!AF21</f>
        <v>0</v>
      </c>
      <c r="AN26" s="600">
        <f>'Лыжные гонки'!AD25</f>
        <v>14100</v>
      </c>
      <c r="AO26" s="600">
        <f>'Лыжные гонки'!AF25</f>
        <v>0</v>
      </c>
      <c r="AP26" s="600">
        <f>'Лыжные гонки'!AD31</f>
        <v>0</v>
      </c>
      <c r="AQ26" s="600">
        <f>'Лыжные гонки'!AF31</f>
        <v>0</v>
      </c>
      <c r="AR26" s="600">
        <f t="shared" si="10"/>
        <v>28800</v>
      </c>
      <c r="AS26" s="600">
        <f t="shared" si="11"/>
        <v>0</v>
      </c>
      <c r="AT26" s="681">
        <f t="shared" si="12"/>
        <v>44700</v>
      </c>
      <c r="AU26" s="711">
        <f t="shared" si="16"/>
        <v>5850</v>
      </c>
      <c r="AV26" s="715">
        <f t="shared" si="0"/>
        <v>323350</v>
      </c>
      <c r="AW26" s="710">
        <f t="shared" si="1"/>
        <v>124288</v>
      </c>
      <c r="AX26" s="718">
        <f t="shared" si="2"/>
        <v>199062</v>
      </c>
    </row>
    <row r="27" spans="1:50" ht="21" customHeight="1" x14ac:dyDescent="0.3">
      <c r="A27" s="42" t="s">
        <v>109</v>
      </c>
      <c r="B27" s="643" t="s">
        <v>25</v>
      </c>
      <c r="C27" s="651" t="s">
        <v>43</v>
      </c>
      <c r="D27" s="660">
        <f t="shared" si="3"/>
        <v>84400</v>
      </c>
      <c r="E27" s="678">
        <f>'Настольный теннис'!G12</f>
        <v>30000</v>
      </c>
      <c r="F27" s="678">
        <f>'Настольный теннис'!G16</f>
        <v>7200</v>
      </c>
      <c r="G27" s="678">
        <f>'Настольный теннис'!G19</f>
        <v>20000</v>
      </c>
      <c r="H27" s="678">
        <f>'Настольный теннис'!G25</f>
        <v>27200</v>
      </c>
      <c r="I27" s="700">
        <f>'Настольный теннис'!J12</f>
        <v>3600</v>
      </c>
      <c r="J27" s="700">
        <f>'Настольный теннис'!J16</f>
        <v>25287.200000000001</v>
      </c>
      <c r="K27" s="700">
        <f>'Настольный теннис'!J19</f>
        <v>0</v>
      </c>
      <c r="L27" s="700">
        <f>'Настольный теннис'!J25</f>
        <v>0</v>
      </c>
      <c r="M27" s="700">
        <f t="shared" si="14"/>
        <v>28887.200000000001</v>
      </c>
      <c r="N27" s="702">
        <f t="shared" si="5"/>
        <v>55512.800000000003</v>
      </c>
      <c r="O27" s="660">
        <f t="shared" si="6"/>
        <v>83850</v>
      </c>
      <c r="P27" s="678">
        <f>'Настольный теннис'!N12</f>
        <v>27300</v>
      </c>
      <c r="Q27" s="678">
        <f>'Настольный теннис'!N16</f>
        <v>18000</v>
      </c>
      <c r="R27" s="678">
        <f>'Настольный теннис'!N19</f>
        <v>11250</v>
      </c>
      <c r="S27" s="678">
        <f>'Настольный теннис'!N25</f>
        <v>27300</v>
      </c>
      <c r="T27" s="619">
        <f>'Настольный теннис'!R12</f>
        <v>9600</v>
      </c>
      <c r="U27" s="619">
        <f>'Настольный теннис'!R16</f>
        <v>35400</v>
      </c>
      <c r="V27" s="619">
        <f>'Настольный теннис'!R19</f>
        <v>0</v>
      </c>
      <c r="W27" s="619">
        <f>'Настольный теннис'!R25</f>
        <v>0</v>
      </c>
      <c r="X27" s="619">
        <f t="shared" si="7"/>
        <v>45000</v>
      </c>
      <c r="Y27" s="705">
        <f t="shared" si="8"/>
        <v>38850</v>
      </c>
      <c r="Z27" s="660">
        <f t="shared" si="9"/>
        <v>2100</v>
      </c>
      <c r="AA27" s="41">
        <f t="shared" si="15"/>
        <v>30200</v>
      </c>
      <c r="AB27" s="602">
        <f>'Настольный теннис'!V12</f>
        <v>9000</v>
      </c>
      <c r="AC27" s="602">
        <f>'Настольный теннис'!Y11</f>
        <v>450</v>
      </c>
      <c r="AD27" s="602">
        <f>'Настольный теннис'!V16</f>
        <v>9000</v>
      </c>
      <c r="AE27" s="602">
        <f>'Настольный теннис'!Y15</f>
        <v>0</v>
      </c>
      <c r="AF27" s="602">
        <f>'Настольный теннис'!V19</f>
        <v>2000</v>
      </c>
      <c r="AG27" s="602">
        <f>'Настольный теннис'!Y19</f>
        <v>750</v>
      </c>
      <c r="AH27" s="602">
        <f>'Настольный теннис'!V25</f>
        <v>10200</v>
      </c>
      <c r="AI27" s="602">
        <f>'Настольный теннис'!Y25</f>
        <v>900</v>
      </c>
      <c r="AJ27" s="600">
        <f>'Настольный теннис'!AD12</f>
        <v>3600</v>
      </c>
      <c r="AK27" s="600">
        <f>'Настольный теннис'!AF12</f>
        <v>0</v>
      </c>
      <c r="AL27" s="600">
        <f>'Настольный теннис'!AD16</f>
        <v>10900</v>
      </c>
      <c r="AM27" s="600">
        <f>'Настольный теннис'!AF16</f>
        <v>2250</v>
      </c>
      <c r="AN27" s="600">
        <f>'Настольный теннис'!AD19</f>
        <v>0</v>
      </c>
      <c r="AO27" s="600">
        <f>'Настольный теннис'!AF19</f>
        <v>0</v>
      </c>
      <c r="AP27" s="600">
        <f>'Настольный теннис'!AD25</f>
        <v>0</v>
      </c>
      <c r="AQ27" s="600">
        <f>'Настольный теннис'!AF25</f>
        <v>0</v>
      </c>
      <c r="AR27" s="600">
        <f t="shared" si="10"/>
        <v>14500</v>
      </c>
      <c r="AS27" s="600">
        <f t="shared" si="11"/>
        <v>2250</v>
      </c>
      <c r="AT27" s="681">
        <f t="shared" si="12"/>
        <v>15700</v>
      </c>
      <c r="AU27" s="711">
        <f t="shared" si="16"/>
        <v>-150</v>
      </c>
      <c r="AV27" s="715">
        <f t="shared" si="0"/>
        <v>200550</v>
      </c>
      <c r="AW27" s="710">
        <f t="shared" si="1"/>
        <v>90637.2</v>
      </c>
      <c r="AX27" s="718">
        <f t="shared" si="2"/>
        <v>109912.8</v>
      </c>
    </row>
    <row r="28" spans="1:50" ht="37.5" customHeight="1" x14ac:dyDescent="0.3">
      <c r="A28" s="42" t="s">
        <v>110</v>
      </c>
      <c r="B28" s="643" t="s">
        <v>26</v>
      </c>
      <c r="C28" s="651" t="s">
        <v>42</v>
      </c>
      <c r="D28" s="660">
        <f t="shared" si="3"/>
        <v>61200</v>
      </c>
      <c r="E28" s="678">
        <f>'Спортивное ориентирование'!G13</f>
        <v>20400</v>
      </c>
      <c r="F28" s="678">
        <f>'Спортивное ориентирование'!G17</f>
        <v>4200</v>
      </c>
      <c r="G28" s="678">
        <f>'Спортивное ориентирование'!G20</f>
        <v>3600</v>
      </c>
      <c r="H28" s="678">
        <f>'Спортивное ориентирование'!G24</f>
        <v>33000</v>
      </c>
      <c r="I28" s="700">
        <f>'Спортивное ориентирование'!J13</f>
        <v>0</v>
      </c>
      <c r="J28" s="700">
        <f>'Спортивное ориентирование'!J17</f>
        <v>12000</v>
      </c>
      <c r="K28" s="700">
        <f>'Спортивное ориентирование'!J20</f>
        <v>0</v>
      </c>
      <c r="L28" s="700">
        <f>'Спортивное ориентирование'!J24</f>
        <v>0</v>
      </c>
      <c r="M28" s="700">
        <f t="shared" si="14"/>
        <v>12000</v>
      </c>
      <c r="N28" s="702">
        <f t="shared" si="5"/>
        <v>49200</v>
      </c>
      <c r="O28" s="660">
        <f t="shared" si="6"/>
        <v>147750</v>
      </c>
      <c r="P28" s="678">
        <f>'Спортивное ориентирование'!N13</f>
        <v>58500</v>
      </c>
      <c r="Q28" s="678">
        <f>'Спортивное ориентирование'!N17</f>
        <v>13650</v>
      </c>
      <c r="R28" s="678">
        <f>'Спортивное ориентирование'!N20</f>
        <v>15600</v>
      </c>
      <c r="S28" s="678">
        <f>'Спортивное ориентирование'!N24</f>
        <v>60000</v>
      </c>
      <c r="T28" s="619">
        <f>'Спортивное ориентирование'!R13</f>
        <v>24000</v>
      </c>
      <c r="U28" s="619">
        <f>'Спортивное ориентирование'!R17</f>
        <v>55200</v>
      </c>
      <c r="V28" s="619">
        <f>'Спортивное ориентирование'!R20</f>
        <v>13600</v>
      </c>
      <c r="W28" s="619">
        <f>'Спортивное ориентирование'!R24</f>
        <v>0</v>
      </c>
      <c r="X28" s="619">
        <f t="shared" si="7"/>
        <v>92800</v>
      </c>
      <c r="Y28" s="705">
        <f t="shared" si="8"/>
        <v>54950</v>
      </c>
      <c r="Z28" s="660">
        <f t="shared" si="9"/>
        <v>7050</v>
      </c>
      <c r="AA28" s="41">
        <f t="shared" si="15"/>
        <v>74700</v>
      </c>
      <c r="AB28" s="602">
        <f>'Спортивное ориентирование'!V13</f>
        <v>27000</v>
      </c>
      <c r="AC28" s="602">
        <f>'Спортивное ориентирование'!Y13</f>
        <v>3600</v>
      </c>
      <c r="AD28" s="602">
        <f>'Спортивное ориентирование'!V17</f>
        <v>6300</v>
      </c>
      <c r="AE28" s="602">
        <f>'Спортивное ориентирование'!Y17</f>
        <v>1050</v>
      </c>
      <c r="AF28" s="602">
        <f>'Спортивное ориентирование'!V20</f>
        <v>5400</v>
      </c>
      <c r="AG28" s="602">
        <f>'Спортивное ориентирование'!Y20</f>
        <v>900</v>
      </c>
      <c r="AH28" s="602">
        <f>'Спортивное ориентирование'!V24</f>
        <v>36000</v>
      </c>
      <c r="AI28" s="602">
        <f>'Спортивное ориентирование'!Y24</f>
        <v>1500</v>
      </c>
      <c r="AJ28" s="600">
        <f>'Спортивное ориентирование'!AD13</f>
        <v>9000</v>
      </c>
      <c r="AK28" s="600">
        <f>'Спортивное ориентирование'!AF13</f>
        <v>1500</v>
      </c>
      <c r="AL28" s="600">
        <f>'Спортивное ориентирование'!AD17</f>
        <v>26100</v>
      </c>
      <c r="AM28" s="600">
        <f>'Спортивное ориентирование'!AF17</f>
        <v>4350</v>
      </c>
      <c r="AN28" s="600">
        <f>'Спортивное ориентирование'!AD20</f>
        <v>4800</v>
      </c>
      <c r="AO28" s="600">
        <f>'Спортивное ориентирование'!AF20</f>
        <v>1200</v>
      </c>
      <c r="AP28" s="600">
        <f>'Спортивное ориентирование'!AD24</f>
        <v>0</v>
      </c>
      <c r="AQ28" s="600">
        <f>'Спортивное ориентирование'!AF24</f>
        <v>0</v>
      </c>
      <c r="AR28" s="600">
        <f t="shared" si="10"/>
        <v>39900</v>
      </c>
      <c r="AS28" s="600">
        <f t="shared" si="11"/>
        <v>7050</v>
      </c>
      <c r="AT28" s="681">
        <f t="shared" si="12"/>
        <v>34800</v>
      </c>
      <c r="AU28" s="711">
        <f t="shared" si="16"/>
        <v>0</v>
      </c>
      <c r="AV28" s="715">
        <f t="shared" si="0"/>
        <v>290700</v>
      </c>
      <c r="AW28" s="710">
        <f t="shared" si="1"/>
        <v>151750</v>
      </c>
      <c r="AX28" s="718">
        <f t="shared" si="2"/>
        <v>138950</v>
      </c>
    </row>
    <row r="29" spans="1:50" ht="23.25" customHeight="1" x14ac:dyDescent="0.3">
      <c r="A29" s="42" t="s">
        <v>111</v>
      </c>
      <c r="B29" s="643" t="s">
        <v>27</v>
      </c>
      <c r="C29" s="651" t="s">
        <v>42</v>
      </c>
      <c r="D29" s="660">
        <f t="shared" si="3"/>
        <v>42000</v>
      </c>
      <c r="E29" s="678">
        <f>Пауэрлифтинг!G11</f>
        <v>14400</v>
      </c>
      <c r="F29" s="678">
        <f>Пауэрлифтинг!G15</f>
        <v>11400</v>
      </c>
      <c r="G29" s="678">
        <f>Пауэрлифтинг!G18</f>
        <v>8400</v>
      </c>
      <c r="H29" s="678">
        <f>Пауэрлифтинг!G21</f>
        <v>7800</v>
      </c>
      <c r="I29" s="700">
        <f>Пауэрлифтинг!J11</f>
        <v>15952</v>
      </c>
      <c r="J29" s="700">
        <f>Пауэрлифтинг!J15</f>
        <v>13684</v>
      </c>
      <c r="K29" s="700">
        <f>Пауэрлифтинг!J18</f>
        <v>0</v>
      </c>
      <c r="L29" s="700">
        <f>Пауэрлифтинг!J21</f>
        <v>0</v>
      </c>
      <c r="M29" s="700">
        <f t="shared" si="14"/>
        <v>29636</v>
      </c>
      <c r="N29" s="702">
        <f t="shared" si="5"/>
        <v>12364</v>
      </c>
      <c r="O29" s="660">
        <f t="shared" si="6"/>
        <v>109000</v>
      </c>
      <c r="P29" s="678">
        <f>Пауэрлифтинг!N11</f>
        <v>37500</v>
      </c>
      <c r="Q29" s="678">
        <f>Пауэрлифтинг!N15</f>
        <v>39900</v>
      </c>
      <c r="R29" s="678">
        <f>Пауэрлифтинг!N18</f>
        <v>9100</v>
      </c>
      <c r="S29" s="678">
        <f>Пауэрлифтинг!N21</f>
        <v>22500</v>
      </c>
      <c r="T29" s="619">
        <f>Пауэрлифтинг!R11</f>
        <v>36400</v>
      </c>
      <c r="U29" s="619">
        <f>Пауэрлифтинг!R15</f>
        <v>57200</v>
      </c>
      <c r="V29" s="619">
        <f>Пауэрлифтинг!R18</f>
        <v>0</v>
      </c>
      <c r="W29" s="619">
        <f>Пауэрлифтинг!R21</f>
        <v>0</v>
      </c>
      <c r="X29" s="619">
        <f t="shared" si="7"/>
        <v>93600</v>
      </c>
      <c r="Y29" s="705">
        <f t="shared" si="8"/>
        <v>15400</v>
      </c>
      <c r="Z29" s="660">
        <f t="shared" si="9"/>
        <v>1500</v>
      </c>
      <c r="AA29" s="41">
        <f t="shared" si="15"/>
        <v>45300</v>
      </c>
      <c r="AB29" s="602">
        <f>Пауэрлифтинг!V11</f>
        <v>15000</v>
      </c>
      <c r="AC29" s="602">
        <f>Пауэрлифтинг!Y11</f>
        <v>1500</v>
      </c>
      <c r="AD29" s="602">
        <f>Пауэрлифтинг!V15</f>
        <v>17100</v>
      </c>
      <c r="AE29" s="602">
        <f>Пауэрлифтинг!Y15</f>
        <v>0</v>
      </c>
      <c r="AF29" s="602">
        <f>Пауэрлифтинг!V18</f>
        <v>4200</v>
      </c>
      <c r="AG29" s="602">
        <f>Пауэрлифтинг!Y18</f>
        <v>0</v>
      </c>
      <c r="AH29" s="602">
        <f>Пауэрлифтинг!V21</f>
        <v>9000</v>
      </c>
      <c r="AI29" s="602">
        <f>Пауэрлифтинг!Y21</f>
        <v>0</v>
      </c>
      <c r="AJ29" s="600">
        <f>Пауэрлифтинг!AD11</f>
        <v>12400</v>
      </c>
      <c r="AK29" s="600">
        <f>Пауэрлифтинг!AF11</f>
        <v>3900</v>
      </c>
      <c r="AL29" s="600">
        <f>Пауэрлифтинг!AD15</f>
        <v>23100</v>
      </c>
      <c r="AM29" s="600">
        <f>Пауэрлифтинг!AF15</f>
        <v>3300</v>
      </c>
      <c r="AN29" s="600">
        <f>Пауэрлифтинг!AD18</f>
        <v>0</v>
      </c>
      <c r="AO29" s="600">
        <f>Пауэрлифтинг!AF18</f>
        <v>0</v>
      </c>
      <c r="AP29" s="600">
        <f>Пауэрлифтинг!AD21</f>
        <v>0</v>
      </c>
      <c r="AQ29" s="600">
        <f>Пауэрлифтинг!AF21</f>
        <v>0</v>
      </c>
      <c r="AR29" s="600">
        <f t="shared" si="10"/>
        <v>35500</v>
      </c>
      <c r="AS29" s="600">
        <f t="shared" si="11"/>
        <v>7200</v>
      </c>
      <c r="AT29" s="681">
        <f t="shared" si="12"/>
        <v>9800</v>
      </c>
      <c r="AU29" s="711">
        <f t="shared" si="16"/>
        <v>-5700</v>
      </c>
      <c r="AV29" s="715">
        <f t="shared" si="0"/>
        <v>197800</v>
      </c>
      <c r="AW29" s="710">
        <f t="shared" si="1"/>
        <v>165936</v>
      </c>
      <c r="AX29" s="718">
        <f t="shared" si="2"/>
        <v>31864</v>
      </c>
    </row>
    <row r="30" spans="1:50" ht="36.75" customHeight="1" x14ac:dyDescent="0.3">
      <c r="A30" s="42" t="s">
        <v>112</v>
      </c>
      <c r="B30" s="643" t="s">
        <v>28</v>
      </c>
      <c r="C30" s="651" t="s">
        <v>42</v>
      </c>
      <c r="D30" s="660">
        <f t="shared" si="3"/>
        <v>155000</v>
      </c>
      <c r="E30" s="678">
        <f>'Пожаро-спасательный спорт'!G11</f>
        <v>75000</v>
      </c>
      <c r="F30" s="678">
        <f>'Пожаро-спасательный спорт'!G14</f>
        <v>0</v>
      </c>
      <c r="G30" s="678">
        <f>'Пожаро-спасательный спорт'!G18</f>
        <v>80000</v>
      </c>
      <c r="H30" s="678">
        <f>'Пожаро-спасательный спорт'!G21</f>
        <v>0</v>
      </c>
      <c r="I30" s="700">
        <f>'Пожаро-спасательный спорт'!J11</f>
        <v>0</v>
      </c>
      <c r="J30" s="700">
        <f>'Пожаро-спасательный спорт'!J14</f>
        <v>14577.8</v>
      </c>
      <c r="K30" s="700">
        <f>'Пожаро-спасательный спорт'!J18</f>
        <v>0</v>
      </c>
      <c r="L30" s="700">
        <f>'Пожаро-спасательный спорт'!J21</f>
        <v>0</v>
      </c>
      <c r="M30" s="700">
        <f t="shared" si="14"/>
        <v>14577.8</v>
      </c>
      <c r="N30" s="702">
        <f t="shared" si="5"/>
        <v>140422.20000000001</v>
      </c>
      <c r="O30" s="660">
        <f t="shared" si="6"/>
        <v>48750</v>
      </c>
      <c r="P30" s="678">
        <f>'Пожаро-спасательный спорт'!N11</f>
        <v>9750</v>
      </c>
      <c r="Q30" s="678">
        <f>'Пожаро-спасательный спорт'!N14</f>
        <v>15600</v>
      </c>
      <c r="R30" s="678">
        <f>'Пожаро-спасательный спорт'!N18</f>
        <v>23400</v>
      </c>
      <c r="S30" s="678">
        <f>'Пожаро-спасательный спорт'!N21</f>
        <v>0</v>
      </c>
      <c r="T30" s="619">
        <f>'Пожаро-спасательный спорт'!R11</f>
        <v>0</v>
      </c>
      <c r="U30" s="619">
        <f>'Пожаро-спасательный спорт'!R14</f>
        <v>14400</v>
      </c>
      <c r="V30" s="619">
        <f>'Пожаро-спасательный спорт'!R18</f>
        <v>0</v>
      </c>
      <c r="W30" s="619">
        <f>'Пожаро-спасательный спорт'!R21</f>
        <v>0</v>
      </c>
      <c r="X30" s="619">
        <f t="shared" si="7"/>
        <v>14400</v>
      </c>
      <c r="Y30" s="705">
        <f t="shared" si="8"/>
        <v>34350</v>
      </c>
      <c r="Z30" s="660">
        <f t="shared" si="9"/>
        <v>1500</v>
      </c>
      <c r="AA30" s="41">
        <f t="shared" si="15"/>
        <v>31500</v>
      </c>
      <c r="AB30" s="602">
        <f>'Пожаро-спасательный спорт'!V11</f>
        <v>13500</v>
      </c>
      <c r="AC30" s="602">
        <f>'Пожаро-спасательный спорт'!Y11</f>
        <v>1500</v>
      </c>
      <c r="AD30" s="602">
        <f>'Пожаро-спасательный спорт'!V14</f>
        <v>7200</v>
      </c>
      <c r="AE30" s="602">
        <f>'Пожаро-спасательный спорт'!Y14</f>
        <v>0</v>
      </c>
      <c r="AF30" s="602">
        <f>'Пожаро-спасательный спорт'!V18</f>
        <v>10800</v>
      </c>
      <c r="AG30" s="602">
        <f>'Пожаро-спасательный спорт'!Y18</f>
        <v>0</v>
      </c>
      <c r="AH30" s="602">
        <f>'Пожаро-спасательный спорт'!V21</f>
        <v>0</v>
      </c>
      <c r="AI30" s="602">
        <f>'Пожаро-спасательный спорт'!Y21</f>
        <v>0</v>
      </c>
      <c r="AJ30" s="600">
        <f>'Пожаро-спасательный спорт'!AD11</f>
        <v>0</v>
      </c>
      <c r="AK30" s="600">
        <f>'Пожаро-спасательный спорт'!AF11</f>
        <v>0</v>
      </c>
      <c r="AL30" s="600">
        <f>'Пожаро-спасательный спорт'!AD14</f>
        <v>89100</v>
      </c>
      <c r="AM30" s="600">
        <f>'Пожаро-спасательный спорт'!AF14</f>
        <v>0</v>
      </c>
      <c r="AN30" s="600">
        <f>'Пожаро-спасательный спорт'!AD18</f>
        <v>0</v>
      </c>
      <c r="AO30" s="600">
        <f>'Пожаро-спасательный спорт'!AF18</f>
        <v>0</v>
      </c>
      <c r="AP30" s="600">
        <f>'Пожаро-спасательный спорт'!AD21</f>
        <v>0</v>
      </c>
      <c r="AQ30" s="600">
        <f>'Пожаро-спасательный спорт'!AF21</f>
        <v>0</v>
      </c>
      <c r="AR30" s="600">
        <f t="shared" si="10"/>
        <v>89100</v>
      </c>
      <c r="AS30" s="600">
        <f t="shared" si="11"/>
        <v>0</v>
      </c>
      <c r="AT30" s="681">
        <f t="shared" si="12"/>
        <v>-57600</v>
      </c>
      <c r="AU30" s="711">
        <f t="shared" si="16"/>
        <v>1500</v>
      </c>
      <c r="AV30" s="715">
        <f t="shared" si="0"/>
        <v>236750</v>
      </c>
      <c r="AW30" s="710">
        <f t="shared" si="1"/>
        <v>118077.8</v>
      </c>
      <c r="AX30" s="718">
        <f t="shared" si="2"/>
        <v>118672.2</v>
      </c>
    </row>
    <row r="31" spans="1:50" ht="23.25" customHeight="1" x14ac:dyDescent="0.3">
      <c r="A31" s="42" t="s">
        <v>113</v>
      </c>
      <c r="B31" s="643" t="s">
        <v>29</v>
      </c>
      <c r="C31" s="651" t="s">
        <v>43</v>
      </c>
      <c r="D31" s="660">
        <f t="shared" si="3"/>
        <v>47000</v>
      </c>
      <c r="E31" s="678">
        <f>Полиатлон!G16</f>
        <v>32600</v>
      </c>
      <c r="F31" s="678">
        <f>Полиатлон!G21</f>
        <v>0</v>
      </c>
      <c r="G31" s="678">
        <f>Полиатлон!G24</f>
        <v>14400</v>
      </c>
      <c r="H31" s="678">
        <f>Полиатлон!G27</f>
        <v>0</v>
      </c>
      <c r="I31" s="700">
        <f>Полиатлон!J20</f>
        <v>0</v>
      </c>
      <c r="J31" s="700">
        <f>Полиатлон!J21</f>
        <v>0</v>
      </c>
      <c r="K31" s="700">
        <f>Полиатлон!J24</f>
        <v>0</v>
      </c>
      <c r="L31" s="700">
        <f>Полиатлон!J27</f>
        <v>0</v>
      </c>
      <c r="M31" s="700">
        <f t="shared" si="14"/>
        <v>0</v>
      </c>
      <c r="N31" s="702">
        <f t="shared" si="5"/>
        <v>47000</v>
      </c>
      <c r="O31" s="660">
        <f t="shared" si="6"/>
        <v>97800</v>
      </c>
      <c r="P31" s="678">
        <f>Полиатлон!N16</f>
        <v>69000</v>
      </c>
      <c r="Q31" s="678">
        <f>Полиатлон!N21</f>
        <v>0</v>
      </c>
      <c r="R31" s="678">
        <f>Полиатлон!N24</f>
        <v>28800</v>
      </c>
      <c r="S31" s="678">
        <f>Полиатлон!N27</f>
        <v>0</v>
      </c>
      <c r="T31" s="619">
        <f>Полиатлон!R16</f>
        <v>49270</v>
      </c>
      <c r="U31" s="619">
        <f>Полиатлон!R21</f>
        <v>0</v>
      </c>
      <c r="V31" s="619">
        <f>Полиатлон!R24</f>
        <v>0</v>
      </c>
      <c r="W31" s="619">
        <f>Полиатлон!R27</f>
        <v>0</v>
      </c>
      <c r="X31" s="619">
        <f t="shared" si="7"/>
        <v>49270</v>
      </c>
      <c r="Y31" s="705">
        <f t="shared" si="8"/>
        <v>48530</v>
      </c>
      <c r="Z31" s="660">
        <f t="shared" si="9"/>
        <v>6600</v>
      </c>
      <c r="AA31" s="41">
        <f t="shared" si="15"/>
        <v>45800</v>
      </c>
      <c r="AB31" s="602">
        <f>Полиатлон!V16</f>
        <v>30300</v>
      </c>
      <c r="AC31" s="602">
        <f>Полиатлон!Y16</f>
        <v>4200</v>
      </c>
      <c r="AD31" s="602">
        <f>Полиатлон!V21</f>
        <v>2700</v>
      </c>
      <c r="AE31" s="602">
        <f>Полиатлон!Y21</f>
        <v>0</v>
      </c>
      <c r="AF31" s="602">
        <f>Полиатлон!V24</f>
        <v>12800</v>
      </c>
      <c r="AG31" s="602">
        <f>Полиатлон!Y24</f>
        <v>2400</v>
      </c>
      <c r="AH31" s="602">
        <f>Полиатлон!V27</f>
        <v>0</v>
      </c>
      <c r="AI31" s="602">
        <f>Полиатлон!Y27</f>
        <v>0</v>
      </c>
      <c r="AJ31" s="600">
        <f>Полиатлон!AD16</f>
        <v>13200</v>
      </c>
      <c r="AK31" s="600">
        <f>Полиатлон!AF16</f>
        <v>3450</v>
      </c>
      <c r="AL31" s="600">
        <f>Полиатлон!AD21</f>
        <v>0</v>
      </c>
      <c r="AM31" s="600">
        <f>Полиатлон!AF21</f>
        <v>0</v>
      </c>
      <c r="AN31" s="600">
        <f>Полиатлон!AD24</f>
        <v>0</v>
      </c>
      <c r="AO31" s="600">
        <f>Полиатлон!AF24</f>
        <v>0</v>
      </c>
      <c r="AP31" s="600">
        <f>Полиатлон!AD27</f>
        <v>0</v>
      </c>
      <c r="AQ31" s="600">
        <f>Полиатлон!AF27</f>
        <v>0</v>
      </c>
      <c r="AR31" s="600">
        <f t="shared" si="10"/>
        <v>13200</v>
      </c>
      <c r="AS31" s="600">
        <f t="shared" si="11"/>
        <v>3450</v>
      </c>
      <c r="AT31" s="681">
        <f t="shared" si="12"/>
        <v>32600</v>
      </c>
      <c r="AU31" s="711">
        <f t="shared" si="16"/>
        <v>3150</v>
      </c>
      <c r="AV31" s="715">
        <f t="shared" si="0"/>
        <v>197200</v>
      </c>
      <c r="AW31" s="710">
        <f t="shared" si="1"/>
        <v>65920</v>
      </c>
      <c r="AX31" s="718">
        <f t="shared" si="2"/>
        <v>131280</v>
      </c>
    </row>
    <row r="32" spans="1:50" ht="25.5" customHeight="1" x14ac:dyDescent="0.3">
      <c r="A32" s="42" t="s">
        <v>114</v>
      </c>
      <c r="B32" s="643" t="s">
        <v>30</v>
      </c>
      <c r="C32" s="651" t="s">
        <v>43</v>
      </c>
      <c r="D32" s="660">
        <f t="shared" si="3"/>
        <v>48600</v>
      </c>
      <c r="E32" s="678">
        <f>Плавание!G12</f>
        <v>21600</v>
      </c>
      <c r="F32" s="678">
        <f>Плавание!G17</f>
        <v>27000</v>
      </c>
      <c r="G32" s="678">
        <f>Плавание!G20</f>
        <v>0</v>
      </c>
      <c r="H32" s="678">
        <f>Плавание!G24</f>
        <v>0</v>
      </c>
      <c r="I32" s="700">
        <f>Плавание!J12</f>
        <v>0</v>
      </c>
      <c r="J32" s="700">
        <f>Плавание!J17</f>
        <v>5400</v>
      </c>
      <c r="K32" s="700">
        <f>Плавание!J20</f>
        <v>0</v>
      </c>
      <c r="L32" s="700">
        <f>Плавание!J24</f>
        <v>0</v>
      </c>
      <c r="M32" s="700">
        <f t="shared" si="14"/>
        <v>5400</v>
      </c>
      <c r="N32" s="702">
        <f t="shared" si="5"/>
        <v>43200</v>
      </c>
      <c r="O32" s="660">
        <f t="shared" si="6"/>
        <v>144180</v>
      </c>
      <c r="P32" s="678">
        <f>Плавание!N12</f>
        <v>55980</v>
      </c>
      <c r="Q32" s="678">
        <f>Плавание!N17</f>
        <v>33000</v>
      </c>
      <c r="R32" s="678">
        <f>Плавание!N20</f>
        <v>55200</v>
      </c>
      <c r="S32" s="678">
        <f>Плавание!N24</f>
        <v>0</v>
      </c>
      <c r="T32" s="619">
        <f>Плавание!R12</f>
        <v>50400</v>
      </c>
      <c r="U32" s="619">
        <f>Плавание!R17</f>
        <v>0</v>
      </c>
      <c r="V32" s="619">
        <f>Плавание!R20</f>
        <v>0</v>
      </c>
      <c r="W32" s="619">
        <f>Плавание!R24</f>
        <v>0</v>
      </c>
      <c r="X32" s="619">
        <f t="shared" si="7"/>
        <v>50400</v>
      </c>
      <c r="Y32" s="705">
        <f t="shared" si="8"/>
        <v>93780</v>
      </c>
      <c r="Z32" s="660">
        <f t="shared" si="9"/>
        <v>0</v>
      </c>
      <c r="AA32" s="41">
        <f t="shared" si="15"/>
        <v>93900</v>
      </c>
      <c r="AB32" s="602">
        <f>Плавание!V12</f>
        <v>36000</v>
      </c>
      <c r="AC32" s="602">
        <f>Плавание!Y12</f>
        <v>0</v>
      </c>
      <c r="AD32" s="602">
        <f>Плавание!V17</f>
        <v>30300</v>
      </c>
      <c r="AE32" s="602">
        <f>Плавание!Y17</f>
        <v>0</v>
      </c>
      <c r="AF32" s="602">
        <f>Плавание!V20</f>
        <v>27600</v>
      </c>
      <c r="AG32" s="602">
        <f>Плавание!Y20</f>
        <v>0</v>
      </c>
      <c r="AH32" s="602">
        <f>Плавание!V24</f>
        <v>0</v>
      </c>
      <c r="AI32" s="602">
        <f>Плавание!Y24</f>
        <v>0</v>
      </c>
      <c r="AJ32" s="600">
        <f>Плавание!AD12</f>
        <v>33200</v>
      </c>
      <c r="AK32" s="600">
        <f>Плавание!AF12</f>
        <v>0</v>
      </c>
      <c r="AL32" s="600">
        <f>Плавание!AD17</f>
        <v>15400</v>
      </c>
      <c r="AM32" s="600">
        <f>Плавание!AF17</f>
        <v>0</v>
      </c>
      <c r="AN32" s="600">
        <f>Плавание!AD20</f>
        <v>0</v>
      </c>
      <c r="AO32" s="600">
        <f>Плавание!AF20</f>
        <v>0</v>
      </c>
      <c r="AP32" s="600">
        <f>Плавание!AD24</f>
        <v>0</v>
      </c>
      <c r="AQ32" s="600">
        <f>Плавание!AF24</f>
        <v>0</v>
      </c>
      <c r="AR32" s="600">
        <f t="shared" si="10"/>
        <v>48600</v>
      </c>
      <c r="AS32" s="600">
        <f t="shared" si="11"/>
        <v>0</v>
      </c>
      <c r="AT32" s="681">
        <f t="shared" si="12"/>
        <v>45300</v>
      </c>
      <c r="AU32" s="711">
        <f t="shared" si="16"/>
        <v>0</v>
      </c>
      <c r="AV32" s="715">
        <f t="shared" si="0"/>
        <v>286680</v>
      </c>
      <c r="AW32" s="710">
        <f t="shared" si="1"/>
        <v>104400</v>
      </c>
      <c r="AX32" s="718">
        <f t="shared" si="2"/>
        <v>182280</v>
      </c>
    </row>
    <row r="33" spans="1:50" ht="21.75" customHeight="1" x14ac:dyDescent="0.3">
      <c r="A33" s="42" t="s">
        <v>115</v>
      </c>
      <c r="B33" s="643" t="s">
        <v>31</v>
      </c>
      <c r="C33" s="651" t="s">
        <v>43</v>
      </c>
      <c r="D33" s="660">
        <f t="shared" si="3"/>
        <v>24200</v>
      </c>
      <c r="E33" s="678">
        <f>Регби!G10</f>
        <v>0</v>
      </c>
      <c r="F33" s="678">
        <f>Регби!G13</f>
        <v>24200</v>
      </c>
      <c r="G33" s="678">
        <f>Регби!G19</f>
        <v>0</v>
      </c>
      <c r="H33" s="678">
        <f>Регби!G23</f>
        <v>0</v>
      </c>
      <c r="I33" s="700">
        <f>Регби!J13</f>
        <v>0</v>
      </c>
      <c r="J33" s="700">
        <f>Регби!J13</f>
        <v>0</v>
      </c>
      <c r="K33" s="700">
        <f>Регби!J19</f>
        <v>0</v>
      </c>
      <c r="L33" s="700">
        <f>Регби!J23</f>
        <v>0</v>
      </c>
      <c r="M33" s="700">
        <f t="shared" si="14"/>
        <v>0</v>
      </c>
      <c r="N33" s="702">
        <f t="shared" si="5"/>
        <v>24200</v>
      </c>
      <c r="O33" s="660">
        <f t="shared" si="6"/>
        <v>1857</v>
      </c>
      <c r="P33" s="678">
        <f>Регби!N10</f>
        <v>0</v>
      </c>
      <c r="Q33" s="678">
        <f>Регби!N13</f>
        <v>1857</v>
      </c>
      <c r="R33" s="678">
        <f>Регби!N19</f>
        <v>0</v>
      </c>
      <c r="S33" s="678">
        <f>Регби!N23</f>
        <v>0</v>
      </c>
      <c r="T33" s="619">
        <f>Регби!R10</f>
        <v>0</v>
      </c>
      <c r="U33" s="619">
        <f>Регби!R13</f>
        <v>0</v>
      </c>
      <c r="V33" s="619">
        <f>Регби!R19</f>
        <v>0</v>
      </c>
      <c r="W33" s="619">
        <f>Регби!R23</f>
        <v>0</v>
      </c>
      <c r="X33" s="619">
        <f t="shared" si="7"/>
        <v>0</v>
      </c>
      <c r="Y33" s="705">
        <f t="shared" si="8"/>
        <v>1857</v>
      </c>
      <c r="Z33" s="660">
        <f t="shared" si="9"/>
        <v>0</v>
      </c>
      <c r="AA33" s="41">
        <f t="shared" si="15"/>
        <v>92400</v>
      </c>
      <c r="AB33" s="602">
        <f>Регби!V10</f>
        <v>46200</v>
      </c>
      <c r="AC33" s="602">
        <f>Регби!Y10</f>
        <v>0</v>
      </c>
      <c r="AD33" s="602">
        <f>Регби!V13</f>
        <v>46200</v>
      </c>
      <c r="AE33" s="602">
        <f>Регби!Y13</f>
        <v>0</v>
      </c>
      <c r="AF33" s="602">
        <f>Регби!V19</f>
        <v>0</v>
      </c>
      <c r="AG33" s="602">
        <f>Регби!Y19</f>
        <v>0</v>
      </c>
      <c r="AH33" s="602">
        <f>Регби!V23</f>
        <v>0</v>
      </c>
      <c r="AI33" s="602">
        <f>Регби!Y23</f>
        <v>0</v>
      </c>
      <c r="AJ33" s="600">
        <f>Регби!AD10</f>
        <v>33000</v>
      </c>
      <c r="AK33" s="600">
        <f>Регби!AF10</f>
        <v>0</v>
      </c>
      <c r="AL33" s="600">
        <f>Регби!AD13</f>
        <v>52800</v>
      </c>
      <c r="AM33" s="600">
        <f>Регби!AF13</f>
        <v>0</v>
      </c>
      <c r="AN33" s="600">
        <f>Регби!AD19</f>
        <v>0</v>
      </c>
      <c r="AO33" s="600">
        <f>Регби!AF19</f>
        <v>0</v>
      </c>
      <c r="AP33" s="600">
        <f>Регби!AD23</f>
        <v>0</v>
      </c>
      <c r="AQ33" s="600">
        <f>Регби!AF23</f>
        <v>0</v>
      </c>
      <c r="AR33" s="600">
        <f t="shared" si="10"/>
        <v>85800</v>
      </c>
      <c r="AS33" s="600">
        <f t="shared" si="11"/>
        <v>0</v>
      </c>
      <c r="AT33" s="681">
        <f t="shared" si="12"/>
        <v>6600</v>
      </c>
      <c r="AU33" s="711">
        <f t="shared" si="16"/>
        <v>0</v>
      </c>
      <c r="AV33" s="715">
        <f t="shared" si="0"/>
        <v>118457</v>
      </c>
      <c r="AW33" s="710">
        <f t="shared" si="1"/>
        <v>85800</v>
      </c>
      <c r="AX33" s="718">
        <f t="shared" si="2"/>
        <v>32657</v>
      </c>
    </row>
    <row r="34" spans="1:50" ht="21.75" customHeight="1" x14ac:dyDescent="0.3">
      <c r="A34" s="42" t="s">
        <v>116</v>
      </c>
      <c r="B34" s="643" t="s">
        <v>32</v>
      </c>
      <c r="C34" s="651" t="s">
        <v>42</v>
      </c>
      <c r="D34" s="660">
        <f>E34+F34+G34+H34</f>
        <v>170700</v>
      </c>
      <c r="E34" s="678">
        <f>Спартакиада!G23</f>
        <v>72900</v>
      </c>
      <c r="F34" s="678">
        <f>Спартакиада!G33</f>
        <v>69600</v>
      </c>
      <c r="G34" s="678">
        <f>Спартакиада!G37</f>
        <v>12600</v>
      </c>
      <c r="H34" s="678">
        <f>Спартакиада!G43</f>
        <v>15600</v>
      </c>
      <c r="I34" s="700">
        <f>Спартакиада!J23</f>
        <v>54300</v>
      </c>
      <c r="J34" s="700">
        <f>Спартакиада!J33</f>
        <v>48120.800000000003</v>
      </c>
      <c r="K34" s="700">
        <f>Спартакиада!J37</f>
        <v>0</v>
      </c>
      <c r="L34" s="700">
        <f>Спартакиада!J43</f>
        <v>0</v>
      </c>
      <c r="M34" s="700">
        <f t="shared" si="14"/>
        <v>102420.8</v>
      </c>
      <c r="N34" s="702">
        <f t="shared" si="5"/>
        <v>68279.199999999997</v>
      </c>
      <c r="O34" s="660">
        <f t="shared" si="6"/>
        <v>435000</v>
      </c>
      <c r="P34" s="678">
        <f>Спартакиада!N23</f>
        <v>212000</v>
      </c>
      <c r="Q34" s="678">
        <f>Спартакиада!N33</f>
        <v>200600</v>
      </c>
      <c r="R34" s="678">
        <f>Спартакиада!N37</f>
        <v>0</v>
      </c>
      <c r="S34" s="678">
        <f>Спартакиада!N43</f>
        <v>22400</v>
      </c>
      <c r="T34" s="619">
        <f>Спартакиада!R23</f>
        <v>112930</v>
      </c>
      <c r="U34" s="619">
        <f>Спартакиада!R33</f>
        <v>175300</v>
      </c>
      <c r="V34" s="619">
        <f>Спартакиада!R37</f>
        <v>0</v>
      </c>
      <c r="W34" s="619">
        <f>Спартакиада!R43</f>
        <v>0</v>
      </c>
      <c r="X34" s="619">
        <f t="shared" si="7"/>
        <v>288230</v>
      </c>
      <c r="Y34" s="705">
        <f t="shared" si="8"/>
        <v>146770</v>
      </c>
      <c r="Z34" s="660">
        <f t="shared" si="9"/>
        <v>29100</v>
      </c>
      <c r="AA34" s="41">
        <f t="shared" si="15"/>
        <v>165300</v>
      </c>
      <c r="AB34" s="602">
        <f>Спартакиада!V23</f>
        <v>75600</v>
      </c>
      <c r="AC34" s="602">
        <f>Спартакиада!Y23</f>
        <v>11700</v>
      </c>
      <c r="AD34" s="602">
        <f>Спартакиада!V33</f>
        <v>70800</v>
      </c>
      <c r="AE34" s="602">
        <f>Спартакиада!Y33</f>
        <v>14250</v>
      </c>
      <c r="AF34" s="602">
        <f>Спартакиада!V37</f>
        <v>6900</v>
      </c>
      <c r="AG34" s="602">
        <f>Спартакиада!Y37</f>
        <v>0</v>
      </c>
      <c r="AH34" s="602">
        <f>Спартакиада!V43</f>
        <v>12000</v>
      </c>
      <c r="AI34" s="602">
        <f>Спартакиада!Y43</f>
        <v>3150</v>
      </c>
      <c r="AJ34" s="600">
        <f>Спартакиада!AD23</f>
        <v>73950</v>
      </c>
      <c r="AK34" s="600">
        <f>Спартакиада!AF23</f>
        <v>7350</v>
      </c>
      <c r="AL34" s="600">
        <f>Спартакиада!AD33</f>
        <v>88400</v>
      </c>
      <c r="AM34" s="600">
        <f>Спартакиада!AF33</f>
        <v>14150</v>
      </c>
      <c r="AN34" s="600">
        <f>Спартакиада!AD37</f>
        <v>0</v>
      </c>
      <c r="AO34" s="600">
        <f>Спартакиада!AF37</f>
        <v>0</v>
      </c>
      <c r="AP34" s="600">
        <f>Спартакиада!AD43</f>
        <v>0</v>
      </c>
      <c r="AQ34" s="600">
        <f>Спартакиада!AF43</f>
        <v>0</v>
      </c>
      <c r="AR34" s="600">
        <f t="shared" si="10"/>
        <v>162350</v>
      </c>
      <c r="AS34" s="600">
        <f t="shared" si="11"/>
        <v>21500</v>
      </c>
      <c r="AT34" s="681">
        <f t="shared" si="12"/>
        <v>2950</v>
      </c>
      <c r="AU34" s="711">
        <f t="shared" si="16"/>
        <v>7600</v>
      </c>
      <c r="AV34" s="715">
        <f t="shared" si="0"/>
        <v>800100</v>
      </c>
      <c r="AW34" s="710">
        <f t="shared" si="1"/>
        <v>574500.80000000005</v>
      </c>
      <c r="AX34" s="718">
        <f t="shared" si="2"/>
        <v>225599.19999999995</v>
      </c>
    </row>
    <row r="35" spans="1:50" ht="35.25" customHeight="1" x14ac:dyDescent="0.3">
      <c r="A35" s="42" t="s">
        <v>117</v>
      </c>
      <c r="B35" s="643" t="s">
        <v>33</v>
      </c>
      <c r="C35" s="651" t="s">
        <v>42</v>
      </c>
      <c r="D35" s="660">
        <f t="shared" si="3"/>
        <v>14400</v>
      </c>
      <c r="E35" s="678">
        <f>'Самбо боевое, рукопашный спорт'!G10</f>
        <v>4800</v>
      </c>
      <c r="F35" s="678">
        <f>'Самбо боевое, рукопашный спорт'!G13</f>
        <v>0</v>
      </c>
      <c r="G35" s="678">
        <f>'Самбо боевое, рукопашный спорт'!G17</f>
        <v>0</v>
      </c>
      <c r="H35" s="678">
        <f>'Самбо боевое, рукопашный спорт'!G22</f>
        <v>9600</v>
      </c>
      <c r="I35" s="700">
        <f>'Самбо боевое, рукопашный спорт'!J10</f>
        <v>4800</v>
      </c>
      <c r="J35" s="700">
        <f>'Самбо боевое, рукопашный спорт'!J13</f>
        <v>45580.800000000003</v>
      </c>
      <c r="K35" s="700">
        <f>'Самбо боевое, рукопашный спорт'!J17</f>
        <v>0</v>
      </c>
      <c r="L35" s="700">
        <f>'Самбо боевое, рукопашный спорт'!J22</f>
        <v>0</v>
      </c>
      <c r="M35" s="700">
        <f t="shared" si="14"/>
        <v>50380.800000000003</v>
      </c>
      <c r="N35" s="702">
        <f t="shared" si="5"/>
        <v>-35980.800000000003</v>
      </c>
      <c r="O35" s="660">
        <f t="shared" si="6"/>
        <v>33600</v>
      </c>
      <c r="P35" s="678">
        <f>'Самбо боевое, рукопашный спорт'!N10</f>
        <v>11200</v>
      </c>
      <c r="Q35" s="678">
        <f>'Самбо боевое, рукопашный спорт'!N13</f>
        <v>0</v>
      </c>
      <c r="R35" s="678">
        <f>'Самбо боевое, рукопашный спорт'!N17</f>
        <v>0</v>
      </c>
      <c r="S35" s="678">
        <f>'Самбо боевое, рукопашный спорт'!N22</f>
        <v>22400</v>
      </c>
      <c r="T35" s="619">
        <f>'Самбо боевое, рукопашный спорт'!R10</f>
        <v>11200</v>
      </c>
      <c r="U35" s="619">
        <f>'Самбо боевое, рукопашный спорт'!R13</f>
        <v>14400</v>
      </c>
      <c r="V35" s="619">
        <f>'Самбо боевое, рукопашный спорт'!R17</f>
        <v>0</v>
      </c>
      <c r="W35" s="619">
        <f>'Самбо боевое, рукопашный спорт'!R22</f>
        <v>0</v>
      </c>
      <c r="X35" s="619">
        <f t="shared" si="7"/>
        <v>25600</v>
      </c>
      <c r="Y35" s="705">
        <f t="shared" si="8"/>
        <v>8000</v>
      </c>
      <c r="Z35" s="660">
        <f t="shared" si="9"/>
        <v>3600</v>
      </c>
      <c r="AA35" s="41">
        <f t="shared" si="15"/>
        <v>14400</v>
      </c>
      <c r="AB35" s="602">
        <f>'Самбо боевое, рукопашный спорт'!V10</f>
        <v>4800</v>
      </c>
      <c r="AC35" s="602">
        <f>'Самбо боевое, рукопашный спорт'!Y10</f>
        <v>1200</v>
      </c>
      <c r="AD35" s="602">
        <f>'Самбо боевое, рукопашный спорт'!V13</f>
        <v>0</v>
      </c>
      <c r="AE35" s="602">
        <f>'Самбо боевое, рукопашный спорт'!Y13</f>
        <v>0</v>
      </c>
      <c r="AF35" s="602">
        <f>'Самбо боевое, рукопашный спорт'!V17</f>
        <v>0</v>
      </c>
      <c r="AG35" s="602">
        <f>'Самбо боевое, рукопашный спорт'!Y17</f>
        <v>0</v>
      </c>
      <c r="AH35" s="602">
        <f>'Самбо боевое, рукопашный спорт'!V22</f>
        <v>9600</v>
      </c>
      <c r="AI35" s="602">
        <f>'Самбо боевое, рукопашный спорт'!Y22</f>
        <v>2400</v>
      </c>
      <c r="AJ35" s="600">
        <f>'Самбо боевое, рукопашный спорт'!AD10</f>
        <v>4800</v>
      </c>
      <c r="AK35" s="600">
        <f>'Самбо боевое, рукопашный спорт'!AF10</f>
        <v>1200</v>
      </c>
      <c r="AL35" s="600">
        <f>'Самбо боевое, рукопашный спорт'!AD13</f>
        <v>6000</v>
      </c>
      <c r="AM35" s="600">
        <f>'Самбо боевое, рукопашный спорт'!AF13</f>
        <v>1200</v>
      </c>
      <c r="AN35" s="600">
        <f>'Самбо боевое, рукопашный спорт'!AD17</f>
        <v>0</v>
      </c>
      <c r="AO35" s="600">
        <f>'Самбо боевое, рукопашный спорт'!AF17</f>
        <v>0</v>
      </c>
      <c r="AP35" s="600">
        <f>'Самбо боевое, рукопашный спорт'!AD22</f>
        <v>0</v>
      </c>
      <c r="AQ35" s="600">
        <f>'Самбо боевое, рукопашный спорт'!AF22</f>
        <v>0</v>
      </c>
      <c r="AR35" s="600">
        <f t="shared" si="10"/>
        <v>10800</v>
      </c>
      <c r="AS35" s="600">
        <f t="shared" si="11"/>
        <v>2400</v>
      </c>
      <c r="AT35" s="681">
        <f>SUM(AA35,-AR35)</f>
        <v>3600</v>
      </c>
      <c r="AU35" s="711">
        <f t="shared" si="16"/>
        <v>1200</v>
      </c>
      <c r="AV35" s="715">
        <f t="shared" si="0"/>
        <v>66000</v>
      </c>
      <c r="AW35" s="710">
        <f t="shared" si="1"/>
        <v>89180.800000000003</v>
      </c>
      <c r="AX35" s="718">
        <f t="shared" si="2"/>
        <v>-23180.800000000003</v>
      </c>
    </row>
    <row r="36" spans="1:50" ht="19.5" customHeight="1" x14ac:dyDescent="0.3">
      <c r="A36" s="42" t="s">
        <v>118</v>
      </c>
      <c r="B36" s="643" t="s">
        <v>34</v>
      </c>
      <c r="C36" s="651" t="s">
        <v>42</v>
      </c>
      <c r="D36" s="660">
        <f t="shared" si="3"/>
        <v>0</v>
      </c>
      <c r="E36" s="678">
        <f>'Спортивный туризм'!G11</f>
        <v>0</v>
      </c>
      <c r="F36" s="678">
        <f>'Спортивный туризм'!G14</f>
        <v>0</v>
      </c>
      <c r="G36" s="678">
        <f>'Спортивный туризм'!G17</f>
        <v>0</v>
      </c>
      <c r="H36" s="678">
        <f>'Спортивный туризм'!G21</f>
        <v>0</v>
      </c>
      <c r="I36" s="700">
        <f>'Спортивный туризм'!J11</f>
        <v>0</v>
      </c>
      <c r="J36" s="700">
        <f>'Спортивный туризм'!J14</f>
        <v>0</v>
      </c>
      <c r="K36" s="700">
        <f>'Спортивный туризм'!J17</f>
        <v>0</v>
      </c>
      <c r="L36" s="700">
        <f>'Спортивный туризм'!J21</f>
        <v>0</v>
      </c>
      <c r="M36" s="700">
        <f t="shared" si="14"/>
        <v>0</v>
      </c>
      <c r="N36" s="702">
        <f t="shared" si="5"/>
        <v>0</v>
      </c>
      <c r="O36" s="660">
        <f t="shared" si="6"/>
        <v>74400</v>
      </c>
      <c r="P36" s="678">
        <f>'Спортивный туризм'!N11</f>
        <v>45600</v>
      </c>
      <c r="Q36" s="678">
        <f>'Спортивный туризм'!N14</f>
        <v>0</v>
      </c>
      <c r="R36" s="678">
        <f>'Спортивный туризм'!N17</f>
        <v>28800</v>
      </c>
      <c r="S36" s="678">
        <f>'Спортивный туризм'!N21</f>
        <v>0</v>
      </c>
      <c r="T36" s="619">
        <f>'Спортивный туризм'!R11</f>
        <v>0</v>
      </c>
      <c r="U36" s="619">
        <f>'Спортивный туризм'!R14</f>
        <v>5400</v>
      </c>
      <c r="V36" s="619">
        <f>'Спортивный туризм'!R17</f>
        <v>24000</v>
      </c>
      <c r="W36" s="619">
        <f>'Спортивный туризм'!R21</f>
        <v>0</v>
      </c>
      <c r="X36" s="619">
        <f t="shared" si="7"/>
        <v>29400</v>
      </c>
      <c r="Y36" s="705">
        <f t="shared" si="8"/>
        <v>45000</v>
      </c>
      <c r="Z36" s="660">
        <f t="shared" si="9"/>
        <v>0</v>
      </c>
      <c r="AA36" s="41">
        <f t="shared" si="15"/>
        <v>41400</v>
      </c>
      <c r="AB36" s="602">
        <f>'Спортивный туризм'!V11</f>
        <v>21600</v>
      </c>
      <c r="AC36" s="602">
        <f>'Спортивный туризм'!Y11</f>
        <v>0</v>
      </c>
      <c r="AD36" s="602">
        <f>'Спортивный туризм'!V14</f>
        <v>5400</v>
      </c>
      <c r="AE36" s="602">
        <f>'Спортивный туризм'!Y14</f>
        <v>0</v>
      </c>
      <c r="AF36" s="602">
        <f>'Спортивный туризм'!V17</f>
        <v>14400</v>
      </c>
      <c r="AG36" s="602">
        <f>'Спортивный туризм'!Y17</f>
        <v>0</v>
      </c>
      <c r="AH36" s="602">
        <f>'Спортивный туризм'!V21</f>
        <v>0</v>
      </c>
      <c r="AI36" s="602">
        <f>'Спортивный туризм'!Y21</f>
        <v>0</v>
      </c>
      <c r="AJ36" s="600">
        <f>'Спортивный туризм'!AD11</f>
        <v>0</v>
      </c>
      <c r="AK36" s="600">
        <f>'Спортивный туризм'!AF11</f>
        <v>0</v>
      </c>
      <c r="AL36" s="600">
        <f>'Спортивный туризм'!AD14</f>
        <v>0</v>
      </c>
      <c r="AM36" s="600">
        <f>'Спортивный туризм'!AF14</f>
        <v>0</v>
      </c>
      <c r="AN36" s="600">
        <f>'Спортивный туризм'!AD17</f>
        <v>9600</v>
      </c>
      <c r="AO36" s="600">
        <f>'Спортивный туризм'!AF17</f>
        <v>1800</v>
      </c>
      <c r="AP36" s="600">
        <f>'Спортивный туризм'!AD21</f>
        <v>0</v>
      </c>
      <c r="AQ36" s="600">
        <f>'Спортивный туризм'!AF21</f>
        <v>0</v>
      </c>
      <c r="AR36" s="600">
        <f t="shared" si="10"/>
        <v>9600</v>
      </c>
      <c r="AS36" s="600">
        <f t="shared" si="11"/>
        <v>1800</v>
      </c>
      <c r="AT36" s="681">
        <f t="shared" si="12"/>
        <v>31800</v>
      </c>
      <c r="AU36" s="711">
        <f t="shared" si="16"/>
        <v>-1800</v>
      </c>
      <c r="AV36" s="715">
        <f t="shared" si="0"/>
        <v>115800</v>
      </c>
      <c r="AW36" s="710">
        <f t="shared" si="1"/>
        <v>40800</v>
      </c>
      <c r="AX36" s="718">
        <f t="shared" si="2"/>
        <v>75000</v>
      </c>
    </row>
    <row r="37" spans="1:50" ht="19.5" customHeight="1" x14ac:dyDescent="0.3">
      <c r="A37" s="42" t="s">
        <v>119</v>
      </c>
      <c r="B37" s="643" t="s">
        <v>35</v>
      </c>
      <c r="C37" s="651" t="s">
        <v>43</v>
      </c>
      <c r="D37" s="660">
        <f t="shared" si="3"/>
        <v>38600</v>
      </c>
      <c r="E37" s="678">
        <f>'Спортивные танцы'!G16</f>
        <v>17200</v>
      </c>
      <c r="F37" s="678">
        <f>'Спортивные танцы'!G24</f>
        <v>13000</v>
      </c>
      <c r="G37" s="678">
        <f>'Спортивные танцы'!G27</f>
        <v>0</v>
      </c>
      <c r="H37" s="678">
        <f>'Спортивные танцы'!G32</f>
        <v>8400</v>
      </c>
      <c r="I37" s="700">
        <f>'Спортивные танцы'!J16</f>
        <v>0</v>
      </c>
      <c r="J37" s="700">
        <f>'Спортивные танцы'!J24</f>
        <v>28559.1</v>
      </c>
      <c r="K37" s="700">
        <f>'Спортивные танцы'!J27</f>
        <v>0</v>
      </c>
      <c r="L37" s="700">
        <f>'Спортивные танцы'!J32</f>
        <v>0</v>
      </c>
      <c r="M37" s="700">
        <f t="shared" si="14"/>
        <v>28559.1</v>
      </c>
      <c r="N37" s="702">
        <f t="shared" si="5"/>
        <v>10040.900000000001</v>
      </c>
      <c r="O37" s="660">
        <f t="shared" si="6"/>
        <v>46800</v>
      </c>
      <c r="P37" s="678">
        <f>'Спортивные танцы'!N16</f>
        <v>26400</v>
      </c>
      <c r="Q37" s="678">
        <f>'Спортивные танцы'!N24</f>
        <v>12000</v>
      </c>
      <c r="R37" s="678">
        <f>'Спортивные танцы'!N27</f>
        <v>0</v>
      </c>
      <c r="S37" s="678">
        <f>'Спортивные танцы'!N32</f>
        <v>8400</v>
      </c>
      <c r="T37" s="619">
        <f>'Спортивные танцы'!R16</f>
        <v>0</v>
      </c>
      <c r="U37" s="619">
        <f>'Спортивные танцы'!R24</f>
        <v>9400</v>
      </c>
      <c r="V37" s="619">
        <f>'Спортивные танцы'!R27</f>
        <v>0</v>
      </c>
      <c r="W37" s="619">
        <f>'Спортивные танцы'!R32</f>
        <v>0</v>
      </c>
      <c r="X37" s="619">
        <f t="shared" si="7"/>
        <v>9400</v>
      </c>
      <c r="Y37" s="705">
        <f t="shared" si="8"/>
        <v>37400</v>
      </c>
      <c r="Z37" s="660">
        <f t="shared" si="9"/>
        <v>4650</v>
      </c>
      <c r="AA37" s="41">
        <f t="shared" si="15"/>
        <v>31000</v>
      </c>
      <c r="AB37" s="602">
        <f>'Спортивные танцы'!V16</f>
        <v>16400</v>
      </c>
      <c r="AC37" s="602">
        <f>'Спортивные танцы'!Y16</f>
        <v>1950</v>
      </c>
      <c r="AD37" s="602">
        <f>'Спортивные танцы'!V24</f>
        <v>6600</v>
      </c>
      <c r="AE37" s="602">
        <f>'Спортивные танцы'!Y24</f>
        <v>1500</v>
      </c>
      <c r="AF37" s="602">
        <f>'Спортивные танцы'!V27</f>
        <v>0</v>
      </c>
      <c r="AG37" s="602">
        <f>'Спортивные танцы'!Y27</f>
        <v>0</v>
      </c>
      <c r="AH37" s="602">
        <f>'Спортивные танцы'!V32</f>
        <v>8000</v>
      </c>
      <c r="AI37" s="602">
        <f>'Спортивные танцы'!Y32</f>
        <v>1200</v>
      </c>
      <c r="AJ37" s="600">
        <f>'Спортивные танцы'!AD16</f>
        <v>0</v>
      </c>
      <c r="AK37" s="600">
        <f>'Спортивные танцы'!AF16</f>
        <v>0</v>
      </c>
      <c r="AL37" s="600">
        <f>'Спортивные танцы'!AD24</f>
        <v>6200</v>
      </c>
      <c r="AM37" s="600">
        <f>'Спортивные танцы'!AF24</f>
        <v>5550</v>
      </c>
      <c r="AN37" s="600">
        <f>'Спортивные танцы'!AD27</f>
        <v>0</v>
      </c>
      <c r="AO37" s="600">
        <f>'Спортивные танцы'!AF27</f>
        <v>0</v>
      </c>
      <c r="AP37" s="600">
        <f>'Спортивные танцы'!AD32</f>
        <v>0</v>
      </c>
      <c r="AQ37" s="600">
        <f>'Спортивные танцы'!AF32</f>
        <v>0</v>
      </c>
      <c r="AR37" s="600">
        <f t="shared" si="10"/>
        <v>6200</v>
      </c>
      <c r="AS37" s="600">
        <f t="shared" si="11"/>
        <v>5550</v>
      </c>
      <c r="AT37" s="681">
        <f t="shared" si="12"/>
        <v>24800</v>
      </c>
      <c r="AU37" s="711">
        <f t="shared" si="16"/>
        <v>-900</v>
      </c>
      <c r="AV37" s="715">
        <f t="shared" si="0"/>
        <v>121050</v>
      </c>
      <c r="AW37" s="710">
        <f t="shared" si="1"/>
        <v>49709.1</v>
      </c>
      <c r="AX37" s="718">
        <f t="shared" si="2"/>
        <v>71340.899999999994</v>
      </c>
    </row>
    <row r="38" spans="1:50" ht="19.5" customHeight="1" x14ac:dyDescent="0.3">
      <c r="A38" s="42" t="s">
        <v>120</v>
      </c>
      <c r="B38" s="643" t="s">
        <v>93</v>
      </c>
      <c r="C38" s="651" t="s">
        <v>42</v>
      </c>
      <c r="D38" s="660">
        <f t="shared" si="3"/>
        <v>12000</v>
      </c>
      <c r="E38" s="678">
        <f>'стрельба пулевая'!G11</f>
        <v>10000</v>
      </c>
      <c r="F38" s="678">
        <f>'стрельба пулевая'!G15</f>
        <v>2000</v>
      </c>
      <c r="G38" s="678">
        <f>'стрельба пулевая'!G18</f>
        <v>0</v>
      </c>
      <c r="H38" s="678">
        <f>'стрельба пулевая'!G23</f>
        <v>0</v>
      </c>
      <c r="I38" s="700">
        <f>'стрельба пулевая'!J11</f>
        <v>10722.11</v>
      </c>
      <c r="J38" s="700">
        <f>'стрельба пулевая'!J15</f>
        <v>13650</v>
      </c>
      <c r="K38" s="700">
        <f>'стрельба пулевая'!J18</f>
        <v>0</v>
      </c>
      <c r="L38" s="700">
        <f>'стрельба пулевая'!J23</f>
        <v>0</v>
      </c>
      <c r="M38" s="700">
        <f t="shared" si="14"/>
        <v>24372.11</v>
      </c>
      <c r="N38" s="702">
        <f t="shared" si="5"/>
        <v>-12372.11</v>
      </c>
      <c r="O38" s="660">
        <f t="shared" si="6"/>
        <v>72200</v>
      </c>
      <c r="P38" s="678">
        <f>'стрельба пулевая'!N11</f>
        <v>9000</v>
      </c>
      <c r="Q38" s="678">
        <f>'стрельба пулевая'!N15</f>
        <v>38000</v>
      </c>
      <c r="R38" s="678">
        <f>'стрельба пулевая'!N18</f>
        <v>0</v>
      </c>
      <c r="S38" s="678">
        <f>'стрельба пулевая'!N23</f>
        <v>25200</v>
      </c>
      <c r="T38" s="619">
        <f>'стрельба пулевая'!R11</f>
        <v>0</v>
      </c>
      <c r="U38" s="619">
        <f>'стрельба пулевая'!R15</f>
        <v>26350</v>
      </c>
      <c r="V38" s="619">
        <f>'стрельба пулевая'!R18</f>
        <v>0</v>
      </c>
      <c r="W38" s="619">
        <f>'стрельба пулевая'!R23</f>
        <v>0</v>
      </c>
      <c r="X38" s="619">
        <f t="shared" si="7"/>
        <v>26350</v>
      </c>
      <c r="Y38" s="705">
        <f t="shared" si="8"/>
        <v>45850</v>
      </c>
      <c r="Z38" s="660">
        <f t="shared" si="9"/>
        <v>2700</v>
      </c>
      <c r="AA38" s="41">
        <f t="shared" si="15"/>
        <v>27900</v>
      </c>
      <c r="AB38" s="602">
        <f>'стрельба пулевая'!V11</f>
        <v>4500</v>
      </c>
      <c r="AC38" s="602">
        <f>'стрельба пулевая'!Y11</f>
        <v>750</v>
      </c>
      <c r="AD38" s="602">
        <f>'стрельба пулевая'!V15</f>
        <v>12600</v>
      </c>
      <c r="AE38" s="602">
        <f>'стрельба пулевая'!Y15</f>
        <v>750</v>
      </c>
      <c r="AF38" s="602">
        <f>'стрельба пулевая'!V18</f>
        <v>0</v>
      </c>
      <c r="AG38" s="602">
        <f>'стрельба пулевая'!Y18</f>
        <v>0</v>
      </c>
      <c r="AH38" s="602">
        <f>'стрельба пулевая'!V23</f>
        <v>10800</v>
      </c>
      <c r="AI38" s="602">
        <f>'стрельба пулевая'!Y23</f>
        <v>1200</v>
      </c>
      <c r="AJ38" s="600">
        <f>'стрельба пулевая'!AD11</f>
        <v>0</v>
      </c>
      <c r="AK38" s="600">
        <f>'стрельба пулевая'!AF11</f>
        <v>0</v>
      </c>
      <c r="AL38" s="600">
        <f>'стрельба пулевая'!AD15</f>
        <v>14400</v>
      </c>
      <c r="AM38" s="600">
        <f>'стрельба пулевая'!AF15</f>
        <v>2700</v>
      </c>
      <c r="AN38" s="600">
        <f>'стрельба пулевая'!AD18</f>
        <v>0</v>
      </c>
      <c r="AO38" s="600">
        <f>'стрельба пулевая'!AF18</f>
        <v>0</v>
      </c>
      <c r="AP38" s="600">
        <f>'стрельба пулевая'!AD23</f>
        <v>0</v>
      </c>
      <c r="AQ38" s="600">
        <f>'стрельба пулевая'!AF23</f>
        <v>0</v>
      </c>
      <c r="AR38" s="600">
        <f t="shared" si="10"/>
        <v>14400</v>
      </c>
      <c r="AS38" s="600">
        <f t="shared" si="11"/>
        <v>2700</v>
      </c>
      <c r="AT38" s="681">
        <f t="shared" si="12"/>
        <v>13500</v>
      </c>
      <c r="AU38" s="711">
        <f t="shared" si="16"/>
        <v>0</v>
      </c>
      <c r="AV38" s="715">
        <f t="shared" si="0"/>
        <v>114800</v>
      </c>
      <c r="AW38" s="710">
        <f t="shared" si="1"/>
        <v>67822.11</v>
      </c>
      <c r="AX38" s="718">
        <f t="shared" si="2"/>
        <v>46977.89</v>
      </c>
    </row>
    <row r="39" spans="1:50" ht="21" customHeight="1" x14ac:dyDescent="0.3">
      <c r="A39" s="42" t="s">
        <v>121</v>
      </c>
      <c r="B39" s="643" t="s">
        <v>36</v>
      </c>
      <c r="C39" s="651" t="s">
        <v>42</v>
      </c>
      <c r="D39" s="660">
        <f t="shared" si="3"/>
        <v>25800</v>
      </c>
      <c r="E39" s="678">
        <f>'Тяжелая атлетика'!G11</f>
        <v>15000</v>
      </c>
      <c r="F39" s="678">
        <f>'Тяжелая атлетика'!G15</f>
        <v>7200</v>
      </c>
      <c r="G39" s="678">
        <f>'Тяжелая атлетика'!G18</f>
        <v>0</v>
      </c>
      <c r="H39" s="678">
        <f>'Тяжелая атлетика'!G21</f>
        <v>3600</v>
      </c>
      <c r="I39" s="700">
        <f>'Тяжелая атлетика'!J11</f>
        <v>6220</v>
      </c>
      <c r="J39" s="700">
        <f>'Тяжелая атлетика'!J15</f>
        <v>0</v>
      </c>
      <c r="K39" s="700">
        <f>'Тяжелая атлетика'!J18</f>
        <v>0</v>
      </c>
      <c r="L39" s="700">
        <f>'Тяжелая атлетика'!J21</f>
        <v>0</v>
      </c>
      <c r="M39" s="700">
        <f t="shared" si="14"/>
        <v>6220</v>
      </c>
      <c r="N39" s="702">
        <f t="shared" si="5"/>
        <v>19580</v>
      </c>
      <c r="O39" s="660">
        <f t="shared" si="6"/>
        <v>35700</v>
      </c>
      <c r="P39" s="678">
        <f>'Тяжелая атлетика'!N11</f>
        <v>9600</v>
      </c>
      <c r="Q39" s="678">
        <f>'Тяжелая атлетика'!N15</f>
        <v>21600</v>
      </c>
      <c r="R39" s="678">
        <f>'Тяжелая атлетика'!N18</f>
        <v>0</v>
      </c>
      <c r="S39" s="678">
        <f>'Тяжелая атлетика'!N21</f>
        <v>4500</v>
      </c>
      <c r="T39" s="619">
        <f>'Тяжелая атлетика'!R11</f>
        <v>7000</v>
      </c>
      <c r="U39" s="619">
        <f>'Тяжелая атлетика'!R15</f>
        <v>0</v>
      </c>
      <c r="V39" s="619">
        <f>'Тяжелая атлетика'!R18</f>
        <v>0</v>
      </c>
      <c r="W39" s="619">
        <f>'Тяжелая атлетика'!R21</f>
        <v>0</v>
      </c>
      <c r="X39" s="619">
        <f t="shared" si="7"/>
        <v>7000</v>
      </c>
      <c r="Y39" s="705">
        <f>SUM(O39,-X39)</f>
        <v>28700</v>
      </c>
      <c r="Z39" s="660">
        <f t="shared" si="9"/>
        <v>2250</v>
      </c>
      <c r="AA39" s="41">
        <f t="shared" si="15"/>
        <v>11400</v>
      </c>
      <c r="AB39" s="602">
        <f>'Тяжелая атлетика'!V11</f>
        <v>4800</v>
      </c>
      <c r="AC39" s="602">
        <f>'Тяжелая атлетика'!Y11</f>
        <v>0</v>
      </c>
      <c r="AD39" s="602">
        <f>'Тяжелая атлетика'!V15</f>
        <v>4800</v>
      </c>
      <c r="AE39" s="602">
        <f>'Тяжелая атлетика'!Y15</f>
        <v>1350</v>
      </c>
      <c r="AF39" s="602">
        <f>'Тяжелая атлетика'!V18</f>
        <v>0</v>
      </c>
      <c r="AG39" s="602">
        <f>'Тяжелая атлетика'!Y18</f>
        <v>0</v>
      </c>
      <c r="AH39" s="602">
        <f>'Тяжелая атлетика'!V21</f>
        <v>1800</v>
      </c>
      <c r="AI39" s="602">
        <f>'Тяжелая атлетика'!Y21</f>
        <v>900</v>
      </c>
      <c r="AJ39" s="600">
        <f>'Тяжелая атлетика'!AD11</f>
        <v>3000</v>
      </c>
      <c r="AK39" s="600">
        <f>'Тяжелая атлетика'!AF11</f>
        <v>1500</v>
      </c>
      <c r="AL39" s="600">
        <f>'Тяжелая атлетика'!AD15</f>
        <v>0</v>
      </c>
      <c r="AM39" s="600">
        <f>'Тяжелая атлетика'!AF15</f>
        <v>0</v>
      </c>
      <c r="AN39" s="600">
        <f>'Тяжелая атлетика'!AD18</f>
        <v>0</v>
      </c>
      <c r="AO39" s="600">
        <f>'Тяжелая атлетика'!AF18</f>
        <v>0</v>
      </c>
      <c r="AP39" s="600">
        <f>'Тяжелая атлетика'!AD21</f>
        <v>0</v>
      </c>
      <c r="AQ39" s="600">
        <f>'Тяжелая атлетика'!AF21</f>
        <v>0</v>
      </c>
      <c r="AR39" s="600">
        <f t="shared" si="10"/>
        <v>3000</v>
      </c>
      <c r="AS39" s="600">
        <f t="shared" si="11"/>
        <v>1500</v>
      </c>
      <c r="AT39" s="681">
        <f t="shared" si="12"/>
        <v>8400</v>
      </c>
      <c r="AU39" s="711">
        <f t="shared" si="16"/>
        <v>750</v>
      </c>
      <c r="AV39" s="715">
        <f t="shared" si="0"/>
        <v>75150</v>
      </c>
      <c r="AW39" s="710">
        <f t="shared" si="1"/>
        <v>17720</v>
      </c>
      <c r="AX39" s="718">
        <f t="shared" si="2"/>
        <v>57430</v>
      </c>
    </row>
    <row r="40" spans="1:50" ht="19.5" customHeight="1" x14ac:dyDescent="0.3">
      <c r="A40" s="42" t="s">
        <v>122</v>
      </c>
      <c r="B40" s="643" t="s">
        <v>37</v>
      </c>
      <c r="C40" s="651" t="s">
        <v>42</v>
      </c>
      <c r="D40" s="660">
        <f t="shared" si="3"/>
        <v>7200</v>
      </c>
      <c r="E40" s="678">
        <f>Теннис!G10</f>
        <v>0</v>
      </c>
      <c r="F40" s="678">
        <f>Теннис!G14</f>
        <v>4800</v>
      </c>
      <c r="G40" s="678">
        <f>Теннис!G18</f>
        <v>0</v>
      </c>
      <c r="H40" s="678">
        <f>Теннис!G21</f>
        <v>2400</v>
      </c>
      <c r="I40" s="700">
        <f>Теннис!J10</f>
        <v>0</v>
      </c>
      <c r="J40" s="700">
        <f>Теннис!J14</f>
        <v>1172.8</v>
      </c>
      <c r="K40" s="700">
        <f>Теннис!J18</f>
        <v>0</v>
      </c>
      <c r="L40" s="700">
        <f>Теннис!J21</f>
        <v>0</v>
      </c>
      <c r="M40" s="700">
        <f t="shared" si="14"/>
        <v>1172.8</v>
      </c>
      <c r="N40" s="702">
        <f t="shared" si="5"/>
        <v>6027.2</v>
      </c>
      <c r="O40" s="660">
        <f t="shared" si="6"/>
        <v>21000</v>
      </c>
      <c r="P40" s="678">
        <f>Теннис!N10</f>
        <v>0</v>
      </c>
      <c r="Q40" s="678">
        <f>Теннис!N14</f>
        <v>12000</v>
      </c>
      <c r="R40" s="678">
        <f>Теннис!N18</f>
        <v>0</v>
      </c>
      <c r="S40" s="678">
        <f>Теннис!N21</f>
        <v>9000</v>
      </c>
      <c r="T40" s="619">
        <f>Теннис!R10</f>
        <v>0</v>
      </c>
      <c r="U40" s="619">
        <f>Теннис!R14</f>
        <v>7832</v>
      </c>
      <c r="V40" s="619">
        <f>Теннис!R18</f>
        <v>0</v>
      </c>
      <c r="W40" s="619">
        <f>Теннис!R21</f>
        <v>0</v>
      </c>
      <c r="X40" s="619">
        <f t="shared" si="7"/>
        <v>7832</v>
      </c>
      <c r="Y40" s="705">
        <f>SUM(O40,-X40)</f>
        <v>13168</v>
      </c>
      <c r="Z40" s="660">
        <f t="shared" si="9"/>
        <v>750</v>
      </c>
      <c r="AA40" s="41">
        <f t="shared" si="15"/>
        <v>4800</v>
      </c>
      <c r="AB40" s="602">
        <f>Теннис!V10</f>
        <v>0</v>
      </c>
      <c r="AC40" s="602">
        <f>Теннис!Y10</f>
        <v>0</v>
      </c>
      <c r="AD40" s="602">
        <f>Теннис!V14</f>
        <v>3200</v>
      </c>
      <c r="AE40" s="602">
        <f>Теннис!Y14</f>
        <v>750</v>
      </c>
      <c r="AF40" s="602">
        <f>Теннис!V18</f>
        <v>0</v>
      </c>
      <c r="AG40" s="602">
        <f>Теннис!Y18</f>
        <v>0</v>
      </c>
      <c r="AH40" s="602">
        <f>Теннис!V21</f>
        <v>1600</v>
      </c>
      <c r="AI40" s="602">
        <f>Теннис!Y21</f>
        <v>0</v>
      </c>
      <c r="AJ40" s="600">
        <f>Теннис!AD10</f>
        <v>0</v>
      </c>
      <c r="AK40" s="600">
        <f>Теннис!AF10</f>
        <v>0</v>
      </c>
      <c r="AL40" s="600">
        <f>Теннис!AD14</f>
        <v>2000</v>
      </c>
      <c r="AM40" s="600">
        <f>Теннис!AF14</f>
        <v>0</v>
      </c>
      <c r="AN40" s="600">
        <f>Теннис!AD18</f>
        <v>0</v>
      </c>
      <c r="AO40" s="600">
        <f>Теннис!AF18</f>
        <v>0</v>
      </c>
      <c r="AP40" s="600">
        <f>Теннис!AD21</f>
        <v>0</v>
      </c>
      <c r="AQ40" s="600">
        <f>Теннис!AF21</f>
        <v>0</v>
      </c>
      <c r="AR40" s="600">
        <f t="shared" si="10"/>
        <v>2000</v>
      </c>
      <c r="AS40" s="600">
        <f t="shared" si="11"/>
        <v>0</v>
      </c>
      <c r="AT40" s="681">
        <f t="shared" si="12"/>
        <v>2800</v>
      </c>
      <c r="AU40" s="711">
        <f t="shared" si="16"/>
        <v>750</v>
      </c>
      <c r="AV40" s="715">
        <f t="shared" si="0"/>
        <v>33750</v>
      </c>
      <c r="AW40" s="710">
        <f t="shared" si="1"/>
        <v>11004.8</v>
      </c>
      <c r="AX40" s="718">
        <f t="shared" si="2"/>
        <v>22745.200000000001</v>
      </c>
    </row>
    <row r="41" spans="1:50" ht="21.75" customHeight="1" x14ac:dyDescent="0.3">
      <c r="A41" s="42" t="s">
        <v>123</v>
      </c>
      <c r="B41" s="644" t="s">
        <v>38</v>
      </c>
      <c r="C41" s="651" t="s">
        <v>42</v>
      </c>
      <c r="D41" s="660">
        <f t="shared" si="3"/>
        <v>86600</v>
      </c>
      <c r="E41" s="678">
        <f>Футбол!G16</f>
        <v>16600</v>
      </c>
      <c r="F41" s="678">
        <f>Футбол!G23</f>
        <v>29800</v>
      </c>
      <c r="G41" s="678">
        <f>Футбол!G29</f>
        <v>21600</v>
      </c>
      <c r="H41" s="678">
        <f>Футбол!G35</f>
        <v>18600</v>
      </c>
      <c r="I41" s="700">
        <f>Футбол!J30</f>
        <v>0</v>
      </c>
      <c r="J41" s="700">
        <f>Футбол!J23</f>
        <v>7408.6</v>
      </c>
      <c r="K41" s="700">
        <f>Футбол!J29</f>
        <v>0</v>
      </c>
      <c r="L41" s="700">
        <f>Футбол!J35</f>
        <v>0</v>
      </c>
      <c r="M41" s="700">
        <f t="shared" si="14"/>
        <v>7408.6</v>
      </c>
      <c r="N41" s="702">
        <f t="shared" si="5"/>
        <v>79191.399999999994</v>
      </c>
      <c r="O41" s="660">
        <f t="shared" si="6"/>
        <v>64000</v>
      </c>
      <c r="P41" s="678">
        <f>Футбол!N16</f>
        <v>12000</v>
      </c>
      <c r="Q41" s="678">
        <f>Футбол!N23</f>
        <v>16000</v>
      </c>
      <c r="R41" s="678">
        <f>Футбол!N29</f>
        <v>16000</v>
      </c>
      <c r="S41" s="678">
        <f>Футбол!N35</f>
        <v>20000</v>
      </c>
      <c r="T41" s="619">
        <f>Футбол!R16</f>
        <v>31440</v>
      </c>
      <c r="U41" s="619">
        <f>Футбол!R23</f>
        <v>15000</v>
      </c>
      <c r="V41" s="619">
        <f>Футбол!R29</f>
        <v>0</v>
      </c>
      <c r="W41" s="619">
        <f>Футбол!R35</f>
        <v>0</v>
      </c>
      <c r="X41" s="619">
        <f t="shared" si="7"/>
        <v>46440</v>
      </c>
      <c r="Y41" s="705">
        <f t="shared" si="8"/>
        <v>17560</v>
      </c>
      <c r="Z41" s="660">
        <f t="shared" si="9"/>
        <v>3000</v>
      </c>
      <c r="AA41" s="41">
        <f t="shared" si="15"/>
        <v>116000</v>
      </c>
      <c r="AB41" s="602">
        <f>Футбол!V16</f>
        <v>18750</v>
      </c>
      <c r="AC41" s="602">
        <f>Футбол!Y16</f>
        <v>450</v>
      </c>
      <c r="AD41" s="602">
        <f>Футбол!V23</f>
        <v>40000</v>
      </c>
      <c r="AE41" s="602">
        <f>Футбол!Y23</f>
        <v>600</v>
      </c>
      <c r="AF41" s="602">
        <f>Футбол!V29</f>
        <v>40000</v>
      </c>
      <c r="AG41" s="602">
        <f>Футбол!Y29</f>
        <v>750</v>
      </c>
      <c r="AH41" s="602">
        <f>Футбол!V35</f>
        <v>17250</v>
      </c>
      <c r="AI41" s="602">
        <f>Футбол!Y35</f>
        <v>1200</v>
      </c>
      <c r="AJ41" s="600">
        <f>Футбол!AD16</f>
        <v>39000</v>
      </c>
      <c r="AK41" s="600">
        <f>Футбол!AF16</f>
        <v>1600</v>
      </c>
      <c r="AL41" s="600">
        <f>Футбол!AD23</f>
        <v>20000</v>
      </c>
      <c r="AM41" s="600">
        <f>Футбол!AF23</f>
        <v>3000</v>
      </c>
      <c r="AN41" s="600">
        <f>Футбол!AD29</f>
        <v>0</v>
      </c>
      <c r="AO41" s="600">
        <f>Футбол!AF29</f>
        <v>0</v>
      </c>
      <c r="AP41" s="600">
        <f>Футбол!AD35</f>
        <v>0</v>
      </c>
      <c r="AQ41" s="600">
        <f>Футбол!AF35</f>
        <v>0</v>
      </c>
      <c r="AR41" s="600">
        <f t="shared" si="10"/>
        <v>59000</v>
      </c>
      <c r="AS41" s="600">
        <f t="shared" si="11"/>
        <v>4600</v>
      </c>
      <c r="AT41" s="681">
        <f t="shared" si="12"/>
        <v>57000</v>
      </c>
      <c r="AU41" s="711">
        <f t="shared" si="16"/>
        <v>-1600</v>
      </c>
      <c r="AV41" s="715">
        <f t="shared" si="0"/>
        <v>269600</v>
      </c>
      <c r="AW41" s="710">
        <f t="shared" si="1"/>
        <v>117448.6</v>
      </c>
      <c r="AX41" s="718">
        <f t="shared" si="2"/>
        <v>152151.4</v>
      </c>
    </row>
    <row r="42" spans="1:50" ht="21" customHeight="1" x14ac:dyDescent="0.3">
      <c r="A42" s="42" t="s">
        <v>124</v>
      </c>
      <c r="B42" s="644" t="s">
        <v>39</v>
      </c>
      <c r="C42" s="651" t="s">
        <v>42</v>
      </c>
      <c r="D42" s="660">
        <f t="shared" si="3"/>
        <v>1800</v>
      </c>
      <c r="E42" s="678">
        <f>Хоккей!G11</f>
        <v>0</v>
      </c>
      <c r="F42" s="678">
        <f>Хоккей!G14</f>
        <v>0</v>
      </c>
      <c r="G42" s="678">
        <f>Хоккей!G18</f>
        <v>0</v>
      </c>
      <c r="H42" s="678">
        <f>Хоккей!G23</f>
        <v>1800</v>
      </c>
      <c r="I42" s="700">
        <f>Хоккей!J11</f>
        <v>54000</v>
      </c>
      <c r="J42" s="700">
        <f>Хоккей!J14</f>
        <v>0</v>
      </c>
      <c r="K42" s="700">
        <f>Хоккей!J18</f>
        <v>0</v>
      </c>
      <c r="L42" s="700">
        <f>Хоккей!J23</f>
        <v>0</v>
      </c>
      <c r="M42" s="700">
        <f t="shared" si="14"/>
        <v>54000</v>
      </c>
      <c r="N42" s="702">
        <f t="shared" si="5"/>
        <v>-52200</v>
      </c>
      <c r="O42" s="660">
        <f t="shared" si="6"/>
        <v>8800</v>
      </c>
      <c r="P42" s="678">
        <f>Хоккей!N11</f>
        <v>0</v>
      </c>
      <c r="Q42" s="678">
        <f>Хоккей!N14</f>
        <v>8800</v>
      </c>
      <c r="R42" s="678">
        <f>Хоккей!N18</f>
        <v>0</v>
      </c>
      <c r="S42" s="678">
        <f>Хоккей!N23</f>
        <v>0</v>
      </c>
      <c r="T42" s="619">
        <f>Хоккей!R11</f>
        <v>0</v>
      </c>
      <c r="U42" s="619">
        <f>Хоккей!R14</f>
        <v>0</v>
      </c>
      <c r="V42" s="619">
        <f>Хоккей!R18</f>
        <v>0</v>
      </c>
      <c r="W42" s="619">
        <f>Хоккей!R23</f>
        <v>0</v>
      </c>
      <c r="X42" s="619">
        <f t="shared" si="7"/>
        <v>0</v>
      </c>
      <c r="Y42" s="705">
        <f t="shared" si="8"/>
        <v>8800</v>
      </c>
      <c r="Z42" s="660">
        <f t="shared" si="9"/>
        <v>600</v>
      </c>
      <c r="AA42" s="41">
        <f t="shared" si="15"/>
        <v>112200</v>
      </c>
      <c r="AB42" s="602">
        <f>Хоккей!V11</f>
        <v>79200</v>
      </c>
      <c r="AC42" s="602">
        <f>Хоккей!Y11</f>
        <v>0</v>
      </c>
      <c r="AD42" s="602">
        <f>Хоккей!V14</f>
        <v>13200</v>
      </c>
      <c r="AE42" s="602">
        <f>Хоккей!Y14</f>
        <v>0</v>
      </c>
      <c r="AF42" s="602">
        <f>Хоккей!V18</f>
        <v>0</v>
      </c>
      <c r="AG42" s="602">
        <f>Хоккей!Y18</f>
        <v>0</v>
      </c>
      <c r="AH42" s="602">
        <f>Хоккей!V23</f>
        <v>19800</v>
      </c>
      <c r="AI42" s="602">
        <f>Хоккей!Y23</f>
        <v>600</v>
      </c>
      <c r="AJ42" s="600">
        <f>Хоккей!AD11</f>
        <v>95100</v>
      </c>
      <c r="AK42" s="600">
        <f>Хоккей!AF11</f>
        <v>0</v>
      </c>
      <c r="AL42" s="600">
        <f>Хоккей!AD14</f>
        <v>12000</v>
      </c>
      <c r="AM42" s="600">
        <f>Хоккей!AF14</f>
        <v>0</v>
      </c>
      <c r="AN42" s="600">
        <f>Хоккей!AD18</f>
        <v>0</v>
      </c>
      <c r="AO42" s="600">
        <f>Хоккей!AF18</f>
        <v>0</v>
      </c>
      <c r="AP42" s="600">
        <f>Хоккей!AD23</f>
        <v>0</v>
      </c>
      <c r="AQ42" s="600">
        <f>Хоккей!AF23</f>
        <v>0</v>
      </c>
      <c r="AR42" s="600">
        <f t="shared" si="10"/>
        <v>107100</v>
      </c>
      <c r="AS42" s="600">
        <f t="shared" si="11"/>
        <v>0</v>
      </c>
      <c r="AT42" s="681">
        <f t="shared" si="12"/>
        <v>5100</v>
      </c>
      <c r="AU42" s="711">
        <f t="shared" si="16"/>
        <v>600</v>
      </c>
      <c r="AV42" s="715">
        <f t="shared" si="0"/>
        <v>123400</v>
      </c>
      <c r="AW42" s="710">
        <f t="shared" si="1"/>
        <v>161100</v>
      </c>
      <c r="AX42" s="718">
        <f t="shared" si="2"/>
        <v>-37700</v>
      </c>
    </row>
    <row r="43" spans="1:50" ht="19.5" customHeight="1" x14ac:dyDescent="0.3">
      <c r="A43" s="42" t="s">
        <v>125</v>
      </c>
      <c r="B43" s="645" t="s">
        <v>40</v>
      </c>
      <c r="C43" s="652" t="s">
        <v>42</v>
      </c>
      <c r="D43" s="661">
        <f t="shared" si="3"/>
        <v>4200</v>
      </c>
      <c r="E43" s="679">
        <f>'Шахматы, шашки'!G13</f>
        <v>2400</v>
      </c>
      <c r="F43" s="679">
        <f>'Шахматы, шашки'!G16</f>
        <v>600</v>
      </c>
      <c r="G43" s="679">
        <f>'Шахматы, шашки'!G20</f>
        <v>1200</v>
      </c>
      <c r="H43" s="679">
        <f>'Шахматы, шашки'!G24</f>
        <v>0</v>
      </c>
      <c r="I43" s="701">
        <f>'Шахматы, шашки'!J14</f>
        <v>0</v>
      </c>
      <c r="J43" s="701">
        <f>'Шахматы, шашки'!J16</f>
        <v>0</v>
      </c>
      <c r="K43" s="701">
        <f>'Шахматы, шашки'!J20</f>
        <v>0</v>
      </c>
      <c r="L43" s="701">
        <f>'Шахматы, шашки'!J24</f>
        <v>0</v>
      </c>
      <c r="M43" s="701">
        <f t="shared" si="14"/>
        <v>0</v>
      </c>
      <c r="N43" s="703">
        <f t="shared" si="5"/>
        <v>4200</v>
      </c>
      <c r="O43" s="660">
        <f t="shared" si="6"/>
        <v>11800</v>
      </c>
      <c r="P43" s="679">
        <f>'Шахматы, шашки'!N13</f>
        <v>7200</v>
      </c>
      <c r="Q43" s="679">
        <f>'Шахматы, шашки'!N16</f>
        <v>600</v>
      </c>
      <c r="R43" s="680">
        <f>'Шахматы, шашки'!N20</f>
        <v>4000</v>
      </c>
      <c r="S43" s="679">
        <f>'Шахматы, шашки'!N24</f>
        <v>0</v>
      </c>
      <c r="T43" s="620">
        <f>'Шахматы, шашки'!R13</f>
        <v>0</v>
      </c>
      <c r="U43" s="620">
        <f>'Шахматы, шашки'!R16</f>
        <v>0</v>
      </c>
      <c r="V43" s="620">
        <f>'Шахматы, шашки'!R20</f>
        <v>0</v>
      </c>
      <c r="W43" s="620">
        <f>'Шахматы, шашки'!R24</f>
        <v>0</v>
      </c>
      <c r="X43" s="620">
        <f t="shared" si="7"/>
        <v>0</v>
      </c>
      <c r="Y43" s="706">
        <f t="shared" si="8"/>
        <v>11800</v>
      </c>
      <c r="Z43" s="661">
        <f t="shared" si="9"/>
        <v>0</v>
      </c>
      <c r="AA43" s="43">
        <f t="shared" si="15"/>
        <v>11900</v>
      </c>
      <c r="AB43" s="603">
        <f>'Шахматы, шашки'!V13</f>
        <v>6400</v>
      </c>
      <c r="AC43" s="603">
        <f>'Шахматы, шашки'!Y13</f>
        <v>0</v>
      </c>
      <c r="AD43" s="603">
        <f>'Шахматы, шашки'!V16</f>
        <v>300</v>
      </c>
      <c r="AE43" s="603">
        <f>'Шахматы, шашки'!Y16</f>
        <v>0</v>
      </c>
      <c r="AF43" s="603">
        <f>'Шахматы, шашки'!V20</f>
        <v>5200</v>
      </c>
      <c r="AG43" s="603">
        <f>'Шахматы, шашки'!Y20</f>
        <v>0</v>
      </c>
      <c r="AH43" s="603">
        <f>'Шахматы, шашки'!V24</f>
        <v>0</v>
      </c>
      <c r="AI43" s="603">
        <f>'Шахматы, шашки'!Y24</f>
        <v>0</v>
      </c>
      <c r="AJ43" s="601">
        <f>'Шахматы, шашки'!AD13</f>
        <v>2000</v>
      </c>
      <c r="AK43" s="601">
        <f>'Шахматы, шашки'!AF13</f>
        <v>0</v>
      </c>
      <c r="AL43" s="601">
        <f>'Шахматы, шашки'!AD16</f>
        <v>0</v>
      </c>
      <c r="AM43" s="601">
        <f>'Шахматы, шашки'!AF16</f>
        <v>0</v>
      </c>
      <c r="AN43" s="601">
        <f>'Шахматы, шашки'!AD20</f>
        <v>0</v>
      </c>
      <c r="AO43" s="601">
        <f>'Шахматы, шашки'!AF20</f>
        <v>0</v>
      </c>
      <c r="AP43" s="601">
        <f>'Шахматы, шашки'!AD24</f>
        <v>0</v>
      </c>
      <c r="AQ43" s="601">
        <f>'Шахматы, шашки'!AF24</f>
        <v>0</v>
      </c>
      <c r="AR43" s="601">
        <f t="shared" si="10"/>
        <v>2000</v>
      </c>
      <c r="AS43" s="601">
        <f t="shared" si="11"/>
        <v>0</v>
      </c>
      <c r="AT43" s="682">
        <f t="shared" si="12"/>
        <v>9900</v>
      </c>
      <c r="AU43" s="712">
        <f>SUM(Z43,-AS43)</f>
        <v>0</v>
      </c>
      <c r="AV43" s="715">
        <f t="shared" si="0"/>
        <v>27900</v>
      </c>
      <c r="AW43" s="710">
        <f t="shared" si="1"/>
        <v>2000</v>
      </c>
      <c r="AX43" s="718">
        <f t="shared" si="2"/>
        <v>25900</v>
      </c>
    </row>
    <row r="44" spans="1:50" ht="18.75" x14ac:dyDescent="0.3">
      <c r="A44" s="44"/>
      <c r="B44" s="779"/>
      <c r="C44" s="780"/>
      <c r="D44" s="609"/>
      <c r="E44" s="604"/>
      <c r="F44" s="604"/>
      <c r="G44" s="604"/>
      <c r="H44" s="752"/>
      <c r="I44" s="604"/>
      <c r="J44" s="604"/>
      <c r="K44" s="604"/>
      <c r="L44" s="604"/>
      <c r="M44" s="604"/>
      <c r="N44" s="753"/>
      <c r="O44" s="662"/>
      <c r="P44" s="604"/>
      <c r="Q44" s="604"/>
      <c r="R44" s="604"/>
      <c r="S44" s="604"/>
      <c r="T44" s="604"/>
      <c r="U44" s="604"/>
      <c r="V44" s="604"/>
      <c r="W44" s="604"/>
      <c r="X44" s="609"/>
      <c r="Y44" s="752"/>
      <c r="Z44" s="662"/>
      <c r="AA44" s="604"/>
      <c r="AB44" s="605"/>
      <c r="AC44" s="606"/>
      <c r="AD44" s="606"/>
      <c r="AE44" s="606"/>
      <c r="AF44" s="606"/>
      <c r="AG44" s="606"/>
      <c r="AH44" s="606"/>
      <c r="AI44" s="606"/>
      <c r="AJ44" s="605"/>
      <c r="AK44" s="606"/>
      <c r="AL44" s="606"/>
      <c r="AM44" s="606"/>
      <c r="AN44" s="606"/>
      <c r="AO44" s="606"/>
      <c r="AP44" s="606"/>
      <c r="AQ44" s="606"/>
      <c r="AR44" s="606"/>
      <c r="AS44" s="606"/>
      <c r="AT44" s="708"/>
      <c r="AU44" s="713"/>
      <c r="AV44" s="716"/>
      <c r="AW44" s="748"/>
      <c r="AX44" s="750"/>
    </row>
    <row r="45" spans="1:50" s="21" customFormat="1" ht="20.25" x14ac:dyDescent="0.3">
      <c r="A45" s="45"/>
      <c r="B45" s="781" t="s">
        <v>44</v>
      </c>
      <c r="C45" s="782"/>
      <c r="D45" s="608">
        <f>SUM(D14:D44)</f>
        <v>1463940</v>
      </c>
      <c r="E45" s="607">
        <f t="shared" ref="E45:AU45" si="17">SUM(E14:E44)</f>
        <v>551490</v>
      </c>
      <c r="F45" s="607">
        <f t="shared" si="17"/>
        <v>360400</v>
      </c>
      <c r="G45" s="607">
        <f t="shared" si="17"/>
        <v>206400</v>
      </c>
      <c r="H45" s="754">
        <f t="shared" si="17"/>
        <v>345650</v>
      </c>
      <c r="I45" s="607">
        <f t="shared" si="17"/>
        <v>259187.81</v>
      </c>
      <c r="J45" s="607">
        <f t="shared" si="17"/>
        <v>261699.20000000001</v>
      </c>
      <c r="K45" s="607">
        <f t="shared" si="17"/>
        <v>43505.2</v>
      </c>
      <c r="L45" s="607">
        <f t="shared" si="17"/>
        <v>0</v>
      </c>
      <c r="M45" s="607">
        <f t="shared" si="17"/>
        <v>564392.21</v>
      </c>
      <c r="N45" s="755">
        <f t="shared" si="17"/>
        <v>899547.78999999992</v>
      </c>
      <c r="O45" s="663">
        <f t="shared" si="17"/>
        <v>2378987</v>
      </c>
      <c r="P45" s="607">
        <f t="shared" si="17"/>
        <v>848930</v>
      </c>
      <c r="Q45" s="607">
        <f t="shared" si="17"/>
        <v>725507</v>
      </c>
      <c r="R45" s="607">
        <f t="shared" si="17"/>
        <v>261450</v>
      </c>
      <c r="S45" s="607">
        <f t="shared" si="17"/>
        <v>543100</v>
      </c>
      <c r="T45" s="607">
        <f t="shared" si="17"/>
        <v>491660</v>
      </c>
      <c r="U45" s="607">
        <f t="shared" si="17"/>
        <v>596739.5</v>
      </c>
      <c r="V45" s="607">
        <f t="shared" si="17"/>
        <v>67277.5</v>
      </c>
      <c r="W45" s="607">
        <f t="shared" si="17"/>
        <v>0</v>
      </c>
      <c r="X45" s="608">
        <f t="shared" si="17"/>
        <v>1155677</v>
      </c>
      <c r="Y45" s="754">
        <f t="shared" si="17"/>
        <v>1223310</v>
      </c>
      <c r="Z45" s="663">
        <f t="shared" si="17"/>
        <v>126300</v>
      </c>
      <c r="AA45" s="607">
        <f t="shared" si="17"/>
        <v>1498973</v>
      </c>
      <c r="AB45" s="607">
        <f t="shared" si="17"/>
        <v>563700</v>
      </c>
      <c r="AC45" s="607">
        <f t="shared" si="17"/>
        <v>43050</v>
      </c>
      <c r="AD45" s="607">
        <f t="shared" si="17"/>
        <v>431400</v>
      </c>
      <c r="AE45" s="607">
        <f t="shared" si="17"/>
        <v>36600</v>
      </c>
      <c r="AF45" s="607">
        <f t="shared" si="17"/>
        <v>178800</v>
      </c>
      <c r="AG45" s="607">
        <f t="shared" si="17"/>
        <v>9000</v>
      </c>
      <c r="AH45" s="607">
        <f t="shared" si="17"/>
        <v>325073</v>
      </c>
      <c r="AI45" s="607">
        <f t="shared" si="17"/>
        <v>37650</v>
      </c>
      <c r="AJ45" s="607">
        <f t="shared" si="17"/>
        <v>435700</v>
      </c>
      <c r="AK45" s="607">
        <f t="shared" si="17"/>
        <v>35653</v>
      </c>
      <c r="AL45" s="607">
        <f t="shared" si="17"/>
        <v>501075</v>
      </c>
      <c r="AM45" s="607">
        <f t="shared" si="17"/>
        <v>44000</v>
      </c>
      <c r="AN45" s="607">
        <f t="shared" si="17"/>
        <v>35100</v>
      </c>
      <c r="AO45" s="607">
        <f t="shared" si="17"/>
        <v>3450</v>
      </c>
      <c r="AP45" s="607">
        <f t="shared" si="17"/>
        <v>0</v>
      </c>
      <c r="AQ45" s="607">
        <f t="shared" si="17"/>
        <v>0</v>
      </c>
      <c r="AR45" s="607">
        <f t="shared" si="17"/>
        <v>971875</v>
      </c>
      <c r="AS45" s="607">
        <f t="shared" si="17"/>
        <v>83103</v>
      </c>
      <c r="AT45" s="683">
        <f t="shared" si="17"/>
        <v>527098</v>
      </c>
      <c r="AU45" s="707">
        <f t="shared" si="17"/>
        <v>43197</v>
      </c>
      <c r="AV45" s="763">
        <f>SUM(AV14:AV44)</f>
        <v>5468200</v>
      </c>
      <c r="AW45" s="764">
        <f>SUM(AW14:AW44)</f>
        <v>2775047.2099999995</v>
      </c>
      <c r="AX45" s="765">
        <f>SUM(AX14:AX44)</f>
        <v>2693152.7900000005</v>
      </c>
    </row>
    <row r="46" spans="1:50" ht="19.5" thickBot="1" x14ac:dyDescent="0.35">
      <c r="A46" s="46"/>
      <c r="B46" s="783"/>
      <c r="C46" s="784"/>
      <c r="D46" s="672"/>
      <c r="E46" s="665"/>
      <c r="F46" s="665"/>
      <c r="G46" s="665"/>
      <c r="H46" s="756"/>
      <c r="I46" s="665"/>
      <c r="J46" s="665"/>
      <c r="K46" s="665"/>
      <c r="L46" s="665"/>
      <c r="M46" s="665"/>
      <c r="N46" s="757"/>
      <c r="O46" s="664"/>
      <c r="P46" s="665"/>
      <c r="Q46" s="665"/>
      <c r="R46" s="665"/>
      <c r="S46" s="665"/>
      <c r="T46" s="665"/>
      <c r="U46" s="665"/>
      <c r="V46" s="665"/>
      <c r="W46" s="665"/>
      <c r="X46" s="672"/>
      <c r="Y46" s="756"/>
      <c r="Z46" s="664"/>
      <c r="AA46" s="665"/>
      <c r="AB46" s="691"/>
      <c r="AC46" s="691"/>
      <c r="AD46" s="691"/>
      <c r="AE46" s="691"/>
      <c r="AF46" s="691"/>
      <c r="AG46" s="691"/>
      <c r="AH46" s="691"/>
      <c r="AI46" s="691"/>
      <c r="AJ46" s="691"/>
      <c r="AK46" s="691"/>
      <c r="AL46" s="691"/>
      <c r="AM46" s="691"/>
      <c r="AN46" s="691"/>
      <c r="AO46" s="691"/>
      <c r="AP46" s="691"/>
      <c r="AQ46" s="691"/>
      <c r="AR46" s="691"/>
      <c r="AS46" s="691"/>
      <c r="AT46" s="709"/>
      <c r="AU46" s="714"/>
      <c r="AV46" s="717"/>
      <c r="AW46" s="749"/>
      <c r="AX46" s="751"/>
    </row>
    <row r="47" spans="1:50" ht="27.75" customHeight="1" thickBot="1" x14ac:dyDescent="0.3">
      <c r="AX47" s="621"/>
    </row>
    <row r="48" spans="1:50" ht="13.5" hidden="1" customHeight="1" thickBot="1" x14ac:dyDescent="0.3"/>
    <row r="49" spans="2:19" ht="21" hidden="1" customHeight="1" thickBot="1" x14ac:dyDescent="0.3"/>
    <row r="50" spans="2:19" ht="45.75" customHeight="1" x14ac:dyDescent="0.4">
      <c r="B50" s="785"/>
      <c r="C50" s="775"/>
      <c r="D50" s="776" t="s">
        <v>388</v>
      </c>
      <c r="E50" s="770" t="s">
        <v>389</v>
      </c>
      <c r="F50" s="771" t="s">
        <v>58</v>
      </c>
      <c r="G50" s="622"/>
      <c r="I50" s="624"/>
      <c r="J50" s="624"/>
      <c r="K50" s="624"/>
      <c r="L50" s="624"/>
      <c r="M50" s="624"/>
      <c r="N50" s="625"/>
      <c r="O50" s="625"/>
      <c r="P50" s="626"/>
      <c r="S50" s="623"/>
    </row>
    <row r="51" spans="2:19" ht="22.5" customHeight="1" x14ac:dyDescent="0.35">
      <c r="B51" s="786" t="s">
        <v>384</v>
      </c>
      <c r="C51" s="775"/>
      <c r="D51" s="777">
        <f>E45+P45+AB45+AC45</f>
        <v>2007170</v>
      </c>
      <c r="E51" s="766">
        <f>I45+T45+AJ45+AK45</f>
        <v>1222200.81</v>
      </c>
      <c r="F51" s="772">
        <f>D51-E51</f>
        <v>784969.19</v>
      </c>
      <c r="G51" s="622"/>
    </row>
    <row r="52" spans="2:19" ht="30.75" customHeight="1" x14ac:dyDescent="0.35">
      <c r="B52" s="786" t="s">
        <v>385</v>
      </c>
      <c r="C52" s="775"/>
      <c r="D52" s="777">
        <f>F45+AD45+AE45+Q45</f>
        <v>1553907</v>
      </c>
      <c r="E52" s="766">
        <f>J45+U45+AL45+AM45</f>
        <v>1403513.7</v>
      </c>
      <c r="F52" s="772">
        <f t="shared" ref="F52:F54" si="18">D52-E52</f>
        <v>150393.30000000005</v>
      </c>
      <c r="G52" s="622"/>
    </row>
    <row r="53" spans="2:19" ht="22.5" customHeight="1" x14ac:dyDescent="0.35">
      <c r="B53" s="786" t="s">
        <v>386</v>
      </c>
      <c r="C53" s="775"/>
      <c r="D53" s="777">
        <f>G45+R45+AF45+AG45</f>
        <v>655650</v>
      </c>
      <c r="E53" s="766">
        <f>K45+V45+AN45+AO45</f>
        <v>149332.70000000001</v>
      </c>
      <c r="F53" s="772">
        <f t="shared" si="18"/>
        <v>506317.3</v>
      </c>
      <c r="G53" s="622"/>
    </row>
    <row r="54" spans="2:19" ht="21.75" customHeight="1" x14ac:dyDescent="0.35">
      <c r="B54" s="786" t="s">
        <v>387</v>
      </c>
      <c r="C54" s="775"/>
      <c r="D54" s="777">
        <f>H45+S45+AH45+AI45</f>
        <v>1251473</v>
      </c>
      <c r="E54" s="766">
        <f>L45+W45+AP45+AQ45</f>
        <v>0</v>
      </c>
      <c r="F54" s="772">
        <f t="shared" si="18"/>
        <v>1251473</v>
      </c>
      <c r="G54" s="622"/>
    </row>
    <row r="55" spans="2:19" ht="75" customHeight="1" thickBot="1" x14ac:dyDescent="0.4">
      <c r="B55" s="786" t="s">
        <v>3</v>
      </c>
      <c r="C55" s="775"/>
      <c r="D55" s="778">
        <f>SUM(D51:D54)</f>
        <v>5468200</v>
      </c>
      <c r="E55" s="773">
        <f>SUM(E51:E54)</f>
        <v>2775047.21</v>
      </c>
      <c r="F55" s="774">
        <f>SUM(F51:F54)</f>
        <v>2693152.79</v>
      </c>
      <c r="G55" s="622"/>
    </row>
    <row r="56" spans="2:19" ht="64.5" customHeight="1" x14ac:dyDescent="0.35">
      <c r="B56" s="622"/>
      <c r="C56" s="622"/>
      <c r="D56" s="622"/>
      <c r="E56" s="622"/>
      <c r="F56" s="622"/>
      <c r="G56" s="622"/>
    </row>
  </sheetData>
  <sheetProtection formatCells="0" formatColumns="0" formatRows="0" insertColumns="0" insertRows="0" insertHyperlinks="0" deleteColumns="0" deleteRows="0" sort="0" autoFilter="0" pivotTables="0"/>
  <mergeCells count="50">
    <mergeCell ref="AV7:AV13"/>
    <mergeCell ref="AW7:AW13"/>
    <mergeCell ref="AX7:AX13"/>
    <mergeCell ref="AT8:AT13"/>
    <mergeCell ref="AU8:AU13"/>
    <mergeCell ref="AB12:AC12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O12:O13"/>
    <mergeCell ref="S12:S13"/>
    <mergeCell ref="M12:M13"/>
    <mergeCell ref="P12:P13"/>
    <mergeCell ref="N8:N13"/>
    <mergeCell ref="I10:M10"/>
    <mergeCell ref="AD12:AE12"/>
    <mergeCell ref="AF12:AG12"/>
    <mergeCell ref="AH12:AI12"/>
    <mergeCell ref="AJ12:AK12"/>
    <mergeCell ref="AL12:AM12"/>
    <mergeCell ref="A2:Y2"/>
    <mergeCell ref="V12:V13"/>
    <mergeCell ref="W12:W13"/>
    <mergeCell ref="X12:X13"/>
    <mergeCell ref="Y8:Y13"/>
    <mergeCell ref="X7:Y7"/>
    <mergeCell ref="B8:B13"/>
    <mergeCell ref="C8:C13"/>
    <mergeCell ref="Z1:AX2"/>
    <mergeCell ref="A3:Y3"/>
    <mergeCell ref="Z3:AX3"/>
    <mergeCell ref="AJ8:AS8"/>
    <mergeCell ref="Q12:Q13"/>
    <mergeCell ref="R12:R13"/>
    <mergeCell ref="AA12:AA13"/>
    <mergeCell ref="AS12:AS13"/>
    <mergeCell ref="AR12:AR13"/>
    <mergeCell ref="AN12:AO12"/>
    <mergeCell ref="AP12:AQ12"/>
    <mergeCell ref="Z12:Z13"/>
    <mergeCell ref="T12:T13"/>
    <mergeCell ref="U12:U13"/>
    <mergeCell ref="O10:X10"/>
    <mergeCell ref="A1:Y1"/>
  </mergeCells>
  <conditionalFormatting sqref="C14:C43">
    <cfRule type="containsText" dxfId="263" priority="1" operator="containsText" text="Да">
      <formula>NOT(ISERROR(SEARCH("Да",C14)))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C14:C43">
      <formula1>"Да,Нет"</formula1>
    </dataValidation>
  </dataValidations>
  <pageMargins left="0.7" right="0.7" top="0.75" bottom="0.75" header="0.3" footer="0.3"/>
  <pageSetup paperSize="9" scale="1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8"/>
  <sheetViews>
    <sheetView topLeftCell="E1" zoomScale="50" zoomScaleNormal="50" workbookViewId="0">
      <selection sqref="A1:XFD1048576"/>
    </sheetView>
  </sheetViews>
  <sheetFormatPr defaultRowHeight="18.75" x14ac:dyDescent="0.25"/>
  <cols>
    <col min="1" max="1" width="8.5703125" style="371" customWidth="1"/>
    <col min="2" max="2" width="47" style="371" customWidth="1"/>
    <col min="3" max="3" width="14.5703125" style="371" customWidth="1"/>
    <col min="4" max="4" width="9.140625" style="371" hidden="1" customWidth="1"/>
    <col min="5" max="5" width="9.28515625" style="371" bestFit="1" customWidth="1"/>
    <col min="6" max="6" width="13.140625" style="371" hidden="1" customWidth="1"/>
    <col min="7" max="7" width="21.28515625" style="371" customWidth="1"/>
    <col min="8" max="8" width="14" style="371" customWidth="1"/>
    <col min="9" max="9" width="15.28515625" style="371" customWidth="1"/>
    <col min="10" max="10" width="14.42578125" style="371" customWidth="1"/>
    <col min="11" max="12" width="9.28515625" style="371" hidden="1" customWidth="1"/>
    <col min="13" max="13" width="14" style="371" customWidth="1"/>
    <col min="14" max="14" width="20.5703125" style="371" customWidth="1"/>
    <col min="15" max="15" width="12.5703125" style="371" customWidth="1"/>
    <col min="16" max="16" width="13.140625" style="371" customWidth="1"/>
    <col min="17" max="17" width="14.5703125" style="371" customWidth="1"/>
    <col min="18" max="18" width="15.28515625" style="371" customWidth="1"/>
    <col min="19" max="19" width="7.7109375" style="371" hidden="1" customWidth="1"/>
    <col min="20" max="20" width="11.42578125" style="371" hidden="1" customWidth="1"/>
    <col min="21" max="21" width="13.7109375" style="371" hidden="1" customWidth="1"/>
    <col min="22" max="22" width="14.140625" style="371" hidden="1" customWidth="1"/>
    <col min="23" max="23" width="11.7109375" style="371" hidden="1" customWidth="1"/>
    <col min="24" max="24" width="9.140625" style="371" hidden="1" customWidth="1"/>
    <col min="25" max="25" width="17.28515625" style="371" customWidth="1"/>
    <col min="26" max="26" width="0.5703125" style="371" customWidth="1"/>
    <col min="27" max="27" width="12" style="371" customWidth="1"/>
    <col min="28" max="28" width="12.28515625" style="371" customWidth="1"/>
    <col min="29" max="29" width="12.85546875" style="371" customWidth="1"/>
    <col min="30" max="30" width="13.140625" style="371" customWidth="1"/>
    <col min="31" max="32" width="12.85546875" style="371" customWidth="1"/>
    <col min="33" max="33" width="12.5703125" style="371" customWidth="1"/>
    <col min="34" max="34" width="21.7109375" style="371" customWidth="1"/>
    <col min="35" max="35" width="17.7109375" style="371" customWidth="1"/>
    <col min="36" max="36" width="17.42578125" style="371" customWidth="1"/>
    <col min="37" max="37" width="18" style="371" customWidth="1"/>
    <col min="38" max="16384" width="9.140625" style="371"/>
  </cols>
  <sheetData>
    <row r="1" spans="1:37" ht="18.75" customHeight="1" x14ac:dyDescent="0.25">
      <c r="A1" s="812" t="s">
        <v>29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368"/>
      <c r="AH1" s="369"/>
      <c r="AI1" s="369"/>
      <c r="AJ1" s="370"/>
    </row>
    <row r="2" spans="1:37" ht="15.75" customHeight="1" x14ac:dyDescent="0.25">
      <c r="A2" s="815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372"/>
      <c r="AH2" s="373"/>
      <c r="AI2" s="373"/>
      <c r="AJ2" s="374"/>
    </row>
    <row r="3" spans="1:37" ht="15.75" customHeight="1" x14ac:dyDescent="0.25">
      <c r="A3" s="818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20"/>
      <c r="AK3" s="375"/>
    </row>
    <row r="4" spans="1:37" ht="33.75" customHeight="1" x14ac:dyDescent="0.25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Плавание!$K$4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363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24" t="s">
        <v>74</v>
      </c>
    </row>
    <row r="5" spans="1:37" ht="27" customHeight="1" x14ac:dyDescent="0.25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25"/>
    </row>
    <row r="6" spans="1:37" ht="28.5" customHeight="1" x14ac:dyDescent="0.25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25"/>
    </row>
    <row r="7" spans="1:37" ht="35.25" customHeight="1" x14ac:dyDescent="0.25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26"/>
    </row>
    <row r="8" spans="1:37" x14ac:dyDescent="0.25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376"/>
    </row>
    <row r="9" spans="1:37" ht="39.75" customHeight="1" x14ac:dyDescent="0.25">
      <c r="A9" s="377">
        <v>1</v>
      </c>
      <c r="B9" s="209" t="s">
        <v>309</v>
      </c>
      <c r="C9" s="209" t="s">
        <v>68</v>
      </c>
      <c r="D9" s="130" t="s">
        <v>42</v>
      </c>
      <c r="E9" s="207">
        <v>5</v>
      </c>
      <c r="F9" s="135">
        <v>600</v>
      </c>
      <c r="G9" s="133">
        <f t="shared" ref="G9:G15" si="0">F9*E9</f>
        <v>3000</v>
      </c>
      <c r="H9" s="134"/>
      <c r="I9" s="134"/>
      <c r="J9" s="134">
        <f t="shared" ref="J9:J15" si="1">I9*H9</f>
        <v>0</v>
      </c>
      <c r="K9" s="135">
        <v>5</v>
      </c>
      <c r="L9" s="135">
        <v>3</v>
      </c>
      <c r="M9" s="135">
        <v>600</v>
      </c>
      <c r="N9" s="133">
        <f>K9*L9*M9</f>
        <v>9000</v>
      </c>
      <c r="O9" s="134"/>
      <c r="P9" s="134"/>
      <c r="Q9" s="134"/>
      <c r="R9" s="134">
        <f>O9*P9*Q9</f>
        <v>0</v>
      </c>
      <c r="S9" s="135">
        <v>5</v>
      </c>
      <c r="T9" s="135">
        <v>300</v>
      </c>
      <c r="U9" s="135">
        <v>3</v>
      </c>
      <c r="V9" s="135">
        <f t="shared" ref="V9:V15" si="2">PRODUCT(S9:U9)</f>
        <v>4500</v>
      </c>
      <c r="W9" s="135">
        <v>150</v>
      </c>
      <c r="X9" s="135">
        <v>5</v>
      </c>
      <c r="Y9" s="135">
        <f>PRODUCT(W9:X9)</f>
        <v>750</v>
      </c>
      <c r="Z9" s="133">
        <f>SUM(V9,Y9)</f>
        <v>5250</v>
      </c>
      <c r="AA9" s="134"/>
      <c r="AB9" s="208"/>
      <c r="AC9" s="208"/>
      <c r="AD9" s="208">
        <f t="shared" ref="AD9:AD15" si="3">PRODUCT(AA9:AC9)</f>
        <v>0</v>
      </c>
      <c r="AE9" s="208"/>
      <c r="AF9" s="208">
        <f>PRODUCT(AA9*AE9)*150</f>
        <v>0</v>
      </c>
      <c r="AG9" s="134">
        <f t="shared" ref="AG9:AG15" si="4">SUM(AD9,AF9)</f>
        <v>0</v>
      </c>
      <c r="AH9" s="133">
        <f t="shared" ref="AH9:AH15" si="5">G9+N9+Z9</f>
        <v>17250</v>
      </c>
      <c r="AI9" s="137">
        <f t="shared" ref="AI9:AI15" si="6">J9+R9+AG9</f>
        <v>0</v>
      </c>
      <c r="AJ9" s="138">
        <f>AH9-AI9</f>
        <v>17250</v>
      </c>
      <c r="AK9" s="376"/>
    </row>
    <row r="10" spans="1:37" ht="37.5" customHeight="1" x14ac:dyDescent="0.25">
      <c r="A10" s="377">
        <v>2</v>
      </c>
      <c r="B10" s="209" t="s">
        <v>341</v>
      </c>
      <c r="C10" s="209" t="s">
        <v>68</v>
      </c>
      <c r="D10" s="130" t="s">
        <v>42</v>
      </c>
      <c r="E10" s="209"/>
      <c r="F10" s="131"/>
      <c r="G10" s="133">
        <f t="shared" si="0"/>
        <v>0</v>
      </c>
      <c r="H10" s="49">
        <v>1</v>
      </c>
      <c r="I10" s="49"/>
      <c r="J10" s="134">
        <f t="shared" si="1"/>
        <v>0</v>
      </c>
      <c r="K10" s="131"/>
      <c r="L10" s="131"/>
      <c r="M10" s="131"/>
      <c r="N10" s="133">
        <f t="shared" ref="N10" si="7">K10*L10*M10</f>
        <v>0</v>
      </c>
      <c r="O10" s="49"/>
      <c r="P10" s="49"/>
      <c r="Q10" s="49"/>
      <c r="R10" s="134">
        <f t="shared" ref="R10" si="8">O10*P10*Q10</f>
        <v>0</v>
      </c>
      <c r="S10" s="131">
        <v>1</v>
      </c>
      <c r="T10" s="131">
        <v>150</v>
      </c>
      <c r="U10" s="131">
        <v>24</v>
      </c>
      <c r="V10" s="131">
        <f t="shared" si="2"/>
        <v>3600</v>
      </c>
      <c r="W10" s="131">
        <v>150</v>
      </c>
      <c r="X10" s="131">
        <v>0</v>
      </c>
      <c r="Y10" s="131">
        <f t="shared" ref="Y10" si="9">PRODUCT(W10:X10)</f>
        <v>0</v>
      </c>
      <c r="Z10" s="133">
        <f t="shared" ref="Z10" si="10">SUM(V10,Y10)</f>
        <v>3600</v>
      </c>
      <c r="AA10" s="49">
        <v>1</v>
      </c>
      <c r="AB10" s="49"/>
      <c r="AC10" s="49">
        <v>0</v>
      </c>
      <c r="AD10" s="49">
        <f t="shared" si="3"/>
        <v>0</v>
      </c>
      <c r="AE10" s="49">
        <v>21</v>
      </c>
      <c r="AF10" s="208">
        <f t="shared" ref="AF10" si="11">PRODUCT(AA10*AE10)*150</f>
        <v>3150</v>
      </c>
      <c r="AG10" s="134">
        <f t="shared" ref="AG10" si="12">SUM(AD10,AF10)</f>
        <v>3150</v>
      </c>
      <c r="AH10" s="133">
        <f t="shared" ref="AH10" si="13">G10+N10+Z10</f>
        <v>3600</v>
      </c>
      <c r="AI10" s="137">
        <f t="shared" ref="AI10" si="14">J10+R10+AG10</f>
        <v>3150</v>
      </c>
      <c r="AJ10" s="138">
        <f t="shared" ref="AJ10" si="15">AH10-AI10</f>
        <v>450</v>
      </c>
      <c r="AK10" s="376" t="s">
        <v>430</v>
      </c>
    </row>
    <row r="11" spans="1:37" ht="37.5" customHeight="1" x14ac:dyDescent="0.25">
      <c r="A11" s="377"/>
      <c r="B11" s="209"/>
      <c r="C11" s="209" t="s">
        <v>68</v>
      </c>
      <c r="D11" s="130" t="s">
        <v>42</v>
      </c>
      <c r="E11" s="209"/>
      <c r="F11" s="131"/>
      <c r="G11" s="133">
        <f t="shared" ref="G11" si="16">F11*E11</f>
        <v>0</v>
      </c>
      <c r="H11" s="49">
        <v>1</v>
      </c>
      <c r="I11" s="49">
        <v>23545</v>
      </c>
      <c r="J11" s="134">
        <f t="shared" ref="J11" si="17">I11*H11</f>
        <v>23545</v>
      </c>
      <c r="K11" s="131"/>
      <c r="L11" s="131"/>
      <c r="M11" s="131"/>
      <c r="N11" s="133">
        <f t="shared" ref="N11" si="18">K11*L11*M11</f>
        <v>0</v>
      </c>
      <c r="O11" s="49">
        <v>1</v>
      </c>
      <c r="P11" s="49">
        <v>14</v>
      </c>
      <c r="Q11" s="49">
        <v>1000</v>
      </c>
      <c r="R11" s="134">
        <f t="shared" ref="R11" si="19">O11*P11*Q11</f>
        <v>14000</v>
      </c>
      <c r="S11" s="131">
        <v>1</v>
      </c>
      <c r="T11" s="131">
        <v>150</v>
      </c>
      <c r="U11" s="131">
        <v>24</v>
      </c>
      <c r="V11" s="131">
        <v>0</v>
      </c>
      <c r="W11" s="131">
        <v>150</v>
      </c>
      <c r="X11" s="131">
        <v>0</v>
      </c>
      <c r="Y11" s="131">
        <v>0</v>
      </c>
      <c r="Z11" s="133">
        <f t="shared" ref="Z11" si="20">SUM(V11,Y11)</f>
        <v>0</v>
      </c>
      <c r="AA11" s="49">
        <v>1</v>
      </c>
      <c r="AB11" s="49">
        <v>300</v>
      </c>
      <c r="AC11" s="49">
        <v>13</v>
      </c>
      <c r="AD11" s="49">
        <f t="shared" ref="AD11" si="21">PRODUCT(AA11:AC11)</f>
        <v>3900</v>
      </c>
      <c r="AE11" s="49">
        <v>2</v>
      </c>
      <c r="AF11" s="208">
        <f t="shared" ref="AF11:AF15" si="22">PRODUCT(AA11*AE11)*150</f>
        <v>300</v>
      </c>
      <c r="AG11" s="134">
        <f t="shared" si="4"/>
        <v>4200</v>
      </c>
      <c r="AH11" s="133">
        <f t="shared" si="5"/>
        <v>0</v>
      </c>
      <c r="AI11" s="137">
        <f t="shared" si="6"/>
        <v>41745</v>
      </c>
      <c r="AJ11" s="138">
        <f t="shared" ref="AJ11" si="23">AH11-AI11</f>
        <v>-41745</v>
      </c>
      <c r="AK11" s="376" t="s">
        <v>431</v>
      </c>
    </row>
    <row r="12" spans="1:37" ht="39.75" customHeight="1" x14ac:dyDescent="0.25">
      <c r="A12" s="377">
        <v>2</v>
      </c>
      <c r="B12" s="209" t="s">
        <v>228</v>
      </c>
      <c r="C12" s="209" t="s">
        <v>68</v>
      </c>
      <c r="D12" s="130" t="s">
        <v>42</v>
      </c>
      <c r="E12" s="209">
        <v>13</v>
      </c>
      <c r="F12" s="131">
        <v>1400</v>
      </c>
      <c r="G12" s="133">
        <f t="shared" si="0"/>
        <v>18200</v>
      </c>
      <c r="H12" s="49">
        <v>19</v>
      </c>
      <c r="I12" s="49">
        <v>1075.8</v>
      </c>
      <c r="J12" s="134">
        <f t="shared" si="1"/>
        <v>20440.2</v>
      </c>
      <c r="K12" s="131">
        <v>13</v>
      </c>
      <c r="L12" s="131">
        <v>3</v>
      </c>
      <c r="M12" s="131">
        <v>800</v>
      </c>
      <c r="N12" s="133">
        <f t="shared" ref="N12:N13" si="24">K12*L12*M12</f>
        <v>31200</v>
      </c>
      <c r="O12" s="49">
        <v>9</v>
      </c>
      <c r="P12" s="49">
        <v>2</v>
      </c>
      <c r="Q12" s="49">
        <v>890</v>
      </c>
      <c r="R12" s="762">
        <f>O12*P12*Q12+19250</f>
        <v>35270</v>
      </c>
      <c r="S12" s="131">
        <v>13</v>
      </c>
      <c r="T12" s="131">
        <v>200</v>
      </c>
      <c r="U12" s="131">
        <v>3</v>
      </c>
      <c r="V12" s="131">
        <f t="shared" si="2"/>
        <v>7800</v>
      </c>
      <c r="W12" s="131">
        <v>150</v>
      </c>
      <c r="X12" s="131">
        <v>13</v>
      </c>
      <c r="Y12" s="131">
        <f t="shared" ref="Y12" si="25">PRODUCT(W12:X12)</f>
        <v>1950</v>
      </c>
      <c r="Z12" s="133">
        <f t="shared" ref="Z12" si="26">SUM(V12,Y12)</f>
        <v>9750</v>
      </c>
      <c r="AA12" s="49">
        <v>1</v>
      </c>
      <c r="AB12" s="49">
        <v>9300</v>
      </c>
      <c r="AC12" s="49">
        <v>1</v>
      </c>
      <c r="AD12" s="49">
        <f t="shared" si="3"/>
        <v>9300</v>
      </c>
      <c r="AE12" s="49"/>
      <c r="AF12" s="208">
        <f t="shared" si="22"/>
        <v>0</v>
      </c>
      <c r="AG12" s="134">
        <f t="shared" si="4"/>
        <v>9300</v>
      </c>
      <c r="AH12" s="133">
        <f t="shared" si="5"/>
        <v>59150</v>
      </c>
      <c r="AI12" s="137">
        <f t="shared" si="6"/>
        <v>65010.2</v>
      </c>
      <c r="AJ12" s="138">
        <f t="shared" ref="AJ12" si="27">AH12-AI12</f>
        <v>-5860.1999999999971</v>
      </c>
      <c r="AK12" s="376" t="s">
        <v>465</v>
      </c>
    </row>
    <row r="13" spans="1:37" ht="37.5" customHeight="1" x14ac:dyDescent="0.25">
      <c r="A13" s="377">
        <v>3</v>
      </c>
      <c r="B13" s="209" t="s">
        <v>229</v>
      </c>
      <c r="C13" s="209" t="s">
        <v>140</v>
      </c>
      <c r="D13" s="130" t="s">
        <v>42</v>
      </c>
      <c r="E13" s="209">
        <v>5</v>
      </c>
      <c r="F13" s="131">
        <v>600</v>
      </c>
      <c r="G13" s="133">
        <f t="shared" si="0"/>
        <v>3000</v>
      </c>
      <c r="H13" s="49"/>
      <c r="I13" s="49"/>
      <c r="J13" s="134">
        <f t="shared" si="1"/>
        <v>0</v>
      </c>
      <c r="K13" s="131">
        <v>5</v>
      </c>
      <c r="L13" s="131">
        <v>3</v>
      </c>
      <c r="M13" s="131">
        <v>600</v>
      </c>
      <c r="N13" s="133">
        <f t="shared" si="24"/>
        <v>9000</v>
      </c>
      <c r="O13" s="49"/>
      <c r="P13" s="49"/>
      <c r="Q13" s="49"/>
      <c r="R13" s="134">
        <f t="shared" ref="R13" si="28">O13*P13*Q13</f>
        <v>0</v>
      </c>
      <c r="S13" s="131">
        <v>5</v>
      </c>
      <c r="T13" s="210">
        <v>300</v>
      </c>
      <c r="U13" s="210">
        <v>3</v>
      </c>
      <c r="V13" s="210">
        <f t="shared" si="2"/>
        <v>4500</v>
      </c>
      <c r="W13" s="210">
        <v>150</v>
      </c>
      <c r="X13" s="210">
        <v>5</v>
      </c>
      <c r="Y13" s="210">
        <f t="shared" ref="Y13:Y15" si="29">PRODUCT(W13:X13)</f>
        <v>750</v>
      </c>
      <c r="Z13" s="210">
        <f t="shared" ref="Z13:Z15" si="30">SUM(V13,Y13)</f>
        <v>5250</v>
      </c>
      <c r="AA13" s="47">
        <v>0</v>
      </c>
      <c r="AB13" s="47">
        <v>0</v>
      </c>
      <c r="AC13" s="47">
        <v>0</v>
      </c>
      <c r="AD13" s="47">
        <f t="shared" si="3"/>
        <v>0</v>
      </c>
      <c r="AE13" s="47">
        <v>0</v>
      </c>
      <c r="AF13" s="208">
        <f t="shared" si="22"/>
        <v>0</v>
      </c>
      <c r="AG13" s="47">
        <f t="shared" si="4"/>
        <v>0</v>
      </c>
      <c r="AH13" s="210">
        <f t="shared" si="5"/>
        <v>17250</v>
      </c>
      <c r="AI13" s="144">
        <f t="shared" si="6"/>
        <v>0</v>
      </c>
      <c r="AJ13" s="378">
        <f>AH13-AI13</f>
        <v>17250</v>
      </c>
      <c r="AK13" s="240"/>
    </row>
    <row r="14" spans="1:37" ht="32.25" customHeight="1" x14ac:dyDescent="0.25">
      <c r="A14" s="377">
        <v>4</v>
      </c>
      <c r="B14" s="379" t="s">
        <v>230</v>
      </c>
      <c r="C14" s="211" t="s">
        <v>286</v>
      </c>
      <c r="D14" s="225" t="s">
        <v>42</v>
      </c>
      <c r="E14" s="379">
        <v>6</v>
      </c>
      <c r="F14" s="210">
        <v>900</v>
      </c>
      <c r="G14" s="210">
        <f t="shared" si="0"/>
        <v>5400</v>
      </c>
      <c r="H14" s="47">
        <v>0</v>
      </c>
      <c r="I14" s="47"/>
      <c r="J14" s="47">
        <f t="shared" si="1"/>
        <v>0</v>
      </c>
      <c r="K14" s="210">
        <v>6</v>
      </c>
      <c r="L14" s="210">
        <v>3</v>
      </c>
      <c r="M14" s="210">
        <v>600</v>
      </c>
      <c r="N14" s="210">
        <f>K14*L14*M14</f>
        <v>10800</v>
      </c>
      <c r="O14" s="47">
        <v>0</v>
      </c>
      <c r="P14" s="47">
        <v>3</v>
      </c>
      <c r="Q14" s="47">
        <v>742</v>
      </c>
      <c r="R14" s="47">
        <f>O14*P14*Q14</f>
        <v>0</v>
      </c>
      <c r="S14" s="210">
        <v>6</v>
      </c>
      <c r="T14" s="210">
        <v>300</v>
      </c>
      <c r="U14" s="210">
        <v>3</v>
      </c>
      <c r="V14" s="210">
        <f t="shared" si="2"/>
        <v>5400</v>
      </c>
      <c r="W14" s="210">
        <v>150</v>
      </c>
      <c r="X14" s="210">
        <v>0</v>
      </c>
      <c r="Y14" s="210">
        <f t="shared" si="29"/>
        <v>0</v>
      </c>
      <c r="Z14" s="210">
        <f t="shared" si="30"/>
        <v>5400</v>
      </c>
      <c r="AA14" s="47">
        <v>0</v>
      </c>
      <c r="AB14" s="47">
        <v>0</v>
      </c>
      <c r="AC14" s="47">
        <v>0</v>
      </c>
      <c r="AD14" s="47">
        <f t="shared" si="3"/>
        <v>0</v>
      </c>
      <c r="AE14" s="47">
        <v>0</v>
      </c>
      <c r="AF14" s="208">
        <f t="shared" si="22"/>
        <v>0</v>
      </c>
      <c r="AG14" s="47">
        <f t="shared" si="4"/>
        <v>0</v>
      </c>
      <c r="AH14" s="210">
        <f t="shared" si="5"/>
        <v>21600</v>
      </c>
      <c r="AI14" s="144">
        <f t="shared" si="6"/>
        <v>0</v>
      </c>
      <c r="AJ14" s="378">
        <f>AH14-AI14</f>
        <v>21600</v>
      </c>
      <c r="AK14" s="240"/>
    </row>
    <row r="15" spans="1:37" ht="32.25" customHeight="1" x14ac:dyDescent="0.25">
      <c r="A15" s="377">
        <v>5</v>
      </c>
      <c r="B15" s="225" t="s">
        <v>231</v>
      </c>
      <c r="C15" s="211" t="s">
        <v>69</v>
      </c>
      <c r="D15" s="225" t="s">
        <v>42</v>
      </c>
      <c r="E15" s="225">
        <v>5</v>
      </c>
      <c r="F15" s="210">
        <v>600</v>
      </c>
      <c r="G15" s="210">
        <f t="shared" si="0"/>
        <v>3000</v>
      </c>
      <c r="H15" s="47">
        <v>0</v>
      </c>
      <c r="I15" s="47"/>
      <c r="J15" s="47">
        <f t="shared" si="1"/>
        <v>0</v>
      </c>
      <c r="K15" s="210">
        <v>5</v>
      </c>
      <c r="L15" s="210">
        <v>3</v>
      </c>
      <c r="M15" s="210">
        <v>600</v>
      </c>
      <c r="N15" s="210">
        <f>K15*L15*M15</f>
        <v>9000</v>
      </c>
      <c r="O15" s="47">
        <v>0</v>
      </c>
      <c r="P15" s="47">
        <v>3</v>
      </c>
      <c r="Q15" s="47">
        <v>742</v>
      </c>
      <c r="R15" s="47">
        <f>O15*P15*Q15</f>
        <v>0</v>
      </c>
      <c r="S15" s="210">
        <v>5</v>
      </c>
      <c r="T15" s="210">
        <v>300</v>
      </c>
      <c r="U15" s="210">
        <v>3</v>
      </c>
      <c r="V15" s="210">
        <f t="shared" si="2"/>
        <v>4500</v>
      </c>
      <c r="W15" s="210">
        <v>150</v>
      </c>
      <c r="X15" s="210">
        <v>5</v>
      </c>
      <c r="Y15" s="210">
        <f t="shared" si="29"/>
        <v>750</v>
      </c>
      <c r="Z15" s="210">
        <f t="shared" si="30"/>
        <v>5250</v>
      </c>
      <c r="AA15" s="47">
        <v>0</v>
      </c>
      <c r="AB15" s="47">
        <v>0</v>
      </c>
      <c r="AC15" s="47">
        <v>0</v>
      </c>
      <c r="AD15" s="47">
        <f t="shared" si="3"/>
        <v>0</v>
      </c>
      <c r="AE15" s="47">
        <v>0</v>
      </c>
      <c r="AF15" s="208">
        <f t="shared" si="22"/>
        <v>0</v>
      </c>
      <c r="AG15" s="47">
        <f t="shared" si="4"/>
        <v>0</v>
      </c>
      <c r="AH15" s="210">
        <f t="shared" si="5"/>
        <v>17250</v>
      </c>
      <c r="AI15" s="144">
        <f t="shared" si="6"/>
        <v>0</v>
      </c>
      <c r="AJ15" s="378">
        <f>AH15-AI15</f>
        <v>17250</v>
      </c>
      <c r="AK15" s="240"/>
    </row>
    <row r="16" spans="1:37" ht="27.75" customHeight="1" x14ac:dyDescent="0.25">
      <c r="A16" s="945" t="s">
        <v>59</v>
      </c>
      <c r="B16" s="946"/>
      <c r="C16" s="192"/>
      <c r="D16" s="192"/>
      <c r="E16" s="192">
        <f t="shared" ref="E16:AJ16" si="31">SUM(E9:E15)</f>
        <v>34</v>
      </c>
      <c r="F16" s="76">
        <f t="shared" si="31"/>
        <v>4100</v>
      </c>
      <c r="G16" s="76">
        <f t="shared" si="31"/>
        <v>32600</v>
      </c>
      <c r="H16" s="76">
        <f t="shared" si="31"/>
        <v>21</v>
      </c>
      <c r="I16" s="76">
        <f t="shared" si="31"/>
        <v>24620.799999999999</v>
      </c>
      <c r="J16" s="76">
        <f t="shared" si="31"/>
        <v>43985.2</v>
      </c>
      <c r="K16" s="76">
        <f t="shared" si="31"/>
        <v>34</v>
      </c>
      <c r="L16" s="76">
        <f t="shared" si="31"/>
        <v>15</v>
      </c>
      <c r="M16" s="76">
        <f t="shared" si="31"/>
        <v>3200</v>
      </c>
      <c r="N16" s="76">
        <f t="shared" si="31"/>
        <v>69000</v>
      </c>
      <c r="O16" s="76">
        <f t="shared" si="31"/>
        <v>10</v>
      </c>
      <c r="P16" s="76">
        <f t="shared" si="31"/>
        <v>22</v>
      </c>
      <c r="Q16" s="76">
        <f t="shared" si="31"/>
        <v>3374</v>
      </c>
      <c r="R16" s="76">
        <f t="shared" si="31"/>
        <v>49270</v>
      </c>
      <c r="S16" s="76">
        <f t="shared" si="31"/>
        <v>36</v>
      </c>
      <c r="T16" s="76">
        <f t="shared" si="31"/>
        <v>1700</v>
      </c>
      <c r="U16" s="76">
        <f t="shared" si="31"/>
        <v>63</v>
      </c>
      <c r="V16" s="76">
        <f t="shared" si="31"/>
        <v>30300</v>
      </c>
      <c r="W16" s="76">
        <f t="shared" si="31"/>
        <v>1050</v>
      </c>
      <c r="X16" s="76">
        <f t="shared" si="31"/>
        <v>28</v>
      </c>
      <c r="Y16" s="76">
        <f t="shared" si="31"/>
        <v>4200</v>
      </c>
      <c r="Z16" s="76">
        <f t="shared" si="31"/>
        <v>34500</v>
      </c>
      <c r="AA16" s="76">
        <f t="shared" si="31"/>
        <v>3</v>
      </c>
      <c r="AB16" s="76">
        <f t="shared" si="31"/>
        <v>9600</v>
      </c>
      <c r="AC16" s="76">
        <f t="shared" si="31"/>
        <v>14</v>
      </c>
      <c r="AD16" s="76">
        <f t="shared" si="31"/>
        <v>13200</v>
      </c>
      <c r="AE16" s="76">
        <f t="shared" si="31"/>
        <v>23</v>
      </c>
      <c r="AF16" s="76">
        <f t="shared" si="31"/>
        <v>3450</v>
      </c>
      <c r="AG16" s="76">
        <f t="shared" si="31"/>
        <v>16650</v>
      </c>
      <c r="AH16" s="76">
        <f t="shared" si="31"/>
        <v>136100</v>
      </c>
      <c r="AI16" s="97">
        <f t="shared" si="31"/>
        <v>109905.2</v>
      </c>
      <c r="AJ16" s="98">
        <f t="shared" si="31"/>
        <v>26194.800000000003</v>
      </c>
      <c r="AK16" s="376"/>
    </row>
    <row r="17" spans="1:37" ht="16.5" customHeight="1" x14ac:dyDescent="0.25">
      <c r="A17" s="947" t="s">
        <v>49</v>
      </c>
      <c r="B17" s="948"/>
      <c r="C17" s="948"/>
      <c r="D17" s="948"/>
      <c r="E17" s="948"/>
      <c r="F17" s="948"/>
      <c r="G17" s="948"/>
      <c r="H17" s="948"/>
      <c r="I17" s="948"/>
      <c r="J17" s="948"/>
      <c r="K17" s="948"/>
      <c r="L17" s="948"/>
      <c r="M17" s="948"/>
      <c r="N17" s="948"/>
      <c r="O17" s="948"/>
      <c r="P17" s="948"/>
      <c r="Q17" s="948"/>
      <c r="R17" s="948"/>
      <c r="S17" s="948"/>
      <c r="T17" s="948"/>
      <c r="U17" s="948"/>
      <c r="V17" s="948"/>
      <c r="W17" s="948"/>
      <c r="X17" s="948"/>
      <c r="Y17" s="948"/>
      <c r="Z17" s="948"/>
      <c r="AA17" s="948"/>
      <c r="AB17" s="948"/>
      <c r="AC17" s="948"/>
      <c r="AD17" s="948"/>
      <c r="AE17" s="948"/>
      <c r="AF17" s="948"/>
      <c r="AG17" s="948"/>
      <c r="AH17" s="948"/>
      <c r="AI17" s="948"/>
      <c r="AJ17" s="949"/>
      <c r="AK17" s="376"/>
    </row>
    <row r="18" spans="1:37" ht="31.5" customHeight="1" x14ac:dyDescent="0.25">
      <c r="A18" s="380">
        <v>6</v>
      </c>
      <c r="B18" s="213" t="s">
        <v>301</v>
      </c>
      <c r="C18" s="213" t="s">
        <v>86</v>
      </c>
      <c r="D18" s="143" t="s">
        <v>42</v>
      </c>
      <c r="E18" s="143">
        <v>6</v>
      </c>
      <c r="F18" s="54">
        <v>0</v>
      </c>
      <c r="G18" s="54">
        <f>F18*E18</f>
        <v>0</v>
      </c>
      <c r="H18" s="47"/>
      <c r="I18" s="47"/>
      <c r="J18" s="47">
        <f>I18*H18</f>
        <v>0</v>
      </c>
      <c r="K18" s="54">
        <v>6</v>
      </c>
      <c r="L18" s="54">
        <v>0</v>
      </c>
      <c r="M18" s="54"/>
      <c r="N18" s="54">
        <f>K18*L18*M18</f>
        <v>0</v>
      </c>
      <c r="O18" s="47"/>
      <c r="P18" s="47"/>
      <c r="Q18" s="47"/>
      <c r="R18" s="47">
        <f>O18*P18*Q18</f>
        <v>0</v>
      </c>
      <c r="S18" s="54"/>
      <c r="T18" s="54"/>
      <c r="U18" s="54"/>
      <c r="V18" s="54">
        <f>PRODUCT(S18:U18)</f>
        <v>0</v>
      </c>
      <c r="W18" s="54"/>
      <c r="X18" s="54">
        <v>0</v>
      </c>
      <c r="Y18" s="54">
        <f>PRODUCT(W18:X18)</f>
        <v>0</v>
      </c>
      <c r="Z18" s="54">
        <f>SUM(V18,Y18)</f>
        <v>0</v>
      </c>
      <c r="AA18" s="47"/>
      <c r="AB18" s="47">
        <v>0</v>
      </c>
      <c r="AC18" s="47"/>
      <c r="AD18" s="47">
        <f>PRODUCT(AA18:AC18)</f>
        <v>0</v>
      </c>
      <c r="AE18" s="47"/>
      <c r="AF18" s="47">
        <f>PRODUCT(AA18*AE18)*150</f>
        <v>0</v>
      </c>
      <c r="AG18" s="47">
        <f>SUM(AD18,AF18)</f>
        <v>0</v>
      </c>
      <c r="AH18" s="54">
        <f>G18+N18+Z18</f>
        <v>0</v>
      </c>
      <c r="AI18" s="144">
        <f>J18+R18+AG18</f>
        <v>0</v>
      </c>
      <c r="AJ18" s="145">
        <f>AH18-AI18</f>
        <v>0</v>
      </c>
      <c r="AK18" s="243"/>
    </row>
    <row r="19" spans="1:37" ht="33.75" customHeight="1" x14ac:dyDescent="0.25">
      <c r="A19" s="380">
        <v>7</v>
      </c>
      <c r="B19" s="143" t="s">
        <v>310</v>
      </c>
      <c r="C19" s="213" t="s">
        <v>71</v>
      </c>
      <c r="D19" s="143" t="s">
        <v>42</v>
      </c>
      <c r="E19" s="143">
        <v>6</v>
      </c>
      <c r="F19" s="54">
        <v>0</v>
      </c>
      <c r="G19" s="54">
        <f>F19*E19</f>
        <v>0</v>
      </c>
      <c r="H19" s="47"/>
      <c r="I19" s="47"/>
      <c r="J19" s="47">
        <f>I19*H19</f>
        <v>0</v>
      </c>
      <c r="K19" s="54">
        <v>6</v>
      </c>
      <c r="L19" s="54">
        <v>0</v>
      </c>
      <c r="M19" s="54">
        <v>0</v>
      </c>
      <c r="N19" s="54">
        <f>K19*L19*M19</f>
        <v>0</v>
      </c>
      <c r="O19" s="47"/>
      <c r="P19" s="47"/>
      <c r="Q19" s="47"/>
      <c r="R19" s="47">
        <f>O19*P19*Q19</f>
        <v>0</v>
      </c>
      <c r="S19" s="54">
        <v>6</v>
      </c>
      <c r="T19" s="54">
        <v>150</v>
      </c>
      <c r="U19" s="54">
        <v>3</v>
      </c>
      <c r="V19" s="54">
        <f>PRODUCT(S19:U19)</f>
        <v>2700</v>
      </c>
      <c r="W19" s="54">
        <v>150</v>
      </c>
      <c r="X19" s="54">
        <v>0</v>
      </c>
      <c r="Y19" s="54">
        <f>PRODUCT(W19:X19)</f>
        <v>0</v>
      </c>
      <c r="Z19" s="54">
        <f>SUM(V19,Y19)</f>
        <v>2700</v>
      </c>
      <c r="AA19" s="47"/>
      <c r="AB19" s="47">
        <v>0</v>
      </c>
      <c r="AC19" s="47"/>
      <c r="AD19" s="47">
        <v>0</v>
      </c>
      <c r="AE19" s="47"/>
      <c r="AF19" s="47">
        <f t="shared" ref="AF19:AF20" si="32">PRODUCT(AA19*AE19)*150</f>
        <v>0</v>
      </c>
      <c r="AG19" s="47">
        <f>SUM(AD19,AF19)</f>
        <v>0</v>
      </c>
      <c r="AH19" s="54">
        <f>G19+N19+Z19</f>
        <v>2700</v>
      </c>
      <c r="AI19" s="144">
        <f>J19+R19+AG19</f>
        <v>0</v>
      </c>
      <c r="AJ19" s="145">
        <f>AH19-AI19</f>
        <v>2700</v>
      </c>
      <c r="AK19" s="243"/>
    </row>
    <row r="20" spans="1:37" ht="27.75" customHeight="1" x14ac:dyDescent="0.25">
      <c r="A20" s="380">
        <v>8</v>
      </c>
      <c r="B20" s="213" t="s">
        <v>302</v>
      </c>
      <c r="C20" s="213" t="s">
        <v>190</v>
      </c>
      <c r="D20" s="143" t="s">
        <v>42</v>
      </c>
      <c r="E20" s="143"/>
      <c r="F20" s="54">
        <v>0</v>
      </c>
      <c r="G20" s="54">
        <f>F20*E20</f>
        <v>0</v>
      </c>
      <c r="H20" s="47"/>
      <c r="I20" s="47"/>
      <c r="J20" s="47">
        <f>I20*H20</f>
        <v>0</v>
      </c>
      <c r="K20" s="54">
        <v>6</v>
      </c>
      <c r="L20" s="54">
        <v>0</v>
      </c>
      <c r="M20" s="54">
        <v>0</v>
      </c>
      <c r="N20" s="54">
        <f>K20*L20*M20</f>
        <v>0</v>
      </c>
      <c r="O20" s="47"/>
      <c r="P20" s="47"/>
      <c r="Q20" s="47"/>
      <c r="R20" s="47">
        <f>O20*P20*Q20</f>
        <v>0</v>
      </c>
      <c r="S20" s="54">
        <v>0</v>
      </c>
      <c r="T20" s="54">
        <v>150</v>
      </c>
      <c r="U20" s="54">
        <v>3</v>
      </c>
      <c r="V20" s="54">
        <f>PRODUCT(S20:U20)</f>
        <v>0</v>
      </c>
      <c r="W20" s="54">
        <v>150</v>
      </c>
      <c r="X20" s="54">
        <v>0</v>
      </c>
      <c r="Y20" s="54">
        <f>PRODUCT(W20:X20)</f>
        <v>0</v>
      </c>
      <c r="Z20" s="54">
        <f>SUM(V20,Y20)</f>
        <v>0</v>
      </c>
      <c r="AA20" s="47"/>
      <c r="AB20" s="47">
        <v>0</v>
      </c>
      <c r="AC20" s="47"/>
      <c r="AD20" s="47">
        <v>0</v>
      </c>
      <c r="AE20" s="47"/>
      <c r="AF20" s="47">
        <f t="shared" si="32"/>
        <v>0</v>
      </c>
      <c r="AG20" s="47">
        <f>SUM(AD20,AF20)</f>
        <v>0</v>
      </c>
      <c r="AH20" s="54">
        <f>G20+N20+Z20</f>
        <v>0</v>
      </c>
      <c r="AI20" s="144">
        <f>J20+R20+AG20</f>
        <v>0</v>
      </c>
      <c r="AJ20" s="145">
        <f>AH20-AI20</f>
        <v>0</v>
      </c>
      <c r="AK20" s="243"/>
    </row>
    <row r="21" spans="1:37" ht="39" customHeight="1" x14ac:dyDescent="0.25">
      <c r="A21" s="945" t="s">
        <v>60</v>
      </c>
      <c r="B21" s="946"/>
      <c r="C21" s="192"/>
      <c r="D21" s="192"/>
      <c r="E21" s="192">
        <f>SUM(E18:E20)</f>
        <v>12</v>
      </c>
      <c r="F21" s="76">
        <f t="shared" ref="F21:AH21" si="33">SUM(F18:F20)</f>
        <v>0</v>
      </c>
      <c r="G21" s="76">
        <f t="shared" si="33"/>
        <v>0</v>
      </c>
      <c r="H21" s="76">
        <f t="shared" si="33"/>
        <v>0</v>
      </c>
      <c r="I21" s="76">
        <f t="shared" si="33"/>
        <v>0</v>
      </c>
      <c r="J21" s="76">
        <f t="shared" si="33"/>
        <v>0</v>
      </c>
      <c r="K21" s="76">
        <f t="shared" si="33"/>
        <v>18</v>
      </c>
      <c r="L21" s="76">
        <f t="shared" si="33"/>
        <v>0</v>
      </c>
      <c r="M21" s="76">
        <f t="shared" si="33"/>
        <v>0</v>
      </c>
      <c r="N21" s="76">
        <f t="shared" si="33"/>
        <v>0</v>
      </c>
      <c r="O21" s="76">
        <f t="shared" si="33"/>
        <v>0</v>
      </c>
      <c r="P21" s="76">
        <f t="shared" si="33"/>
        <v>0</v>
      </c>
      <c r="Q21" s="76">
        <f t="shared" si="33"/>
        <v>0</v>
      </c>
      <c r="R21" s="76">
        <f t="shared" si="33"/>
        <v>0</v>
      </c>
      <c r="S21" s="76">
        <f t="shared" si="33"/>
        <v>6</v>
      </c>
      <c r="T21" s="76">
        <f t="shared" si="33"/>
        <v>300</v>
      </c>
      <c r="U21" s="76">
        <f t="shared" si="33"/>
        <v>6</v>
      </c>
      <c r="V21" s="76">
        <f t="shared" si="33"/>
        <v>2700</v>
      </c>
      <c r="W21" s="76">
        <f t="shared" si="33"/>
        <v>300</v>
      </c>
      <c r="X21" s="76">
        <f t="shared" si="33"/>
        <v>0</v>
      </c>
      <c r="Y21" s="76">
        <f t="shared" si="33"/>
        <v>0</v>
      </c>
      <c r="Z21" s="76">
        <f t="shared" si="33"/>
        <v>2700</v>
      </c>
      <c r="AA21" s="76">
        <f t="shared" si="33"/>
        <v>0</v>
      </c>
      <c r="AB21" s="76">
        <f t="shared" si="33"/>
        <v>0</v>
      </c>
      <c r="AC21" s="76">
        <f t="shared" si="33"/>
        <v>0</v>
      </c>
      <c r="AD21" s="76">
        <f t="shared" si="33"/>
        <v>0</v>
      </c>
      <c r="AE21" s="76">
        <f t="shared" si="33"/>
        <v>0</v>
      </c>
      <c r="AF21" s="76">
        <f t="shared" si="33"/>
        <v>0</v>
      </c>
      <c r="AG21" s="76">
        <f t="shared" si="33"/>
        <v>0</v>
      </c>
      <c r="AH21" s="76">
        <f t="shared" si="33"/>
        <v>2700</v>
      </c>
      <c r="AI21" s="97">
        <f>SUM(AI18:AI20)</f>
        <v>0</v>
      </c>
      <c r="AJ21" s="99">
        <f>SUM(AJ18:AJ20)</f>
        <v>2700</v>
      </c>
      <c r="AK21" s="376"/>
    </row>
    <row r="22" spans="1:37" x14ac:dyDescent="0.25">
      <c r="A22" s="962" t="s">
        <v>51</v>
      </c>
      <c r="B22" s="963"/>
      <c r="C22" s="963"/>
      <c r="D22" s="963"/>
      <c r="E22" s="963"/>
      <c r="F22" s="963"/>
      <c r="G22" s="963"/>
      <c r="H22" s="963"/>
      <c r="I22" s="963"/>
      <c r="J22" s="963"/>
      <c r="K22" s="963"/>
      <c r="L22" s="963"/>
      <c r="M22" s="963"/>
      <c r="N22" s="963"/>
      <c r="O22" s="963"/>
      <c r="P22" s="963"/>
      <c r="Q22" s="963"/>
      <c r="R22" s="963"/>
      <c r="S22" s="963"/>
      <c r="T22" s="963"/>
      <c r="U22" s="963"/>
      <c r="V22" s="963"/>
      <c r="W22" s="963"/>
      <c r="X22" s="963"/>
      <c r="Y22" s="963"/>
      <c r="Z22" s="963"/>
      <c r="AA22" s="963"/>
      <c r="AB22" s="963"/>
      <c r="AC22" s="963"/>
      <c r="AD22" s="963"/>
      <c r="AE22" s="963"/>
      <c r="AF22" s="963"/>
      <c r="AG22" s="963"/>
      <c r="AH22" s="963"/>
      <c r="AI22" s="963"/>
      <c r="AJ22" s="964"/>
      <c r="AK22" s="376"/>
    </row>
    <row r="23" spans="1:37" ht="36" customHeight="1" x14ac:dyDescent="0.25">
      <c r="A23" s="381">
        <v>9</v>
      </c>
      <c r="B23" s="382" t="s">
        <v>303</v>
      </c>
      <c r="C23" s="127" t="s">
        <v>304</v>
      </c>
      <c r="D23" s="103" t="s">
        <v>43</v>
      </c>
      <c r="E23" s="103">
        <v>16</v>
      </c>
      <c r="F23" s="64">
        <v>900</v>
      </c>
      <c r="G23" s="64">
        <f>F23*E23</f>
        <v>14400</v>
      </c>
      <c r="H23" s="47">
        <v>0</v>
      </c>
      <c r="I23" s="47">
        <v>0</v>
      </c>
      <c r="J23" s="47">
        <f>I23*H23</f>
        <v>0</v>
      </c>
      <c r="K23" s="64">
        <v>16</v>
      </c>
      <c r="L23" s="64">
        <v>3</v>
      </c>
      <c r="M23" s="64">
        <v>600</v>
      </c>
      <c r="N23" s="64">
        <f>K23*L23*M23</f>
        <v>28800</v>
      </c>
      <c r="O23" s="47">
        <v>0</v>
      </c>
      <c r="P23" s="47">
        <v>4</v>
      </c>
      <c r="Q23" s="47">
        <v>800</v>
      </c>
      <c r="R23" s="47">
        <f>O23*P23*Q23</f>
        <v>0</v>
      </c>
      <c r="S23" s="64">
        <v>16</v>
      </c>
      <c r="T23" s="64">
        <v>200</v>
      </c>
      <c r="U23" s="64">
        <v>4</v>
      </c>
      <c r="V23" s="64">
        <f>PRODUCT(S23:U23)</f>
        <v>12800</v>
      </c>
      <c r="W23" s="64">
        <v>150</v>
      </c>
      <c r="X23" s="64">
        <v>16</v>
      </c>
      <c r="Y23" s="64">
        <f>PRODUCT(W23:X23)</f>
        <v>2400</v>
      </c>
      <c r="Z23" s="64">
        <f>SUM(V23,Y23)</f>
        <v>15200</v>
      </c>
      <c r="AA23" s="47">
        <v>0</v>
      </c>
      <c r="AB23" s="47">
        <v>0</v>
      </c>
      <c r="AC23" s="47">
        <v>0</v>
      </c>
      <c r="AD23" s="47">
        <f>PRODUCT(AA23:AC23)</f>
        <v>0</v>
      </c>
      <c r="AE23" s="47">
        <v>0</v>
      </c>
      <c r="AF23" s="47">
        <f>PRODUCT(AA23*AE23)*150</f>
        <v>0</v>
      </c>
      <c r="AG23" s="47">
        <f>SUM(AD23,AF23)</f>
        <v>0</v>
      </c>
      <c r="AH23" s="64">
        <f>G23+N23+Z23</f>
        <v>58400</v>
      </c>
      <c r="AI23" s="144">
        <f>J23+R23+AG23</f>
        <v>0</v>
      </c>
      <c r="AJ23" s="104">
        <f>AH23-AI23</f>
        <v>58400</v>
      </c>
      <c r="AK23" s="383"/>
    </row>
    <row r="24" spans="1:37" ht="31.5" customHeight="1" x14ac:dyDescent="0.25">
      <c r="A24" s="945" t="s">
        <v>61</v>
      </c>
      <c r="B24" s="946"/>
      <c r="C24" s="192"/>
      <c r="D24" s="192"/>
      <c r="E24" s="192">
        <f>SUM(E23:E23)</f>
        <v>16</v>
      </c>
      <c r="F24" s="76">
        <f t="shared" ref="F24:AH24" si="34">SUM(F23:F23)</f>
        <v>900</v>
      </c>
      <c r="G24" s="76">
        <f t="shared" si="34"/>
        <v>14400</v>
      </c>
      <c r="H24" s="76">
        <f t="shared" si="34"/>
        <v>0</v>
      </c>
      <c r="I24" s="76">
        <f t="shared" si="34"/>
        <v>0</v>
      </c>
      <c r="J24" s="76">
        <f t="shared" si="34"/>
        <v>0</v>
      </c>
      <c r="K24" s="76">
        <f t="shared" si="34"/>
        <v>16</v>
      </c>
      <c r="L24" s="76">
        <f t="shared" si="34"/>
        <v>3</v>
      </c>
      <c r="M24" s="76">
        <f t="shared" si="34"/>
        <v>600</v>
      </c>
      <c r="N24" s="76">
        <f t="shared" si="34"/>
        <v>28800</v>
      </c>
      <c r="O24" s="76">
        <f t="shared" si="34"/>
        <v>0</v>
      </c>
      <c r="P24" s="76">
        <f t="shared" si="34"/>
        <v>4</v>
      </c>
      <c r="Q24" s="76">
        <f t="shared" si="34"/>
        <v>800</v>
      </c>
      <c r="R24" s="76">
        <f t="shared" si="34"/>
        <v>0</v>
      </c>
      <c r="S24" s="76">
        <f t="shared" si="34"/>
        <v>16</v>
      </c>
      <c r="T24" s="76">
        <f t="shared" si="34"/>
        <v>200</v>
      </c>
      <c r="U24" s="76">
        <f t="shared" si="34"/>
        <v>4</v>
      </c>
      <c r="V24" s="76">
        <f t="shared" si="34"/>
        <v>12800</v>
      </c>
      <c r="W24" s="76">
        <f t="shared" si="34"/>
        <v>150</v>
      </c>
      <c r="X24" s="76">
        <f t="shared" si="34"/>
        <v>16</v>
      </c>
      <c r="Y24" s="76">
        <f t="shared" si="34"/>
        <v>2400</v>
      </c>
      <c r="Z24" s="76">
        <f t="shared" si="34"/>
        <v>15200</v>
      </c>
      <c r="AA24" s="76">
        <f t="shared" si="34"/>
        <v>0</v>
      </c>
      <c r="AB24" s="76">
        <f t="shared" si="34"/>
        <v>0</v>
      </c>
      <c r="AC24" s="76">
        <f t="shared" si="34"/>
        <v>0</v>
      </c>
      <c r="AD24" s="76">
        <f t="shared" si="34"/>
        <v>0</v>
      </c>
      <c r="AE24" s="76">
        <f t="shared" si="34"/>
        <v>0</v>
      </c>
      <c r="AF24" s="76">
        <f t="shared" si="34"/>
        <v>0</v>
      </c>
      <c r="AG24" s="76">
        <f t="shared" si="34"/>
        <v>0</v>
      </c>
      <c r="AH24" s="76">
        <f t="shared" si="34"/>
        <v>58400</v>
      </c>
      <c r="AI24" s="97">
        <f t="shared" ref="AI24:AJ24" si="35">SUM(AI23:AI23)</f>
        <v>0</v>
      </c>
      <c r="AJ24" s="105">
        <f t="shared" si="35"/>
        <v>58400</v>
      </c>
      <c r="AK24" s="376"/>
    </row>
    <row r="25" spans="1:37" x14ac:dyDescent="0.25">
      <c r="A25" s="965" t="s">
        <v>52</v>
      </c>
      <c r="B25" s="966"/>
      <c r="C25" s="966"/>
      <c r="D25" s="966"/>
      <c r="E25" s="966"/>
      <c r="F25" s="966"/>
      <c r="G25" s="966"/>
      <c r="H25" s="966"/>
      <c r="I25" s="966"/>
      <c r="J25" s="966"/>
      <c r="K25" s="966"/>
      <c r="L25" s="966"/>
      <c r="M25" s="966"/>
      <c r="N25" s="966"/>
      <c r="O25" s="966"/>
      <c r="P25" s="966"/>
      <c r="Q25" s="966"/>
      <c r="R25" s="966"/>
      <c r="S25" s="966"/>
      <c r="T25" s="966"/>
      <c r="U25" s="966"/>
      <c r="V25" s="966"/>
      <c r="W25" s="966"/>
      <c r="X25" s="966"/>
      <c r="Y25" s="966"/>
      <c r="Z25" s="966"/>
      <c r="AA25" s="966"/>
      <c r="AB25" s="966"/>
      <c r="AC25" s="966"/>
      <c r="AD25" s="966"/>
      <c r="AE25" s="966"/>
      <c r="AF25" s="966"/>
      <c r="AG25" s="966"/>
      <c r="AH25" s="966"/>
      <c r="AI25" s="966"/>
      <c r="AJ25" s="967"/>
      <c r="AK25" s="376"/>
    </row>
    <row r="26" spans="1:37" ht="35.25" customHeight="1" x14ac:dyDescent="0.25">
      <c r="A26" s="166">
        <v>10</v>
      </c>
      <c r="B26" s="384" t="s">
        <v>305</v>
      </c>
      <c r="C26" s="799" t="s">
        <v>85</v>
      </c>
      <c r="D26" s="162" t="s">
        <v>42</v>
      </c>
      <c r="E26" s="799">
        <v>6</v>
      </c>
      <c r="F26" s="805">
        <v>0</v>
      </c>
      <c r="G26" s="165">
        <f>F26*E26</f>
        <v>0</v>
      </c>
      <c r="H26" s="49"/>
      <c r="I26" s="49"/>
      <c r="J26" s="134">
        <f t="shared" ref="J26" si="36">I26*H26</f>
        <v>0</v>
      </c>
      <c r="K26" s="805">
        <v>6</v>
      </c>
      <c r="L26" s="805">
        <v>0</v>
      </c>
      <c r="M26" s="805">
        <v>0</v>
      </c>
      <c r="N26" s="165">
        <f>K26*L26*M26</f>
        <v>0</v>
      </c>
      <c r="O26" s="49"/>
      <c r="P26" s="49"/>
      <c r="Q26" s="49"/>
      <c r="R26" s="134">
        <f>O26*P26*Q26</f>
        <v>0</v>
      </c>
      <c r="S26" s="805">
        <v>0</v>
      </c>
      <c r="T26" s="805">
        <v>150</v>
      </c>
      <c r="U26" s="805">
        <v>3</v>
      </c>
      <c r="V26" s="164">
        <f>PRODUCT(S26:U26)</f>
        <v>0</v>
      </c>
      <c r="W26" s="805">
        <v>150</v>
      </c>
      <c r="X26" s="805">
        <v>0</v>
      </c>
      <c r="Y26" s="805">
        <f>PRODUCT(W26:X26)</f>
        <v>0</v>
      </c>
      <c r="Z26" s="165">
        <f>SUM(V26,Y26)</f>
        <v>0</v>
      </c>
      <c r="AA26" s="49"/>
      <c r="AB26" s="49"/>
      <c r="AC26" s="49"/>
      <c r="AD26" s="47">
        <f>PRODUCT(AA26:AC26)</f>
        <v>0</v>
      </c>
      <c r="AE26" s="49"/>
      <c r="AF26" s="47">
        <f>PRODUCT(AA26*AE26)*150</f>
        <v>0</v>
      </c>
      <c r="AG26" s="134">
        <f>SUM(AD26,AF26)</f>
        <v>0</v>
      </c>
      <c r="AH26" s="165">
        <f>G26+N26+Z26</f>
        <v>0</v>
      </c>
      <c r="AI26" s="137">
        <f>J26+R26+AG26</f>
        <v>0</v>
      </c>
      <c r="AJ26" s="800">
        <f>AH26-AI26</f>
        <v>0</v>
      </c>
      <c r="AK26" s="246"/>
    </row>
    <row r="27" spans="1:37" ht="25.5" customHeight="1" thickBot="1" x14ac:dyDescent="0.3">
      <c r="A27" s="968" t="s">
        <v>62</v>
      </c>
      <c r="B27" s="969"/>
      <c r="C27" s="192"/>
      <c r="D27" s="192"/>
      <c r="E27" s="192">
        <f>SUM(E26:E26)</f>
        <v>6</v>
      </c>
      <c r="F27" s="76">
        <f t="shared" ref="F27:AH27" si="37">SUM(F26:F26)</f>
        <v>0</v>
      </c>
      <c r="G27" s="76">
        <f t="shared" si="37"/>
        <v>0</v>
      </c>
      <c r="H27" s="76">
        <f t="shared" si="37"/>
        <v>0</v>
      </c>
      <c r="I27" s="76">
        <f t="shared" si="37"/>
        <v>0</v>
      </c>
      <c r="J27" s="76">
        <f t="shared" si="37"/>
        <v>0</v>
      </c>
      <c r="K27" s="76">
        <f t="shared" si="37"/>
        <v>6</v>
      </c>
      <c r="L27" s="76">
        <f t="shared" si="37"/>
        <v>0</v>
      </c>
      <c r="M27" s="76">
        <f t="shared" si="37"/>
        <v>0</v>
      </c>
      <c r="N27" s="76">
        <f t="shared" si="37"/>
        <v>0</v>
      </c>
      <c r="O27" s="76">
        <f t="shared" si="37"/>
        <v>0</v>
      </c>
      <c r="P27" s="76">
        <f t="shared" si="37"/>
        <v>0</v>
      </c>
      <c r="Q27" s="76">
        <f t="shared" si="37"/>
        <v>0</v>
      </c>
      <c r="R27" s="76">
        <f t="shared" si="37"/>
        <v>0</v>
      </c>
      <c r="S27" s="76">
        <f t="shared" si="37"/>
        <v>0</v>
      </c>
      <c r="T27" s="76">
        <f t="shared" si="37"/>
        <v>150</v>
      </c>
      <c r="U27" s="76">
        <f t="shared" si="37"/>
        <v>3</v>
      </c>
      <c r="V27" s="76">
        <f t="shared" si="37"/>
        <v>0</v>
      </c>
      <c r="W27" s="76">
        <f t="shared" si="37"/>
        <v>150</v>
      </c>
      <c r="X27" s="76">
        <f t="shared" si="37"/>
        <v>0</v>
      </c>
      <c r="Y27" s="76">
        <f t="shared" si="37"/>
        <v>0</v>
      </c>
      <c r="Z27" s="76">
        <f t="shared" si="37"/>
        <v>0</v>
      </c>
      <c r="AA27" s="76">
        <f t="shared" si="37"/>
        <v>0</v>
      </c>
      <c r="AB27" s="76">
        <f t="shared" si="37"/>
        <v>0</v>
      </c>
      <c r="AC27" s="76">
        <f t="shared" si="37"/>
        <v>0</v>
      </c>
      <c r="AD27" s="76">
        <f t="shared" si="37"/>
        <v>0</v>
      </c>
      <c r="AE27" s="76">
        <f t="shared" si="37"/>
        <v>0</v>
      </c>
      <c r="AF27" s="76">
        <f t="shared" si="37"/>
        <v>0</v>
      </c>
      <c r="AG27" s="76">
        <f t="shared" si="37"/>
        <v>0</v>
      </c>
      <c r="AH27" s="76">
        <f t="shared" si="37"/>
        <v>0</v>
      </c>
      <c r="AI27" s="97">
        <f>SUM(AI26:AI26)</f>
        <v>0</v>
      </c>
      <c r="AJ27" s="106">
        <f>SUM(AJ26:AJ26)</f>
        <v>0</v>
      </c>
      <c r="AK27" s="385"/>
    </row>
    <row r="28" spans="1:37" s="386" customFormat="1" ht="33" customHeight="1" thickBot="1" x14ac:dyDescent="0.3">
      <c r="A28" s="1095" t="s">
        <v>63</v>
      </c>
      <c r="B28" s="1096"/>
      <c r="C28" s="218"/>
      <c r="D28" s="218"/>
      <c r="E28" s="218">
        <f>E16+E21+E24+E27</f>
        <v>68</v>
      </c>
      <c r="F28" s="237"/>
      <c r="G28" s="237">
        <f>G16+G21+G24+G27</f>
        <v>47000</v>
      </c>
      <c r="H28" s="237">
        <f>H16+H21+H24+H27</f>
        <v>21</v>
      </c>
      <c r="I28" s="237"/>
      <c r="J28" s="237">
        <f>J16+J21+J24+J27</f>
        <v>43985.2</v>
      </c>
      <c r="K28" s="237">
        <f>K16+K21+K24+K27</f>
        <v>74</v>
      </c>
      <c r="L28" s="237">
        <f>L16+L21+L24+L27</f>
        <v>18</v>
      </c>
      <c r="M28" s="237"/>
      <c r="N28" s="237">
        <f>N16+N21+N24+N27</f>
        <v>97800</v>
      </c>
      <c r="O28" s="237">
        <f>O16+O21+O24+O27</f>
        <v>10</v>
      </c>
      <c r="P28" s="237">
        <f>P16+P21+P24+P27</f>
        <v>26</v>
      </c>
      <c r="Q28" s="237"/>
      <c r="R28" s="237">
        <f>R16+R21+R24+R27</f>
        <v>49270</v>
      </c>
      <c r="S28" s="237">
        <f>S16+S21+S24+S27</f>
        <v>58</v>
      </c>
      <c r="T28" s="237"/>
      <c r="U28" s="237">
        <f>U16+U21+U24+U27</f>
        <v>76</v>
      </c>
      <c r="V28" s="237">
        <f>V16+V21+V24+V27</f>
        <v>45800</v>
      </c>
      <c r="W28" s="237"/>
      <c r="X28" s="237">
        <f>X16+X21+X24+X27</f>
        <v>44</v>
      </c>
      <c r="Y28" s="237">
        <f>Y16+Y21+Y24+Y27</f>
        <v>6600</v>
      </c>
      <c r="Z28" s="237">
        <f>Z16+Z21+Z24+Z27</f>
        <v>52400</v>
      </c>
      <c r="AA28" s="237">
        <f>AA16+AA21+AA24+AA27</f>
        <v>3</v>
      </c>
      <c r="AB28" s="237"/>
      <c r="AC28" s="237">
        <f>AC16+AC21+AC24+AC27</f>
        <v>14</v>
      </c>
      <c r="AD28" s="237"/>
      <c r="AE28" s="237">
        <f>AE16+AE21+AE24+AE27</f>
        <v>23</v>
      </c>
      <c r="AF28" s="237"/>
      <c r="AG28" s="237">
        <f>AG16+AG21+AG24+AG27</f>
        <v>16650</v>
      </c>
      <c r="AH28" s="237">
        <f>AH16+AH21+AH24+AH27</f>
        <v>197200</v>
      </c>
      <c r="AI28" s="215">
        <f>AI16+AI21+AI24+AI27</f>
        <v>109905.2</v>
      </c>
      <c r="AJ28" s="107">
        <f>AJ16+AJ21+AJ24+AJ27</f>
        <v>87294.8</v>
      </c>
      <c r="AK28" s="253"/>
    </row>
  </sheetData>
  <conditionalFormatting sqref="D26">
    <cfRule type="containsText" dxfId="126" priority="21" operator="containsText" text="Да">
      <formula>NOT(ISERROR(SEARCH("Да",D26)))</formula>
    </cfRule>
  </conditionalFormatting>
  <conditionalFormatting sqref="D9 D13">
    <cfRule type="containsText" dxfId="125" priority="15" operator="containsText" text="Да">
      <formula>NOT(ISERROR(SEARCH("Да",D9)))</formula>
    </cfRule>
  </conditionalFormatting>
  <conditionalFormatting sqref="D14">
    <cfRule type="containsText" dxfId="124" priority="13" operator="containsText" text="Да">
      <formula>NOT(ISERROR(SEARCH("Да",D14)))</formula>
    </cfRule>
  </conditionalFormatting>
  <conditionalFormatting sqref="D12">
    <cfRule type="containsText" dxfId="123" priority="12" operator="containsText" text="Да">
      <formula>NOT(ISERROR(SEARCH("Да",D12)))</formula>
    </cfRule>
  </conditionalFormatting>
  <conditionalFormatting sqref="D15">
    <cfRule type="containsText" dxfId="122" priority="11" operator="containsText" text="Да">
      <formula>NOT(ISERROR(SEARCH("Да",D15)))</formula>
    </cfRule>
  </conditionalFormatting>
  <conditionalFormatting sqref="D18">
    <cfRule type="containsText" dxfId="121" priority="10" operator="containsText" text="Да">
      <formula>NOT(ISERROR(SEARCH("Да",D18)))</formula>
    </cfRule>
  </conditionalFormatting>
  <conditionalFormatting sqref="D20">
    <cfRule type="containsText" dxfId="120" priority="9" operator="containsText" text="Да">
      <formula>NOT(ISERROR(SEARCH("Да",D20)))</formula>
    </cfRule>
  </conditionalFormatting>
  <conditionalFormatting sqref="D19">
    <cfRule type="containsText" dxfId="119" priority="8" operator="containsText" text="Да">
      <formula>NOT(ISERROR(SEARCH("Да",D19)))</formula>
    </cfRule>
  </conditionalFormatting>
  <conditionalFormatting sqref="D23">
    <cfRule type="containsText" dxfId="118" priority="7" operator="containsText" text="Да">
      <formula>NOT(ISERROR(SEARCH("Да",D23)))</formula>
    </cfRule>
  </conditionalFormatting>
  <conditionalFormatting sqref="D11">
    <cfRule type="containsText" dxfId="117" priority="5" operator="containsText" text="Да">
      <formula>NOT(ISERROR(SEARCH("Да",D11)))</formula>
    </cfRule>
  </conditionalFormatting>
  <conditionalFormatting sqref="D10">
    <cfRule type="containsText" dxfId="116" priority="3" operator="containsText" text="Да">
      <formula>NOT(ISERROR(SEARCH("Да",D10)))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3 D18:D20 D26 D9:D15">
      <formula1>"Да,Нет"</formula1>
    </dataValidation>
  </dataValidations>
  <pageMargins left="0.7" right="0.7" top="0.75" bottom="0.75" header="0.3" footer="0.3"/>
  <pageSetup paperSize="9" scale="4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5"/>
  <sheetViews>
    <sheetView topLeftCell="E1" zoomScale="50" zoomScaleNormal="50" workbookViewId="0">
      <selection sqref="A1:XFD1048576"/>
    </sheetView>
  </sheetViews>
  <sheetFormatPr defaultRowHeight="18.75" x14ac:dyDescent="0.3"/>
  <cols>
    <col min="1" max="1" width="7.7109375" style="205" customWidth="1"/>
    <col min="2" max="2" width="43.140625" style="205" customWidth="1"/>
    <col min="3" max="3" width="15.42578125" style="205" customWidth="1"/>
    <col min="4" max="4" width="9.140625" style="205" hidden="1" customWidth="1"/>
    <col min="5" max="5" width="9.28515625" style="205" customWidth="1"/>
    <col min="6" max="6" width="13" style="205" hidden="1" customWidth="1"/>
    <col min="7" max="7" width="17.28515625" style="205" customWidth="1"/>
    <col min="8" max="8" width="11.85546875" style="205" customWidth="1"/>
    <col min="9" max="9" width="12.42578125" style="205" customWidth="1"/>
    <col min="10" max="10" width="12" style="205" customWidth="1"/>
    <col min="11" max="12" width="9.42578125" style="205" hidden="1" customWidth="1"/>
    <col min="13" max="13" width="13.5703125" style="205" hidden="1" customWidth="1"/>
    <col min="14" max="14" width="18.42578125" style="205" customWidth="1"/>
    <col min="15" max="15" width="11.42578125" style="205" customWidth="1"/>
    <col min="16" max="16" width="11.85546875" style="205" customWidth="1"/>
    <col min="17" max="17" width="12.85546875" style="205" customWidth="1"/>
    <col min="18" max="18" width="14.42578125" style="205" customWidth="1"/>
    <col min="19" max="19" width="0.28515625" style="205" hidden="1" customWidth="1"/>
    <col min="20" max="20" width="11.85546875" style="205" hidden="1" customWidth="1"/>
    <col min="21" max="21" width="8.85546875" style="205" hidden="1" customWidth="1"/>
    <col min="22" max="22" width="15.5703125" style="205" customWidth="1"/>
    <col min="23" max="23" width="9.85546875" style="205" hidden="1" customWidth="1"/>
    <col min="24" max="24" width="14.85546875" style="205" hidden="1" customWidth="1"/>
    <col min="25" max="25" width="16.28515625" style="205" customWidth="1"/>
    <col min="26" max="26" width="17" style="205" hidden="1" customWidth="1"/>
    <col min="27" max="27" width="11.7109375" style="205" customWidth="1"/>
    <col min="28" max="28" width="12.5703125" style="205" customWidth="1"/>
    <col min="29" max="29" width="12.85546875" style="205" customWidth="1"/>
    <col min="30" max="30" width="12.5703125" style="205" customWidth="1"/>
    <col min="31" max="31" width="15.7109375" style="205" customWidth="1"/>
    <col min="32" max="32" width="14.28515625" style="205" customWidth="1"/>
    <col min="33" max="33" width="16.7109375" style="205" customWidth="1"/>
    <col min="34" max="34" width="19.140625" style="205" customWidth="1"/>
    <col min="35" max="35" width="17.85546875" style="205" customWidth="1"/>
    <col min="36" max="36" width="19.7109375" style="205" customWidth="1"/>
    <col min="37" max="37" width="22.5703125" style="205" customWidth="1"/>
    <col min="38" max="16384" width="9.140625" style="205"/>
  </cols>
  <sheetData>
    <row r="1" spans="1:37" ht="18.75" customHeight="1" x14ac:dyDescent="0.3">
      <c r="A1" s="1114" t="s">
        <v>30</v>
      </c>
      <c r="B1" s="1114"/>
      <c r="C1" s="1114"/>
      <c r="D1" s="1114"/>
      <c r="E1" s="1114"/>
      <c r="F1" s="1114"/>
      <c r="G1" s="1114"/>
      <c r="H1" s="1114"/>
      <c r="I1" s="1114"/>
      <c r="J1" s="1114"/>
      <c r="K1" s="1114"/>
      <c r="L1" s="1114"/>
      <c r="M1" s="1114"/>
      <c r="N1" s="1114"/>
      <c r="O1" s="1114"/>
      <c r="P1" s="1114"/>
      <c r="Q1" s="1114"/>
      <c r="R1" s="1114"/>
      <c r="S1" s="1114"/>
      <c r="T1" s="1114"/>
      <c r="U1" s="1114"/>
      <c r="V1" s="1114"/>
      <c r="W1" s="1114"/>
      <c r="X1" s="1114"/>
      <c r="Y1" s="1114"/>
      <c r="Z1" s="1114"/>
      <c r="AA1" s="1114"/>
      <c r="AB1" s="1114"/>
      <c r="AC1" s="1114"/>
      <c r="AD1" s="1114"/>
      <c r="AE1" s="1114"/>
      <c r="AF1" s="1114"/>
      <c r="AG1" s="124"/>
      <c r="AH1" s="124"/>
      <c r="AI1" s="124"/>
      <c r="AJ1" s="124"/>
      <c r="AK1" s="125"/>
    </row>
    <row r="2" spans="1:37" ht="15.75" customHeight="1" x14ac:dyDescent="0.3">
      <c r="A2" s="816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4"/>
      <c r="AI2" s="124"/>
      <c r="AJ2" s="124"/>
      <c r="AK2" s="125"/>
    </row>
    <row r="3" spans="1:37" ht="25.5" customHeight="1" x14ac:dyDescent="0.3">
      <c r="A3" s="819" t="s">
        <v>1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19"/>
      <c r="AK3" s="124"/>
    </row>
    <row r="4" spans="1:37" ht="39" customHeight="1" x14ac:dyDescent="0.3">
      <c r="A4" s="823"/>
      <c r="B4" s="822" t="s">
        <v>46</v>
      </c>
      <c r="C4" s="822" t="s">
        <v>47</v>
      </c>
      <c r="D4" s="823" t="s">
        <v>50</v>
      </c>
      <c r="E4" s="824" t="s">
        <v>318</v>
      </c>
      <c r="F4" s="825"/>
      <c r="G4" s="825"/>
      <c r="H4" s="825"/>
      <c r="I4" s="825"/>
      <c r="J4" s="826"/>
      <c r="K4" s="824" t="str">
        <f>Регби!$K$4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082" t="s">
        <v>74</v>
      </c>
    </row>
    <row r="5" spans="1:37" ht="30" customHeight="1" x14ac:dyDescent="0.3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082"/>
    </row>
    <row r="6" spans="1:37" ht="28.5" customHeight="1" x14ac:dyDescent="0.3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082"/>
    </row>
    <row r="7" spans="1:37" ht="32.25" customHeight="1" x14ac:dyDescent="0.3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084"/>
    </row>
    <row r="8" spans="1:37" x14ac:dyDescent="0.3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206"/>
    </row>
    <row r="9" spans="1:37" ht="39" customHeight="1" x14ac:dyDescent="0.3">
      <c r="A9" s="129">
        <v>1</v>
      </c>
      <c r="B9" s="128" t="s">
        <v>232</v>
      </c>
      <c r="C9" s="129" t="s">
        <v>68</v>
      </c>
      <c r="D9" s="130" t="s">
        <v>42</v>
      </c>
      <c r="E9" s="207">
        <v>22</v>
      </c>
      <c r="F9" s="135">
        <v>0</v>
      </c>
      <c r="G9" s="133">
        <f>F9*E9</f>
        <v>0</v>
      </c>
      <c r="H9" s="930">
        <v>0</v>
      </c>
      <c r="I9" s="931"/>
      <c r="J9" s="932"/>
      <c r="K9" s="135">
        <v>22</v>
      </c>
      <c r="L9" s="135">
        <v>3</v>
      </c>
      <c r="M9" s="135">
        <v>780</v>
      </c>
      <c r="N9" s="133">
        <f>K9*L9*M9</f>
        <v>51480</v>
      </c>
      <c r="O9" s="930">
        <v>50400</v>
      </c>
      <c r="P9" s="931"/>
      <c r="Q9" s="931"/>
      <c r="R9" s="932"/>
      <c r="S9" s="135">
        <v>22</v>
      </c>
      <c r="T9" s="135">
        <v>300</v>
      </c>
      <c r="U9" s="135">
        <v>4</v>
      </c>
      <c r="V9" s="135">
        <f>PRODUCT(S9:U9)</f>
        <v>26400</v>
      </c>
      <c r="W9" s="135">
        <v>0</v>
      </c>
      <c r="X9" s="135">
        <v>0</v>
      </c>
      <c r="Y9" s="135">
        <f>PRODUCT(W9:X9)</f>
        <v>0</v>
      </c>
      <c r="Z9" s="133">
        <f>SUM(V9,Y9)</f>
        <v>26400</v>
      </c>
      <c r="AA9" s="930">
        <v>33200</v>
      </c>
      <c r="AB9" s="931"/>
      <c r="AC9" s="931"/>
      <c r="AD9" s="932"/>
      <c r="AE9" s="1097">
        <v>0</v>
      </c>
      <c r="AF9" s="1098"/>
      <c r="AG9" s="933">
        <f>AE9+AA9</f>
        <v>33200</v>
      </c>
      <c r="AH9" s="133">
        <f>G9+N9+Z9</f>
        <v>77880</v>
      </c>
      <c r="AI9" s="933">
        <f>AG9+O9+H9</f>
        <v>83600</v>
      </c>
      <c r="AJ9" s="209">
        <f>AH9-AI9</f>
        <v>-5720</v>
      </c>
      <c r="AK9" s="206" t="s">
        <v>417</v>
      </c>
    </row>
    <row r="10" spans="1:37" ht="38.25" customHeight="1" x14ac:dyDescent="0.3">
      <c r="A10" s="129">
        <v>2</v>
      </c>
      <c r="B10" s="128" t="s">
        <v>233</v>
      </c>
      <c r="C10" s="129" t="s">
        <v>140</v>
      </c>
      <c r="D10" s="130" t="s">
        <v>42</v>
      </c>
      <c r="E10" s="207">
        <v>6</v>
      </c>
      <c r="F10" s="135">
        <v>600</v>
      </c>
      <c r="G10" s="133">
        <f>F10*E10</f>
        <v>3600</v>
      </c>
      <c r="H10" s="935"/>
      <c r="I10" s="936"/>
      <c r="J10" s="937"/>
      <c r="K10" s="135">
        <v>6</v>
      </c>
      <c r="L10" s="135">
        <v>1</v>
      </c>
      <c r="M10" s="135">
        <v>750</v>
      </c>
      <c r="N10" s="133">
        <f>K10*L10*M10</f>
        <v>4500</v>
      </c>
      <c r="O10" s="935"/>
      <c r="P10" s="936"/>
      <c r="Q10" s="936"/>
      <c r="R10" s="937"/>
      <c r="S10" s="135">
        <v>6</v>
      </c>
      <c r="T10" s="135">
        <v>300</v>
      </c>
      <c r="U10" s="135">
        <v>2</v>
      </c>
      <c r="V10" s="132">
        <f>PRODUCT(S10:U10)</f>
        <v>3600</v>
      </c>
      <c r="W10" s="132">
        <v>150</v>
      </c>
      <c r="X10" s="132">
        <v>0</v>
      </c>
      <c r="Y10" s="132">
        <f t="shared" ref="Y10:Y11" si="0">PRODUCT(W10:X10)</f>
        <v>0</v>
      </c>
      <c r="Z10" s="133">
        <f t="shared" ref="Z10:Z11" si="1">SUM(V10,Y10)</f>
        <v>3600</v>
      </c>
      <c r="AA10" s="935"/>
      <c r="AB10" s="936"/>
      <c r="AC10" s="936"/>
      <c r="AD10" s="937"/>
      <c r="AE10" s="1099"/>
      <c r="AF10" s="1100"/>
      <c r="AG10" s="1101"/>
      <c r="AH10" s="133">
        <f>G10+N10+Z10</f>
        <v>11700</v>
      </c>
      <c r="AI10" s="938"/>
      <c r="AJ10" s="209">
        <f t="shared" ref="AJ10" si="2">AH10-AI10</f>
        <v>11700</v>
      </c>
      <c r="AK10" s="206"/>
    </row>
    <row r="11" spans="1:37" ht="40.5" customHeight="1" x14ac:dyDescent="0.3">
      <c r="A11" s="129">
        <v>3</v>
      </c>
      <c r="B11" s="128" t="s">
        <v>234</v>
      </c>
      <c r="C11" s="129" t="s">
        <v>140</v>
      </c>
      <c r="D11" s="130" t="s">
        <v>42</v>
      </c>
      <c r="E11" s="207">
        <v>20</v>
      </c>
      <c r="F11" s="135">
        <v>900</v>
      </c>
      <c r="G11" s="133">
        <f>F11*E11</f>
        <v>18000</v>
      </c>
      <c r="H11" s="940"/>
      <c r="I11" s="941"/>
      <c r="J11" s="942"/>
      <c r="K11" s="135"/>
      <c r="L11" s="135">
        <v>3</v>
      </c>
      <c r="M11" s="135">
        <v>750</v>
      </c>
      <c r="N11" s="133">
        <f>K11*L11*M11</f>
        <v>0</v>
      </c>
      <c r="O11" s="940"/>
      <c r="P11" s="941"/>
      <c r="Q11" s="941"/>
      <c r="R11" s="942"/>
      <c r="S11" s="135">
        <v>20</v>
      </c>
      <c r="T11" s="135">
        <v>300</v>
      </c>
      <c r="U11" s="135">
        <v>1</v>
      </c>
      <c r="V11" s="210">
        <f>PRODUCT(S11:U11)</f>
        <v>6000</v>
      </c>
      <c r="W11" s="210">
        <v>150</v>
      </c>
      <c r="X11" s="210">
        <v>0</v>
      </c>
      <c r="Y11" s="210">
        <f t="shared" si="0"/>
        <v>0</v>
      </c>
      <c r="Z11" s="210">
        <f t="shared" si="1"/>
        <v>6000</v>
      </c>
      <c r="AA11" s="940"/>
      <c r="AB11" s="941"/>
      <c r="AC11" s="941"/>
      <c r="AD11" s="942"/>
      <c r="AE11" s="1102"/>
      <c r="AF11" s="1103"/>
      <c r="AG11" s="1104"/>
      <c r="AH11" s="210">
        <f>G11+N11+Z11</f>
        <v>24000</v>
      </c>
      <c r="AI11" s="943"/>
      <c r="AJ11" s="211">
        <f>AH11-AI11</f>
        <v>24000</v>
      </c>
      <c r="AK11" s="240" t="s">
        <v>418</v>
      </c>
    </row>
    <row r="12" spans="1:37" ht="38.25" customHeight="1" x14ac:dyDescent="0.3">
      <c r="A12" s="1087" t="s">
        <v>59</v>
      </c>
      <c r="B12" s="879"/>
      <c r="C12" s="112"/>
      <c r="D12" s="112"/>
      <c r="E12" s="192">
        <f>SUM(E9:E11)</f>
        <v>48</v>
      </c>
      <c r="F12" s="76">
        <f t="shared" ref="F12:AI12" si="3">SUM(F9:F11)</f>
        <v>1500</v>
      </c>
      <c r="G12" s="76">
        <f t="shared" si="3"/>
        <v>21600</v>
      </c>
      <c r="H12" s="76">
        <f t="shared" si="3"/>
        <v>0</v>
      </c>
      <c r="I12" s="76">
        <f t="shared" si="3"/>
        <v>0</v>
      </c>
      <c r="J12" s="76">
        <f>H9</f>
        <v>0</v>
      </c>
      <c r="K12" s="76">
        <f t="shared" si="3"/>
        <v>28</v>
      </c>
      <c r="L12" s="76">
        <f t="shared" si="3"/>
        <v>7</v>
      </c>
      <c r="M12" s="76">
        <f t="shared" si="3"/>
        <v>2280</v>
      </c>
      <c r="N12" s="76">
        <f t="shared" si="3"/>
        <v>55980</v>
      </c>
      <c r="O12" s="76">
        <f t="shared" si="3"/>
        <v>50400</v>
      </c>
      <c r="P12" s="76">
        <f t="shared" si="3"/>
        <v>0</v>
      </c>
      <c r="Q12" s="76">
        <f t="shared" si="3"/>
        <v>0</v>
      </c>
      <c r="R12" s="76">
        <f>O9</f>
        <v>50400</v>
      </c>
      <c r="S12" s="76">
        <f t="shared" si="3"/>
        <v>48</v>
      </c>
      <c r="T12" s="76">
        <f t="shared" si="3"/>
        <v>900</v>
      </c>
      <c r="U12" s="76">
        <f t="shared" si="3"/>
        <v>7</v>
      </c>
      <c r="V12" s="76">
        <f t="shared" si="3"/>
        <v>36000</v>
      </c>
      <c r="W12" s="76">
        <f t="shared" si="3"/>
        <v>300</v>
      </c>
      <c r="X12" s="76">
        <f t="shared" si="3"/>
        <v>0</v>
      </c>
      <c r="Y12" s="76">
        <f t="shared" si="3"/>
        <v>0</v>
      </c>
      <c r="Z12" s="76">
        <f t="shared" si="3"/>
        <v>36000</v>
      </c>
      <c r="AA12" s="76">
        <f t="shared" si="3"/>
        <v>33200</v>
      </c>
      <c r="AB12" s="76">
        <f t="shared" si="3"/>
        <v>0</v>
      </c>
      <c r="AC12" s="76">
        <f t="shared" si="3"/>
        <v>0</v>
      </c>
      <c r="AD12" s="76">
        <f>AA9</f>
        <v>33200</v>
      </c>
      <c r="AE12" s="76">
        <f t="shared" si="3"/>
        <v>0</v>
      </c>
      <c r="AF12" s="76">
        <f>AE9</f>
        <v>0</v>
      </c>
      <c r="AG12" s="76">
        <f t="shared" si="3"/>
        <v>33200</v>
      </c>
      <c r="AH12" s="76">
        <f t="shared" si="3"/>
        <v>113580</v>
      </c>
      <c r="AI12" s="76">
        <f t="shared" si="3"/>
        <v>83600</v>
      </c>
      <c r="AJ12" s="212">
        <f t="shared" ref="AJ12" si="4">SUM(AJ9:AJ11)</f>
        <v>29980</v>
      </c>
      <c r="AK12" s="242"/>
    </row>
    <row r="13" spans="1:37" x14ac:dyDescent="0.3">
      <c r="A13" s="1088" t="s">
        <v>49</v>
      </c>
      <c r="B13" s="974"/>
      <c r="C13" s="974"/>
      <c r="D13" s="974"/>
      <c r="E13" s="974"/>
      <c r="F13" s="974"/>
      <c r="G13" s="974"/>
      <c r="H13" s="974"/>
      <c r="I13" s="974"/>
      <c r="J13" s="974"/>
      <c r="K13" s="974"/>
      <c r="L13" s="974"/>
      <c r="M13" s="974"/>
      <c r="N13" s="974"/>
      <c r="O13" s="974"/>
      <c r="P13" s="974"/>
      <c r="Q13" s="974"/>
      <c r="R13" s="974"/>
      <c r="S13" s="974"/>
      <c r="T13" s="974"/>
      <c r="U13" s="974"/>
      <c r="V13" s="974"/>
      <c r="W13" s="974"/>
      <c r="X13" s="974"/>
      <c r="Y13" s="974"/>
      <c r="Z13" s="974"/>
      <c r="AA13" s="974"/>
      <c r="AB13" s="974"/>
      <c r="AC13" s="974"/>
      <c r="AD13" s="974"/>
      <c r="AE13" s="974"/>
      <c r="AF13" s="974"/>
      <c r="AG13" s="974"/>
      <c r="AH13" s="974"/>
      <c r="AI13" s="974"/>
      <c r="AJ13" s="1089"/>
      <c r="AK13" s="242"/>
    </row>
    <row r="14" spans="1:37" ht="38.25" customHeight="1" x14ac:dyDescent="0.3">
      <c r="A14" s="142">
        <v>4</v>
      </c>
      <c r="B14" s="141" t="s">
        <v>235</v>
      </c>
      <c r="C14" s="142" t="s">
        <v>69</v>
      </c>
      <c r="D14" s="143" t="s">
        <v>42</v>
      </c>
      <c r="E14" s="143">
        <v>22</v>
      </c>
      <c r="F14" s="151"/>
      <c r="G14" s="151">
        <f>F14*E14</f>
        <v>0</v>
      </c>
      <c r="H14" s="950">
        <v>5400</v>
      </c>
      <c r="I14" s="951"/>
      <c r="J14" s="952"/>
      <c r="K14" s="151">
        <v>22</v>
      </c>
      <c r="L14" s="151">
        <v>2</v>
      </c>
      <c r="M14" s="151">
        <v>750</v>
      </c>
      <c r="N14" s="151">
        <f>K14*L14*M14</f>
        <v>33000</v>
      </c>
      <c r="O14" s="950">
        <v>0</v>
      </c>
      <c r="P14" s="951"/>
      <c r="Q14" s="951"/>
      <c r="R14" s="952"/>
      <c r="S14" s="151">
        <v>22</v>
      </c>
      <c r="T14" s="151">
        <v>300</v>
      </c>
      <c r="U14" s="151">
        <v>3</v>
      </c>
      <c r="V14" s="151">
        <f t="shared" ref="V14:V16" si="5">PRODUCT(S14:U14)</f>
        <v>19800</v>
      </c>
      <c r="W14" s="151">
        <v>150</v>
      </c>
      <c r="X14" s="151">
        <v>0</v>
      </c>
      <c r="Y14" s="151">
        <f>PRODUCT(W14:X14)</f>
        <v>0</v>
      </c>
      <c r="Z14" s="151">
        <f>SUM(V14,Y14)</f>
        <v>19800</v>
      </c>
      <c r="AA14" s="1046">
        <v>15400</v>
      </c>
      <c r="AB14" s="1047"/>
      <c r="AC14" s="1047"/>
      <c r="AD14" s="1048"/>
      <c r="AE14" s="1046">
        <v>0</v>
      </c>
      <c r="AF14" s="1048"/>
      <c r="AG14" s="993">
        <f>AE14+AA14</f>
        <v>15400</v>
      </c>
      <c r="AH14" s="54">
        <f>G14+N14+Z14</f>
        <v>52800</v>
      </c>
      <c r="AI14" s="993">
        <f>AG14+O14+H14</f>
        <v>20800</v>
      </c>
      <c r="AJ14" s="213">
        <f>AH14-AI14</f>
        <v>32000</v>
      </c>
      <c r="AK14" s="244"/>
    </row>
    <row r="15" spans="1:37" ht="36.75" customHeight="1" x14ac:dyDescent="0.3">
      <c r="A15" s="142">
        <v>5</v>
      </c>
      <c r="B15" s="141" t="s">
        <v>236</v>
      </c>
      <c r="C15" s="142" t="s">
        <v>86</v>
      </c>
      <c r="D15" s="143" t="s">
        <v>42</v>
      </c>
      <c r="E15" s="143">
        <v>30</v>
      </c>
      <c r="F15" s="151">
        <v>600</v>
      </c>
      <c r="G15" s="151">
        <f>F15*E15</f>
        <v>18000</v>
      </c>
      <c r="H15" s="1115"/>
      <c r="I15" s="1116"/>
      <c r="J15" s="1117"/>
      <c r="K15" s="151"/>
      <c r="L15" s="151">
        <v>2</v>
      </c>
      <c r="M15" s="151">
        <v>750</v>
      </c>
      <c r="N15" s="151">
        <f>K15*L15*M15</f>
        <v>0</v>
      </c>
      <c r="O15" s="1115"/>
      <c r="P15" s="1116"/>
      <c r="Q15" s="1116"/>
      <c r="R15" s="1117"/>
      <c r="S15" s="151">
        <v>30</v>
      </c>
      <c r="T15" s="151">
        <v>200</v>
      </c>
      <c r="U15" s="151">
        <v>1</v>
      </c>
      <c r="V15" s="151">
        <f t="shared" si="5"/>
        <v>6000</v>
      </c>
      <c r="W15" s="151">
        <v>150</v>
      </c>
      <c r="X15" s="151">
        <v>0</v>
      </c>
      <c r="Y15" s="151">
        <f>PRODUCT(W15:X15)</f>
        <v>0</v>
      </c>
      <c r="Z15" s="151">
        <f>SUM(V15,Y15)</f>
        <v>6000</v>
      </c>
      <c r="AA15" s="1049"/>
      <c r="AB15" s="1050"/>
      <c r="AC15" s="1050"/>
      <c r="AD15" s="1051"/>
      <c r="AE15" s="1049"/>
      <c r="AF15" s="1051"/>
      <c r="AG15" s="1052"/>
      <c r="AH15" s="54">
        <f>G15+N15+Z15</f>
        <v>24000</v>
      </c>
      <c r="AI15" s="996"/>
      <c r="AJ15" s="213">
        <f>AH15-AI15</f>
        <v>24000</v>
      </c>
      <c r="AK15" s="244" t="s">
        <v>487</v>
      </c>
    </row>
    <row r="16" spans="1:37" ht="34.5" customHeight="1" x14ac:dyDescent="0.3">
      <c r="A16" s="142">
        <v>6</v>
      </c>
      <c r="B16" s="141" t="s">
        <v>237</v>
      </c>
      <c r="C16" s="142" t="s">
        <v>71</v>
      </c>
      <c r="D16" s="143" t="s">
        <v>42</v>
      </c>
      <c r="E16" s="143">
        <v>15</v>
      </c>
      <c r="F16" s="151">
        <v>600</v>
      </c>
      <c r="G16" s="151">
        <f>F16*E16</f>
        <v>9000</v>
      </c>
      <c r="H16" s="956"/>
      <c r="I16" s="957"/>
      <c r="J16" s="958"/>
      <c r="K16" s="151"/>
      <c r="L16" s="151">
        <v>2</v>
      </c>
      <c r="M16" s="151">
        <v>750</v>
      </c>
      <c r="N16" s="151">
        <f>K16*L16*M16</f>
        <v>0</v>
      </c>
      <c r="O16" s="956"/>
      <c r="P16" s="957"/>
      <c r="Q16" s="957"/>
      <c r="R16" s="958"/>
      <c r="S16" s="151">
        <v>15</v>
      </c>
      <c r="T16" s="151">
        <v>300</v>
      </c>
      <c r="U16" s="151">
        <v>1</v>
      </c>
      <c r="V16" s="151">
        <f t="shared" si="5"/>
        <v>4500</v>
      </c>
      <c r="W16" s="151">
        <v>150</v>
      </c>
      <c r="X16" s="151">
        <v>0</v>
      </c>
      <c r="Y16" s="151">
        <f>PRODUCT(W16:X16)</f>
        <v>0</v>
      </c>
      <c r="Z16" s="151">
        <f>SUM(V16,Y16)</f>
        <v>4500</v>
      </c>
      <c r="AA16" s="1053"/>
      <c r="AB16" s="1054"/>
      <c r="AC16" s="1054"/>
      <c r="AD16" s="1055"/>
      <c r="AE16" s="1053"/>
      <c r="AF16" s="1055"/>
      <c r="AG16" s="1056"/>
      <c r="AH16" s="54">
        <f>G16+N16+Z16</f>
        <v>13500</v>
      </c>
      <c r="AI16" s="997"/>
      <c r="AJ16" s="213">
        <f>AH16-AI16</f>
        <v>13500</v>
      </c>
      <c r="AK16" s="244"/>
    </row>
    <row r="17" spans="1:37" ht="30.75" customHeight="1" x14ac:dyDescent="0.3">
      <c r="A17" s="1087" t="s">
        <v>60</v>
      </c>
      <c r="B17" s="879"/>
      <c r="C17" s="113"/>
      <c r="D17" s="112"/>
      <c r="E17" s="192">
        <f>SUM(E14:E16)</f>
        <v>67</v>
      </c>
      <c r="F17" s="76">
        <f t="shared" ref="F17:AH17" si="6">SUM(F14:F16)</f>
        <v>1200</v>
      </c>
      <c r="G17" s="76">
        <f t="shared" si="6"/>
        <v>27000</v>
      </c>
      <c r="H17" s="76">
        <f t="shared" si="6"/>
        <v>5400</v>
      </c>
      <c r="I17" s="76">
        <f t="shared" si="6"/>
        <v>0</v>
      </c>
      <c r="J17" s="76">
        <f>H14</f>
        <v>5400</v>
      </c>
      <c r="K17" s="76">
        <f t="shared" si="6"/>
        <v>22</v>
      </c>
      <c r="L17" s="76">
        <f t="shared" si="6"/>
        <v>6</v>
      </c>
      <c r="M17" s="76">
        <f t="shared" si="6"/>
        <v>2250</v>
      </c>
      <c r="N17" s="76">
        <f t="shared" si="6"/>
        <v>33000</v>
      </c>
      <c r="O17" s="76">
        <f t="shared" si="6"/>
        <v>0</v>
      </c>
      <c r="P17" s="76">
        <f t="shared" si="6"/>
        <v>0</v>
      </c>
      <c r="Q17" s="76">
        <f t="shared" si="6"/>
        <v>0</v>
      </c>
      <c r="R17" s="76">
        <f>O14</f>
        <v>0</v>
      </c>
      <c r="S17" s="76">
        <f t="shared" si="6"/>
        <v>67</v>
      </c>
      <c r="T17" s="76">
        <f t="shared" si="6"/>
        <v>800</v>
      </c>
      <c r="U17" s="76">
        <f t="shared" si="6"/>
        <v>5</v>
      </c>
      <c r="V17" s="76">
        <f t="shared" si="6"/>
        <v>30300</v>
      </c>
      <c r="W17" s="76">
        <f t="shared" si="6"/>
        <v>450</v>
      </c>
      <c r="X17" s="76">
        <f t="shared" si="6"/>
        <v>0</v>
      </c>
      <c r="Y17" s="76">
        <f t="shared" si="6"/>
        <v>0</v>
      </c>
      <c r="Z17" s="76">
        <f t="shared" si="6"/>
        <v>30300</v>
      </c>
      <c r="AA17" s="76">
        <f t="shared" si="6"/>
        <v>15400</v>
      </c>
      <c r="AB17" s="76">
        <f t="shared" si="6"/>
        <v>0</v>
      </c>
      <c r="AC17" s="76">
        <f t="shared" si="6"/>
        <v>0</v>
      </c>
      <c r="AD17" s="76">
        <f>AA14</f>
        <v>15400</v>
      </c>
      <c r="AE17" s="76">
        <f t="shared" si="6"/>
        <v>0</v>
      </c>
      <c r="AF17" s="76">
        <f>AE14</f>
        <v>0</v>
      </c>
      <c r="AG17" s="76">
        <f>AG14</f>
        <v>15400</v>
      </c>
      <c r="AH17" s="76">
        <f t="shared" si="6"/>
        <v>90300</v>
      </c>
      <c r="AI17" s="49">
        <f>SUM(AI14)</f>
        <v>20800</v>
      </c>
      <c r="AJ17" s="155">
        <f>SUM(AJ14:AJ16)</f>
        <v>69500</v>
      </c>
      <c r="AK17" s="242"/>
    </row>
    <row r="18" spans="1:37" x14ac:dyDescent="0.3">
      <c r="A18" s="1090" t="s">
        <v>51</v>
      </c>
      <c r="B18" s="977"/>
      <c r="C18" s="977"/>
      <c r="D18" s="977"/>
      <c r="E18" s="977"/>
      <c r="F18" s="977"/>
      <c r="G18" s="977"/>
      <c r="H18" s="977"/>
      <c r="I18" s="977"/>
      <c r="J18" s="977"/>
      <c r="K18" s="977"/>
      <c r="L18" s="977"/>
      <c r="M18" s="977"/>
      <c r="N18" s="977"/>
      <c r="O18" s="977"/>
      <c r="P18" s="977"/>
      <c r="Q18" s="977"/>
      <c r="R18" s="977"/>
      <c r="S18" s="977"/>
      <c r="T18" s="977"/>
      <c r="U18" s="977"/>
      <c r="V18" s="977"/>
      <c r="W18" s="977"/>
      <c r="X18" s="977"/>
      <c r="Y18" s="977"/>
      <c r="Z18" s="977"/>
      <c r="AA18" s="977"/>
      <c r="AB18" s="977"/>
      <c r="AC18" s="977"/>
      <c r="AD18" s="977"/>
      <c r="AE18" s="977"/>
      <c r="AF18" s="977"/>
      <c r="AG18" s="977"/>
      <c r="AH18" s="977"/>
      <c r="AI18" s="977"/>
      <c r="AJ18" s="1091"/>
      <c r="AK18" s="242"/>
    </row>
    <row r="19" spans="1:37" ht="34.5" customHeight="1" x14ac:dyDescent="0.3">
      <c r="A19" s="365">
        <v>7</v>
      </c>
      <c r="B19" s="62" t="s">
        <v>232</v>
      </c>
      <c r="C19" s="63" t="s">
        <v>163</v>
      </c>
      <c r="D19" s="64" t="s">
        <v>42</v>
      </c>
      <c r="E19" s="363">
        <v>23</v>
      </c>
      <c r="F19" s="359">
        <v>0</v>
      </c>
      <c r="G19" s="359">
        <f>F19*E19</f>
        <v>0</v>
      </c>
      <c r="H19" s="745">
        <v>0</v>
      </c>
      <c r="I19" s="745">
        <v>0</v>
      </c>
      <c r="J19" s="745">
        <v>0</v>
      </c>
      <c r="K19" s="359">
        <v>23</v>
      </c>
      <c r="L19" s="359">
        <v>3</v>
      </c>
      <c r="M19" s="359">
        <v>800</v>
      </c>
      <c r="N19" s="359">
        <f>K19*L19*M19</f>
        <v>55200</v>
      </c>
      <c r="O19" s="745">
        <v>0</v>
      </c>
      <c r="P19" s="745">
        <v>4</v>
      </c>
      <c r="Q19" s="745">
        <v>800</v>
      </c>
      <c r="R19" s="745">
        <v>0</v>
      </c>
      <c r="S19" s="359">
        <v>23</v>
      </c>
      <c r="T19" s="359">
        <v>300</v>
      </c>
      <c r="U19" s="359">
        <v>4</v>
      </c>
      <c r="V19" s="359">
        <f>PRODUCT(S19:U19)</f>
        <v>27600</v>
      </c>
      <c r="W19" s="359">
        <v>150</v>
      </c>
      <c r="X19" s="359">
        <v>0</v>
      </c>
      <c r="Y19" s="359">
        <f>PRODUCT(W19:X19)</f>
        <v>0</v>
      </c>
      <c r="Z19" s="359">
        <f>SUM(V19,Y19)</f>
        <v>27600</v>
      </c>
      <c r="AA19" s="47">
        <v>0</v>
      </c>
      <c r="AB19" s="47">
        <v>300</v>
      </c>
      <c r="AC19" s="47">
        <v>0</v>
      </c>
      <c r="AD19" s="47">
        <f>PRODUCT(AA19:AC19)</f>
        <v>0</v>
      </c>
      <c r="AE19" s="47">
        <v>0</v>
      </c>
      <c r="AF19" s="47">
        <f>PRODUCT(AA19*AE19)*150</f>
        <v>0</v>
      </c>
      <c r="AG19" s="47">
        <f>SUM(AD19,AF19)</f>
        <v>0</v>
      </c>
      <c r="AH19" s="64">
        <f>G19+N19+Z19</f>
        <v>82800</v>
      </c>
      <c r="AI19" s="47">
        <f>J19+R19+AG19</f>
        <v>0</v>
      </c>
      <c r="AJ19" s="360">
        <f>AH19-AI19</f>
        <v>82800</v>
      </c>
      <c r="AK19" s="245"/>
    </row>
    <row r="20" spans="1:37" ht="39" customHeight="1" thickBot="1" x14ac:dyDescent="0.35">
      <c r="A20" s="1118" t="s">
        <v>61</v>
      </c>
      <c r="B20" s="916"/>
      <c r="C20" s="75"/>
      <c r="D20" s="75"/>
      <c r="E20" s="364">
        <f>SUM(E19:E19)</f>
        <v>23</v>
      </c>
      <c r="F20" s="75"/>
      <c r="G20" s="76">
        <f>SUM(G19:G19)</f>
        <v>0</v>
      </c>
      <c r="H20" s="76">
        <f>SUM(H19:H19)</f>
        <v>0</v>
      </c>
      <c r="I20" s="75"/>
      <c r="J20" s="76">
        <f>SUM(J19:J19)</f>
        <v>0</v>
      </c>
      <c r="K20" s="76">
        <f>SUM(K19:K19)</f>
        <v>23</v>
      </c>
      <c r="L20" s="76">
        <f>SUM(L19:L19)</f>
        <v>3</v>
      </c>
      <c r="M20" s="75"/>
      <c r="N20" s="76">
        <f>SUM(N19:N19)</f>
        <v>55200</v>
      </c>
      <c r="O20" s="76">
        <v>0</v>
      </c>
      <c r="P20" s="76">
        <f>SUM(P19:P19)</f>
        <v>4</v>
      </c>
      <c r="Q20" s="75"/>
      <c r="R20" s="76">
        <f>SUM(R19:R19)</f>
        <v>0</v>
      </c>
      <c r="S20" s="76">
        <f>SUM(S19:S19)</f>
        <v>23</v>
      </c>
      <c r="T20" s="75"/>
      <c r="U20" s="76">
        <f>SUM(U19:U19)</f>
        <v>4</v>
      </c>
      <c r="V20" s="197">
        <f>SUM(V19:V19)</f>
        <v>27600</v>
      </c>
      <c r="W20" s="75"/>
      <c r="X20" s="76">
        <f>SUM(X19:X19)</f>
        <v>0</v>
      </c>
      <c r="Y20" s="76">
        <f>SUM(Y19:Y19)</f>
        <v>0</v>
      </c>
      <c r="Z20" s="76">
        <f>SUM(Z19:Z19)</f>
        <v>27600</v>
      </c>
      <c r="AA20" s="76">
        <f>SUM(AA19:AA19)</f>
        <v>0</v>
      </c>
      <c r="AB20" s="76"/>
      <c r="AC20" s="76">
        <f>SUM(AC19:AC19)</f>
        <v>0</v>
      </c>
      <c r="AD20" s="76">
        <f>SUM(AD19:AD19)</f>
        <v>0</v>
      </c>
      <c r="AE20" s="76">
        <f t="shared" ref="AE20:AJ20" si="7">SUM(AE19:AE19)</f>
        <v>0</v>
      </c>
      <c r="AF20" s="76">
        <f t="shared" si="7"/>
        <v>0</v>
      </c>
      <c r="AG20" s="76">
        <f t="shared" si="7"/>
        <v>0</v>
      </c>
      <c r="AH20" s="76">
        <f>SUM(AH19:AH19)</f>
        <v>82800</v>
      </c>
      <c r="AI20" s="49">
        <f t="shared" si="7"/>
        <v>0</v>
      </c>
      <c r="AJ20" s="69">
        <f t="shared" si="7"/>
        <v>82800</v>
      </c>
      <c r="AK20" s="242"/>
    </row>
    <row r="21" spans="1:37" ht="19.5" hidden="1" customHeight="1" thickBot="1" x14ac:dyDescent="0.35">
      <c r="A21" s="1119" t="s">
        <v>52</v>
      </c>
      <c r="B21" s="1120"/>
      <c r="C21" s="1120"/>
      <c r="D21" s="1120"/>
      <c r="E21" s="1120"/>
      <c r="F21" s="1120"/>
      <c r="G21" s="1120"/>
      <c r="H21" s="1120"/>
      <c r="I21" s="1120"/>
      <c r="J21" s="1120"/>
      <c r="K21" s="1120"/>
      <c r="L21" s="1120"/>
      <c r="M21" s="1120"/>
      <c r="N21" s="1120"/>
      <c r="O21" s="1120"/>
      <c r="P21" s="1120"/>
      <c r="Q21" s="1120"/>
      <c r="R21" s="1120"/>
      <c r="S21" s="1120"/>
      <c r="T21" s="1120"/>
      <c r="U21" s="1120"/>
      <c r="V21" s="1120"/>
      <c r="W21" s="1120"/>
      <c r="X21" s="1120"/>
      <c r="Y21" s="1120"/>
      <c r="Z21" s="1120"/>
      <c r="AA21" s="1120"/>
      <c r="AB21" s="1120"/>
      <c r="AC21" s="1120"/>
      <c r="AD21" s="1120"/>
      <c r="AE21" s="1120"/>
      <c r="AF21" s="1120"/>
      <c r="AG21" s="1120"/>
      <c r="AH21" s="1120"/>
      <c r="AI21" s="1120"/>
      <c r="AJ21" s="1121"/>
      <c r="AK21" s="242"/>
    </row>
    <row r="22" spans="1:37" ht="19.5" hidden="1" customHeight="1" thickBot="1" x14ac:dyDescent="0.35">
      <c r="A22" s="811">
        <v>8</v>
      </c>
      <c r="B22" s="174" t="s">
        <v>82</v>
      </c>
      <c r="C22" s="805" t="s">
        <v>75</v>
      </c>
      <c r="D22" s="165" t="s">
        <v>42</v>
      </c>
      <c r="E22" s="164">
        <v>0</v>
      </c>
      <c r="F22" s="164">
        <v>2000</v>
      </c>
      <c r="G22" s="165">
        <f>F22*E22</f>
        <v>0</v>
      </c>
      <c r="H22" s="48"/>
      <c r="I22" s="48"/>
      <c r="J22" s="134">
        <f t="shared" ref="J22:J23" si="8">I22*H22</f>
        <v>0</v>
      </c>
      <c r="K22" s="164">
        <v>0</v>
      </c>
      <c r="L22" s="164">
        <v>0</v>
      </c>
      <c r="M22" s="164">
        <v>800</v>
      </c>
      <c r="N22" s="165">
        <f t="shared" ref="N22" si="9">K22*L22*M22</f>
        <v>0</v>
      </c>
      <c r="O22" s="48"/>
      <c r="P22" s="48"/>
      <c r="Q22" s="48"/>
      <c r="R22" s="134">
        <f>O22*P22*Q22</f>
        <v>0</v>
      </c>
      <c r="S22" s="164">
        <v>0</v>
      </c>
      <c r="T22" s="164">
        <v>300</v>
      </c>
      <c r="U22" s="164">
        <v>0</v>
      </c>
      <c r="V22" s="164">
        <f>PRODUCT(S22:U22)</f>
        <v>0</v>
      </c>
      <c r="W22" s="164">
        <v>150</v>
      </c>
      <c r="X22" s="164">
        <v>0</v>
      </c>
      <c r="Y22" s="805">
        <f>PRODUCT(W22:X22)</f>
        <v>0</v>
      </c>
      <c r="Z22" s="165">
        <f>SUM(V22,Y22)</f>
        <v>0</v>
      </c>
      <c r="AA22" s="48"/>
      <c r="AB22" s="48"/>
      <c r="AC22" s="48"/>
      <c r="AD22" s="47">
        <f>PRODUCT(AA22:AC22)</f>
        <v>0</v>
      </c>
      <c r="AE22" s="48"/>
      <c r="AF22" s="47">
        <f>PRODUCT(AE22:AE22)</f>
        <v>0</v>
      </c>
      <c r="AG22" s="134">
        <f>SUM(AD22,AF22)</f>
        <v>0</v>
      </c>
      <c r="AH22" s="165">
        <f>G22+N22+Z22</f>
        <v>0</v>
      </c>
      <c r="AI22" s="134">
        <f>J22+R22+AG22</f>
        <v>0</v>
      </c>
      <c r="AJ22" s="805">
        <f>AH22-AI22</f>
        <v>0</v>
      </c>
      <c r="AK22" s="242" t="s">
        <v>79</v>
      </c>
    </row>
    <row r="23" spans="1:37" ht="90.75" hidden="1" customHeight="1" thickBot="1" x14ac:dyDescent="0.35">
      <c r="A23" s="165">
        <v>9</v>
      </c>
      <c r="B23" s="175" t="s">
        <v>83</v>
      </c>
      <c r="C23" s="805" t="s">
        <v>75</v>
      </c>
      <c r="D23" s="165" t="s">
        <v>42</v>
      </c>
      <c r="E23" s="805">
        <v>0</v>
      </c>
      <c r="F23" s="805">
        <v>400</v>
      </c>
      <c r="G23" s="165">
        <f>F23*E23</f>
        <v>0</v>
      </c>
      <c r="H23" s="49"/>
      <c r="I23" s="49"/>
      <c r="J23" s="134">
        <f t="shared" si="8"/>
        <v>0</v>
      </c>
      <c r="K23" s="805">
        <v>0</v>
      </c>
      <c r="L23" s="805">
        <v>0</v>
      </c>
      <c r="M23" s="805">
        <v>800</v>
      </c>
      <c r="N23" s="165">
        <f>K23*L23*M23</f>
        <v>0</v>
      </c>
      <c r="O23" s="49"/>
      <c r="P23" s="49"/>
      <c r="Q23" s="49"/>
      <c r="R23" s="134">
        <f>O23*P23*Q23</f>
        <v>0</v>
      </c>
      <c r="S23" s="805">
        <v>0</v>
      </c>
      <c r="T23" s="805">
        <v>300</v>
      </c>
      <c r="U23" s="805">
        <v>0</v>
      </c>
      <c r="V23" s="164">
        <f>PRODUCT(S23:U23)</f>
        <v>0</v>
      </c>
      <c r="W23" s="805">
        <v>150</v>
      </c>
      <c r="X23" s="805">
        <v>0</v>
      </c>
      <c r="Y23" s="805">
        <f>PRODUCT(W23:X23)</f>
        <v>0</v>
      </c>
      <c r="Z23" s="165">
        <f>SUM(V23,Y23)</f>
        <v>0</v>
      </c>
      <c r="AA23" s="49"/>
      <c r="AB23" s="49"/>
      <c r="AC23" s="49"/>
      <c r="AD23" s="47">
        <f>PRODUCT(AA23:AC23)</f>
        <v>0</v>
      </c>
      <c r="AE23" s="49"/>
      <c r="AF23" s="47">
        <f>PRODUCT(AE23:AE23)</f>
        <v>0</v>
      </c>
      <c r="AG23" s="134">
        <f>SUM(AD23,AF23)</f>
        <v>0</v>
      </c>
      <c r="AH23" s="165">
        <f>G23+N23+Z23</f>
        <v>0</v>
      </c>
      <c r="AI23" s="134">
        <f>J23+R23+AG23</f>
        <v>0</v>
      </c>
      <c r="AJ23" s="805">
        <f>AH23-AI23</f>
        <v>0</v>
      </c>
      <c r="AK23" s="246" t="s">
        <v>81</v>
      </c>
    </row>
    <row r="24" spans="1:37" ht="52.5" hidden="1" customHeight="1" thickBot="1" x14ac:dyDescent="0.35">
      <c r="A24" s="361" t="s">
        <v>62</v>
      </c>
      <c r="B24" s="177"/>
      <c r="C24" s="177"/>
      <c r="D24" s="177"/>
      <c r="E24" s="171">
        <f>SUM(E22:E23)</f>
        <v>0</v>
      </c>
      <c r="F24" s="177"/>
      <c r="G24" s="171">
        <f>SUM(G22:G23)</f>
        <v>0</v>
      </c>
      <c r="H24" s="48"/>
      <c r="I24" s="48"/>
      <c r="J24" s="49">
        <f>SUM(J22:J23)</f>
        <v>0</v>
      </c>
      <c r="K24" s="171">
        <f>SUM(K22:K23)</f>
        <v>0</v>
      </c>
      <c r="L24" s="171">
        <f>SUM(L22:L23)</f>
        <v>0</v>
      </c>
      <c r="M24" s="177"/>
      <c r="N24" s="171">
        <f>SUM(N22:N23)</f>
        <v>0</v>
      </c>
      <c r="O24" s="48"/>
      <c r="P24" s="48"/>
      <c r="Q24" s="48"/>
      <c r="R24" s="49">
        <f>SUM(R22:R23)</f>
        <v>0</v>
      </c>
      <c r="S24" s="171">
        <f>SUM(S22:S23)</f>
        <v>0</v>
      </c>
      <c r="T24" s="177"/>
      <c r="U24" s="171">
        <f>SUM(U22:U23)</f>
        <v>0</v>
      </c>
      <c r="V24" s="171">
        <f>SUM(V22:V23)</f>
        <v>0</v>
      </c>
      <c r="W24" s="177"/>
      <c r="X24" s="171">
        <f>SUM(X22:X23)</f>
        <v>0</v>
      </c>
      <c r="Y24" s="171">
        <f>SUM(Y22:Y23)</f>
        <v>0</v>
      </c>
      <c r="Z24" s="171">
        <f>SUM(Z22:Z23)</f>
        <v>0</v>
      </c>
      <c r="AA24" s="48"/>
      <c r="AB24" s="48"/>
      <c r="AC24" s="48"/>
      <c r="AD24" s="49">
        <f>SUM(AD22:AD23)</f>
        <v>0</v>
      </c>
      <c r="AE24" s="48"/>
      <c r="AF24" s="49">
        <f>SUM(AF22:AF23)</f>
        <v>0</v>
      </c>
      <c r="AG24" s="49">
        <f>SUM(AG22:AG23)</f>
        <v>0</v>
      </c>
      <c r="AH24" s="171">
        <f>SUM(AH22:AH23)</f>
        <v>0</v>
      </c>
      <c r="AI24" s="49">
        <f>SUM(AI22:AI23)</f>
        <v>0</v>
      </c>
      <c r="AJ24" s="171">
        <f>SUM(AJ22:AJ23)</f>
        <v>0</v>
      </c>
      <c r="AK24" s="247"/>
    </row>
    <row r="25" spans="1:37" s="217" customFormat="1" ht="38.25" customHeight="1" thickBot="1" x14ac:dyDescent="0.35">
      <c r="A25" s="1122" t="s">
        <v>63</v>
      </c>
      <c r="B25" s="1123"/>
      <c r="C25" s="237"/>
      <c r="D25" s="237"/>
      <c r="E25" s="366">
        <f>E12+E17+E20+E24</f>
        <v>138</v>
      </c>
      <c r="F25" s="237"/>
      <c r="G25" s="237">
        <f>G12+G17+G20</f>
        <v>48600</v>
      </c>
      <c r="H25" s="237">
        <f>H12+H17+H20+H24</f>
        <v>5400</v>
      </c>
      <c r="I25" s="237"/>
      <c r="J25" s="237">
        <f>J12+J17+J20+J24</f>
        <v>5400</v>
      </c>
      <c r="K25" s="237">
        <f>K12+K17+K20+K24</f>
        <v>73</v>
      </c>
      <c r="L25" s="237">
        <f>L12+L17+L20+L24</f>
        <v>16</v>
      </c>
      <c r="M25" s="237"/>
      <c r="N25" s="237">
        <f>N12+N17+N20+N24</f>
        <v>144180</v>
      </c>
      <c r="O25" s="237">
        <f>O12+O17+O20+O24</f>
        <v>50400</v>
      </c>
      <c r="P25" s="237">
        <f>P12+P17+P20+P24</f>
        <v>4</v>
      </c>
      <c r="Q25" s="237"/>
      <c r="R25" s="237">
        <f>R12+R17+R20+R24</f>
        <v>50400</v>
      </c>
      <c r="S25" s="237">
        <f>S12+S17+S20+S24</f>
        <v>138</v>
      </c>
      <c r="T25" s="237"/>
      <c r="U25" s="237">
        <f>U12+U17+U20+U24</f>
        <v>16</v>
      </c>
      <c r="V25" s="237">
        <f>V12+V17+V20+V24</f>
        <v>93900</v>
      </c>
      <c r="W25" s="237"/>
      <c r="X25" s="237">
        <f>X12+X17+X20+X24</f>
        <v>0</v>
      </c>
      <c r="Y25" s="237">
        <f>Y12+Y17+Y20+Y24</f>
        <v>0</v>
      </c>
      <c r="Z25" s="237">
        <f>Z12+Z17+Z20+Z24</f>
        <v>93900</v>
      </c>
      <c r="AA25" s="237">
        <f>AA12+AA17+AA20+AA24</f>
        <v>48600</v>
      </c>
      <c r="AB25" s="237"/>
      <c r="AC25" s="237">
        <f>AC12+AC17+AC20+AC24</f>
        <v>0</v>
      </c>
      <c r="AD25" s="237"/>
      <c r="AE25" s="237">
        <f>AE12+AE17+AE20+AE24</f>
        <v>0</v>
      </c>
      <c r="AF25" s="237"/>
      <c r="AG25" s="237">
        <f>AG12+AG17+AG20+AG24</f>
        <v>48600</v>
      </c>
      <c r="AH25" s="237">
        <f>AH12+AH17+AH20+AH24</f>
        <v>286680</v>
      </c>
      <c r="AI25" s="362">
        <f>AI12+AI17+AI20+AI24</f>
        <v>104400</v>
      </c>
      <c r="AJ25" s="362">
        <f>AJ12+AJ17+AJ20+AJ24</f>
        <v>182280</v>
      </c>
      <c r="AK25" s="216"/>
    </row>
  </sheetData>
  <conditionalFormatting sqref="D16">
    <cfRule type="containsText" dxfId="115" priority="8" operator="containsText" text="Да">
      <formula>NOT(ISERROR(SEARCH("Да",D16)))</formula>
    </cfRule>
  </conditionalFormatting>
  <conditionalFormatting sqref="D19">
    <cfRule type="containsText" dxfId="114" priority="7" operator="containsText" text="Да">
      <formula>NOT(ISERROR(SEARCH("Да",D19)))</formula>
    </cfRule>
  </conditionalFormatting>
  <conditionalFormatting sqref="D10">
    <cfRule type="containsText" dxfId="113" priority="3" operator="containsText" text="Да">
      <formula>NOT(ISERROR(SEARCH("Да",D10)))</formula>
    </cfRule>
  </conditionalFormatting>
  <conditionalFormatting sqref="D22:D23">
    <cfRule type="containsText" dxfId="112" priority="10" operator="containsText" text="Да">
      <formula>NOT(ISERROR(SEARCH("Да",D22)))</formula>
    </cfRule>
  </conditionalFormatting>
  <conditionalFormatting sqref="D14">
    <cfRule type="containsText" dxfId="111" priority="2" operator="containsText" text="Да">
      <formula>NOT(ISERROR(SEARCH("Да",D14)))</formula>
    </cfRule>
  </conditionalFormatting>
  <conditionalFormatting sqref="D15">
    <cfRule type="containsText" dxfId="110" priority="1" operator="containsText" text="Да">
      <formula>NOT(ISERROR(SEARCH("Да",D15)))</formula>
    </cfRule>
  </conditionalFormatting>
  <conditionalFormatting sqref="D11">
    <cfRule type="containsText" dxfId="109" priority="5" operator="containsText" text="Да">
      <formula>NOT(ISERROR(SEARCH("Да",D11)))</formula>
    </cfRule>
  </conditionalFormatting>
  <conditionalFormatting sqref="D9">
    <cfRule type="containsText" dxfId="108" priority="4" operator="containsText" text="Да">
      <formula>NOT(ISERROR(SEARCH("Да",D9)))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2:D23 D19 D9:D11 D14:D16">
      <formula1>"Да,Нет"</formula1>
    </dataValidation>
  </dataValidations>
  <pageMargins left="0.7" right="0.7" top="0.75" bottom="0.75" header="0.3" footer="0.3"/>
  <pageSetup paperSize="9" scale="4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4"/>
  <sheetViews>
    <sheetView topLeftCell="J1" zoomScale="60" zoomScaleNormal="60" workbookViewId="0">
      <selection sqref="A1:XFD1048576"/>
    </sheetView>
  </sheetViews>
  <sheetFormatPr defaultColWidth="14.28515625" defaultRowHeight="18.75" x14ac:dyDescent="0.3"/>
  <cols>
    <col min="1" max="1" width="9.42578125" style="205" customWidth="1"/>
    <col min="2" max="2" width="46.7109375" style="205" customWidth="1"/>
    <col min="3" max="3" width="16.42578125" style="205" customWidth="1"/>
    <col min="4" max="4" width="14.28515625" style="205" hidden="1" customWidth="1"/>
    <col min="5" max="5" width="9.28515625" style="205" customWidth="1"/>
    <col min="6" max="6" width="15.140625" style="205" hidden="1" customWidth="1"/>
    <col min="7" max="7" width="18.5703125" style="205" customWidth="1"/>
    <col min="8" max="8" width="13.28515625" style="205" customWidth="1"/>
    <col min="9" max="9" width="16.7109375" style="205" customWidth="1"/>
    <col min="10" max="10" width="16" style="205" customWidth="1"/>
    <col min="11" max="11" width="10.85546875" style="205" hidden="1" customWidth="1"/>
    <col min="12" max="12" width="11.28515625" style="205" hidden="1" customWidth="1"/>
    <col min="13" max="13" width="12.42578125" style="205" hidden="1" customWidth="1"/>
    <col min="14" max="14" width="15" style="205" customWidth="1"/>
    <col min="15" max="15" width="13.28515625" style="205" hidden="1" customWidth="1"/>
    <col min="16" max="16" width="12.85546875" style="205" hidden="1" customWidth="1"/>
    <col min="17" max="17" width="15.28515625" style="205" hidden="1" customWidth="1"/>
    <col min="18" max="18" width="17.28515625" style="205" customWidth="1"/>
    <col min="19" max="19" width="9.5703125" style="205" hidden="1" customWidth="1"/>
    <col min="20" max="20" width="12" style="205" hidden="1" customWidth="1"/>
    <col min="21" max="21" width="0.28515625" style="205" hidden="1" customWidth="1"/>
    <col min="22" max="22" width="17.28515625" style="205" customWidth="1"/>
    <col min="23" max="23" width="11.140625" style="205" hidden="1" customWidth="1"/>
    <col min="24" max="24" width="11.28515625" style="205" hidden="1" customWidth="1"/>
    <col min="25" max="25" width="17.7109375" style="205" customWidth="1"/>
    <col min="26" max="26" width="19.140625" style="205" hidden="1" customWidth="1"/>
    <col min="27" max="27" width="9.28515625" style="205" customWidth="1"/>
    <col min="28" max="28" width="14" style="205" customWidth="1"/>
    <col min="29" max="29" width="13.5703125" style="205" customWidth="1"/>
    <col min="30" max="31" width="16.42578125" style="205" customWidth="1"/>
    <col min="32" max="32" width="16" style="205" customWidth="1"/>
    <col min="33" max="33" width="15.42578125" style="205" customWidth="1"/>
    <col min="34" max="34" width="21" style="205" customWidth="1"/>
    <col min="35" max="35" width="16.85546875" style="205" customWidth="1"/>
    <col min="36" max="37" width="15.28515625" style="205" customWidth="1"/>
    <col min="38" max="16384" width="14.28515625" style="205"/>
  </cols>
  <sheetData>
    <row r="1" spans="1:37" x14ac:dyDescent="0.3">
      <c r="A1" s="866" t="s">
        <v>31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220"/>
      <c r="AH1" s="221"/>
      <c r="AI1" s="221"/>
      <c r="AJ1" s="222"/>
      <c r="AK1" s="125"/>
    </row>
    <row r="2" spans="1:37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223"/>
      <c r="AK2" s="125"/>
    </row>
    <row r="3" spans="1:37" ht="15.75" customHeight="1" x14ac:dyDescent="0.3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124"/>
    </row>
    <row r="4" spans="1:37" ht="40.5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Спартакиада!$K$4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25" t="s">
        <v>74</v>
      </c>
    </row>
    <row r="5" spans="1:37" ht="21.75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25"/>
    </row>
    <row r="6" spans="1:37" ht="28.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330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25"/>
    </row>
    <row r="7" spans="1:37" ht="30.75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26"/>
    </row>
    <row r="8" spans="1:37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06"/>
    </row>
    <row r="9" spans="1:37" ht="30.75" customHeight="1" x14ac:dyDescent="0.3">
      <c r="A9" s="272">
        <v>1</v>
      </c>
      <c r="B9" s="353" t="s">
        <v>238</v>
      </c>
      <c r="C9" s="348">
        <v>42014</v>
      </c>
      <c r="D9" s="130" t="s">
        <v>42</v>
      </c>
      <c r="E9" s="207">
        <v>22</v>
      </c>
      <c r="F9" s="207"/>
      <c r="G9" s="355">
        <f t="shared" ref="G9" si="0">F9*E9</f>
        <v>0</v>
      </c>
      <c r="H9" s="234">
        <v>22</v>
      </c>
      <c r="I9" s="234">
        <v>1800</v>
      </c>
      <c r="J9" s="234">
        <f t="shared" ref="J9" si="1">I9*H9</f>
        <v>39600</v>
      </c>
      <c r="K9" s="356"/>
      <c r="L9" s="356"/>
      <c r="M9" s="356"/>
      <c r="N9" s="355">
        <f t="shared" ref="N9" si="2">K9*L9*M9</f>
        <v>0</v>
      </c>
      <c r="O9" s="234"/>
      <c r="P9" s="234"/>
      <c r="Q9" s="234"/>
      <c r="R9" s="234">
        <f>O9*P9*Q9</f>
        <v>0</v>
      </c>
      <c r="S9" s="356">
        <v>22</v>
      </c>
      <c r="T9" s="356">
        <v>300</v>
      </c>
      <c r="U9" s="356">
        <v>7</v>
      </c>
      <c r="V9" s="356">
        <f t="shared" ref="V9" si="3">PRODUCT(S9:U9)</f>
        <v>46200</v>
      </c>
      <c r="W9" s="356">
        <v>150</v>
      </c>
      <c r="X9" s="356">
        <v>0</v>
      </c>
      <c r="Y9" s="356">
        <f>PRODUCT(W9:X9)</f>
        <v>0</v>
      </c>
      <c r="Z9" s="355">
        <f>SUM(V9,Y9)</f>
        <v>46200</v>
      </c>
      <c r="AA9" s="234">
        <v>22</v>
      </c>
      <c r="AB9" s="357">
        <v>300</v>
      </c>
      <c r="AC9" s="357">
        <v>5</v>
      </c>
      <c r="AD9" s="357">
        <f t="shared" ref="AD9" si="4">PRODUCT(AA9:AC9)</f>
        <v>33000</v>
      </c>
      <c r="AE9" s="357"/>
      <c r="AF9" s="357">
        <f>PRODUCT(AA9*AE9)*150</f>
        <v>0</v>
      </c>
      <c r="AG9" s="234">
        <f>SUM(AD9,AF9)</f>
        <v>33000</v>
      </c>
      <c r="AH9" s="355">
        <f>G9+N9+Z9</f>
        <v>46200</v>
      </c>
      <c r="AI9" s="234">
        <f>J9+R9+AG9</f>
        <v>72600</v>
      </c>
      <c r="AJ9" s="788">
        <f>AH9-AI9</f>
        <v>-26400</v>
      </c>
      <c r="AK9" s="206" t="s">
        <v>420</v>
      </c>
    </row>
    <row r="10" spans="1:37" ht="28.5" customHeight="1" x14ac:dyDescent="0.3">
      <c r="A10" s="878" t="s">
        <v>59</v>
      </c>
      <c r="B10" s="879"/>
      <c r="C10" s="112"/>
      <c r="D10" s="112"/>
      <c r="E10" s="192">
        <f>SUM(E9:E9)</f>
        <v>22</v>
      </c>
      <c r="F10" s="112"/>
      <c r="G10" s="230">
        <f>SUM(G9:G9)</f>
        <v>0</v>
      </c>
      <c r="H10" s="358"/>
      <c r="I10" s="358"/>
      <c r="J10" s="230">
        <f>SUM(J9:J9)</f>
        <v>39600</v>
      </c>
      <c r="K10" s="230">
        <f>SUM(K9:K9)</f>
        <v>0</v>
      </c>
      <c r="L10" s="230">
        <f>SUM(L9:L9)</f>
        <v>0</v>
      </c>
      <c r="M10" s="358"/>
      <c r="N10" s="230">
        <f>SUM(N9:N9)</f>
        <v>0</v>
      </c>
      <c r="O10" s="230">
        <v>0</v>
      </c>
      <c r="P10" s="358"/>
      <c r="Q10" s="358"/>
      <c r="R10" s="230">
        <f>SUM(R9:R9)</f>
        <v>0</v>
      </c>
      <c r="S10" s="230">
        <f>SUM(S9:S9)</f>
        <v>22</v>
      </c>
      <c r="T10" s="358"/>
      <c r="U10" s="230">
        <f>SUM(U9:U9)</f>
        <v>7</v>
      </c>
      <c r="V10" s="230">
        <f>SUM(V9:V9)</f>
        <v>46200</v>
      </c>
      <c r="W10" s="358"/>
      <c r="X10" s="230">
        <f>SUM(X9:X9)</f>
        <v>0</v>
      </c>
      <c r="Y10" s="230">
        <f>SUM(Y9:Y9)</f>
        <v>0</v>
      </c>
      <c r="Z10" s="230">
        <f>SUM(Z9:Z9)</f>
        <v>46200</v>
      </c>
      <c r="AA10" s="230">
        <v>0</v>
      </c>
      <c r="AB10" s="358"/>
      <c r="AC10" s="230">
        <f>SUM(AC9:AC9)</f>
        <v>5</v>
      </c>
      <c r="AD10" s="230">
        <f>SUM(AD9:AD9)</f>
        <v>33000</v>
      </c>
      <c r="AE10" s="230">
        <f t="shared" ref="AE10:AJ10" si="5">SUM(AE9:AE9)</f>
        <v>0</v>
      </c>
      <c r="AF10" s="230">
        <f t="shared" si="5"/>
        <v>0</v>
      </c>
      <c r="AG10" s="230">
        <f t="shared" si="5"/>
        <v>33000</v>
      </c>
      <c r="AH10" s="230">
        <f t="shared" si="5"/>
        <v>46200</v>
      </c>
      <c r="AI10" s="230">
        <f t="shared" si="5"/>
        <v>72600</v>
      </c>
      <c r="AJ10" s="230">
        <f t="shared" si="5"/>
        <v>-26400</v>
      </c>
      <c r="AK10" s="206"/>
    </row>
    <row r="11" spans="1:37" x14ac:dyDescent="0.3">
      <c r="A11" s="1124" t="s">
        <v>49</v>
      </c>
      <c r="B11" s="1125"/>
      <c r="C11" s="1125"/>
      <c r="D11" s="1125"/>
      <c r="E11" s="1125"/>
      <c r="F11" s="1125"/>
      <c r="G11" s="1125"/>
      <c r="H11" s="1125"/>
      <c r="I11" s="1125"/>
      <c r="J11" s="1125"/>
      <c r="K11" s="1125"/>
      <c r="L11" s="1125"/>
      <c r="M11" s="1125"/>
      <c r="N11" s="1125"/>
      <c r="O11" s="1125"/>
      <c r="P11" s="1125"/>
      <c r="Q11" s="1125"/>
      <c r="R11" s="1125"/>
      <c r="S11" s="1125"/>
      <c r="T11" s="1125"/>
      <c r="U11" s="1125"/>
      <c r="V11" s="1125"/>
      <c r="W11" s="1125"/>
      <c r="X11" s="1125"/>
      <c r="Y11" s="1125"/>
      <c r="Z11" s="1125"/>
      <c r="AA11" s="1125"/>
      <c r="AB11" s="1125"/>
      <c r="AC11" s="1125"/>
      <c r="AD11" s="1125"/>
      <c r="AE11" s="1125"/>
      <c r="AF11" s="1125"/>
      <c r="AG11" s="1125"/>
      <c r="AH11" s="1125"/>
      <c r="AI11" s="1125"/>
      <c r="AJ11" s="1126"/>
      <c r="AK11" s="206"/>
    </row>
    <row r="12" spans="1:37" ht="108" customHeight="1" x14ac:dyDescent="0.3">
      <c r="A12" s="140">
        <v>2</v>
      </c>
      <c r="B12" s="354" t="s">
        <v>351</v>
      </c>
      <c r="C12" s="142" t="s">
        <v>239</v>
      </c>
      <c r="D12" s="143" t="s">
        <v>42</v>
      </c>
      <c r="E12" s="143">
        <v>22</v>
      </c>
      <c r="F12" s="151">
        <v>1100</v>
      </c>
      <c r="G12" s="54">
        <f t="shared" ref="G12" si="6">F12*E12</f>
        <v>24200</v>
      </c>
      <c r="H12" s="47">
        <v>22</v>
      </c>
      <c r="I12" s="47"/>
      <c r="J12" s="47">
        <f t="shared" ref="J12" si="7">I12*H12</f>
        <v>0</v>
      </c>
      <c r="K12" s="54">
        <v>3</v>
      </c>
      <c r="L12" s="54">
        <v>1</v>
      </c>
      <c r="M12" s="54">
        <v>619</v>
      </c>
      <c r="N12" s="54">
        <f t="shared" ref="N12" si="8">K12*L12*M12</f>
        <v>1857</v>
      </c>
      <c r="O12" s="47"/>
      <c r="P12" s="47"/>
      <c r="Q12" s="47"/>
      <c r="R12" s="47">
        <f t="shared" ref="R12" si="9">O12*P12*Q12</f>
        <v>0</v>
      </c>
      <c r="S12" s="54">
        <v>22</v>
      </c>
      <c r="T12" s="54">
        <v>300</v>
      </c>
      <c r="U12" s="54">
        <v>7</v>
      </c>
      <c r="V12" s="54">
        <f t="shared" ref="V12" si="10">PRODUCT(S12:U12)</f>
        <v>46200</v>
      </c>
      <c r="W12" s="54">
        <v>150</v>
      </c>
      <c r="X12" s="54">
        <v>0</v>
      </c>
      <c r="Y12" s="54">
        <f t="shared" ref="Y12" si="11">PRODUCT(W12:X12)</f>
        <v>0</v>
      </c>
      <c r="Z12" s="54">
        <f t="shared" ref="Z12" si="12">SUM(V12,Y12)</f>
        <v>46200</v>
      </c>
      <c r="AA12" s="47">
        <v>22</v>
      </c>
      <c r="AB12" s="47">
        <v>300</v>
      </c>
      <c r="AC12" s="47">
        <v>8</v>
      </c>
      <c r="AD12" s="47">
        <f>AA12*AB12*AC12</f>
        <v>52800</v>
      </c>
      <c r="AE12" s="47"/>
      <c r="AF12" s="47">
        <f>PRODUCT(AA12*AE12)*150</f>
        <v>0</v>
      </c>
      <c r="AG12" s="47">
        <f>SUM(AD12,AF12)</f>
        <v>52800</v>
      </c>
      <c r="AH12" s="54">
        <f>G12+N12+Z12</f>
        <v>72257</v>
      </c>
      <c r="AI12" s="144">
        <f>J12+R12+AG12</f>
        <v>52800</v>
      </c>
      <c r="AJ12" s="145">
        <f t="shared" ref="AJ12" si="13">AH12-AI12</f>
        <v>19457</v>
      </c>
      <c r="AK12" s="206" t="s">
        <v>459</v>
      </c>
    </row>
    <row r="13" spans="1:37" ht="42.75" customHeight="1" thickBot="1" x14ac:dyDescent="0.35">
      <c r="A13" s="878" t="s">
        <v>60</v>
      </c>
      <c r="B13" s="879"/>
      <c r="C13" s="113"/>
      <c r="D13" s="112"/>
      <c r="E13" s="192">
        <f>SUM(E12:E12)</f>
        <v>22</v>
      </c>
      <c r="F13" s="75"/>
      <c r="G13" s="76">
        <f>SUM(G12:G12)</f>
        <v>24200</v>
      </c>
      <c r="H13" s="75"/>
      <c r="I13" s="75"/>
      <c r="J13" s="76">
        <f>SUM(J12:J12)</f>
        <v>0</v>
      </c>
      <c r="K13" s="76">
        <f>SUM(K12:K12)</f>
        <v>3</v>
      </c>
      <c r="L13" s="76">
        <f>SUM(L12:L12)</f>
        <v>1</v>
      </c>
      <c r="M13" s="75"/>
      <c r="N13" s="76">
        <f>SUM(N12:N12)</f>
        <v>1857</v>
      </c>
      <c r="O13" s="75"/>
      <c r="P13" s="75"/>
      <c r="Q13" s="75"/>
      <c r="R13" s="76">
        <f>SUM(R12:R12)</f>
        <v>0</v>
      </c>
      <c r="S13" s="76">
        <f>SUM(S12:S12)</f>
        <v>22</v>
      </c>
      <c r="T13" s="75"/>
      <c r="U13" s="76">
        <f>SUM(U12:U12)</f>
        <v>7</v>
      </c>
      <c r="V13" s="76">
        <f>SUM(V12:V12)</f>
        <v>46200</v>
      </c>
      <c r="W13" s="75"/>
      <c r="X13" s="76">
        <f>SUM(X12:X12)</f>
        <v>0</v>
      </c>
      <c r="Y13" s="76">
        <f>SUM(Y12:Y12)</f>
        <v>0</v>
      </c>
      <c r="Z13" s="76">
        <f>SUM(Z12:Z12)</f>
        <v>46200</v>
      </c>
      <c r="AA13" s="75"/>
      <c r="AB13" s="75"/>
      <c r="AC13" s="75"/>
      <c r="AD13" s="75">
        <f>SUM(AD12:AD12)</f>
        <v>52800</v>
      </c>
      <c r="AE13" s="75"/>
      <c r="AF13" s="75">
        <f>SUM(AF12:AF12)</f>
        <v>0</v>
      </c>
      <c r="AG13" s="76">
        <f>SUM(AG12:AG12)</f>
        <v>52800</v>
      </c>
      <c r="AH13" s="76">
        <f>SUM(AH12:AH12)</f>
        <v>72257</v>
      </c>
      <c r="AI13" s="97">
        <f>SUM(AI12:AI12)</f>
        <v>52800</v>
      </c>
      <c r="AJ13" s="99">
        <f>SUM(AJ12:AJ12)</f>
        <v>19457</v>
      </c>
      <c r="AK13" s="206"/>
    </row>
    <row r="14" spans="1:37" ht="2.25" hidden="1" customHeight="1" thickBot="1" x14ac:dyDescent="0.35">
      <c r="A14" s="976" t="s">
        <v>51</v>
      </c>
      <c r="B14" s="977"/>
      <c r="C14" s="977"/>
      <c r="D14" s="977"/>
      <c r="E14" s="977"/>
      <c r="F14" s="977"/>
      <c r="G14" s="977"/>
      <c r="H14" s="977"/>
      <c r="I14" s="977"/>
      <c r="J14" s="977"/>
      <c r="K14" s="977"/>
      <c r="L14" s="977"/>
      <c r="M14" s="977"/>
      <c r="N14" s="977"/>
      <c r="O14" s="977"/>
      <c r="P14" s="977"/>
      <c r="Q14" s="977"/>
      <c r="R14" s="977"/>
      <c r="S14" s="977"/>
      <c r="T14" s="977"/>
      <c r="U14" s="977"/>
      <c r="V14" s="977"/>
      <c r="W14" s="977"/>
      <c r="X14" s="977"/>
      <c r="Y14" s="977"/>
      <c r="Z14" s="977"/>
      <c r="AA14" s="977"/>
      <c r="AB14" s="977"/>
      <c r="AC14" s="977"/>
      <c r="AD14" s="977"/>
      <c r="AE14" s="977"/>
      <c r="AF14" s="977"/>
      <c r="AG14" s="977"/>
      <c r="AH14" s="977"/>
      <c r="AI14" s="977"/>
      <c r="AJ14" s="978"/>
      <c r="AK14" s="206"/>
    </row>
    <row r="15" spans="1:37" ht="0.75" hidden="1" customHeight="1" thickBot="1" x14ac:dyDescent="0.35">
      <c r="A15" s="801"/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802"/>
      <c r="O15" s="802"/>
      <c r="P15" s="802"/>
      <c r="Q15" s="802"/>
      <c r="R15" s="802"/>
      <c r="S15" s="802"/>
      <c r="T15" s="802"/>
      <c r="U15" s="802"/>
      <c r="V15" s="802"/>
      <c r="W15" s="802"/>
      <c r="X15" s="802"/>
      <c r="Y15" s="802"/>
      <c r="Z15" s="802"/>
      <c r="AA15" s="802"/>
      <c r="AB15" s="802"/>
      <c r="AC15" s="802"/>
      <c r="AD15" s="802"/>
      <c r="AE15" s="802"/>
      <c r="AF15" s="802"/>
      <c r="AG15" s="802"/>
      <c r="AH15" s="802"/>
      <c r="AI15" s="802"/>
      <c r="AJ15" s="803"/>
      <c r="AK15" s="206"/>
    </row>
    <row r="16" spans="1:37" ht="27" hidden="1" customHeight="1" thickBot="1" x14ac:dyDescent="0.35">
      <c r="A16" s="100">
        <v>16</v>
      </c>
      <c r="B16" s="156" t="s">
        <v>329</v>
      </c>
      <c r="C16" s="102" t="s">
        <v>240</v>
      </c>
      <c r="D16" s="103" t="s">
        <v>43</v>
      </c>
      <c r="E16" s="103">
        <v>0</v>
      </c>
      <c r="F16" s="103">
        <v>1000</v>
      </c>
      <c r="G16" s="103">
        <f>F16*E16</f>
        <v>0</v>
      </c>
      <c r="H16" s="144">
        <v>0</v>
      </c>
      <c r="I16" s="144">
        <v>0</v>
      </c>
      <c r="J16" s="144">
        <f>I16*H16</f>
        <v>0</v>
      </c>
      <c r="K16" s="103">
        <v>0</v>
      </c>
      <c r="L16" s="103">
        <v>1</v>
      </c>
      <c r="M16" s="103">
        <v>600</v>
      </c>
      <c r="N16" s="103">
        <f>K16*L16*M16</f>
        <v>0</v>
      </c>
      <c r="O16" s="144">
        <v>0</v>
      </c>
      <c r="P16" s="144">
        <v>4</v>
      </c>
      <c r="Q16" s="144">
        <v>800</v>
      </c>
      <c r="R16" s="144">
        <f>O16*P16*Q16</f>
        <v>0</v>
      </c>
      <c r="S16" s="103">
        <v>0</v>
      </c>
      <c r="T16" s="103">
        <v>300</v>
      </c>
      <c r="U16" s="103"/>
      <c r="V16" s="103">
        <f>PRODUCT(S16:U16)</f>
        <v>0</v>
      </c>
      <c r="W16" s="103">
        <v>150</v>
      </c>
      <c r="X16" s="103">
        <v>0</v>
      </c>
      <c r="Y16" s="103">
        <f>PRODUCT(W16:X16)</f>
        <v>0</v>
      </c>
      <c r="Z16" s="103">
        <f>SUM(V16,Y16)</f>
        <v>0</v>
      </c>
      <c r="AA16" s="144">
        <v>0</v>
      </c>
      <c r="AB16" s="144">
        <v>0</v>
      </c>
      <c r="AC16" s="144">
        <v>0</v>
      </c>
      <c r="AD16" s="144">
        <f>PRODUCT(AA16:AC16)</f>
        <v>0</v>
      </c>
      <c r="AE16" s="144">
        <v>0</v>
      </c>
      <c r="AF16" s="144">
        <f>PRODUCT(AE16:AE16)</f>
        <v>0</v>
      </c>
      <c r="AG16" s="144">
        <f>SUM(AD16,AF16)</f>
        <v>0</v>
      </c>
      <c r="AH16" s="103">
        <f>G16+N16+Z16</f>
        <v>0</v>
      </c>
      <c r="AI16" s="144">
        <f>J16+R16+AG16</f>
        <v>0</v>
      </c>
      <c r="AJ16" s="104">
        <f>AH16-AI16</f>
        <v>0</v>
      </c>
      <c r="AK16" s="206"/>
    </row>
    <row r="17" spans="1:37" ht="19.5" hidden="1" customHeight="1" thickBot="1" x14ac:dyDescent="0.35">
      <c r="A17" s="100">
        <v>17</v>
      </c>
      <c r="B17" s="156" t="s">
        <v>241</v>
      </c>
      <c r="C17" s="102" t="s">
        <v>73</v>
      </c>
      <c r="D17" s="103" t="s">
        <v>43</v>
      </c>
      <c r="E17" s="103">
        <v>0</v>
      </c>
      <c r="F17" s="103">
        <v>730</v>
      </c>
      <c r="G17" s="103">
        <f>F17*E17</f>
        <v>0</v>
      </c>
      <c r="H17" s="144">
        <v>0</v>
      </c>
      <c r="I17" s="144">
        <v>0</v>
      </c>
      <c r="J17" s="144">
        <f>I17*H17</f>
        <v>0</v>
      </c>
      <c r="K17" s="103"/>
      <c r="L17" s="103"/>
      <c r="M17" s="103">
        <v>0</v>
      </c>
      <c r="N17" s="103">
        <f>K17*L17*M17</f>
        <v>0</v>
      </c>
      <c r="O17" s="144">
        <v>0</v>
      </c>
      <c r="P17" s="144">
        <v>4</v>
      </c>
      <c r="Q17" s="144">
        <v>800</v>
      </c>
      <c r="R17" s="144">
        <f>O17*P17*Q17</f>
        <v>0</v>
      </c>
      <c r="S17" s="103">
        <v>0</v>
      </c>
      <c r="T17" s="103">
        <v>300</v>
      </c>
      <c r="U17" s="103"/>
      <c r="V17" s="103">
        <f>PRODUCT(S17:U17)</f>
        <v>0</v>
      </c>
      <c r="W17" s="103">
        <v>150</v>
      </c>
      <c r="X17" s="103">
        <v>0</v>
      </c>
      <c r="Y17" s="103">
        <f>PRODUCT(W17:X17)</f>
        <v>0</v>
      </c>
      <c r="Z17" s="103">
        <f>SUM(V17,Y17)</f>
        <v>0</v>
      </c>
      <c r="AA17" s="144">
        <v>0</v>
      </c>
      <c r="AB17" s="144">
        <v>0</v>
      </c>
      <c r="AC17" s="144">
        <v>0</v>
      </c>
      <c r="AD17" s="144">
        <f>PRODUCT(AA17:AC17)</f>
        <v>0</v>
      </c>
      <c r="AE17" s="144">
        <v>0</v>
      </c>
      <c r="AF17" s="144">
        <f>PRODUCT(AE17:AE17)</f>
        <v>0</v>
      </c>
      <c r="AG17" s="144">
        <f>SUM(AD17,AF17)</f>
        <v>0</v>
      </c>
      <c r="AH17" s="103">
        <f>G17+N17+Z17</f>
        <v>0</v>
      </c>
      <c r="AI17" s="144">
        <f>J17+R17+AG17</f>
        <v>0</v>
      </c>
      <c r="AJ17" s="104">
        <f>AH17-AI17</f>
        <v>0</v>
      </c>
      <c r="AK17" s="206"/>
    </row>
    <row r="18" spans="1:37" ht="24" hidden="1" customHeight="1" thickBot="1" x14ac:dyDescent="0.35">
      <c r="A18" s="100">
        <v>18</v>
      </c>
      <c r="B18" s="156" t="s">
        <v>242</v>
      </c>
      <c r="C18" s="102" t="s">
        <v>243</v>
      </c>
      <c r="D18" s="103" t="s">
        <v>43</v>
      </c>
      <c r="E18" s="103">
        <v>0</v>
      </c>
      <c r="F18" s="103">
        <v>730</v>
      </c>
      <c r="G18" s="103">
        <f>F18*E18</f>
        <v>0</v>
      </c>
      <c r="H18" s="144">
        <v>0</v>
      </c>
      <c r="I18" s="144">
        <v>0</v>
      </c>
      <c r="J18" s="144">
        <f>I18*H18</f>
        <v>0</v>
      </c>
      <c r="K18" s="103"/>
      <c r="L18" s="103"/>
      <c r="M18" s="103">
        <v>0</v>
      </c>
      <c r="N18" s="103">
        <f>K18*L18*M18</f>
        <v>0</v>
      </c>
      <c r="O18" s="144">
        <v>0</v>
      </c>
      <c r="P18" s="144">
        <v>4</v>
      </c>
      <c r="Q18" s="144">
        <v>800</v>
      </c>
      <c r="R18" s="144">
        <f>O18*P18*Q18</f>
        <v>0</v>
      </c>
      <c r="S18" s="103">
        <v>0</v>
      </c>
      <c r="T18" s="103">
        <v>300</v>
      </c>
      <c r="U18" s="103"/>
      <c r="V18" s="103">
        <f>PRODUCT(S18:U18)</f>
        <v>0</v>
      </c>
      <c r="W18" s="103">
        <v>150</v>
      </c>
      <c r="X18" s="103">
        <v>0</v>
      </c>
      <c r="Y18" s="103">
        <f>PRODUCT(W18:X18)</f>
        <v>0</v>
      </c>
      <c r="Z18" s="103">
        <f>SUM(V18,Y18)</f>
        <v>0</v>
      </c>
      <c r="AA18" s="144">
        <v>0</v>
      </c>
      <c r="AB18" s="144">
        <v>0</v>
      </c>
      <c r="AC18" s="144">
        <v>0</v>
      </c>
      <c r="AD18" s="144">
        <f>PRODUCT(AA18:AC18)</f>
        <v>0</v>
      </c>
      <c r="AE18" s="144">
        <v>0</v>
      </c>
      <c r="AF18" s="144">
        <f>PRODUCT(AE18:AE18)</f>
        <v>0</v>
      </c>
      <c r="AG18" s="144">
        <f>SUM(AD18,AF18)</f>
        <v>0</v>
      </c>
      <c r="AH18" s="103">
        <f>G18+N18+Z18</f>
        <v>0</v>
      </c>
      <c r="AI18" s="144">
        <f>J18+R18+AG18</f>
        <v>0</v>
      </c>
      <c r="AJ18" s="104">
        <f>AH18-AI18</f>
        <v>0</v>
      </c>
      <c r="AK18" s="206"/>
    </row>
    <row r="19" spans="1:37" ht="19.5" hidden="1" customHeight="1" thickBot="1" x14ac:dyDescent="0.35">
      <c r="A19" s="157" t="s">
        <v>61</v>
      </c>
      <c r="B19" s="158"/>
      <c r="C19" s="158"/>
      <c r="D19" s="158"/>
      <c r="E19" s="159">
        <f>SUM(E16:E16)</f>
        <v>0</v>
      </c>
      <c r="F19" s="158"/>
      <c r="G19" s="159">
        <f>SUM(G16:G16)</f>
        <v>0</v>
      </c>
      <c r="H19" s="97">
        <f>SUM(H16:H16)</f>
        <v>0</v>
      </c>
      <c r="I19" s="160"/>
      <c r="J19" s="97">
        <f>SUM(J16:J16)</f>
        <v>0</v>
      </c>
      <c r="K19" s="159">
        <f>SUM(K16:K16)</f>
        <v>0</v>
      </c>
      <c r="L19" s="159">
        <f>SUM(L16:L16)</f>
        <v>1</v>
      </c>
      <c r="M19" s="158"/>
      <c r="N19" s="159">
        <f>SUM(N16:N16)</f>
        <v>0</v>
      </c>
      <c r="O19" s="97">
        <v>0</v>
      </c>
      <c r="P19" s="97">
        <f>SUM(P16:P16)</f>
        <v>4</v>
      </c>
      <c r="Q19" s="160"/>
      <c r="R19" s="97">
        <f>SUM(R16:R16)</f>
        <v>0</v>
      </c>
      <c r="S19" s="159">
        <f>SUM(S16:S16)</f>
        <v>0</v>
      </c>
      <c r="T19" s="158"/>
      <c r="U19" s="159">
        <f>SUM(U16:U16)</f>
        <v>0</v>
      </c>
      <c r="V19" s="158">
        <f>SUM(V16:V18)</f>
        <v>0</v>
      </c>
      <c r="W19" s="158"/>
      <c r="X19" s="159">
        <f>SUM(X16:X16)</f>
        <v>0</v>
      </c>
      <c r="Y19" s="159">
        <f>SUM(Y16:Y18)</f>
        <v>0</v>
      </c>
      <c r="Z19" s="159">
        <f>SUM(Z16:Z16)</f>
        <v>0</v>
      </c>
      <c r="AA19" s="97">
        <f>SUM(AA16:AA16)</f>
        <v>0</v>
      </c>
      <c r="AB19" s="97"/>
      <c r="AC19" s="97">
        <f>SUM(AC16:AC16)</f>
        <v>0</v>
      </c>
      <c r="AD19" s="97">
        <f>SUM(AD16:AD18)</f>
        <v>0</v>
      </c>
      <c r="AE19" s="97">
        <f>SUM(AE16:AE16)</f>
        <v>0</v>
      </c>
      <c r="AF19" s="97">
        <f>SUM(AF16:AF18)</f>
        <v>0</v>
      </c>
      <c r="AG19" s="97">
        <f>SUM(AG16:AG18)</f>
        <v>0</v>
      </c>
      <c r="AH19" s="159">
        <f>SUM(AH16:AH18)</f>
        <v>0</v>
      </c>
      <c r="AI19" s="97">
        <f>SUM(AI16:AI16)</f>
        <v>0</v>
      </c>
      <c r="AJ19" s="105">
        <f>SUM(AJ16:AJ16)</f>
        <v>0</v>
      </c>
      <c r="AK19" s="206"/>
    </row>
    <row r="20" spans="1:37" ht="2.25" hidden="1" customHeight="1" thickBot="1" x14ac:dyDescent="0.35">
      <c r="A20" s="1127" t="s">
        <v>52</v>
      </c>
      <c r="B20" s="1128"/>
      <c r="C20" s="1128"/>
      <c r="D20" s="1128"/>
      <c r="E20" s="1128"/>
      <c r="F20" s="1128"/>
      <c r="G20" s="1128"/>
      <c r="H20" s="1128"/>
      <c r="I20" s="1128"/>
      <c r="J20" s="1128"/>
      <c r="K20" s="1128"/>
      <c r="L20" s="1128"/>
      <c r="M20" s="1128"/>
      <c r="N20" s="1128"/>
      <c r="O20" s="1128"/>
      <c r="P20" s="1128"/>
      <c r="Q20" s="1128"/>
      <c r="R20" s="1128"/>
      <c r="S20" s="1128"/>
      <c r="T20" s="1128"/>
      <c r="U20" s="1128"/>
      <c r="V20" s="1128"/>
      <c r="W20" s="1128"/>
      <c r="X20" s="1128"/>
      <c r="Y20" s="1128"/>
      <c r="Z20" s="1128"/>
      <c r="AA20" s="1128"/>
      <c r="AB20" s="1128"/>
      <c r="AC20" s="1128"/>
      <c r="AD20" s="1128"/>
      <c r="AE20" s="1128"/>
      <c r="AF20" s="1128"/>
      <c r="AG20" s="1128"/>
      <c r="AH20" s="1128"/>
      <c r="AI20" s="1128"/>
      <c r="AJ20" s="1129"/>
      <c r="AK20" s="242"/>
    </row>
    <row r="21" spans="1:37" ht="19.5" hidden="1" customHeight="1" thickBot="1" x14ac:dyDescent="0.35">
      <c r="A21" s="809">
        <v>8</v>
      </c>
      <c r="B21" s="161" t="s">
        <v>82</v>
      </c>
      <c r="C21" s="799" t="s">
        <v>75</v>
      </c>
      <c r="D21" s="296" t="s">
        <v>42</v>
      </c>
      <c r="E21" s="297">
        <v>0</v>
      </c>
      <c r="F21" s="163">
        <v>0</v>
      </c>
      <c r="G21" s="298">
        <f>F21*E21</f>
        <v>0</v>
      </c>
      <c r="H21" s="299"/>
      <c r="I21" s="300"/>
      <c r="J21" s="301">
        <f t="shared" ref="J21:J22" si="14">I21*H21</f>
        <v>0</v>
      </c>
      <c r="K21" s="297">
        <v>0</v>
      </c>
      <c r="L21" s="163">
        <v>0</v>
      </c>
      <c r="M21" s="163">
        <v>0</v>
      </c>
      <c r="N21" s="298">
        <f t="shared" ref="N21" si="15">K21*L21*M21</f>
        <v>0</v>
      </c>
      <c r="O21" s="299"/>
      <c r="P21" s="300"/>
      <c r="Q21" s="300"/>
      <c r="R21" s="301">
        <f>O21*P21*Q21</f>
        <v>0</v>
      </c>
      <c r="S21" s="297">
        <v>0</v>
      </c>
      <c r="T21" s="163">
        <v>0</v>
      </c>
      <c r="U21" s="163">
        <v>0</v>
      </c>
      <c r="V21" s="163">
        <f>PRODUCT(S21:U21)</f>
        <v>0</v>
      </c>
      <c r="W21" s="163">
        <v>0</v>
      </c>
      <c r="X21" s="163">
        <v>0</v>
      </c>
      <c r="Y21" s="799">
        <f>PRODUCT(W21:X21)</f>
        <v>0</v>
      </c>
      <c r="Z21" s="298">
        <f>SUM(V21,Y21)</f>
        <v>0</v>
      </c>
      <c r="AA21" s="160"/>
      <c r="AB21" s="160"/>
      <c r="AC21" s="160"/>
      <c r="AD21" s="349">
        <f>PRODUCT(AA21:AC21)</f>
        <v>0</v>
      </c>
      <c r="AE21" s="160"/>
      <c r="AF21" s="350">
        <f>PRODUCT(AE21:AE21)</f>
        <v>0</v>
      </c>
      <c r="AG21" s="137">
        <f>SUM(AD21,AF21)</f>
        <v>0</v>
      </c>
      <c r="AH21" s="162">
        <f>G21+N21+Z21</f>
        <v>0</v>
      </c>
      <c r="AI21" s="137">
        <f>J21+R21+AG21</f>
        <v>0</v>
      </c>
      <c r="AJ21" s="800">
        <f>AH21-AI21</f>
        <v>0</v>
      </c>
      <c r="AK21" s="242" t="s">
        <v>79</v>
      </c>
    </row>
    <row r="22" spans="1:37" ht="126.75" hidden="1" customHeight="1" thickBot="1" x14ac:dyDescent="0.35">
      <c r="A22" s="166">
        <v>9</v>
      </c>
      <c r="B22" s="167" t="s">
        <v>83</v>
      </c>
      <c r="C22" s="799" t="s">
        <v>75</v>
      </c>
      <c r="D22" s="296" t="s">
        <v>42</v>
      </c>
      <c r="E22" s="798">
        <v>0</v>
      </c>
      <c r="F22" s="799">
        <v>0</v>
      </c>
      <c r="G22" s="298">
        <f>F22*E22</f>
        <v>0</v>
      </c>
      <c r="H22" s="304"/>
      <c r="I22" s="97"/>
      <c r="J22" s="305">
        <f t="shared" si="14"/>
        <v>0</v>
      </c>
      <c r="K22" s="798">
        <v>0</v>
      </c>
      <c r="L22" s="799">
        <v>0</v>
      </c>
      <c r="M22" s="799">
        <v>0</v>
      </c>
      <c r="N22" s="298">
        <f>K22*L22*M22</f>
        <v>0</v>
      </c>
      <c r="O22" s="304"/>
      <c r="P22" s="97"/>
      <c r="Q22" s="97"/>
      <c r="R22" s="305">
        <f>O22*P22*Q22</f>
        <v>0</v>
      </c>
      <c r="S22" s="306">
        <v>0</v>
      </c>
      <c r="T22" s="799">
        <v>0</v>
      </c>
      <c r="U22" s="799">
        <v>0</v>
      </c>
      <c r="V22" s="163">
        <f>PRODUCT(S22:U22)</f>
        <v>0</v>
      </c>
      <c r="W22" s="163">
        <v>0</v>
      </c>
      <c r="X22" s="163">
        <v>0</v>
      </c>
      <c r="Y22" s="799">
        <f>PRODUCT(W22:X22)</f>
        <v>0</v>
      </c>
      <c r="Z22" s="162">
        <f>SUM(V22,Y22)</f>
        <v>0</v>
      </c>
      <c r="AA22" s="97"/>
      <c r="AB22" s="97"/>
      <c r="AC22" s="97"/>
      <c r="AD22" s="807">
        <f>PRODUCT(AA22:AC22)</f>
        <v>0</v>
      </c>
      <c r="AE22" s="97"/>
      <c r="AF22" s="351">
        <f>PRODUCT(AE22:AE22)</f>
        <v>0</v>
      </c>
      <c r="AG22" s="137">
        <f>SUM(AD22,AF22)</f>
        <v>0</v>
      </c>
      <c r="AH22" s="162">
        <f>G22+N22+Z22</f>
        <v>0</v>
      </c>
      <c r="AI22" s="137">
        <f>J22+R22+AG22</f>
        <v>0</v>
      </c>
      <c r="AJ22" s="800">
        <f>AH22-AI22</f>
        <v>0</v>
      </c>
      <c r="AK22" s="246" t="s">
        <v>81</v>
      </c>
    </row>
    <row r="23" spans="1:37" ht="36.75" hidden="1" customHeight="1" thickBot="1" x14ac:dyDescent="0.35">
      <c r="A23" s="352" t="s">
        <v>62</v>
      </c>
      <c r="B23" s="311"/>
      <c r="C23" s="311"/>
      <c r="D23" s="312"/>
      <c r="E23" s="313">
        <f>SUM(E21:E22)</f>
        <v>0</v>
      </c>
      <c r="F23" s="311"/>
      <c r="G23" s="314">
        <f>SUM(G21:G22)</f>
        <v>0</v>
      </c>
      <c r="H23" s="315"/>
      <c r="I23" s="316"/>
      <c r="J23" s="317">
        <f>SUM(J21:J22)</f>
        <v>0</v>
      </c>
      <c r="K23" s="313">
        <f>SUM(K21:K22)</f>
        <v>0</v>
      </c>
      <c r="L23" s="318">
        <f>SUM(L21:L22)</f>
        <v>0</v>
      </c>
      <c r="M23" s="311"/>
      <c r="N23" s="314">
        <f>SUM(N21:N22)</f>
        <v>0</v>
      </c>
      <c r="O23" s="315"/>
      <c r="P23" s="316"/>
      <c r="Q23" s="316"/>
      <c r="R23" s="317">
        <f>SUM(R21:R22)</f>
        <v>0</v>
      </c>
      <c r="S23" s="319">
        <f>SUM(S21:S22)</f>
        <v>0</v>
      </c>
      <c r="T23" s="311"/>
      <c r="U23" s="318">
        <f>SUM(U21:U22)</f>
        <v>0</v>
      </c>
      <c r="V23" s="318">
        <f>SUM(V21:V22)</f>
        <v>0</v>
      </c>
      <c r="W23" s="311"/>
      <c r="X23" s="318">
        <f>SUM(X21:X22)</f>
        <v>0</v>
      </c>
      <c r="Y23" s="318">
        <f>SUM(Y21:Y22)</f>
        <v>0</v>
      </c>
      <c r="Z23" s="318">
        <f>SUM(Z21:Z22)</f>
        <v>0</v>
      </c>
      <c r="AA23" s="316"/>
      <c r="AB23" s="316"/>
      <c r="AC23" s="316"/>
      <c r="AD23" s="282">
        <f>SUM(AD21:AD22)</f>
        <v>0</v>
      </c>
      <c r="AE23" s="316"/>
      <c r="AF23" s="320">
        <f>SUM(AF21:AF22)</f>
        <v>0</v>
      </c>
      <c r="AG23" s="321">
        <f>SUM(AG21:AG22)</f>
        <v>0</v>
      </c>
      <c r="AH23" s="318">
        <f>SUM(AH21:AH22)</f>
        <v>0</v>
      </c>
      <c r="AI23" s="321">
        <f>SUM(AI21:AI22)</f>
        <v>0</v>
      </c>
      <c r="AJ23" s="314">
        <f>SUM(AJ21:AJ22)</f>
        <v>0</v>
      </c>
      <c r="AK23" s="247"/>
    </row>
    <row r="24" spans="1:37" s="217" customFormat="1" ht="36" customHeight="1" thickBot="1" x14ac:dyDescent="0.35">
      <c r="A24" s="1109" t="s">
        <v>63</v>
      </c>
      <c r="B24" s="1110"/>
      <c r="C24" s="323"/>
      <c r="D24" s="323"/>
      <c r="E24" s="323">
        <f>E10+E13+E19+E23</f>
        <v>44</v>
      </c>
      <c r="F24" s="325"/>
      <c r="G24" s="325">
        <f>G10+G13+G19+G23</f>
        <v>24200</v>
      </c>
      <c r="H24" s="325">
        <f>H10+H13+H19+H23</f>
        <v>0</v>
      </c>
      <c r="I24" s="325"/>
      <c r="J24" s="325">
        <f>J10+J13+J19+J23</f>
        <v>39600</v>
      </c>
      <c r="K24" s="325">
        <f>K10+K13+K19+K23</f>
        <v>3</v>
      </c>
      <c r="L24" s="325">
        <f>L10+L13+L19+L23</f>
        <v>2</v>
      </c>
      <c r="M24" s="325"/>
      <c r="N24" s="325">
        <f>N10+N13+N19+N23</f>
        <v>1857</v>
      </c>
      <c r="O24" s="325">
        <f>O10+O13+O19+O23</f>
        <v>0</v>
      </c>
      <c r="P24" s="325">
        <f>P10+P13+P19+P23</f>
        <v>4</v>
      </c>
      <c r="Q24" s="325"/>
      <c r="R24" s="325">
        <f>R10+R13+R19+R23</f>
        <v>0</v>
      </c>
      <c r="S24" s="325">
        <f>S10+S13+S19+S23</f>
        <v>44</v>
      </c>
      <c r="T24" s="325"/>
      <c r="U24" s="325">
        <f>U10+U13+U19+U23</f>
        <v>14</v>
      </c>
      <c r="V24" s="325">
        <f>V10+V13+V19+V23</f>
        <v>92400</v>
      </c>
      <c r="W24" s="325"/>
      <c r="X24" s="325">
        <f>X10+X13+X19+X23</f>
        <v>0</v>
      </c>
      <c r="Y24" s="325">
        <f>Y10+Y13+Y19+Y23</f>
        <v>0</v>
      </c>
      <c r="Z24" s="325">
        <f>Z10+Z13+Z19+Z23</f>
        <v>92400</v>
      </c>
      <c r="AA24" s="325">
        <f>AA10+AA13+AA19+AA23</f>
        <v>0</v>
      </c>
      <c r="AB24" s="325"/>
      <c r="AC24" s="325">
        <f>AC10+AC13+AC19+AC23</f>
        <v>5</v>
      </c>
      <c r="AD24" s="325"/>
      <c r="AE24" s="325">
        <f>AE10+AE13+AE19+AE23</f>
        <v>0</v>
      </c>
      <c r="AF24" s="325"/>
      <c r="AG24" s="325">
        <f>AG10+AG13+AG19+AG23</f>
        <v>85800</v>
      </c>
      <c r="AH24" s="325">
        <f>AH10+AH13+AH19+AH23</f>
        <v>118457</v>
      </c>
      <c r="AI24" s="325">
        <f t="shared" ref="AI24:AJ24" si="16">AI10+AI13+AI19+AI23</f>
        <v>125400</v>
      </c>
      <c r="AJ24" s="325">
        <f t="shared" si="16"/>
        <v>-6943</v>
      </c>
      <c r="AK24" s="253"/>
    </row>
  </sheetData>
  <conditionalFormatting sqref="D21:D22">
    <cfRule type="containsText" dxfId="107" priority="44" operator="containsText" text="Да">
      <formula>NOT(ISERROR(SEARCH("Да",D21)))</formula>
    </cfRule>
  </conditionalFormatting>
  <conditionalFormatting sqref="D9">
    <cfRule type="containsText" dxfId="106" priority="28" operator="containsText" text="Да">
      <formula>NOT(ISERROR(SEARCH("Да",D9)))</formula>
    </cfRule>
  </conditionalFormatting>
  <conditionalFormatting sqref="D18">
    <cfRule type="containsText" dxfId="105" priority="5" operator="containsText" text="Да">
      <formula>NOT(ISERROR(SEARCH("Да",D18)))</formula>
    </cfRule>
  </conditionalFormatting>
  <conditionalFormatting sqref="D16">
    <cfRule type="containsText" dxfId="104" priority="4" operator="containsText" text="Да">
      <formula>NOT(ISERROR(SEARCH("Да",D16)))</formula>
    </cfRule>
  </conditionalFormatting>
  <conditionalFormatting sqref="D17">
    <cfRule type="containsText" dxfId="103" priority="3" operator="containsText" text="Да">
      <formula>NOT(ISERROR(SEARCH("Да",D17)))</formula>
    </cfRule>
  </conditionalFormatting>
  <conditionalFormatting sqref="D12">
    <cfRule type="containsText" dxfId="102" priority="1" operator="containsText" text="Да">
      <formula>NOT(ISERROR(SEARCH("Да",D12)))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1:D22 D16:D18 D9 D12">
      <formula1>"Да,Нет"</formula1>
    </dataValidation>
  </dataValidations>
  <pageMargins left="0.7" right="0.7" top="0.75" bottom="0.75" header="0.3" footer="0.3"/>
  <pageSetup paperSize="9" scale="4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4"/>
  <sheetViews>
    <sheetView topLeftCell="A28" zoomScale="50" zoomScaleNormal="50" workbookViewId="0">
      <selection sqref="A1:XFD1048576"/>
    </sheetView>
  </sheetViews>
  <sheetFormatPr defaultColWidth="14.5703125" defaultRowHeight="18.75" x14ac:dyDescent="0.3"/>
  <cols>
    <col min="1" max="1" width="9" style="336" customWidth="1"/>
    <col min="2" max="2" width="46" style="336" customWidth="1"/>
    <col min="3" max="3" width="18.28515625" style="336" customWidth="1"/>
    <col min="4" max="4" width="10.28515625" style="336" customWidth="1"/>
    <col min="5" max="5" width="10" style="336" customWidth="1"/>
    <col min="6" max="6" width="0.28515625" style="336" hidden="1" customWidth="1"/>
    <col min="7" max="7" width="17.5703125" style="336" customWidth="1"/>
    <col min="8" max="8" width="12.28515625" style="336" customWidth="1"/>
    <col min="9" max="9" width="14" style="336" customWidth="1"/>
    <col min="10" max="10" width="15.85546875" style="336" customWidth="1"/>
    <col min="11" max="11" width="12.85546875" style="336" hidden="1" customWidth="1"/>
    <col min="12" max="12" width="9" style="336" hidden="1" customWidth="1"/>
    <col min="13" max="13" width="7.5703125" style="336" hidden="1" customWidth="1"/>
    <col min="14" max="14" width="18.42578125" style="336" customWidth="1"/>
    <col min="15" max="15" width="15.42578125" style="336" customWidth="1"/>
    <col min="16" max="16" width="14.85546875" style="336" customWidth="1"/>
    <col min="17" max="17" width="15.140625" style="336" customWidth="1"/>
    <col min="18" max="18" width="15.7109375" style="336" customWidth="1"/>
    <col min="19" max="19" width="9.85546875" style="336" hidden="1" customWidth="1"/>
    <col min="20" max="20" width="14.140625" style="336" hidden="1" customWidth="1"/>
    <col min="21" max="21" width="10" style="336" customWidth="1"/>
    <col min="22" max="22" width="15.28515625" style="336" customWidth="1"/>
    <col min="23" max="23" width="21.85546875" style="336" customWidth="1"/>
    <col min="24" max="24" width="11.42578125" style="336" customWidth="1"/>
    <col min="25" max="25" width="13.7109375" style="336" customWidth="1"/>
    <col min="26" max="26" width="0.28515625" style="336" customWidth="1"/>
    <col min="27" max="29" width="11.140625" style="336" customWidth="1"/>
    <col min="30" max="30" width="15.28515625" style="336" customWidth="1"/>
    <col min="31" max="31" width="13.140625" style="336" customWidth="1"/>
    <col min="32" max="32" width="12.5703125" style="336" customWidth="1"/>
    <col min="33" max="33" width="16" style="336" customWidth="1"/>
    <col min="34" max="34" width="20.7109375" style="336" customWidth="1"/>
    <col min="35" max="35" width="23.140625" style="336" customWidth="1"/>
    <col min="36" max="36" width="22.85546875" style="336" customWidth="1"/>
    <col min="37" max="37" width="25.85546875" style="336" customWidth="1"/>
    <col min="38" max="16384" width="14.5703125" style="336"/>
  </cols>
  <sheetData>
    <row r="1" spans="1:37" ht="18.75" customHeight="1" x14ac:dyDescent="0.3">
      <c r="A1" s="1130" t="s">
        <v>32</v>
      </c>
      <c r="B1" s="1131"/>
      <c r="C1" s="1131"/>
      <c r="D1" s="1131"/>
      <c r="E1" s="1131"/>
      <c r="F1" s="1131"/>
      <c r="G1" s="1131"/>
      <c r="H1" s="1131"/>
      <c r="I1" s="1131"/>
      <c r="J1" s="1131"/>
      <c r="K1" s="1131"/>
      <c r="L1" s="1131"/>
      <c r="M1" s="1131"/>
      <c r="N1" s="1131"/>
      <c r="O1" s="1131"/>
      <c r="P1" s="1131"/>
      <c r="Q1" s="1131"/>
      <c r="R1" s="1131"/>
      <c r="S1" s="1131"/>
      <c r="T1" s="1131"/>
      <c r="U1" s="1131"/>
      <c r="V1" s="1131"/>
      <c r="W1" s="1131"/>
      <c r="X1" s="1131"/>
      <c r="Y1" s="1131"/>
      <c r="Z1" s="1131"/>
      <c r="AA1" s="1131"/>
      <c r="AB1" s="1131"/>
      <c r="AC1" s="1131"/>
      <c r="AD1" s="1131"/>
      <c r="AE1" s="1131"/>
      <c r="AF1" s="1131"/>
      <c r="AG1" s="333"/>
      <c r="AH1" s="333"/>
      <c r="AI1" s="333"/>
      <c r="AJ1" s="334"/>
      <c r="AK1" s="335"/>
    </row>
    <row r="2" spans="1:37" ht="15.75" customHeight="1" x14ac:dyDescent="0.3">
      <c r="A2" s="1132" t="s">
        <v>0</v>
      </c>
      <c r="B2" s="1133"/>
      <c r="C2" s="1133"/>
      <c r="D2" s="1133"/>
      <c r="E2" s="1133"/>
      <c r="F2" s="1133"/>
      <c r="G2" s="1133"/>
      <c r="H2" s="1133"/>
      <c r="I2" s="1133"/>
      <c r="J2" s="1133"/>
      <c r="K2" s="1133"/>
      <c r="L2" s="1133"/>
      <c r="M2" s="1133"/>
      <c r="N2" s="1133"/>
      <c r="O2" s="1133"/>
      <c r="P2" s="1133"/>
      <c r="Q2" s="1133"/>
      <c r="R2" s="1133"/>
      <c r="S2" s="1133"/>
      <c r="T2" s="1133"/>
      <c r="U2" s="1133"/>
      <c r="V2" s="1133"/>
      <c r="W2" s="1133"/>
      <c r="X2" s="1133"/>
      <c r="Y2" s="1133"/>
      <c r="Z2" s="1133"/>
      <c r="AA2" s="1133"/>
      <c r="AB2" s="1133"/>
      <c r="AC2" s="1133"/>
      <c r="AD2" s="1133"/>
      <c r="AE2" s="1133"/>
      <c r="AF2" s="1133"/>
      <c r="AG2" s="335"/>
      <c r="AH2" s="335"/>
      <c r="AI2" s="335"/>
      <c r="AJ2" s="337"/>
      <c r="AK2" s="335"/>
    </row>
    <row r="3" spans="1:37" ht="15.75" customHeight="1" x14ac:dyDescent="0.3">
      <c r="A3" s="1134" t="s">
        <v>320</v>
      </c>
      <c r="B3" s="1135"/>
      <c r="C3" s="1135"/>
      <c r="D3" s="1135"/>
      <c r="E3" s="1135"/>
      <c r="F3" s="1135"/>
      <c r="G3" s="1135"/>
      <c r="H3" s="1135"/>
      <c r="I3" s="1135"/>
      <c r="J3" s="1135"/>
      <c r="K3" s="1135"/>
      <c r="L3" s="1135"/>
      <c r="M3" s="1135"/>
      <c r="N3" s="1135"/>
      <c r="O3" s="1135"/>
      <c r="P3" s="1135"/>
      <c r="Q3" s="1135"/>
      <c r="R3" s="1135"/>
      <c r="S3" s="1135"/>
      <c r="T3" s="1135"/>
      <c r="U3" s="1135"/>
      <c r="V3" s="1135"/>
      <c r="W3" s="1135"/>
      <c r="X3" s="1135"/>
      <c r="Y3" s="1135"/>
      <c r="Z3" s="1135"/>
      <c r="AA3" s="1135"/>
      <c r="AB3" s="1135"/>
      <c r="AC3" s="1135"/>
      <c r="AD3" s="1135"/>
      <c r="AE3" s="1135"/>
      <c r="AF3" s="1135"/>
      <c r="AG3" s="1135"/>
      <c r="AH3" s="1135"/>
      <c r="AI3" s="1135"/>
      <c r="AJ3" s="1136"/>
      <c r="AK3" s="335"/>
    </row>
    <row r="4" spans="1:37" ht="42.75" customHeight="1" x14ac:dyDescent="0.3">
      <c r="A4" s="1137"/>
      <c r="B4" s="1138" t="s">
        <v>46</v>
      </c>
      <c r="C4" s="1138" t="s">
        <v>47</v>
      </c>
      <c r="D4" s="1137" t="s">
        <v>50</v>
      </c>
      <c r="E4" s="1139" t="s">
        <v>364</v>
      </c>
      <c r="F4" s="1140"/>
      <c r="G4" s="1140"/>
      <c r="H4" s="1140"/>
      <c r="I4" s="1140"/>
      <c r="J4" s="1141"/>
      <c r="K4" s="1139" t="str">
        <f>'Самбо боевое, рукопашный спорт'!$K$4</f>
        <v>Найм жилых помещений</v>
      </c>
      <c r="L4" s="1140"/>
      <c r="M4" s="1140"/>
      <c r="N4" s="1140"/>
      <c r="O4" s="1140"/>
      <c r="P4" s="1140"/>
      <c r="Q4" s="1140"/>
      <c r="R4" s="1141"/>
      <c r="S4" s="1139" t="s">
        <v>365</v>
      </c>
      <c r="T4" s="1140"/>
      <c r="U4" s="1140"/>
      <c r="V4" s="1140"/>
      <c r="W4" s="1140"/>
      <c r="X4" s="1140"/>
      <c r="Y4" s="1140"/>
      <c r="Z4" s="1140"/>
      <c r="AA4" s="1140"/>
      <c r="AB4" s="1140"/>
      <c r="AC4" s="1140"/>
      <c r="AD4" s="1140"/>
      <c r="AE4" s="1140"/>
      <c r="AF4" s="1140"/>
      <c r="AG4" s="1141"/>
      <c r="AH4" s="1137" t="s">
        <v>56</v>
      </c>
      <c r="AI4" s="1137" t="s">
        <v>57</v>
      </c>
      <c r="AJ4" s="1142" t="s">
        <v>58</v>
      </c>
      <c r="AK4" s="1143" t="s">
        <v>74</v>
      </c>
    </row>
    <row r="5" spans="1:37" ht="31.5" customHeight="1" x14ac:dyDescent="0.3">
      <c r="A5" s="1144"/>
      <c r="B5" s="1145"/>
      <c r="C5" s="1145"/>
      <c r="D5" s="1144"/>
      <c r="E5" s="1146" t="s">
        <v>4</v>
      </c>
      <c r="F5" s="1147"/>
      <c r="G5" s="1148"/>
      <c r="H5" s="1149" t="s">
        <v>5</v>
      </c>
      <c r="I5" s="1150"/>
      <c r="J5" s="1151"/>
      <c r="K5" s="1146" t="s">
        <v>4</v>
      </c>
      <c r="L5" s="1147"/>
      <c r="M5" s="1147"/>
      <c r="N5" s="1148"/>
      <c r="O5" s="1149" t="s">
        <v>5</v>
      </c>
      <c r="P5" s="1150"/>
      <c r="Q5" s="1150"/>
      <c r="R5" s="1151"/>
      <c r="S5" s="1146" t="s">
        <v>4</v>
      </c>
      <c r="T5" s="1147"/>
      <c r="U5" s="1147"/>
      <c r="V5" s="1147"/>
      <c r="W5" s="1147"/>
      <c r="X5" s="1147"/>
      <c r="Y5" s="1147"/>
      <c r="Z5" s="1148"/>
      <c r="AA5" s="1149" t="s">
        <v>5</v>
      </c>
      <c r="AB5" s="1150"/>
      <c r="AC5" s="1150"/>
      <c r="AD5" s="1150"/>
      <c r="AE5" s="1150"/>
      <c r="AF5" s="1150"/>
      <c r="AG5" s="1151"/>
      <c r="AH5" s="1144"/>
      <c r="AI5" s="1144"/>
      <c r="AJ5" s="1152"/>
      <c r="AK5" s="1143"/>
    </row>
    <row r="6" spans="1:37" ht="28.5" customHeight="1" x14ac:dyDescent="0.3">
      <c r="A6" s="1144"/>
      <c r="B6" s="1145"/>
      <c r="C6" s="1145"/>
      <c r="D6" s="1144"/>
      <c r="E6" s="1153" t="s">
        <v>53</v>
      </c>
      <c r="F6" s="1153" t="s">
        <v>55</v>
      </c>
      <c r="G6" s="1154" t="s">
        <v>45</v>
      </c>
      <c r="H6" s="1153" t="s">
        <v>53</v>
      </c>
      <c r="I6" s="1153" t="s">
        <v>55</v>
      </c>
      <c r="J6" s="1154" t="s">
        <v>45</v>
      </c>
      <c r="K6" s="1153" t="s">
        <v>53</v>
      </c>
      <c r="L6" s="1153" t="s">
        <v>54</v>
      </c>
      <c r="M6" s="1153" t="s">
        <v>64</v>
      </c>
      <c r="N6" s="1154" t="s">
        <v>358</v>
      </c>
      <c r="O6" s="1153" t="s">
        <v>53</v>
      </c>
      <c r="P6" s="1153" t="s">
        <v>54</v>
      </c>
      <c r="Q6" s="1153" t="s">
        <v>64</v>
      </c>
      <c r="R6" s="1154" t="s">
        <v>45</v>
      </c>
      <c r="S6" s="1153" t="s">
        <v>53</v>
      </c>
      <c r="T6" s="1153" t="s">
        <v>65</v>
      </c>
      <c r="U6" s="1153" t="s">
        <v>54</v>
      </c>
      <c r="V6" s="1153" t="s">
        <v>94</v>
      </c>
      <c r="W6" s="1153" t="s">
        <v>66</v>
      </c>
      <c r="X6" s="1153" t="s">
        <v>322</v>
      </c>
      <c r="Y6" s="1153" t="s">
        <v>95</v>
      </c>
      <c r="Z6" s="1154" t="s">
        <v>45</v>
      </c>
      <c r="AA6" s="1153" t="s">
        <v>53</v>
      </c>
      <c r="AB6" s="1153" t="s">
        <v>65</v>
      </c>
      <c r="AC6" s="1153" t="s">
        <v>54</v>
      </c>
      <c r="AD6" s="1153" t="s">
        <v>94</v>
      </c>
      <c r="AE6" s="1153" t="s">
        <v>54</v>
      </c>
      <c r="AF6" s="1153" t="s">
        <v>95</v>
      </c>
      <c r="AG6" s="1154" t="s">
        <v>45</v>
      </c>
      <c r="AH6" s="1144"/>
      <c r="AI6" s="1144"/>
      <c r="AJ6" s="1152"/>
      <c r="AK6" s="1143"/>
    </row>
    <row r="7" spans="1:37" ht="36" customHeight="1" x14ac:dyDescent="0.3">
      <c r="A7" s="1155"/>
      <c r="B7" s="1156"/>
      <c r="C7" s="1156"/>
      <c r="D7" s="1155"/>
      <c r="E7" s="1157"/>
      <c r="F7" s="1157"/>
      <c r="G7" s="1158"/>
      <c r="H7" s="1157"/>
      <c r="I7" s="1157"/>
      <c r="J7" s="1158"/>
      <c r="K7" s="1157"/>
      <c r="L7" s="1157"/>
      <c r="M7" s="1157"/>
      <c r="N7" s="1158"/>
      <c r="O7" s="1157"/>
      <c r="P7" s="1157"/>
      <c r="Q7" s="1157"/>
      <c r="R7" s="1158"/>
      <c r="S7" s="1157"/>
      <c r="T7" s="1157"/>
      <c r="U7" s="1157"/>
      <c r="V7" s="1157"/>
      <c r="W7" s="1157"/>
      <c r="X7" s="1157"/>
      <c r="Y7" s="1157"/>
      <c r="Z7" s="1158"/>
      <c r="AA7" s="1157"/>
      <c r="AB7" s="1157"/>
      <c r="AC7" s="1157"/>
      <c r="AD7" s="1157"/>
      <c r="AE7" s="1157"/>
      <c r="AF7" s="1157"/>
      <c r="AG7" s="1158"/>
      <c r="AH7" s="1155"/>
      <c r="AI7" s="1155"/>
      <c r="AJ7" s="1159"/>
      <c r="AK7" s="1160"/>
    </row>
    <row r="8" spans="1:37" x14ac:dyDescent="0.3">
      <c r="A8" s="1161" t="s">
        <v>48</v>
      </c>
      <c r="B8" s="1162"/>
      <c r="C8" s="1162"/>
      <c r="D8" s="1162"/>
      <c r="E8" s="1162"/>
      <c r="F8" s="1162"/>
      <c r="G8" s="1162"/>
      <c r="H8" s="1162"/>
      <c r="I8" s="1162"/>
      <c r="J8" s="1162"/>
      <c r="K8" s="1162"/>
      <c r="L8" s="1162"/>
      <c r="M8" s="1162"/>
      <c r="N8" s="1162"/>
      <c r="O8" s="1162"/>
      <c r="P8" s="1162"/>
      <c r="Q8" s="1162"/>
      <c r="R8" s="1162"/>
      <c r="S8" s="1162"/>
      <c r="T8" s="1162"/>
      <c r="U8" s="1162"/>
      <c r="V8" s="1162"/>
      <c r="W8" s="1162"/>
      <c r="X8" s="1162"/>
      <c r="Y8" s="1162"/>
      <c r="Z8" s="1162"/>
      <c r="AA8" s="1162"/>
      <c r="AB8" s="1162"/>
      <c r="AC8" s="1162"/>
      <c r="AD8" s="1162"/>
      <c r="AE8" s="1162"/>
      <c r="AF8" s="1162"/>
      <c r="AG8" s="1162"/>
      <c r="AH8" s="1162"/>
      <c r="AI8" s="1162"/>
      <c r="AJ8" s="1163"/>
      <c r="AK8" s="338"/>
    </row>
    <row r="9" spans="1:37" ht="50.25" customHeight="1" x14ac:dyDescent="0.3">
      <c r="A9" s="129"/>
      <c r="B9" s="332" t="s">
        <v>244</v>
      </c>
      <c r="C9" s="224" t="s">
        <v>447</v>
      </c>
      <c r="D9" s="130" t="s">
        <v>42</v>
      </c>
      <c r="E9" s="207"/>
      <c r="F9" s="135">
        <v>800</v>
      </c>
      <c r="G9" s="133">
        <f t="shared" ref="G9" si="0">F9*E9</f>
        <v>0</v>
      </c>
      <c r="H9" s="930">
        <v>54300</v>
      </c>
      <c r="I9" s="931"/>
      <c r="J9" s="932"/>
      <c r="K9" s="135">
        <v>65</v>
      </c>
      <c r="L9" s="135">
        <v>3</v>
      </c>
      <c r="M9" s="135">
        <v>1000</v>
      </c>
      <c r="N9" s="133">
        <v>0</v>
      </c>
      <c r="O9" s="930">
        <v>112930</v>
      </c>
      <c r="P9" s="931"/>
      <c r="Q9" s="931"/>
      <c r="R9" s="932"/>
      <c r="S9" s="135">
        <v>65</v>
      </c>
      <c r="T9" s="135">
        <v>300</v>
      </c>
      <c r="U9" s="135">
        <v>3</v>
      </c>
      <c r="V9" s="135">
        <v>0</v>
      </c>
      <c r="W9" s="135">
        <v>0</v>
      </c>
      <c r="X9" s="135">
        <v>0</v>
      </c>
      <c r="Y9" s="135">
        <v>0</v>
      </c>
      <c r="Z9" s="133">
        <f t="shared" ref="Z9" si="1">SUM(V9,Y9)</f>
        <v>0</v>
      </c>
      <c r="AA9" s="930">
        <v>73950</v>
      </c>
      <c r="AB9" s="931"/>
      <c r="AC9" s="931"/>
      <c r="AD9" s="932"/>
      <c r="AE9" s="1097">
        <v>7350</v>
      </c>
      <c r="AF9" s="1098"/>
      <c r="AG9" s="933">
        <f>AA9+AE9</f>
        <v>81300</v>
      </c>
      <c r="AH9" s="133">
        <f t="shared" ref="AH9" si="2">G9+N9+Z9</f>
        <v>0</v>
      </c>
      <c r="AI9" s="933">
        <f>H9+O9+AG9</f>
        <v>248530</v>
      </c>
      <c r="AJ9" s="131">
        <f t="shared" ref="AJ9" si="3">AH9-AI9</f>
        <v>-248530</v>
      </c>
      <c r="AK9" s="339" t="s">
        <v>448</v>
      </c>
    </row>
    <row r="10" spans="1:37" ht="50.25" customHeight="1" x14ac:dyDescent="0.3">
      <c r="A10" s="129"/>
      <c r="B10" s="332" t="s">
        <v>244</v>
      </c>
      <c r="C10" s="224" t="s">
        <v>439</v>
      </c>
      <c r="D10" s="130" t="s">
        <v>42</v>
      </c>
      <c r="E10" s="207"/>
      <c r="F10" s="135">
        <v>800</v>
      </c>
      <c r="G10" s="133">
        <f t="shared" ref="G10:G18" si="4">F10*E10</f>
        <v>0</v>
      </c>
      <c r="H10" s="935"/>
      <c r="I10" s="936"/>
      <c r="J10" s="937"/>
      <c r="K10" s="135">
        <v>65</v>
      </c>
      <c r="L10" s="135">
        <v>3</v>
      </c>
      <c r="M10" s="135">
        <v>1000</v>
      </c>
      <c r="N10" s="133">
        <v>0</v>
      </c>
      <c r="O10" s="935"/>
      <c r="P10" s="936"/>
      <c r="Q10" s="936"/>
      <c r="R10" s="937"/>
      <c r="S10" s="135">
        <v>65</v>
      </c>
      <c r="T10" s="135">
        <v>300</v>
      </c>
      <c r="U10" s="135">
        <v>3</v>
      </c>
      <c r="V10" s="135">
        <v>0</v>
      </c>
      <c r="W10" s="135">
        <v>0</v>
      </c>
      <c r="X10" s="135">
        <v>0</v>
      </c>
      <c r="Y10" s="135">
        <v>0</v>
      </c>
      <c r="Z10" s="133">
        <f t="shared" ref="Z10:Z18" si="5">SUM(V10,Y10)</f>
        <v>0</v>
      </c>
      <c r="AA10" s="935"/>
      <c r="AB10" s="936"/>
      <c r="AC10" s="936"/>
      <c r="AD10" s="937"/>
      <c r="AE10" s="1099"/>
      <c r="AF10" s="1100"/>
      <c r="AG10" s="1101"/>
      <c r="AH10" s="133">
        <f t="shared" ref="AH10:AH22" si="6">G10+N10+Z10</f>
        <v>0</v>
      </c>
      <c r="AI10" s="1101"/>
      <c r="AJ10" s="131">
        <f t="shared" ref="AJ10:AJ18" si="7">AH10-AI10</f>
        <v>0</v>
      </c>
      <c r="AK10" s="339" t="s">
        <v>449</v>
      </c>
    </row>
    <row r="11" spans="1:37" ht="50.25" customHeight="1" x14ac:dyDescent="0.3">
      <c r="A11" s="129"/>
      <c r="B11" s="128" t="s">
        <v>244</v>
      </c>
      <c r="C11" s="224" t="s">
        <v>440</v>
      </c>
      <c r="D11" s="130" t="s">
        <v>42</v>
      </c>
      <c r="E11" s="207"/>
      <c r="F11" s="135">
        <v>800</v>
      </c>
      <c r="G11" s="133">
        <f t="shared" si="4"/>
        <v>0</v>
      </c>
      <c r="H11" s="935"/>
      <c r="I11" s="936"/>
      <c r="J11" s="937"/>
      <c r="K11" s="135">
        <v>65</v>
      </c>
      <c r="L11" s="135">
        <v>3</v>
      </c>
      <c r="M11" s="135">
        <v>1000</v>
      </c>
      <c r="N11" s="133">
        <v>0</v>
      </c>
      <c r="O11" s="935"/>
      <c r="P11" s="936"/>
      <c r="Q11" s="936"/>
      <c r="R11" s="937"/>
      <c r="S11" s="135">
        <v>65</v>
      </c>
      <c r="T11" s="135">
        <v>300</v>
      </c>
      <c r="U11" s="135">
        <v>3</v>
      </c>
      <c r="V11" s="135">
        <v>0</v>
      </c>
      <c r="W11" s="135">
        <v>0</v>
      </c>
      <c r="X11" s="135">
        <v>0</v>
      </c>
      <c r="Y11" s="135">
        <v>0</v>
      </c>
      <c r="Z11" s="133">
        <f t="shared" si="5"/>
        <v>0</v>
      </c>
      <c r="AA11" s="935"/>
      <c r="AB11" s="936"/>
      <c r="AC11" s="936"/>
      <c r="AD11" s="937"/>
      <c r="AE11" s="1099"/>
      <c r="AF11" s="1100"/>
      <c r="AG11" s="1101"/>
      <c r="AH11" s="133">
        <f t="shared" si="6"/>
        <v>0</v>
      </c>
      <c r="AI11" s="1101"/>
      <c r="AJ11" s="131">
        <f t="shared" si="7"/>
        <v>0</v>
      </c>
      <c r="AK11" s="339" t="s">
        <v>450</v>
      </c>
    </row>
    <row r="12" spans="1:37" ht="50.25" customHeight="1" x14ac:dyDescent="0.3">
      <c r="A12" s="129"/>
      <c r="B12" s="128" t="s">
        <v>244</v>
      </c>
      <c r="C12" s="224" t="s">
        <v>441</v>
      </c>
      <c r="D12" s="130" t="s">
        <v>42</v>
      </c>
      <c r="E12" s="207"/>
      <c r="F12" s="135">
        <v>800</v>
      </c>
      <c r="G12" s="133">
        <f t="shared" si="4"/>
        <v>0</v>
      </c>
      <c r="H12" s="935"/>
      <c r="I12" s="936"/>
      <c r="J12" s="937"/>
      <c r="K12" s="135">
        <v>65</v>
      </c>
      <c r="L12" s="135">
        <v>3</v>
      </c>
      <c r="M12" s="135">
        <v>1000</v>
      </c>
      <c r="N12" s="133">
        <v>0</v>
      </c>
      <c r="O12" s="935"/>
      <c r="P12" s="936"/>
      <c r="Q12" s="936"/>
      <c r="R12" s="937"/>
      <c r="S12" s="135">
        <v>65</v>
      </c>
      <c r="T12" s="135">
        <v>300</v>
      </c>
      <c r="U12" s="135">
        <v>3</v>
      </c>
      <c r="V12" s="135">
        <v>0</v>
      </c>
      <c r="W12" s="135">
        <v>0</v>
      </c>
      <c r="X12" s="135">
        <v>0</v>
      </c>
      <c r="Y12" s="135">
        <v>0</v>
      </c>
      <c r="Z12" s="133">
        <f t="shared" si="5"/>
        <v>0</v>
      </c>
      <c r="AA12" s="935"/>
      <c r="AB12" s="936"/>
      <c r="AC12" s="936"/>
      <c r="AD12" s="937"/>
      <c r="AE12" s="1099"/>
      <c r="AF12" s="1100"/>
      <c r="AG12" s="1101"/>
      <c r="AH12" s="133">
        <f t="shared" si="6"/>
        <v>0</v>
      </c>
      <c r="AI12" s="1101"/>
      <c r="AJ12" s="131">
        <f t="shared" si="7"/>
        <v>0</v>
      </c>
      <c r="AK12" s="339" t="s">
        <v>451</v>
      </c>
    </row>
    <row r="13" spans="1:37" ht="50.25" customHeight="1" x14ac:dyDescent="0.3">
      <c r="A13" s="129"/>
      <c r="B13" s="128" t="s">
        <v>244</v>
      </c>
      <c r="C13" s="224" t="s">
        <v>442</v>
      </c>
      <c r="D13" s="130" t="s">
        <v>42</v>
      </c>
      <c r="E13" s="207"/>
      <c r="F13" s="135">
        <v>800</v>
      </c>
      <c r="G13" s="133">
        <f t="shared" si="4"/>
        <v>0</v>
      </c>
      <c r="H13" s="935"/>
      <c r="I13" s="936"/>
      <c r="J13" s="937"/>
      <c r="K13" s="135">
        <v>65</v>
      </c>
      <c r="L13" s="135">
        <v>3</v>
      </c>
      <c r="M13" s="135">
        <v>1000</v>
      </c>
      <c r="N13" s="133">
        <v>0</v>
      </c>
      <c r="O13" s="935"/>
      <c r="P13" s="936"/>
      <c r="Q13" s="936"/>
      <c r="R13" s="937"/>
      <c r="S13" s="135">
        <v>65</v>
      </c>
      <c r="T13" s="135">
        <v>300</v>
      </c>
      <c r="U13" s="135">
        <v>3</v>
      </c>
      <c r="V13" s="135">
        <v>0</v>
      </c>
      <c r="W13" s="135">
        <v>0</v>
      </c>
      <c r="X13" s="135">
        <v>0</v>
      </c>
      <c r="Y13" s="135">
        <v>0</v>
      </c>
      <c r="Z13" s="133">
        <f t="shared" si="5"/>
        <v>0</v>
      </c>
      <c r="AA13" s="935"/>
      <c r="AB13" s="936"/>
      <c r="AC13" s="936"/>
      <c r="AD13" s="937"/>
      <c r="AE13" s="1099"/>
      <c r="AF13" s="1100"/>
      <c r="AG13" s="1101"/>
      <c r="AH13" s="133">
        <f t="shared" si="6"/>
        <v>0</v>
      </c>
      <c r="AI13" s="1101"/>
      <c r="AJ13" s="131">
        <f t="shared" si="7"/>
        <v>0</v>
      </c>
      <c r="AK13" s="339" t="s">
        <v>452</v>
      </c>
    </row>
    <row r="14" spans="1:37" ht="50.25" customHeight="1" x14ac:dyDescent="0.3">
      <c r="A14" s="129"/>
      <c r="B14" s="128" t="s">
        <v>244</v>
      </c>
      <c r="C14" s="224" t="s">
        <v>443</v>
      </c>
      <c r="D14" s="130" t="s">
        <v>42</v>
      </c>
      <c r="E14" s="207"/>
      <c r="F14" s="135">
        <v>800</v>
      </c>
      <c r="G14" s="133">
        <f t="shared" si="4"/>
        <v>0</v>
      </c>
      <c r="H14" s="935"/>
      <c r="I14" s="936"/>
      <c r="J14" s="937"/>
      <c r="K14" s="135">
        <v>65</v>
      </c>
      <c r="L14" s="135">
        <v>3</v>
      </c>
      <c r="M14" s="135">
        <v>1000</v>
      </c>
      <c r="N14" s="133">
        <v>0</v>
      </c>
      <c r="O14" s="935"/>
      <c r="P14" s="936"/>
      <c r="Q14" s="936"/>
      <c r="R14" s="937"/>
      <c r="S14" s="135">
        <v>65</v>
      </c>
      <c r="T14" s="135">
        <v>300</v>
      </c>
      <c r="U14" s="135">
        <v>3</v>
      </c>
      <c r="V14" s="135">
        <v>0</v>
      </c>
      <c r="W14" s="135">
        <v>0</v>
      </c>
      <c r="X14" s="135">
        <v>0</v>
      </c>
      <c r="Y14" s="135">
        <v>0</v>
      </c>
      <c r="Z14" s="133">
        <f t="shared" si="5"/>
        <v>0</v>
      </c>
      <c r="AA14" s="935"/>
      <c r="AB14" s="936"/>
      <c r="AC14" s="936"/>
      <c r="AD14" s="937"/>
      <c r="AE14" s="1099"/>
      <c r="AF14" s="1100"/>
      <c r="AG14" s="1101"/>
      <c r="AH14" s="133">
        <f t="shared" si="6"/>
        <v>0</v>
      </c>
      <c r="AI14" s="1101"/>
      <c r="AJ14" s="131">
        <f t="shared" si="7"/>
        <v>0</v>
      </c>
      <c r="AK14" s="339" t="s">
        <v>453</v>
      </c>
    </row>
    <row r="15" spans="1:37" ht="50.25" customHeight="1" x14ac:dyDescent="0.3">
      <c r="A15" s="129"/>
      <c r="B15" s="128" t="s">
        <v>244</v>
      </c>
      <c r="C15" s="224" t="s">
        <v>444</v>
      </c>
      <c r="D15" s="130" t="s">
        <v>42</v>
      </c>
      <c r="E15" s="207"/>
      <c r="F15" s="135">
        <v>800</v>
      </c>
      <c r="G15" s="133">
        <f t="shared" si="4"/>
        <v>0</v>
      </c>
      <c r="H15" s="935"/>
      <c r="I15" s="936"/>
      <c r="J15" s="937"/>
      <c r="K15" s="135">
        <v>65</v>
      </c>
      <c r="L15" s="135">
        <v>3</v>
      </c>
      <c r="M15" s="135">
        <v>1000</v>
      </c>
      <c r="N15" s="133">
        <v>0</v>
      </c>
      <c r="O15" s="935"/>
      <c r="P15" s="936"/>
      <c r="Q15" s="936"/>
      <c r="R15" s="937"/>
      <c r="S15" s="135">
        <v>65</v>
      </c>
      <c r="T15" s="135">
        <v>300</v>
      </c>
      <c r="U15" s="135">
        <v>3</v>
      </c>
      <c r="V15" s="135">
        <v>0</v>
      </c>
      <c r="W15" s="135">
        <v>0</v>
      </c>
      <c r="X15" s="135">
        <v>0</v>
      </c>
      <c r="Y15" s="135">
        <v>0</v>
      </c>
      <c r="Z15" s="133">
        <f t="shared" si="5"/>
        <v>0</v>
      </c>
      <c r="AA15" s="935"/>
      <c r="AB15" s="936"/>
      <c r="AC15" s="936"/>
      <c r="AD15" s="937"/>
      <c r="AE15" s="1099"/>
      <c r="AF15" s="1100"/>
      <c r="AG15" s="1101"/>
      <c r="AH15" s="133">
        <f t="shared" si="6"/>
        <v>0</v>
      </c>
      <c r="AI15" s="1101"/>
      <c r="AJ15" s="131">
        <f t="shared" si="7"/>
        <v>0</v>
      </c>
      <c r="AK15" s="339" t="s">
        <v>454</v>
      </c>
    </row>
    <row r="16" spans="1:37" ht="50.25" customHeight="1" x14ac:dyDescent="0.3">
      <c r="A16" s="129"/>
      <c r="B16" s="128" t="s">
        <v>244</v>
      </c>
      <c r="C16" s="224" t="s">
        <v>445</v>
      </c>
      <c r="D16" s="130" t="s">
        <v>42</v>
      </c>
      <c r="E16" s="207"/>
      <c r="F16" s="135">
        <v>800</v>
      </c>
      <c r="G16" s="133">
        <f t="shared" si="4"/>
        <v>0</v>
      </c>
      <c r="H16" s="935"/>
      <c r="I16" s="936"/>
      <c r="J16" s="937"/>
      <c r="K16" s="135">
        <v>65</v>
      </c>
      <c r="L16" s="135">
        <v>3</v>
      </c>
      <c r="M16" s="135">
        <v>1000</v>
      </c>
      <c r="N16" s="133">
        <v>0</v>
      </c>
      <c r="O16" s="935"/>
      <c r="P16" s="936"/>
      <c r="Q16" s="936"/>
      <c r="R16" s="937"/>
      <c r="S16" s="135">
        <v>65</v>
      </c>
      <c r="T16" s="135">
        <v>300</v>
      </c>
      <c r="U16" s="135">
        <v>3</v>
      </c>
      <c r="V16" s="135">
        <v>0</v>
      </c>
      <c r="W16" s="135">
        <v>0</v>
      </c>
      <c r="X16" s="135">
        <v>0</v>
      </c>
      <c r="Y16" s="135">
        <v>0</v>
      </c>
      <c r="Z16" s="133">
        <f t="shared" si="5"/>
        <v>0</v>
      </c>
      <c r="AA16" s="935"/>
      <c r="AB16" s="936"/>
      <c r="AC16" s="936"/>
      <c r="AD16" s="937"/>
      <c r="AE16" s="1099"/>
      <c r="AF16" s="1100"/>
      <c r="AG16" s="1101"/>
      <c r="AH16" s="133">
        <f t="shared" si="6"/>
        <v>0</v>
      </c>
      <c r="AI16" s="1101"/>
      <c r="AJ16" s="131">
        <f t="shared" si="7"/>
        <v>0</v>
      </c>
      <c r="AK16" s="339" t="s">
        <v>455</v>
      </c>
    </row>
    <row r="17" spans="1:37" ht="50.25" customHeight="1" x14ac:dyDescent="0.3">
      <c r="A17" s="129"/>
      <c r="B17" s="128" t="s">
        <v>244</v>
      </c>
      <c r="C17" s="224" t="s">
        <v>446</v>
      </c>
      <c r="D17" s="130" t="s">
        <v>42</v>
      </c>
      <c r="E17" s="207"/>
      <c r="F17" s="135">
        <v>800</v>
      </c>
      <c r="G17" s="133">
        <f t="shared" si="4"/>
        <v>0</v>
      </c>
      <c r="H17" s="935"/>
      <c r="I17" s="936"/>
      <c r="J17" s="937"/>
      <c r="K17" s="135">
        <v>65</v>
      </c>
      <c r="L17" s="135">
        <v>3</v>
      </c>
      <c r="M17" s="135">
        <v>1000</v>
      </c>
      <c r="N17" s="133">
        <v>0</v>
      </c>
      <c r="O17" s="935"/>
      <c r="P17" s="936"/>
      <c r="Q17" s="936"/>
      <c r="R17" s="937"/>
      <c r="S17" s="135">
        <v>65</v>
      </c>
      <c r="T17" s="135">
        <v>300</v>
      </c>
      <c r="U17" s="135">
        <v>3</v>
      </c>
      <c r="V17" s="135">
        <v>0</v>
      </c>
      <c r="W17" s="135">
        <v>0</v>
      </c>
      <c r="X17" s="135">
        <v>0</v>
      </c>
      <c r="Y17" s="135">
        <v>0</v>
      </c>
      <c r="Z17" s="133">
        <f t="shared" si="5"/>
        <v>0</v>
      </c>
      <c r="AA17" s="935"/>
      <c r="AB17" s="936"/>
      <c r="AC17" s="936"/>
      <c r="AD17" s="937"/>
      <c r="AE17" s="1099"/>
      <c r="AF17" s="1100"/>
      <c r="AG17" s="1101"/>
      <c r="AH17" s="133">
        <f t="shared" si="6"/>
        <v>0</v>
      </c>
      <c r="AI17" s="1101"/>
      <c r="AJ17" s="131">
        <f t="shared" si="7"/>
        <v>0</v>
      </c>
      <c r="AK17" s="339" t="s">
        <v>456</v>
      </c>
    </row>
    <row r="18" spans="1:37" ht="50.25" customHeight="1" x14ac:dyDescent="0.3">
      <c r="A18" s="129">
        <v>1</v>
      </c>
      <c r="B18" s="128" t="s">
        <v>244</v>
      </c>
      <c r="C18" s="224" t="s">
        <v>306</v>
      </c>
      <c r="D18" s="130" t="s">
        <v>42</v>
      </c>
      <c r="E18" s="207">
        <v>65</v>
      </c>
      <c r="F18" s="135">
        <v>800</v>
      </c>
      <c r="G18" s="133">
        <f t="shared" si="4"/>
        <v>52000</v>
      </c>
      <c r="H18" s="935"/>
      <c r="I18" s="936"/>
      <c r="J18" s="937"/>
      <c r="K18" s="135">
        <v>65</v>
      </c>
      <c r="L18" s="135">
        <v>3</v>
      </c>
      <c r="M18" s="135">
        <v>1000</v>
      </c>
      <c r="N18" s="133">
        <f t="shared" ref="N18:N22" si="8">(K18*L18*M18)</f>
        <v>195000</v>
      </c>
      <c r="O18" s="935"/>
      <c r="P18" s="936"/>
      <c r="Q18" s="936"/>
      <c r="R18" s="937"/>
      <c r="S18" s="135">
        <v>65</v>
      </c>
      <c r="T18" s="135">
        <v>300</v>
      </c>
      <c r="U18" s="135">
        <v>3</v>
      </c>
      <c r="V18" s="135">
        <f t="shared" ref="V18" si="9">PRODUCT(S18:U18)</f>
        <v>58500</v>
      </c>
      <c r="W18" s="135">
        <v>150</v>
      </c>
      <c r="X18" s="135">
        <v>65</v>
      </c>
      <c r="Y18" s="135">
        <v>0</v>
      </c>
      <c r="Z18" s="133">
        <f t="shared" si="5"/>
        <v>58500</v>
      </c>
      <c r="AA18" s="935"/>
      <c r="AB18" s="936"/>
      <c r="AC18" s="936"/>
      <c r="AD18" s="937"/>
      <c r="AE18" s="1099"/>
      <c r="AF18" s="1100"/>
      <c r="AG18" s="1101"/>
      <c r="AH18" s="133">
        <f t="shared" si="6"/>
        <v>305500</v>
      </c>
      <c r="AI18" s="1101"/>
      <c r="AJ18" s="131">
        <f t="shared" si="7"/>
        <v>305500</v>
      </c>
      <c r="AK18" s="339"/>
    </row>
    <row r="19" spans="1:37" ht="51" customHeight="1" x14ac:dyDescent="0.3">
      <c r="A19" s="129">
        <v>2</v>
      </c>
      <c r="B19" s="128" t="s">
        <v>245</v>
      </c>
      <c r="C19" s="129" t="s">
        <v>69</v>
      </c>
      <c r="D19" s="130" t="s">
        <v>42</v>
      </c>
      <c r="E19" s="209">
        <v>21</v>
      </c>
      <c r="F19" s="132">
        <v>600</v>
      </c>
      <c r="G19" s="133">
        <f t="shared" ref="G19:G22" si="10">F19*E19</f>
        <v>12600</v>
      </c>
      <c r="H19" s="935"/>
      <c r="I19" s="936"/>
      <c r="J19" s="937"/>
      <c r="K19" s="132"/>
      <c r="L19" s="132"/>
      <c r="M19" s="132"/>
      <c r="N19" s="133">
        <f t="shared" si="8"/>
        <v>0</v>
      </c>
      <c r="O19" s="935"/>
      <c r="P19" s="936"/>
      <c r="Q19" s="936"/>
      <c r="R19" s="937"/>
      <c r="S19" s="132">
        <v>21</v>
      </c>
      <c r="T19" s="132">
        <v>300</v>
      </c>
      <c r="U19" s="132">
        <v>1</v>
      </c>
      <c r="V19" s="135">
        <f t="shared" ref="V19:V22" si="11">PRODUCT(S19:U19)</f>
        <v>6300</v>
      </c>
      <c r="W19" s="132">
        <v>150</v>
      </c>
      <c r="X19" s="132">
        <v>65</v>
      </c>
      <c r="Y19" s="131">
        <f t="shared" ref="Y19" si="12">PRODUCT(W19:X19)</f>
        <v>9750</v>
      </c>
      <c r="Z19" s="133">
        <f t="shared" ref="Z19:Z22" si="13">SUM(V19,Y19)</f>
        <v>16050</v>
      </c>
      <c r="AA19" s="935"/>
      <c r="AB19" s="936"/>
      <c r="AC19" s="936"/>
      <c r="AD19" s="937"/>
      <c r="AE19" s="1099"/>
      <c r="AF19" s="1100"/>
      <c r="AG19" s="1101"/>
      <c r="AH19" s="133">
        <f t="shared" si="6"/>
        <v>28650</v>
      </c>
      <c r="AI19" s="1101"/>
      <c r="AJ19" s="131">
        <f t="shared" ref="AJ19:AJ22" si="14">AH19-AI19</f>
        <v>28650</v>
      </c>
      <c r="AK19" s="339" t="s">
        <v>422</v>
      </c>
    </row>
    <row r="20" spans="1:37" ht="48" customHeight="1" x14ac:dyDescent="0.3">
      <c r="A20" s="129">
        <v>3</v>
      </c>
      <c r="B20" s="241" t="s">
        <v>246</v>
      </c>
      <c r="C20" s="239" t="s">
        <v>166</v>
      </c>
      <c r="D20" s="225" t="s">
        <v>42</v>
      </c>
      <c r="E20" s="225">
        <v>4</v>
      </c>
      <c r="F20" s="210">
        <v>600</v>
      </c>
      <c r="G20" s="133">
        <f t="shared" si="10"/>
        <v>2400</v>
      </c>
      <c r="H20" s="935"/>
      <c r="I20" s="936"/>
      <c r="J20" s="937"/>
      <c r="K20" s="210">
        <v>4</v>
      </c>
      <c r="L20" s="210">
        <v>2</v>
      </c>
      <c r="M20" s="210">
        <v>750</v>
      </c>
      <c r="N20" s="133">
        <f t="shared" si="8"/>
        <v>6000</v>
      </c>
      <c r="O20" s="935"/>
      <c r="P20" s="936"/>
      <c r="Q20" s="936"/>
      <c r="R20" s="937"/>
      <c r="S20" s="210">
        <v>4</v>
      </c>
      <c r="T20" s="210">
        <v>300</v>
      </c>
      <c r="U20" s="210">
        <v>2</v>
      </c>
      <c r="V20" s="135">
        <f t="shared" si="11"/>
        <v>2400</v>
      </c>
      <c r="W20" s="210">
        <v>150</v>
      </c>
      <c r="X20" s="210">
        <v>4</v>
      </c>
      <c r="Y20" s="210">
        <f t="shared" ref="Y20:Y22" si="15">PRODUCT(W20:X20)</f>
        <v>600</v>
      </c>
      <c r="Z20" s="133">
        <f t="shared" si="13"/>
        <v>3000</v>
      </c>
      <c r="AA20" s="935"/>
      <c r="AB20" s="936"/>
      <c r="AC20" s="936"/>
      <c r="AD20" s="937"/>
      <c r="AE20" s="1099"/>
      <c r="AF20" s="1100"/>
      <c r="AG20" s="1101"/>
      <c r="AH20" s="133">
        <f t="shared" si="6"/>
        <v>11400</v>
      </c>
      <c r="AI20" s="1101"/>
      <c r="AJ20" s="131">
        <f t="shared" si="14"/>
        <v>11400</v>
      </c>
      <c r="AK20" s="339"/>
    </row>
    <row r="21" spans="1:37" ht="43.5" customHeight="1" x14ac:dyDescent="0.3">
      <c r="A21" s="129">
        <v>4</v>
      </c>
      <c r="B21" s="241" t="s">
        <v>247</v>
      </c>
      <c r="C21" s="239" t="s">
        <v>166</v>
      </c>
      <c r="D21" s="225" t="s">
        <v>42</v>
      </c>
      <c r="E21" s="225">
        <v>4</v>
      </c>
      <c r="F21" s="210">
        <v>600</v>
      </c>
      <c r="G21" s="133">
        <f t="shared" si="10"/>
        <v>2400</v>
      </c>
      <c r="H21" s="935"/>
      <c r="I21" s="936"/>
      <c r="J21" s="937"/>
      <c r="K21" s="210">
        <v>4</v>
      </c>
      <c r="L21" s="210">
        <v>2</v>
      </c>
      <c r="M21" s="210">
        <v>750</v>
      </c>
      <c r="N21" s="133">
        <f t="shared" si="8"/>
        <v>6000</v>
      </c>
      <c r="O21" s="935"/>
      <c r="P21" s="936"/>
      <c r="Q21" s="936"/>
      <c r="R21" s="937"/>
      <c r="S21" s="210">
        <v>4</v>
      </c>
      <c r="T21" s="210">
        <v>300</v>
      </c>
      <c r="U21" s="210">
        <v>2</v>
      </c>
      <c r="V21" s="135">
        <f t="shared" si="11"/>
        <v>2400</v>
      </c>
      <c r="W21" s="210">
        <v>150</v>
      </c>
      <c r="X21" s="210">
        <v>4</v>
      </c>
      <c r="Y21" s="210">
        <f t="shared" si="15"/>
        <v>600</v>
      </c>
      <c r="Z21" s="133">
        <f t="shared" si="13"/>
        <v>3000</v>
      </c>
      <c r="AA21" s="935"/>
      <c r="AB21" s="936"/>
      <c r="AC21" s="936"/>
      <c r="AD21" s="937"/>
      <c r="AE21" s="1099"/>
      <c r="AF21" s="1100"/>
      <c r="AG21" s="1101"/>
      <c r="AH21" s="133">
        <f t="shared" si="6"/>
        <v>11400</v>
      </c>
      <c r="AI21" s="1101"/>
      <c r="AJ21" s="131">
        <f t="shared" si="14"/>
        <v>11400</v>
      </c>
      <c r="AK21" s="339" t="s">
        <v>421</v>
      </c>
    </row>
    <row r="22" spans="1:37" ht="40.5" customHeight="1" x14ac:dyDescent="0.3">
      <c r="A22" s="129">
        <v>5</v>
      </c>
      <c r="B22" s="241" t="s">
        <v>332</v>
      </c>
      <c r="C22" s="239"/>
      <c r="D22" s="225" t="s">
        <v>42</v>
      </c>
      <c r="E22" s="225">
        <v>5</v>
      </c>
      <c r="F22" s="210">
        <v>700</v>
      </c>
      <c r="G22" s="133">
        <f t="shared" si="10"/>
        <v>3500</v>
      </c>
      <c r="H22" s="940"/>
      <c r="I22" s="941"/>
      <c r="J22" s="942"/>
      <c r="K22" s="210">
        <v>2</v>
      </c>
      <c r="L22" s="210">
        <v>5</v>
      </c>
      <c r="M22" s="210">
        <v>500</v>
      </c>
      <c r="N22" s="133">
        <f t="shared" si="8"/>
        <v>5000</v>
      </c>
      <c r="O22" s="940"/>
      <c r="P22" s="941"/>
      <c r="Q22" s="941"/>
      <c r="R22" s="942"/>
      <c r="S22" s="210">
        <v>5</v>
      </c>
      <c r="T22" s="210">
        <v>300</v>
      </c>
      <c r="U22" s="210">
        <v>4</v>
      </c>
      <c r="V22" s="135">
        <f t="shared" si="11"/>
        <v>6000</v>
      </c>
      <c r="W22" s="210">
        <v>150</v>
      </c>
      <c r="X22" s="210">
        <v>5</v>
      </c>
      <c r="Y22" s="210">
        <f t="shared" si="15"/>
        <v>750</v>
      </c>
      <c r="Z22" s="133">
        <f t="shared" si="13"/>
        <v>6750</v>
      </c>
      <c r="AA22" s="940"/>
      <c r="AB22" s="941"/>
      <c r="AC22" s="941"/>
      <c r="AD22" s="942"/>
      <c r="AE22" s="1102"/>
      <c r="AF22" s="1103"/>
      <c r="AG22" s="1104"/>
      <c r="AH22" s="133">
        <f t="shared" si="6"/>
        <v>15250</v>
      </c>
      <c r="AI22" s="1104"/>
      <c r="AJ22" s="131">
        <f t="shared" si="14"/>
        <v>15250</v>
      </c>
      <c r="AK22" s="339" t="s">
        <v>423</v>
      </c>
    </row>
    <row r="23" spans="1:37" ht="48" customHeight="1" x14ac:dyDescent="0.3">
      <c r="A23" s="1087" t="s">
        <v>59</v>
      </c>
      <c r="B23" s="879"/>
      <c r="C23" s="112"/>
      <c r="D23" s="112"/>
      <c r="E23" s="192">
        <f>SUM(E18:E22)</f>
        <v>99</v>
      </c>
      <c r="F23" s="76">
        <f t="shared" ref="F23:G23" si="16">SUM(F18:F22)</f>
        <v>3300</v>
      </c>
      <c r="G23" s="76">
        <f t="shared" si="16"/>
        <v>72900</v>
      </c>
      <c r="H23" s="76">
        <f>SUM(H9:H22)</f>
        <v>54300</v>
      </c>
      <c r="I23" s="76">
        <f t="shared" ref="I23:Q23" si="17">SUM(I9:I22)</f>
        <v>0</v>
      </c>
      <c r="J23" s="76">
        <f>H9</f>
        <v>54300</v>
      </c>
      <c r="K23" s="76">
        <f t="shared" si="17"/>
        <v>660</v>
      </c>
      <c r="L23" s="76">
        <f t="shared" si="17"/>
        <v>39</v>
      </c>
      <c r="M23" s="76">
        <f t="shared" si="17"/>
        <v>12000</v>
      </c>
      <c r="N23" s="76">
        <f t="shared" si="17"/>
        <v>212000</v>
      </c>
      <c r="O23" s="76">
        <f t="shared" si="17"/>
        <v>112930</v>
      </c>
      <c r="P23" s="76">
        <f t="shared" si="17"/>
        <v>0</v>
      </c>
      <c r="Q23" s="76">
        <f t="shared" si="17"/>
        <v>0</v>
      </c>
      <c r="R23" s="76">
        <f>O9</f>
        <v>112930</v>
      </c>
      <c r="S23" s="76">
        <f t="shared" ref="S23" si="18">SUM(S9:S22)</f>
        <v>684</v>
      </c>
      <c r="T23" s="76">
        <f t="shared" ref="T23" si="19">SUM(T9:T22)</f>
        <v>4200</v>
      </c>
      <c r="U23" s="76">
        <f t="shared" ref="U23" si="20">SUM(U9:U22)</f>
        <v>39</v>
      </c>
      <c r="V23" s="76">
        <f t="shared" ref="V23" si="21">SUM(V9:V22)</f>
        <v>75600</v>
      </c>
      <c r="W23" s="76">
        <f t="shared" ref="W23" si="22">SUM(W9:W22)</f>
        <v>750</v>
      </c>
      <c r="X23" s="76">
        <f t="shared" ref="X23" si="23">SUM(X9:X22)</f>
        <v>143</v>
      </c>
      <c r="Y23" s="76">
        <f t="shared" ref="Y23" si="24">SUM(Y9:Y22)</f>
        <v>11700</v>
      </c>
      <c r="Z23" s="76">
        <f t="shared" ref="Z23" si="25">SUM(Z9:Z22)</f>
        <v>87300</v>
      </c>
      <c r="AA23" s="76">
        <f t="shared" ref="AA23" si="26">SUM(AA9:AA22)</f>
        <v>73950</v>
      </c>
      <c r="AB23" s="76">
        <f t="shared" ref="AB23" si="27">SUM(AB9:AB22)</f>
        <v>0</v>
      </c>
      <c r="AC23" s="76">
        <f t="shared" ref="AC23" si="28">SUM(AC9:AC22)</f>
        <v>0</v>
      </c>
      <c r="AD23" s="76">
        <f>AA9</f>
        <v>73950</v>
      </c>
      <c r="AE23" s="76">
        <f>SUM(AE9:AE22)</f>
        <v>7350</v>
      </c>
      <c r="AF23" s="76">
        <f>AE9</f>
        <v>7350</v>
      </c>
      <c r="AG23" s="76">
        <f t="shared" ref="AG23" si="29">SUM(AG9:AG22)</f>
        <v>81300</v>
      </c>
      <c r="AH23" s="76">
        <f t="shared" ref="AH23" si="30">SUM(AH9:AH22)</f>
        <v>372200</v>
      </c>
      <c r="AI23" s="76">
        <f t="shared" ref="AI23" si="31">SUM(AI9:AI22)</f>
        <v>248530</v>
      </c>
      <c r="AJ23" s="76">
        <f t="shared" ref="AJ23" si="32">SUM(AJ9:AJ22)</f>
        <v>123670</v>
      </c>
      <c r="AK23" s="339"/>
    </row>
    <row r="24" spans="1:37" ht="16.5" customHeight="1" x14ac:dyDescent="0.3">
      <c r="A24" s="1088" t="s">
        <v>49</v>
      </c>
      <c r="B24" s="974"/>
      <c r="C24" s="974"/>
      <c r="D24" s="974"/>
      <c r="E24" s="974"/>
      <c r="F24" s="974"/>
      <c r="G24" s="974"/>
      <c r="H24" s="974"/>
      <c r="I24" s="974"/>
      <c r="J24" s="974"/>
      <c r="K24" s="974"/>
      <c r="L24" s="974"/>
      <c r="M24" s="974"/>
      <c r="N24" s="974"/>
      <c r="O24" s="974"/>
      <c r="P24" s="974"/>
      <c r="Q24" s="974"/>
      <c r="R24" s="974"/>
      <c r="S24" s="974"/>
      <c r="T24" s="974"/>
      <c r="U24" s="974"/>
      <c r="V24" s="974"/>
      <c r="W24" s="974"/>
      <c r="X24" s="974"/>
      <c r="Y24" s="974"/>
      <c r="Z24" s="974"/>
      <c r="AA24" s="974"/>
      <c r="AB24" s="974"/>
      <c r="AC24" s="974"/>
      <c r="AD24" s="974"/>
      <c r="AE24" s="974"/>
      <c r="AF24" s="974"/>
      <c r="AG24" s="974"/>
      <c r="AH24" s="974"/>
      <c r="AI24" s="974"/>
      <c r="AJ24" s="1089"/>
      <c r="AK24" s="339"/>
    </row>
    <row r="25" spans="1:37" ht="46.5" customHeight="1" x14ac:dyDescent="0.3">
      <c r="A25" s="142">
        <v>6</v>
      </c>
      <c r="B25" s="141" t="s">
        <v>248</v>
      </c>
      <c r="C25" s="142" t="s">
        <v>167</v>
      </c>
      <c r="D25" s="143" t="s">
        <v>42</v>
      </c>
      <c r="E25" s="143">
        <v>9</v>
      </c>
      <c r="F25" s="54">
        <v>600</v>
      </c>
      <c r="G25" s="54">
        <f t="shared" ref="G25:G32" si="33">F25*E25</f>
        <v>5400</v>
      </c>
      <c r="H25" s="1046">
        <v>48120.800000000003</v>
      </c>
      <c r="I25" s="1047"/>
      <c r="J25" s="1048"/>
      <c r="K25" s="54">
        <v>9</v>
      </c>
      <c r="L25" s="54">
        <v>2</v>
      </c>
      <c r="M25" s="54">
        <v>600</v>
      </c>
      <c r="N25" s="54">
        <f t="shared" ref="N25:N32" si="34">K25*L25*M25</f>
        <v>10800</v>
      </c>
      <c r="O25" s="1046">
        <v>175300</v>
      </c>
      <c r="P25" s="1047"/>
      <c r="Q25" s="1047"/>
      <c r="R25" s="1048"/>
      <c r="S25" s="54">
        <v>9</v>
      </c>
      <c r="T25" s="54">
        <v>300</v>
      </c>
      <c r="U25" s="54">
        <v>2</v>
      </c>
      <c r="V25" s="54">
        <f t="shared" ref="V25:V32" si="35">PRODUCT(S25:U25)</f>
        <v>5400</v>
      </c>
      <c r="W25" s="54"/>
      <c r="X25" s="54">
        <v>0</v>
      </c>
      <c r="Y25" s="54">
        <f t="shared" ref="Y25:Y29" si="36">PRODUCT(W25:X25)</f>
        <v>0</v>
      </c>
      <c r="Z25" s="54">
        <f t="shared" ref="Z25:Z29" si="37">SUM(V25,Y25)</f>
        <v>5400</v>
      </c>
      <c r="AA25" s="1046">
        <v>88400</v>
      </c>
      <c r="AB25" s="1047"/>
      <c r="AC25" s="1047"/>
      <c r="AD25" s="1048"/>
      <c r="AE25" s="1046">
        <v>14150</v>
      </c>
      <c r="AF25" s="1048"/>
      <c r="AG25" s="993">
        <f>AA25+AE25</f>
        <v>102550</v>
      </c>
      <c r="AH25" s="54">
        <f t="shared" ref="AH25:AH32" si="38">G25+N25+Z25</f>
        <v>21600</v>
      </c>
      <c r="AI25" s="993">
        <f>H25+O25+AG25</f>
        <v>325970.8</v>
      </c>
      <c r="AJ25" s="213">
        <f t="shared" ref="AJ25:AJ29" si="39">AH25-AI25</f>
        <v>-304370.8</v>
      </c>
      <c r="AK25" s="339"/>
    </row>
    <row r="26" spans="1:37" ht="45.75" customHeight="1" x14ac:dyDescent="0.3">
      <c r="A26" s="142">
        <v>7</v>
      </c>
      <c r="B26" s="141" t="s">
        <v>249</v>
      </c>
      <c r="C26" s="142" t="s">
        <v>250</v>
      </c>
      <c r="D26" s="143" t="s">
        <v>42</v>
      </c>
      <c r="E26" s="143">
        <v>9</v>
      </c>
      <c r="F26" s="54">
        <v>600</v>
      </c>
      <c r="G26" s="54">
        <f t="shared" si="33"/>
        <v>5400</v>
      </c>
      <c r="H26" s="1049"/>
      <c r="I26" s="1050"/>
      <c r="J26" s="1051"/>
      <c r="K26" s="54">
        <v>9</v>
      </c>
      <c r="L26" s="54">
        <v>2</v>
      </c>
      <c r="M26" s="54">
        <v>600</v>
      </c>
      <c r="N26" s="54">
        <f t="shared" si="34"/>
        <v>10800</v>
      </c>
      <c r="O26" s="1049"/>
      <c r="P26" s="1050"/>
      <c r="Q26" s="1050"/>
      <c r="R26" s="1051"/>
      <c r="S26" s="54">
        <v>9</v>
      </c>
      <c r="T26" s="54">
        <v>300</v>
      </c>
      <c r="U26" s="54">
        <v>2</v>
      </c>
      <c r="V26" s="54">
        <f t="shared" si="35"/>
        <v>5400</v>
      </c>
      <c r="W26" s="54">
        <v>150</v>
      </c>
      <c r="X26" s="54">
        <v>0</v>
      </c>
      <c r="Y26" s="54">
        <f t="shared" si="36"/>
        <v>0</v>
      </c>
      <c r="Z26" s="54">
        <f t="shared" si="37"/>
        <v>5400</v>
      </c>
      <c r="AA26" s="1049"/>
      <c r="AB26" s="1050"/>
      <c r="AC26" s="1050"/>
      <c r="AD26" s="1051"/>
      <c r="AE26" s="1049"/>
      <c r="AF26" s="1051"/>
      <c r="AG26" s="1052"/>
      <c r="AH26" s="54">
        <f t="shared" si="38"/>
        <v>21600</v>
      </c>
      <c r="AI26" s="996"/>
      <c r="AJ26" s="213">
        <f t="shared" si="39"/>
        <v>21600</v>
      </c>
      <c r="AK26" s="339"/>
    </row>
    <row r="27" spans="1:37" ht="48.75" customHeight="1" x14ac:dyDescent="0.3">
      <c r="A27" s="148">
        <v>8</v>
      </c>
      <c r="B27" s="147" t="s">
        <v>314</v>
      </c>
      <c r="C27" s="148" t="s">
        <v>251</v>
      </c>
      <c r="D27" s="149" t="s">
        <v>42</v>
      </c>
      <c r="E27" s="149">
        <v>8</v>
      </c>
      <c r="F27" s="151">
        <v>600</v>
      </c>
      <c r="G27" s="54">
        <f t="shared" si="33"/>
        <v>4800</v>
      </c>
      <c r="H27" s="1049"/>
      <c r="I27" s="1050"/>
      <c r="J27" s="1051"/>
      <c r="K27" s="151">
        <v>10</v>
      </c>
      <c r="L27" s="151">
        <v>2</v>
      </c>
      <c r="M27" s="54">
        <v>600</v>
      </c>
      <c r="N27" s="151">
        <f t="shared" si="34"/>
        <v>12000</v>
      </c>
      <c r="O27" s="1049"/>
      <c r="P27" s="1050"/>
      <c r="Q27" s="1050"/>
      <c r="R27" s="1051"/>
      <c r="S27" s="151">
        <v>10</v>
      </c>
      <c r="T27" s="151">
        <v>300</v>
      </c>
      <c r="U27" s="151">
        <v>2</v>
      </c>
      <c r="V27" s="54">
        <f t="shared" si="35"/>
        <v>6000</v>
      </c>
      <c r="W27" s="151">
        <v>150</v>
      </c>
      <c r="X27" s="151">
        <v>0</v>
      </c>
      <c r="Y27" s="151">
        <f t="shared" si="36"/>
        <v>0</v>
      </c>
      <c r="Z27" s="151">
        <f t="shared" si="37"/>
        <v>6000</v>
      </c>
      <c r="AA27" s="1049"/>
      <c r="AB27" s="1050"/>
      <c r="AC27" s="1050"/>
      <c r="AD27" s="1051"/>
      <c r="AE27" s="1049"/>
      <c r="AF27" s="1051"/>
      <c r="AG27" s="1052"/>
      <c r="AH27" s="54">
        <f t="shared" si="38"/>
        <v>22800</v>
      </c>
      <c r="AI27" s="996"/>
      <c r="AJ27" s="213">
        <f t="shared" si="39"/>
        <v>22800</v>
      </c>
      <c r="AK27" s="339"/>
    </row>
    <row r="28" spans="1:37" ht="49.5" customHeight="1" x14ac:dyDescent="0.3">
      <c r="A28" s="148">
        <v>9</v>
      </c>
      <c r="B28" s="147" t="s">
        <v>315</v>
      </c>
      <c r="C28" s="148" t="s">
        <v>251</v>
      </c>
      <c r="D28" s="149" t="s">
        <v>42</v>
      </c>
      <c r="E28" s="149">
        <v>5</v>
      </c>
      <c r="F28" s="151">
        <v>600</v>
      </c>
      <c r="G28" s="54">
        <f t="shared" si="33"/>
        <v>3000</v>
      </c>
      <c r="H28" s="1049"/>
      <c r="I28" s="1050"/>
      <c r="J28" s="1051"/>
      <c r="K28" s="151">
        <v>5</v>
      </c>
      <c r="L28" s="151">
        <v>2</v>
      </c>
      <c r="M28" s="54">
        <v>600</v>
      </c>
      <c r="N28" s="151">
        <f t="shared" si="34"/>
        <v>6000</v>
      </c>
      <c r="O28" s="1049"/>
      <c r="P28" s="1050"/>
      <c r="Q28" s="1050"/>
      <c r="R28" s="1051"/>
      <c r="S28" s="151">
        <v>5</v>
      </c>
      <c r="T28" s="151">
        <v>300</v>
      </c>
      <c r="U28" s="151">
        <v>2</v>
      </c>
      <c r="V28" s="54">
        <f t="shared" si="35"/>
        <v>3000</v>
      </c>
      <c r="W28" s="151">
        <v>150</v>
      </c>
      <c r="X28" s="151">
        <v>0</v>
      </c>
      <c r="Y28" s="151">
        <f t="shared" si="36"/>
        <v>0</v>
      </c>
      <c r="Z28" s="151">
        <f t="shared" si="37"/>
        <v>3000</v>
      </c>
      <c r="AA28" s="1049"/>
      <c r="AB28" s="1050"/>
      <c r="AC28" s="1050"/>
      <c r="AD28" s="1051"/>
      <c r="AE28" s="1049"/>
      <c r="AF28" s="1051"/>
      <c r="AG28" s="1052"/>
      <c r="AH28" s="54">
        <f t="shared" si="38"/>
        <v>12000</v>
      </c>
      <c r="AI28" s="996"/>
      <c r="AJ28" s="213">
        <f t="shared" si="39"/>
        <v>12000</v>
      </c>
      <c r="AK28" s="339"/>
    </row>
    <row r="29" spans="1:37" ht="51" customHeight="1" x14ac:dyDescent="0.3">
      <c r="A29" s="148">
        <v>10</v>
      </c>
      <c r="B29" s="147" t="s">
        <v>316</v>
      </c>
      <c r="C29" s="148" t="s">
        <v>251</v>
      </c>
      <c r="D29" s="149" t="s">
        <v>42</v>
      </c>
      <c r="E29" s="149">
        <v>5</v>
      </c>
      <c r="F29" s="151">
        <v>600</v>
      </c>
      <c r="G29" s="54">
        <f t="shared" si="33"/>
        <v>3000</v>
      </c>
      <c r="H29" s="1049"/>
      <c r="I29" s="1050"/>
      <c r="J29" s="1051"/>
      <c r="K29" s="151">
        <v>5</v>
      </c>
      <c r="L29" s="151">
        <v>2</v>
      </c>
      <c r="M29" s="54">
        <v>600</v>
      </c>
      <c r="N29" s="151">
        <f t="shared" si="34"/>
        <v>6000</v>
      </c>
      <c r="O29" s="1049"/>
      <c r="P29" s="1050"/>
      <c r="Q29" s="1050"/>
      <c r="R29" s="1051"/>
      <c r="S29" s="151">
        <v>5</v>
      </c>
      <c r="T29" s="151">
        <v>300</v>
      </c>
      <c r="U29" s="151">
        <v>2</v>
      </c>
      <c r="V29" s="54">
        <f t="shared" si="35"/>
        <v>3000</v>
      </c>
      <c r="W29" s="151">
        <v>150</v>
      </c>
      <c r="X29" s="151">
        <v>0</v>
      </c>
      <c r="Y29" s="151">
        <f t="shared" si="36"/>
        <v>0</v>
      </c>
      <c r="Z29" s="151">
        <f t="shared" si="37"/>
        <v>3000</v>
      </c>
      <c r="AA29" s="1049"/>
      <c r="AB29" s="1050"/>
      <c r="AC29" s="1050"/>
      <c r="AD29" s="1051"/>
      <c r="AE29" s="1049"/>
      <c r="AF29" s="1051"/>
      <c r="AG29" s="1052"/>
      <c r="AH29" s="54">
        <f t="shared" si="38"/>
        <v>12000</v>
      </c>
      <c r="AI29" s="996"/>
      <c r="AJ29" s="213">
        <f t="shared" si="39"/>
        <v>12000</v>
      </c>
      <c r="AK29" s="339"/>
    </row>
    <row r="30" spans="1:37" ht="43.5" customHeight="1" x14ac:dyDescent="0.3">
      <c r="A30" s="148">
        <v>11</v>
      </c>
      <c r="B30" s="147" t="s">
        <v>308</v>
      </c>
      <c r="C30" s="347" t="s">
        <v>307</v>
      </c>
      <c r="D30" s="149" t="s">
        <v>42</v>
      </c>
      <c r="E30" s="149">
        <v>75</v>
      </c>
      <c r="F30" s="151">
        <v>600</v>
      </c>
      <c r="G30" s="54">
        <f t="shared" si="33"/>
        <v>45000</v>
      </c>
      <c r="H30" s="1049"/>
      <c r="I30" s="1050"/>
      <c r="J30" s="1051"/>
      <c r="K30" s="151">
        <v>75</v>
      </c>
      <c r="L30" s="151">
        <v>2</v>
      </c>
      <c r="M30" s="151">
        <v>1000</v>
      </c>
      <c r="N30" s="151">
        <f t="shared" si="34"/>
        <v>150000</v>
      </c>
      <c r="O30" s="1049"/>
      <c r="P30" s="1050"/>
      <c r="Q30" s="1050"/>
      <c r="R30" s="1051"/>
      <c r="S30" s="151">
        <v>75</v>
      </c>
      <c r="T30" s="151">
        <v>300</v>
      </c>
      <c r="U30" s="151">
        <v>2</v>
      </c>
      <c r="V30" s="54">
        <f t="shared" si="35"/>
        <v>45000</v>
      </c>
      <c r="W30" s="151">
        <v>150</v>
      </c>
      <c r="X30" s="151">
        <v>90</v>
      </c>
      <c r="Y30" s="151">
        <f t="shared" ref="Y30" si="40">PRODUCT(W30:X30)</f>
        <v>13500</v>
      </c>
      <c r="Z30" s="151">
        <f t="shared" ref="Z30" si="41">SUM(V30,Y30)</f>
        <v>58500</v>
      </c>
      <c r="AA30" s="1049"/>
      <c r="AB30" s="1050"/>
      <c r="AC30" s="1050"/>
      <c r="AD30" s="1051"/>
      <c r="AE30" s="1049"/>
      <c r="AF30" s="1051"/>
      <c r="AG30" s="1052"/>
      <c r="AH30" s="54">
        <f t="shared" si="38"/>
        <v>253500</v>
      </c>
      <c r="AI30" s="996"/>
      <c r="AJ30" s="213">
        <f t="shared" ref="AJ30" si="42">AH30-AI30</f>
        <v>253500</v>
      </c>
      <c r="AK30" s="339"/>
    </row>
    <row r="31" spans="1:37" ht="38.25" customHeight="1" x14ac:dyDescent="0.3">
      <c r="A31" s="149"/>
      <c r="B31" s="340"/>
      <c r="C31" s="291"/>
      <c r="D31" s="149" t="s">
        <v>42</v>
      </c>
      <c r="E31" s="291"/>
      <c r="F31" s="150">
        <v>600</v>
      </c>
      <c r="G31" s="54">
        <f t="shared" ref="G31" si="43">F31*E31</f>
        <v>0</v>
      </c>
      <c r="H31" s="1049"/>
      <c r="I31" s="1050"/>
      <c r="J31" s="1051"/>
      <c r="K31" s="150">
        <v>5</v>
      </c>
      <c r="L31" s="150">
        <v>2</v>
      </c>
      <c r="M31" s="150">
        <v>0</v>
      </c>
      <c r="N31" s="151">
        <f t="shared" ref="N31" si="44">K31*L31*M31</f>
        <v>0</v>
      </c>
      <c r="O31" s="1049"/>
      <c r="P31" s="1050"/>
      <c r="Q31" s="1050"/>
      <c r="R31" s="1051"/>
      <c r="S31" s="150">
        <v>5</v>
      </c>
      <c r="T31" s="150">
        <v>300</v>
      </c>
      <c r="U31" s="150">
        <v>0</v>
      </c>
      <c r="V31" s="54">
        <f t="shared" ref="V31" si="45">PRODUCT(S31:U31)</f>
        <v>0</v>
      </c>
      <c r="W31" s="150">
        <v>0</v>
      </c>
      <c r="X31" s="150">
        <v>5</v>
      </c>
      <c r="Y31" s="150">
        <f>PRODUCT(W31:X31)</f>
        <v>0</v>
      </c>
      <c r="Z31" s="151">
        <f>SUM(V31,Y31)</f>
        <v>0</v>
      </c>
      <c r="AA31" s="1049"/>
      <c r="AB31" s="1050"/>
      <c r="AC31" s="1050"/>
      <c r="AD31" s="1051"/>
      <c r="AE31" s="1049"/>
      <c r="AF31" s="1051"/>
      <c r="AG31" s="1052"/>
      <c r="AH31" s="151">
        <f t="shared" ref="AH31" si="46">G31+N31+Z31</f>
        <v>0</v>
      </c>
      <c r="AI31" s="996"/>
      <c r="AJ31" s="799">
        <f>AH31-AI31</f>
        <v>0</v>
      </c>
      <c r="AK31" s="339" t="s">
        <v>457</v>
      </c>
    </row>
    <row r="32" spans="1:37" ht="38.25" customHeight="1" x14ac:dyDescent="0.3">
      <c r="A32" s="149">
        <v>12</v>
      </c>
      <c r="B32" s="340" t="s">
        <v>332</v>
      </c>
      <c r="C32" s="291"/>
      <c r="D32" s="149" t="s">
        <v>42</v>
      </c>
      <c r="E32" s="291">
        <v>5</v>
      </c>
      <c r="F32" s="150">
        <v>600</v>
      </c>
      <c r="G32" s="54">
        <f t="shared" si="33"/>
        <v>3000</v>
      </c>
      <c r="H32" s="1053"/>
      <c r="I32" s="1054"/>
      <c r="J32" s="1055"/>
      <c r="K32" s="150">
        <v>5</v>
      </c>
      <c r="L32" s="150">
        <v>2</v>
      </c>
      <c r="M32" s="150">
        <v>500</v>
      </c>
      <c r="N32" s="151">
        <f t="shared" si="34"/>
        <v>5000</v>
      </c>
      <c r="O32" s="1053"/>
      <c r="P32" s="1054"/>
      <c r="Q32" s="1054"/>
      <c r="R32" s="1055"/>
      <c r="S32" s="150">
        <v>5</v>
      </c>
      <c r="T32" s="150">
        <v>300</v>
      </c>
      <c r="U32" s="150">
        <v>2</v>
      </c>
      <c r="V32" s="54">
        <f t="shared" si="35"/>
        <v>3000</v>
      </c>
      <c r="W32" s="150">
        <v>150</v>
      </c>
      <c r="X32" s="150">
        <v>5</v>
      </c>
      <c r="Y32" s="150">
        <f>PRODUCT(W32:X32)</f>
        <v>750</v>
      </c>
      <c r="Z32" s="151">
        <f>SUM(V32,Y32)</f>
        <v>3750</v>
      </c>
      <c r="AA32" s="1053"/>
      <c r="AB32" s="1054"/>
      <c r="AC32" s="1054"/>
      <c r="AD32" s="1055"/>
      <c r="AE32" s="1053"/>
      <c r="AF32" s="1055"/>
      <c r="AG32" s="1056"/>
      <c r="AH32" s="151">
        <f t="shared" si="38"/>
        <v>11750</v>
      </c>
      <c r="AI32" s="997"/>
      <c r="AJ32" s="799">
        <f>AH32-AI32</f>
        <v>11750</v>
      </c>
      <c r="AK32" s="339" t="s">
        <v>457</v>
      </c>
    </row>
    <row r="33" spans="1:37" ht="44.25" customHeight="1" x14ac:dyDescent="0.3">
      <c r="A33" s="1087" t="s">
        <v>60</v>
      </c>
      <c r="B33" s="879"/>
      <c r="C33" s="113"/>
      <c r="D33" s="112"/>
      <c r="E33" s="192">
        <f>SUM(E25:E32)</f>
        <v>116</v>
      </c>
      <c r="F33" s="76">
        <f t="shared" ref="F33:AJ33" si="47">SUM(F25:F32)</f>
        <v>4800</v>
      </c>
      <c r="G33" s="76">
        <f t="shared" si="47"/>
        <v>69600</v>
      </c>
      <c r="H33" s="76">
        <f>SUM(H25:H32)</f>
        <v>48120.800000000003</v>
      </c>
      <c r="I33" s="76">
        <f t="shared" si="47"/>
        <v>0</v>
      </c>
      <c r="J33" s="76">
        <f>H25</f>
        <v>48120.800000000003</v>
      </c>
      <c r="K33" s="76">
        <f t="shared" si="47"/>
        <v>123</v>
      </c>
      <c r="L33" s="76">
        <f t="shared" si="47"/>
        <v>16</v>
      </c>
      <c r="M33" s="76">
        <f t="shared" si="47"/>
        <v>4500</v>
      </c>
      <c r="N33" s="76">
        <f t="shared" si="47"/>
        <v>200600</v>
      </c>
      <c r="O33" s="76">
        <f>SUM(O25:O32)</f>
        <v>175300</v>
      </c>
      <c r="P33" s="76">
        <f t="shared" si="47"/>
        <v>0</v>
      </c>
      <c r="Q33" s="76">
        <f t="shared" si="47"/>
        <v>0</v>
      </c>
      <c r="R33" s="76">
        <f>O25</f>
        <v>175300</v>
      </c>
      <c r="S33" s="76">
        <f t="shared" si="47"/>
        <v>123</v>
      </c>
      <c r="T33" s="76">
        <f t="shared" si="47"/>
        <v>2400</v>
      </c>
      <c r="U33" s="76">
        <f t="shared" si="47"/>
        <v>14</v>
      </c>
      <c r="V33" s="76">
        <f t="shared" si="47"/>
        <v>70800</v>
      </c>
      <c r="W33" s="76">
        <f t="shared" si="47"/>
        <v>900</v>
      </c>
      <c r="X33" s="76">
        <f t="shared" si="47"/>
        <v>100</v>
      </c>
      <c r="Y33" s="76">
        <f t="shared" si="47"/>
        <v>14250</v>
      </c>
      <c r="Z33" s="76">
        <f t="shared" si="47"/>
        <v>85050</v>
      </c>
      <c r="AA33" s="76">
        <f>SUM(AA25:AA32)</f>
        <v>88400</v>
      </c>
      <c r="AB33" s="76">
        <f t="shared" si="47"/>
        <v>0</v>
      </c>
      <c r="AC33" s="76">
        <f t="shared" si="47"/>
        <v>0</v>
      </c>
      <c r="AD33" s="76">
        <f>AA25</f>
        <v>88400</v>
      </c>
      <c r="AE33" s="76">
        <f t="shared" si="47"/>
        <v>14150</v>
      </c>
      <c r="AF33" s="76">
        <f>AE25</f>
        <v>14150</v>
      </c>
      <c r="AG33" s="76">
        <f t="shared" si="47"/>
        <v>102550</v>
      </c>
      <c r="AH33" s="76">
        <f t="shared" si="47"/>
        <v>355250</v>
      </c>
      <c r="AI33" s="76">
        <f t="shared" si="47"/>
        <v>325970.8</v>
      </c>
      <c r="AJ33" s="76">
        <f t="shared" si="47"/>
        <v>29279.200000000012</v>
      </c>
      <c r="AK33" s="339"/>
    </row>
    <row r="34" spans="1:37" x14ac:dyDescent="0.3">
      <c r="A34" s="1090" t="s">
        <v>51</v>
      </c>
      <c r="B34" s="977"/>
      <c r="C34" s="977"/>
      <c r="D34" s="977"/>
      <c r="E34" s="977"/>
      <c r="F34" s="977"/>
      <c r="G34" s="977"/>
      <c r="H34" s="977"/>
      <c r="I34" s="977"/>
      <c r="J34" s="977"/>
      <c r="K34" s="977"/>
      <c r="L34" s="977"/>
      <c r="M34" s="977"/>
      <c r="N34" s="977"/>
      <c r="O34" s="977"/>
      <c r="P34" s="977"/>
      <c r="Q34" s="977"/>
      <c r="R34" s="977"/>
      <c r="S34" s="977"/>
      <c r="T34" s="977"/>
      <c r="U34" s="977"/>
      <c r="V34" s="977"/>
      <c r="W34" s="977"/>
      <c r="X34" s="977"/>
      <c r="Y34" s="977"/>
      <c r="Z34" s="977"/>
      <c r="AA34" s="977"/>
      <c r="AB34" s="977"/>
      <c r="AC34" s="977"/>
      <c r="AD34" s="977"/>
      <c r="AE34" s="977"/>
      <c r="AF34" s="977"/>
      <c r="AG34" s="977"/>
      <c r="AH34" s="977"/>
      <c r="AI34" s="977"/>
      <c r="AJ34" s="1091"/>
      <c r="AK34" s="339"/>
    </row>
    <row r="35" spans="1:37" ht="42" customHeight="1" x14ac:dyDescent="0.3">
      <c r="A35" s="102">
        <v>13</v>
      </c>
      <c r="B35" s="156" t="s">
        <v>252</v>
      </c>
      <c r="C35" s="102" t="s">
        <v>163</v>
      </c>
      <c r="D35" s="103" t="s">
        <v>42</v>
      </c>
      <c r="E35" s="103">
        <v>21</v>
      </c>
      <c r="F35" s="64">
        <v>600</v>
      </c>
      <c r="G35" s="64">
        <f>F35*E35</f>
        <v>12600</v>
      </c>
      <c r="H35" s="47">
        <v>0</v>
      </c>
      <c r="I35" s="47">
        <v>0</v>
      </c>
      <c r="J35" s="47">
        <f>I35*H35</f>
        <v>0</v>
      </c>
      <c r="K35" s="64"/>
      <c r="L35" s="64"/>
      <c r="M35" s="64"/>
      <c r="N35" s="64">
        <f>K35*L35*M35</f>
        <v>0</v>
      </c>
      <c r="O35" s="47">
        <v>0</v>
      </c>
      <c r="P35" s="47">
        <v>4</v>
      </c>
      <c r="Q35" s="47">
        <v>800</v>
      </c>
      <c r="R35" s="47">
        <f>O35*P35*Q35</f>
        <v>0</v>
      </c>
      <c r="S35" s="64">
        <v>21</v>
      </c>
      <c r="T35" s="64">
        <v>300</v>
      </c>
      <c r="U35" s="64">
        <v>1</v>
      </c>
      <c r="V35" s="64">
        <f>PRODUCT(S35:U35)</f>
        <v>6300</v>
      </c>
      <c r="W35" s="64">
        <v>150</v>
      </c>
      <c r="X35" s="64">
        <v>0</v>
      </c>
      <c r="Y35" s="64">
        <f>PRODUCT(W35:X35)</f>
        <v>0</v>
      </c>
      <c r="Z35" s="64">
        <f>SUM(V35,Y35)</f>
        <v>6300</v>
      </c>
      <c r="AA35" s="47">
        <v>0</v>
      </c>
      <c r="AB35" s="47">
        <v>0</v>
      </c>
      <c r="AC35" s="47">
        <v>0</v>
      </c>
      <c r="AD35" s="47">
        <f>PRODUCT(AA35:AC35)</f>
        <v>0</v>
      </c>
      <c r="AE35" s="47">
        <v>0</v>
      </c>
      <c r="AF35" s="47">
        <f>PRODUCT(AA35*AE35)*150</f>
        <v>0</v>
      </c>
      <c r="AG35" s="47">
        <f>SUM(AD35,AF35)</f>
        <v>0</v>
      </c>
      <c r="AH35" s="64">
        <f>G35+N35+Z35</f>
        <v>18900</v>
      </c>
      <c r="AI35" s="144">
        <f>J35+R35+AG35</f>
        <v>0</v>
      </c>
      <c r="AJ35" s="127">
        <f>AH35-AI35</f>
        <v>18900</v>
      </c>
      <c r="AK35" s="339"/>
    </row>
    <row r="36" spans="1:37" ht="42" customHeight="1" x14ac:dyDescent="0.3">
      <c r="A36" s="102">
        <v>14</v>
      </c>
      <c r="B36" s="341" t="s">
        <v>332</v>
      </c>
      <c r="C36" s="102" t="s">
        <v>253</v>
      </c>
      <c r="D36" s="103" t="s">
        <v>42</v>
      </c>
      <c r="E36" s="103">
        <v>0</v>
      </c>
      <c r="F36" s="64">
        <v>600</v>
      </c>
      <c r="G36" s="64">
        <f>F36*E36</f>
        <v>0</v>
      </c>
      <c r="H36" s="47">
        <v>0</v>
      </c>
      <c r="I36" s="47">
        <v>0</v>
      </c>
      <c r="J36" s="47">
        <f>I36*H36</f>
        <v>0</v>
      </c>
      <c r="K36" s="64"/>
      <c r="L36" s="64"/>
      <c r="M36" s="64"/>
      <c r="N36" s="64">
        <f>K36*L36*M36</f>
        <v>0</v>
      </c>
      <c r="O36" s="47">
        <v>0</v>
      </c>
      <c r="P36" s="47">
        <v>4</v>
      </c>
      <c r="Q36" s="47">
        <v>800</v>
      </c>
      <c r="R36" s="47">
        <f>O36*P36*Q36</f>
        <v>0</v>
      </c>
      <c r="S36" s="64">
        <v>2</v>
      </c>
      <c r="T36" s="64">
        <v>300</v>
      </c>
      <c r="U36" s="64">
        <v>1</v>
      </c>
      <c r="V36" s="64">
        <f>PRODUCT(S36:U36)</f>
        <v>600</v>
      </c>
      <c r="W36" s="64">
        <v>150</v>
      </c>
      <c r="X36" s="64">
        <v>0</v>
      </c>
      <c r="Y36" s="64">
        <f>PRODUCT(W36:X36)</f>
        <v>0</v>
      </c>
      <c r="Z36" s="64">
        <f>SUM(V36,Y36)</f>
        <v>600</v>
      </c>
      <c r="AA36" s="47"/>
      <c r="AB36" s="47"/>
      <c r="AC36" s="47"/>
      <c r="AD36" s="47">
        <f>PRODUCT(AA36:AC36)</f>
        <v>0</v>
      </c>
      <c r="AE36" s="47"/>
      <c r="AF36" s="47">
        <f>PRODUCT(AA36*AE36)*150</f>
        <v>0</v>
      </c>
      <c r="AG36" s="47">
        <f>SUM(AD36,AF36)</f>
        <v>0</v>
      </c>
      <c r="AH36" s="64">
        <f>SUM(G36,N36,Z36)</f>
        <v>600</v>
      </c>
      <c r="AI36" s="144"/>
      <c r="AJ36" s="127">
        <f>AH36-AI36</f>
        <v>600</v>
      </c>
      <c r="AK36" s="339"/>
    </row>
    <row r="37" spans="1:37" ht="43.5" customHeight="1" x14ac:dyDescent="0.3">
      <c r="A37" s="1087" t="s">
        <v>61</v>
      </c>
      <c r="B37" s="879"/>
      <c r="C37" s="112"/>
      <c r="D37" s="112"/>
      <c r="E37" s="192">
        <f>SUM(E35:E36)</f>
        <v>21</v>
      </c>
      <c r="F37" s="76">
        <f t="shared" ref="F37:AH37" si="48">SUM(F35:F36)</f>
        <v>1200</v>
      </c>
      <c r="G37" s="76">
        <f t="shared" si="48"/>
        <v>12600</v>
      </c>
      <c r="H37" s="76">
        <f t="shared" si="48"/>
        <v>0</v>
      </c>
      <c r="I37" s="76">
        <f t="shared" si="48"/>
        <v>0</v>
      </c>
      <c r="J37" s="76">
        <f t="shared" si="48"/>
        <v>0</v>
      </c>
      <c r="K37" s="76">
        <f t="shared" si="48"/>
        <v>0</v>
      </c>
      <c r="L37" s="76">
        <f t="shared" si="48"/>
        <v>0</v>
      </c>
      <c r="M37" s="76">
        <f t="shared" si="48"/>
        <v>0</v>
      </c>
      <c r="N37" s="76">
        <f t="shared" si="48"/>
        <v>0</v>
      </c>
      <c r="O37" s="76">
        <f t="shared" si="48"/>
        <v>0</v>
      </c>
      <c r="P37" s="76">
        <f t="shared" si="48"/>
        <v>8</v>
      </c>
      <c r="Q37" s="76">
        <f t="shared" si="48"/>
        <v>1600</v>
      </c>
      <c r="R37" s="76">
        <f t="shared" si="48"/>
        <v>0</v>
      </c>
      <c r="S37" s="76">
        <f t="shared" si="48"/>
        <v>23</v>
      </c>
      <c r="T37" s="76">
        <f t="shared" si="48"/>
        <v>600</v>
      </c>
      <c r="U37" s="76">
        <f t="shared" si="48"/>
        <v>2</v>
      </c>
      <c r="V37" s="76">
        <f t="shared" si="48"/>
        <v>6900</v>
      </c>
      <c r="W37" s="76">
        <f t="shared" si="48"/>
        <v>300</v>
      </c>
      <c r="X37" s="76">
        <f t="shared" si="48"/>
        <v>0</v>
      </c>
      <c r="Y37" s="76">
        <f t="shared" si="48"/>
        <v>0</v>
      </c>
      <c r="Z37" s="76">
        <f t="shared" si="48"/>
        <v>6900</v>
      </c>
      <c r="AA37" s="76">
        <f t="shared" si="48"/>
        <v>0</v>
      </c>
      <c r="AB37" s="76">
        <f t="shared" si="48"/>
        <v>0</v>
      </c>
      <c r="AC37" s="76">
        <f t="shared" si="48"/>
        <v>0</v>
      </c>
      <c r="AD37" s="76">
        <f t="shared" si="48"/>
        <v>0</v>
      </c>
      <c r="AE37" s="76">
        <f t="shared" si="48"/>
        <v>0</v>
      </c>
      <c r="AF37" s="76">
        <f t="shared" si="48"/>
        <v>0</v>
      </c>
      <c r="AG37" s="76">
        <f t="shared" si="48"/>
        <v>0</v>
      </c>
      <c r="AH37" s="76">
        <f t="shared" si="48"/>
        <v>19500</v>
      </c>
      <c r="AI37" s="97">
        <f>SUM(AI35:AI36)</f>
        <v>0</v>
      </c>
      <c r="AJ37" s="159">
        <f>SUM(AJ35:AJ36)</f>
        <v>19500</v>
      </c>
      <c r="AK37" s="339"/>
    </row>
    <row r="38" spans="1:37" x14ac:dyDescent="0.3">
      <c r="A38" s="1092" t="s">
        <v>52</v>
      </c>
      <c r="B38" s="1077"/>
      <c r="C38" s="1077"/>
      <c r="D38" s="1077"/>
      <c r="E38" s="1077"/>
      <c r="F38" s="1077"/>
      <c r="G38" s="1077"/>
      <c r="H38" s="1077"/>
      <c r="I38" s="1077"/>
      <c r="J38" s="1077"/>
      <c r="K38" s="1077"/>
      <c r="L38" s="1077"/>
      <c r="M38" s="1077"/>
      <c r="N38" s="1077"/>
      <c r="O38" s="1077"/>
      <c r="P38" s="1077"/>
      <c r="Q38" s="1077"/>
      <c r="R38" s="1077"/>
      <c r="S38" s="1077"/>
      <c r="T38" s="1077"/>
      <c r="U38" s="1077"/>
      <c r="V38" s="1077"/>
      <c r="W38" s="1077"/>
      <c r="X38" s="1077"/>
      <c r="Y38" s="1077"/>
      <c r="Z38" s="1077"/>
      <c r="AA38" s="1077"/>
      <c r="AB38" s="1077"/>
      <c r="AC38" s="1077"/>
      <c r="AD38" s="1077"/>
      <c r="AE38" s="1077"/>
      <c r="AF38" s="1077"/>
      <c r="AG38" s="1077"/>
      <c r="AH38" s="1077"/>
      <c r="AI38" s="1077"/>
      <c r="AJ38" s="1093"/>
      <c r="AK38" s="339"/>
    </row>
    <row r="39" spans="1:37" ht="54" customHeight="1" x14ac:dyDescent="0.3">
      <c r="A39" s="810">
        <v>15</v>
      </c>
      <c r="B39" s="161" t="s">
        <v>254</v>
      </c>
      <c r="C39" s="799" t="s">
        <v>255</v>
      </c>
      <c r="D39" s="162" t="s">
        <v>42</v>
      </c>
      <c r="E39" s="163">
        <v>9</v>
      </c>
      <c r="F39" s="164">
        <v>600</v>
      </c>
      <c r="G39" s="165">
        <f>F39*E39</f>
        <v>5400</v>
      </c>
      <c r="H39" s="48"/>
      <c r="I39" s="48"/>
      <c r="J39" s="134">
        <f t="shared" ref="J39:J42" si="49">I39*H39</f>
        <v>0</v>
      </c>
      <c r="K39" s="164">
        <v>9</v>
      </c>
      <c r="L39" s="164">
        <v>2</v>
      </c>
      <c r="M39" s="164">
        <v>600</v>
      </c>
      <c r="N39" s="165">
        <f>K39*L39*M39</f>
        <v>10800</v>
      </c>
      <c r="O39" s="48"/>
      <c r="P39" s="48"/>
      <c r="Q39" s="48"/>
      <c r="R39" s="134">
        <f>O39*P39*Q39</f>
        <v>0</v>
      </c>
      <c r="S39" s="164">
        <v>9</v>
      </c>
      <c r="T39" s="164">
        <v>300</v>
      </c>
      <c r="U39" s="164">
        <v>2</v>
      </c>
      <c r="V39" s="164">
        <f>PRODUCT(S39:U39)</f>
        <v>5400</v>
      </c>
      <c r="W39" s="164">
        <v>150</v>
      </c>
      <c r="X39" s="164">
        <v>9</v>
      </c>
      <c r="Y39" s="805">
        <f>PRODUCT(W39:X39)</f>
        <v>1350</v>
      </c>
      <c r="Z39" s="165">
        <f>SUM(V39,Y39)</f>
        <v>6750</v>
      </c>
      <c r="AA39" s="48"/>
      <c r="AB39" s="48"/>
      <c r="AC39" s="48"/>
      <c r="AD39" s="47">
        <f>PRODUCT(AA39:AC39)</f>
        <v>0</v>
      </c>
      <c r="AE39" s="48"/>
      <c r="AF39" s="47">
        <f>PRODUCT(AA39*AE39)*150</f>
        <v>0</v>
      </c>
      <c r="AG39" s="134">
        <f>SUM(AD39,AF39)</f>
        <v>0</v>
      </c>
      <c r="AH39" s="165">
        <f>G39+N39+Z39</f>
        <v>22950</v>
      </c>
      <c r="AI39" s="137">
        <f>J39+R39+AG39</f>
        <v>0</v>
      </c>
      <c r="AJ39" s="799">
        <f>AH39-AI39</f>
        <v>22950</v>
      </c>
      <c r="AK39" s="339"/>
    </row>
    <row r="40" spans="1:37" ht="45.75" customHeight="1" x14ac:dyDescent="0.3">
      <c r="A40" s="162">
        <v>16</v>
      </c>
      <c r="B40" s="167" t="s">
        <v>256</v>
      </c>
      <c r="C40" s="799" t="s">
        <v>255</v>
      </c>
      <c r="D40" s="162" t="s">
        <v>42</v>
      </c>
      <c r="E40" s="799">
        <v>8</v>
      </c>
      <c r="F40" s="805">
        <v>600</v>
      </c>
      <c r="G40" s="165">
        <f>F40*E40</f>
        <v>4800</v>
      </c>
      <c r="H40" s="49"/>
      <c r="I40" s="49"/>
      <c r="J40" s="134">
        <f t="shared" si="49"/>
        <v>0</v>
      </c>
      <c r="K40" s="805">
        <v>8</v>
      </c>
      <c r="L40" s="805">
        <v>2</v>
      </c>
      <c r="M40" s="164">
        <v>600</v>
      </c>
      <c r="N40" s="165">
        <f>K40*L40*M40</f>
        <v>9600</v>
      </c>
      <c r="O40" s="49"/>
      <c r="P40" s="49"/>
      <c r="Q40" s="49"/>
      <c r="R40" s="134">
        <f>O40*P40*Q40</f>
        <v>0</v>
      </c>
      <c r="S40" s="805">
        <v>8</v>
      </c>
      <c r="T40" s="805">
        <v>300</v>
      </c>
      <c r="U40" s="805">
        <v>1</v>
      </c>
      <c r="V40" s="164">
        <f t="shared" ref="V40:V42" si="50">PRODUCT(S40:U40)</f>
        <v>2400</v>
      </c>
      <c r="W40" s="805">
        <v>150</v>
      </c>
      <c r="X40" s="805">
        <v>8</v>
      </c>
      <c r="Y40" s="805">
        <f>PRODUCT(W40:X40)</f>
        <v>1200</v>
      </c>
      <c r="Z40" s="165">
        <f>SUM(V40,Y40)</f>
        <v>3600</v>
      </c>
      <c r="AA40" s="49"/>
      <c r="AB40" s="49"/>
      <c r="AC40" s="49"/>
      <c r="AD40" s="47">
        <f>PRODUCT(AA40:AC40)</f>
        <v>0</v>
      </c>
      <c r="AE40" s="49"/>
      <c r="AF40" s="47">
        <f t="shared" ref="AF40:AF42" si="51">PRODUCT(AA40*AE40)*150</f>
        <v>0</v>
      </c>
      <c r="AG40" s="134">
        <f>SUM(AD40,AF40)</f>
        <v>0</v>
      </c>
      <c r="AH40" s="165">
        <f>G40+N40+Z40</f>
        <v>18000</v>
      </c>
      <c r="AI40" s="137">
        <f>J40+R40+AG40</f>
        <v>0</v>
      </c>
      <c r="AJ40" s="799">
        <f>AH40-AI40</f>
        <v>18000</v>
      </c>
      <c r="AK40" s="339"/>
    </row>
    <row r="41" spans="1:37" ht="41.25" customHeight="1" x14ac:dyDescent="0.3">
      <c r="A41" s="162">
        <v>17</v>
      </c>
      <c r="B41" s="167" t="s">
        <v>257</v>
      </c>
      <c r="C41" s="799" t="s">
        <v>258</v>
      </c>
      <c r="D41" s="162" t="s">
        <v>42</v>
      </c>
      <c r="E41" s="799">
        <v>4</v>
      </c>
      <c r="F41" s="805">
        <v>600</v>
      </c>
      <c r="G41" s="165">
        <f>F41*E41</f>
        <v>2400</v>
      </c>
      <c r="H41" s="49"/>
      <c r="I41" s="49"/>
      <c r="J41" s="134">
        <f t="shared" si="49"/>
        <v>0</v>
      </c>
      <c r="K41" s="805"/>
      <c r="L41" s="805"/>
      <c r="M41" s="805"/>
      <c r="N41" s="165">
        <f>K41*L41*M41</f>
        <v>0</v>
      </c>
      <c r="O41" s="49"/>
      <c r="P41" s="49"/>
      <c r="Q41" s="49"/>
      <c r="R41" s="134">
        <f>O41*P41*Q41</f>
        <v>0</v>
      </c>
      <c r="S41" s="805">
        <v>4</v>
      </c>
      <c r="T41" s="805">
        <v>300</v>
      </c>
      <c r="U41" s="805">
        <v>1</v>
      </c>
      <c r="V41" s="164">
        <f t="shared" si="50"/>
        <v>1200</v>
      </c>
      <c r="W41" s="805">
        <v>150</v>
      </c>
      <c r="X41" s="805">
        <v>4</v>
      </c>
      <c r="Y41" s="805">
        <f>PRODUCT(W41:X41)</f>
        <v>600</v>
      </c>
      <c r="Z41" s="165">
        <f>SUM(V41,Y41)</f>
        <v>1800</v>
      </c>
      <c r="AA41" s="49"/>
      <c r="AB41" s="49"/>
      <c r="AC41" s="49"/>
      <c r="AD41" s="47">
        <f>PRODUCT(AA41:AC41)</f>
        <v>0</v>
      </c>
      <c r="AE41" s="49"/>
      <c r="AF41" s="47">
        <f t="shared" si="51"/>
        <v>0</v>
      </c>
      <c r="AG41" s="134">
        <f>SUM(AD41,AF41)</f>
        <v>0</v>
      </c>
      <c r="AH41" s="165">
        <f>G41+N41+Z41</f>
        <v>4200</v>
      </c>
      <c r="AI41" s="137">
        <f>J41+R41+AG41</f>
        <v>0</v>
      </c>
      <c r="AJ41" s="799">
        <f>AH41-AI41</f>
        <v>4200</v>
      </c>
      <c r="AK41" s="339"/>
    </row>
    <row r="42" spans="1:37" ht="47.25" customHeight="1" x14ac:dyDescent="0.3">
      <c r="A42" s="162">
        <v>18</v>
      </c>
      <c r="B42" s="172" t="s">
        <v>332</v>
      </c>
      <c r="C42" s="799" t="s">
        <v>259</v>
      </c>
      <c r="D42" s="162" t="s">
        <v>42</v>
      </c>
      <c r="E42" s="799">
        <v>5</v>
      </c>
      <c r="F42" s="805">
        <v>600</v>
      </c>
      <c r="G42" s="165">
        <f>F42*E42</f>
        <v>3000</v>
      </c>
      <c r="H42" s="49"/>
      <c r="I42" s="49"/>
      <c r="J42" s="134">
        <f t="shared" si="49"/>
        <v>0</v>
      </c>
      <c r="K42" s="805">
        <v>2</v>
      </c>
      <c r="L42" s="805">
        <v>2</v>
      </c>
      <c r="M42" s="805">
        <v>500</v>
      </c>
      <c r="N42" s="165">
        <f>K42*L42*M42</f>
        <v>2000</v>
      </c>
      <c r="O42" s="49"/>
      <c r="P42" s="49"/>
      <c r="Q42" s="49"/>
      <c r="R42" s="134">
        <f>O42*P42*Q42</f>
        <v>0</v>
      </c>
      <c r="S42" s="805">
        <v>5</v>
      </c>
      <c r="T42" s="805">
        <v>300</v>
      </c>
      <c r="U42" s="805">
        <v>2</v>
      </c>
      <c r="V42" s="164">
        <f t="shared" si="50"/>
        <v>3000</v>
      </c>
      <c r="W42" s="805">
        <v>150</v>
      </c>
      <c r="X42" s="805">
        <v>0</v>
      </c>
      <c r="Y42" s="805">
        <f>PRODUCT(W42:X42)</f>
        <v>0</v>
      </c>
      <c r="Z42" s="165">
        <f>SUM(V42,Y42)</f>
        <v>3000</v>
      </c>
      <c r="AA42" s="49"/>
      <c r="AB42" s="49"/>
      <c r="AC42" s="49"/>
      <c r="AD42" s="47">
        <f>PRODUCT(AA42:AC42)</f>
        <v>0</v>
      </c>
      <c r="AE42" s="49"/>
      <c r="AF42" s="47">
        <f t="shared" si="51"/>
        <v>0</v>
      </c>
      <c r="AG42" s="134">
        <f>SUM(AD42,AF42)</f>
        <v>0</v>
      </c>
      <c r="AH42" s="165">
        <f>G42+N42+Z42</f>
        <v>8000</v>
      </c>
      <c r="AI42" s="137">
        <f>J42+R42+AG42</f>
        <v>0</v>
      </c>
      <c r="AJ42" s="799">
        <f>AH42-AI42</f>
        <v>8000</v>
      </c>
      <c r="AK42" s="339"/>
    </row>
    <row r="43" spans="1:37" ht="62.25" customHeight="1" thickBot="1" x14ac:dyDescent="0.35">
      <c r="A43" s="1094" t="s">
        <v>62</v>
      </c>
      <c r="B43" s="969"/>
      <c r="C43" s="112"/>
      <c r="D43" s="112"/>
      <c r="E43" s="192">
        <f>SUM(E39:E42)</f>
        <v>26</v>
      </c>
      <c r="F43" s="76">
        <f t="shared" ref="F43:AH43" si="52">SUM(F39:F42)</f>
        <v>2400</v>
      </c>
      <c r="G43" s="76">
        <f t="shared" si="52"/>
        <v>15600</v>
      </c>
      <c r="H43" s="76">
        <f t="shared" si="52"/>
        <v>0</v>
      </c>
      <c r="I43" s="76">
        <f t="shared" si="52"/>
        <v>0</v>
      </c>
      <c r="J43" s="76">
        <f t="shared" si="52"/>
        <v>0</v>
      </c>
      <c r="K43" s="76">
        <f t="shared" si="52"/>
        <v>19</v>
      </c>
      <c r="L43" s="76">
        <f t="shared" si="52"/>
        <v>6</v>
      </c>
      <c r="M43" s="76">
        <f t="shared" si="52"/>
        <v>1700</v>
      </c>
      <c r="N43" s="76">
        <f t="shared" si="52"/>
        <v>22400</v>
      </c>
      <c r="O43" s="76">
        <f t="shared" si="52"/>
        <v>0</v>
      </c>
      <c r="P43" s="76">
        <f t="shared" si="52"/>
        <v>0</v>
      </c>
      <c r="Q43" s="76">
        <f t="shared" si="52"/>
        <v>0</v>
      </c>
      <c r="R43" s="76">
        <f t="shared" si="52"/>
        <v>0</v>
      </c>
      <c r="S43" s="76">
        <f t="shared" si="52"/>
        <v>26</v>
      </c>
      <c r="T43" s="76">
        <f t="shared" si="52"/>
        <v>1200</v>
      </c>
      <c r="U43" s="76">
        <f t="shared" si="52"/>
        <v>6</v>
      </c>
      <c r="V43" s="76">
        <f t="shared" si="52"/>
        <v>12000</v>
      </c>
      <c r="W43" s="76">
        <f t="shared" si="52"/>
        <v>600</v>
      </c>
      <c r="X43" s="76">
        <f t="shared" si="52"/>
        <v>21</v>
      </c>
      <c r="Y43" s="76">
        <f t="shared" si="52"/>
        <v>3150</v>
      </c>
      <c r="Z43" s="76">
        <f t="shared" si="52"/>
        <v>15150</v>
      </c>
      <c r="AA43" s="76">
        <f t="shared" si="52"/>
        <v>0</v>
      </c>
      <c r="AB43" s="76">
        <f t="shared" si="52"/>
        <v>0</v>
      </c>
      <c r="AC43" s="76">
        <f t="shared" si="52"/>
        <v>0</v>
      </c>
      <c r="AD43" s="76">
        <f t="shared" si="52"/>
        <v>0</v>
      </c>
      <c r="AE43" s="76">
        <f t="shared" si="52"/>
        <v>0</v>
      </c>
      <c r="AF43" s="76">
        <f t="shared" si="52"/>
        <v>0</v>
      </c>
      <c r="AG43" s="76">
        <f t="shared" si="52"/>
        <v>0</v>
      </c>
      <c r="AH43" s="76">
        <f t="shared" si="52"/>
        <v>53150</v>
      </c>
      <c r="AI43" s="97">
        <f>SUM(AI39:AI42)</f>
        <v>0</v>
      </c>
      <c r="AJ43" s="170">
        <f>SUM(AJ39:AJ42)</f>
        <v>53150</v>
      </c>
      <c r="AK43" s="339"/>
    </row>
    <row r="44" spans="1:37" s="344" customFormat="1" ht="66.75" customHeight="1" thickBot="1" x14ac:dyDescent="0.35">
      <c r="A44" s="1164" t="s">
        <v>63</v>
      </c>
      <c r="B44" s="1165"/>
      <c r="C44" s="345"/>
      <c r="D44" s="345"/>
      <c r="E44" s="345">
        <f>E23+E33+E37+E43</f>
        <v>262</v>
      </c>
      <c r="F44" s="346"/>
      <c r="G44" s="346">
        <f>G23+G33+G37+G43</f>
        <v>170700</v>
      </c>
      <c r="H44" s="346">
        <f>H23+H33+H37+H43</f>
        <v>102420.8</v>
      </c>
      <c r="I44" s="346"/>
      <c r="J44" s="346">
        <f>J23+J33+J37+J43</f>
        <v>102420.8</v>
      </c>
      <c r="K44" s="346">
        <f>K23+K33+K37+K43</f>
        <v>802</v>
      </c>
      <c r="L44" s="346">
        <f>L23+L33+L37+L43</f>
        <v>61</v>
      </c>
      <c r="M44" s="346"/>
      <c r="N44" s="346">
        <f>N23+N33+N37+N43</f>
        <v>435000</v>
      </c>
      <c r="O44" s="346">
        <f>O23+O33+O37+O43</f>
        <v>288230</v>
      </c>
      <c r="P44" s="346">
        <f>P23+P33+P37+P43</f>
        <v>8</v>
      </c>
      <c r="Q44" s="346"/>
      <c r="R44" s="346">
        <f>R23+R33+R37+R43</f>
        <v>288230</v>
      </c>
      <c r="S44" s="346">
        <f>S23+S33+S37+S43</f>
        <v>856</v>
      </c>
      <c r="T44" s="346"/>
      <c r="U44" s="346">
        <f>U23+U33+U37+U43</f>
        <v>61</v>
      </c>
      <c r="V44" s="346">
        <f>V23+V33+V37+V43</f>
        <v>165300</v>
      </c>
      <c r="W44" s="346"/>
      <c r="X44" s="346">
        <f>X23+X33+X37+X43</f>
        <v>264</v>
      </c>
      <c r="Y44" s="346">
        <f>Y23+Y33+Y37+Y43</f>
        <v>29100</v>
      </c>
      <c r="Z44" s="346">
        <f>Z23+Z33+Z37+Z43</f>
        <v>194400</v>
      </c>
      <c r="AA44" s="346">
        <f>AA23+AA33+AA37+AA43</f>
        <v>162350</v>
      </c>
      <c r="AB44" s="346"/>
      <c r="AC44" s="346">
        <f>AC23+AC33+AC37+AC43</f>
        <v>0</v>
      </c>
      <c r="AD44" s="346"/>
      <c r="AE44" s="346">
        <f>AE23+AE33+AE37+AE43</f>
        <v>21500</v>
      </c>
      <c r="AF44" s="346"/>
      <c r="AG44" s="346">
        <f>AG23+AG33+AG37+AG43</f>
        <v>183850</v>
      </c>
      <c r="AH44" s="346">
        <f>AH23+AH33+AH37+AH43</f>
        <v>800100</v>
      </c>
      <c r="AI44" s="342">
        <f>AI23+AI33+AI37+AI43</f>
        <v>574500.80000000005</v>
      </c>
      <c r="AJ44" s="342">
        <f>AJ23+AJ33+AJ37+AJ43</f>
        <v>225599.2</v>
      </c>
      <c r="AK44" s="343"/>
    </row>
  </sheetData>
  <conditionalFormatting sqref="D18:D19">
    <cfRule type="containsText" dxfId="101" priority="29" operator="containsText" text="Да">
      <formula>NOT(ISERROR(SEARCH("Да",D18)))</formula>
    </cfRule>
  </conditionalFormatting>
  <conditionalFormatting sqref="D27">
    <cfRule type="containsText" dxfId="100" priority="24" operator="containsText" text="Да">
      <formula>NOT(ISERROR(SEARCH("Да",D27)))</formula>
    </cfRule>
  </conditionalFormatting>
  <conditionalFormatting sqref="D28">
    <cfRule type="containsText" dxfId="99" priority="23" operator="containsText" text="Да">
      <formula>NOT(ISERROR(SEARCH("Да",D28)))</formula>
    </cfRule>
  </conditionalFormatting>
  <conditionalFormatting sqref="D26">
    <cfRule type="containsText" dxfId="98" priority="25" operator="containsText" text="Да">
      <formula>NOT(ISERROR(SEARCH("Да",D26)))</formula>
    </cfRule>
  </conditionalFormatting>
  <conditionalFormatting sqref="D29">
    <cfRule type="containsText" dxfId="97" priority="22" operator="containsText" text="Да">
      <formula>NOT(ISERROR(SEARCH("Да",D29)))</formula>
    </cfRule>
  </conditionalFormatting>
  <conditionalFormatting sqref="D22">
    <cfRule type="containsText" dxfId="96" priority="28" operator="containsText" text="Да">
      <formula>NOT(ISERROR(SEARCH("Да",D22)))</formula>
    </cfRule>
  </conditionalFormatting>
  <conditionalFormatting sqref="D20">
    <cfRule type="containsText" dxfId="95" priority="27" operator="containsText" text="Да">
      <formula>NOT(ISERROR(SEARCH("Да",D20)))</formula>
    </cfRule>
  </conditionalFormatting>
  <conditionalFormatting sqref="D41">
    <cfRule type="containsText" dxfId="94" priority="16" operator="containsText" text="Да">
      <formula>NOT(ISERROR(SEARCH("Да",D41)))</formula>
    </cfRule>
  </conditionalFormatting>
  <conditionalFormatting sqref="D25">
    <cfRule type="containsText" dxfId="93" priority="26" operator="containsText" text="Да">
      <formula>NOT(ISERROR(SEARCH("Да",D25)))</formula>
    </cfRule>
  </conditionalFormatting>
  <conditionalFormatting sqref="D36">
    <cfRule type="containsText" dxfId="92" priority="20" operator="containsText" text="Да">
      <formula>NOT(ISERROR(SEARCH("Да",D36)))</formula>
    </cfRule>
  </conditionalFormatting>
  <conditionalFormatting sqref="D35">
    <cfRule type="containsText" dxfId="91" priority="19" operator="containsText" text="Да">
      <formula>NOT(ISERROR(SEARCH("Да",D35)))</formula>
    </cfRule>
  </conditionalFormatting>
  <conditionalFormatting sqref="D39 D42">
    <cfRule type="containsText" dxfId="90" priority="18" operator="containsText" text="Да">
      <formula>NOT(ISERROR(SEARCH("Да",D39)))</formula>
    </cfRule>
  </conditionalFormatting>
  <conditionalFormatting sqref="D40">
    <cfRule type="containsText" dxfId="89" priority="17" operator="containsText" text="Да">
      <formula>NOT(ISERROR(SEARCH("Да",D40)))</formula>
    </cfRule>
  </conditionalFormatting>
  <conditionalFormatting sqref="D30">
    <cfRule type="containsText" dxfId="88" priority="15" operator="containsText" text="Да">
      <formula>NOT(ISERROR(SEARCH("Да",D30)))</formula>
    </cfRule>
  </conditionalFormatting>
  <conditionalFormatting sqref="D32">
    <cfRule type="containsText" dxfId="87" priority="14" operator="containsText" text="Да">
      <formula>NOT(ISERROR(SEARCH("Да",D32)))</formula>
    </cfRule>
  </conditionalFormatting>
  <conditionalFormatting sqref="D21">
    <cfRule type="containsText" dxfId="86" priority="13" operator="containsText" text="Да">
      <formula>NOT(ISERROR(SEARCH("Да",D21)))</formula>
    </cfRule>
  </conditionalFormatting>
  <conditionalFormatting sqref="D10">
    <cfRule type="containsText" dxfId="85" priority="11" operator="containsText" text="Да">
      <formula>NOT(ISERROR(SEARCH("Да",D10)))</formula>
    </cfRule>
  </conditionalFormatting>
  <conditionalFormatting sqref="D11">
    <cfRule type="containsText" dxfId="84" priority="10" operator="containsText" text="Да">
      <formula>NOT(ISERROR(SEARCH("Да",D11)))</formula>
    </cfRule>
  </conditionalFormatting>
  <conditionalFormatting sqref="D12">
    <cfRule type="containsText" dxfId="83" priority="9" operator="containsText" text="Да">
      <formula>NOT(ISERROR(SEARCH("Да",D12)))</formula>
    </cfRule>
  </conditionalFormatting>
  <conditionalFormatting sqref="D13">
    <cfRule type="containsText" dxfId="82" priority="8" operator="containsText" text="Да">
      <formula>NOT(ISERROR(SEARCH("Да",D13)))</formula>
    </cfRule>
  </conditionalFormatting>
  <conditionalFormatting sqref="D14">
    <cfRule type="containsText" dxfId="81" priority="7" operator="containsText" text="Да">
      <formula>NOT(ISERROR(SEARCH("Да",D14)))</formula>
    </cfRule>
  </conditionalFormatting>
  <conditionalFormatting sqref="D15">
    <cfRule type="containsText" dxfId="80" priority="6" operator="containsText" text="Да">
      <formula>NOT(ISERROR(SEARCH("Да",D15)))</formula>
    </cfRule>
  </conditionalFormatting>
  <conditionalFormatting sqref="D16">
    <cfRule type="containsText" dxfId="79" priority="5" operator="containsText" text="Да">
      <formula>NOT(ISERROR(SEARCH("Да",D16)))</formula>
    </cfRule>
  </conditionalFormatting>
  <conditionalFormatting sqref="D17">
    <cfRule type="containsText" dxfId="78" priority="4" operator="containsText" text="Да">
      <formula>NOT(ISERROR(SEARCH("Да",D17)))</formula>
    </cfRule>
  </conditionalFormatting>
  <conditionalFormatting sqref="D9">
    <cfRule type="containsText" dxfId="77" priority="2" operator="containsText" text="Да">
      <formula>NOT(ISERROR(SEARCH("Да",D9)))</formula>
    </cfRule>
  </conditionalFormatting>
  <conditionalFormatting sqref="D31">
    <cfRule type="containsText" dxfId="76" priority="1" operator="containsText" text="Да">
      <formula>NOT(ISERROR(SEARCH("Да",D31)))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9:D22 D39:D42 D35:D36 D25:D32">
      <formula1>"Да,Нет"</formula1>
    </dataValidation>
  </dataValidations>
  <pageMargins left="0.7" right="0.7" top="0.75" bottom="0.75" header="0.3" footer="0.3"/>
  <pageSetup paperSize="9" scale="3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topLeftCell="G1" zoomScale="60" zoomScaleNormal="60" workbookViewId="0">
      <selection sqref="A1:XFD1048576"/>
    </sheetView>
  </sheetViews>
  <sheetFormatPr defaultRowHeight="18.75" x14ac:dyDescent="0.3"/>
  <cols>
    <col min="1" max="1" width="8" style="260" customWidth="1"/>
    <col min="2" max="2" width="39.85546875" style="260" customWidth="1"/>
    <col min="3" max="3" width="12" style="260" customWidth="1"/>
    <col min="4" max="4" width="0.140625" style="260" hidden="1" customWidth="1"/>
    <col min="5" max="5" width="8" style="260" customWidth="1"/>
    <col min="6" max="6" width="11.85546875" style="260" hidden="1" customWidth="1"/>
    <col min="7" max="7" width="16.7109375" style="260" customWidth="1"/>
    <col min="8" max="8" width="11.28515625" style="260" customWidth="1"/>
    <col min="9" max="9" width="10.5703125" style="260" customWidth="1"/>
    <col min="10" max="10" width="14.140625" style="260" customWidth="1"/>
    <col min="11" max="12" width="9.28515625" style="260" hidden="1" customWidth="1"/>
    <col min="13" max="13" width="5.28515625" style="260" hidden="1" customWidth="1"/>
    <col min="14" max="14" width="14.28515625" style="260" customWidth="1"/>
    <col min="15" max="15" width="11.5703125" style="260" customWidth="1"/>
    <col min="16" max="16" width="12.42578125" style="260" customWidth="1"/>
    <col min="17" max="17" width="11.85546875" style="260" customWidth="1"/>
    <col min="18" max="18" width="14.7109375" style="260" customWidth="1"/>
    <col min="19" max="19" width="9.28515625" style="260" hidden="1" customWidth="1"/>
    <col min="20" max="20" width="11.140625" style="260" hidden="1" customWidth="1"/>
    <col min="21" max="21" width="7.28515625" style="260" hidden="1" customWidth="1"/>
    <col min="22" max="22" width="14" style="260" customWidth="1"/>
    <col min="23" max="23" width="9.7109375" style="260" hidden="1" customWidth="1"/>
    <col min="24" max="24" width="13.140625" style="260" hidden="1" customWidth="1"/>
    <col min="25" max="25" width="14" style="260" customWidth="1"/>
    <col min="26" max="26" width="17.140625" style="260" hidden="1" customWidth="1"/>
    <col min="27" max="27" width="10" style="260" customWidth="1"/>
    <col min="28" max="28" width="11.85546875" style="260" customWidth="1"/>
    <col min="29" max="29" width="11.5703125" style="260" customWidth="1"/>
    <col min="30" max="30" width="11.85546875" style="260" customWidth="1"/>
    <col min="31" max="31" width="12.7109375" style="260" customWidth="1"/>
    <col min="32" max="32" width="13.7109375" style="260" customWidth="1"/>
    <col min="33" max="33" width="15.7109375" style="260" customWidth="1"/>
    <col min="34" max="34" width="18.7109375" style="260" customWidth="1"/>
    <col min="35" max="35" width="12.140625" style="260" customWidth="1"/>
    <col min="36" max="36" width="16.42578125" style="260" customWidth="1"/>
    <col min="37" max="37" width="14" style="260" customWidth="1"/>
    <col min="38" max="16384" width="9.140625" style="260"/>
  </cols>
  <sheetData>
    <row r="1" spans="1:37" ht="18.75" customHeight="1" x14ac:dyDescent="0.3">
      <c r="A1" s="866" t="s">
        <v>33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268"/>
      <c r="AH1" s="269"/>
      <c r="AI1" s="269"/>
      <c r="AJ1" s="270"/>
    </row>
    <row r="2" spans="1:37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258"/>
      <c r="AH2" s="259"/>
      <c r="AI2" s="259"/>
      <c r="AJ2" s="271"/>
    </row>
    <row r="3" spans="1:37" ht="15.75" customHeight="1" x14ac:dyDescent="0.3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261"/>
    </row>
    <row r="4" spans="1:37" ht="28.5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'Спортивный туризм'!$K$4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363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70" t="s">
        <v>74</v>
      </c>
    </row>
    <row r="5" spans="1:37" ht="18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71"/>
    </row>
    <row r="6" spans="1:37" ht="28.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71"/>
    </row>
    <row r="7" spans="1:37" ht="43.5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72"/>
    </row>
    <row r="8" spans="1:37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62"/>
    </row>
    <row r="9" spans="1:37" ht="44.25" customHeight="1" x14ac:dyDescent="0.3">
      <c r="A9" s="272">
        <v>1</v>
      </c>
      <c r="B9" s="332" t="s">
        <v>260</v>
      </c>
      <c r="C9" s="129" t="s">
        <v>68</v>
      </c>
      <c r="D9" s="130" t="s">
        <v>42</v>
      </c>
      <c r="E9" s="207">
        <v>8</v>
      </c>
      <c r="F9" s="207">
        <v>600</v>
      </c>
      <c r="G9" s="133">
        <f>F9*E9</f>
        <v>4800</v>
      </c>
      <c r="H9" s="1166">
        <v>4800</v>
      </c>
      <c r="I9" s="1167"/>
      <c r="J9" s="1168"/>
      <c r="K9" s="135">
        <v>8</v>
      </c>
      <c r="L9" s="135">
        <v>2</v>
      </c>
      <c r="M9" s="135">
        <v>700</v>
      </c>
      <c r="N9" s="133">
        <f>K9*L9*M9</f>
        <v>11200</v>
      </c>
      <c r="O9" s="1166">
        <v>11200</v>
      </c>
      <c r="P9" s="1167"/>
      <c r="Q9" s="1167"/>
      <c r="R9" s="1168"/>
      <c r="S9" s="135">
        <v>8</v>
      </c>
      <c r="T9" s="135">
        <v>300</v>
      </c>
      <c r="U9" s="135">
        <v>2</v>
      </c>
      <c r="V9" s="135">
        <f>PRODUCT(S9:U9)</f>
        <v>4800</v>
      </c>
      <c r="W9" s="135">
        <v>150</v>
      </c>
      <c r="X9" s="135">
        <v>8</v>
      </c>
      <c r="Y9" s="135">
        <f>PRODUCT(W9:X9)</f>
        <v>1200</v>
      </c>
      <c r="Z9" s="133">
        <f>SUM(V9,Y9)</f>
        <v>6000</v>
      </c>
      <c r="AA9" s="1166">
        <v>4800</v>
      </c>
      <c r="AB9" s="1167"/>
      <c r="AC9" s="1167"/>
      <c r="AD9" s="1168"/>
      <c r="AE9" s="1169">
        <v>1200</v>
      </c>
      <c r="AF9" s="1170"/>
      <c r="AG9" s="134">
        <f>AA9+AE9</f>
        <v>6000</v>
      </c>
      <c r="AH9" s="133">
        <f>G9+N9+Z9</f>
        <v>22000</v>
      </c>
      <c r="AI9" s="134">
        <f>H9+O9+AG9</f>
        <v>22000</v>
      </c>
      <c r="AJ9" s="138">
        <f>AH9-AI9</f>
        <v>0</v>
      </c>
      <c r="AK9" s="262" t="s">
        <v>419</v>
      </c>
    </row>
    <row r="10" spans="1:37" ht="47.25" customHeight="1" x14ac:dyDescent="0.3">
      <c r="A10" s="878" t="s">
        <v>59</v>
      </c>
      <c r="B10" s="879"/>
      <c r="C10" s="112"/>
      <c r="D10" s="112"/>
      <c r="E10" s="192">
        <f>SUM(E9:E9)</f>
        <v>8</v>
      </c>
      <c r="F10" s="112"/>
      <c r="G10" s="76">
        <f>SUM(G9:G9)</f>
        <v>4800</v>
      </c>
      <c r="H10" s="75"/>
      <c r="I10" s="75"/>
      <c r="J10" s="76">
        <f>H9</f>
        <v>4800</v>
      </c>
      <c r="K10" s="76">
        <f>SUM(K9:K9)</f>
        <v>8</v>
      </c>
      <c r="L10" s="76">
        <f>SUM(L9:L9)</f>
        <v>2</v>
      </c>
      <c r="M10" s="75"/>
      <c r="N10" s="76">
        <f>SUM(N9:N9)</f>
        <v>11200</v>
      </c>
      <c r="O10" s="76">
        <v>0</v>
      </c>
      <c r="P10" s="75"/>
      <c r="Q10" s="75"/>
      <c r="R10" s="76">
        <f>O9</f>
        <v>11200</v>
      </c>
      <c r="S10" s="76">
        <f>SUM(S9:S9)</f>
        <v>8</v>
      </c>
      <c r="T10" s="75"/>
      <c r="U10" s="76">
        <f>SUM(U9:U9)</f>
        <v>2</v>
      </c>
      <c r="V10" s="76">
        <f>SUM(V9:V9)</f>
        <v>4800</v>
      </c>
      <c r="W10" s="75"/>
      <c r="X10" s="76">
        <f>SUM(X9:X9)</f>
        <v>8</v>
      </c>
      <c r="Y10" s="76">
        <f>SUM(Y9:Y9)</f>
        <v>1200</v>
      </c>
      <c r="Z10" s="76">
        <f>SUM(Z9:Z9)</f>
        <v>6000</v>
      </c>
      <c r="AA10" s="76">
        <v>0</v>
      </c>
      <c r="AB10" s="75"/>
      <c r="AC10" s="76">
        <f>SUM(AC9:AC9)</f>
        <v>0</v>
      </c>
      <c r="AD10" s="76">
        <f>AA9</f>
        <v>4800</v>
      </c>
      <c r="AE10" s="76">
        <f t="shared" ref="AE10:AJ10" si="0">SUM(AE9:AE9)</f>
        <v>1200</v>
      </c>
      <c r="AF10" s="76">
        <f>AE9</f>
        <v>1200</v>
      </c>
      <c r="AG10" s="76">
        <f t="shared" si="0"/>
        <v>6000</v>
      </c>
      <c r="AH10" s="76">
        <f t="shared" si="0"/>
        <v>22000</v>
      </c>
      <c r="AI10" s="97">
        <f t="shared" si="0"/>
        <v>22000</v>
      </c>
      <c r="AJ10" s="98">
        <f t="shared" si="0"/>
        <v>0</v>
      </c>
      <c r="AK10" s="273"/>
    </row>
    <row r="11" spans="1:37" ht="28.5" customHeight="1" x14ac:dyDescent="0.3">
      <c r="A11" s="973" t="s">
        <v>49</v>
      </c>
      <c r="B11" s="974"/>
      <c r="C11" s="974"/>
      <c r="D11" s="974"/>
      <c r="E11" s="974"/>
      <c r="F11" s="974"/>
      <c r="G11" s="974"/>
      <c r="H11" s="974"/>
      <c r="I11" s="974"/>
      <c r="J11" s="974"/>
      <c r="K11" s="974"/>
      <c r="L11" s="974"/>
      <c r="M11" s="974"/>
      <c r="N11" s="974"/>
      <c r="O11" s="974"/>
      <c r="P11" s="974"/>
      <c r="Q11" s="974"/>
      <c r="R11" s="974"/>
      <c r="S11" s="974"/>
      <c r="T11" s="974"/>
      <c r="U11" s="974"/>
      <c r="V11" s="974"/>
      <c r="W11" s="974"/>
      <c r="X11" s="974"/>
      <c r="Y11" s="974"/>
      <c r="Z11" s="974"/>
      <c r="AA11" s="974"/>
      <c r="AB11" s="974"/>
      <c r="AC11" s="974"/>
      <c r="AD11" s="974"/>
      <c r="AE11" s="974"/>
      <c r="AF11" s="974"/>
      <c r="AG11" s="974"/>
      <c r="AH11" s="974"/>
      <c r="AI11" s="974"/>
      <c r="AJ11" s="975"/>
      <c r="AK11" s="273"/>
    </row>
    <row r="12" spans="1:37" ht="27.75" customHeight="1" x14ac:dyDescent="0.3">
      <c r="A12" s="146">
        <v>5</v>
      </c>
      <c r="B12" s="326" t="s">
        <v>261</v>
      </c>
      <c r="C12" s="148" t="s">
        <v>86</v>
      </c>
      <c r="D12" s="149" t="s">
        <v>42</v>
      </c>
      <c r="E12" s="149">
        <v>0</v>
      </c>
      <c r="F12" s="149">
        <v>600</v>
      </c>
      <c r="G12" s="151">
        <f>F12*E12</f>
        <v>0</v>
      </c>
      <c r="H12" s="1062">
        <v>45580.800000000003</v>
      </c>
      <c r="I12" s="1063"/>
      <c r="J12" s="1064"/>
      <c r="K12" s="151">
        <v>8</v>
      </c>
      <c r="L12" s="151">
        <v>0</v>
      </c>
      <c r="M12" s="151">
        <v>700</v>
      </c>
      <c r="N12" s="151">
        <f>K12*L12*M12</f>
        <v>0</v>
      </c>
      <c r="O12" s="1062">
        <v>14400</v>
      </c>
      <c r="P12" s="1063"/>
      <c r="Q12" s="1063"/>
      <c r="R12" s="1064"/>
      <c r="S12" s="151">
        <v>0</v>
      </c>
      <c r="T12" s="151">
        <v>300</v>
      </c>
      <c r="U12" s="151">
        <v>2</v>
      </c>
      <c r="V12" s="151">
        <f>PRODUCT(S12:U12)</f>
        <v>0</v>
      </c>
      <c r="W12" s="151">
        <v>150</v>
      </c>
      <c r="X12" s="151">
        <v>0</v>
      </c>
      <c r="Y12" s="151">
        <f>PRODUCT(W12:X12)</f>
        <v>0</v>
      </c>
      <c r="Z12" s="151">
        <f>SUM(V12,Y12)</f>
        <v>0</v>
      </c>
      <c r="AA12" s="1062">
        <v>6000</v>
      </c>
      <c r="AB12" s="1063"/>
      <c r="AC12" s="1063"/>
      <c r="AD12" s="1064"/>
      <c r="AE12" s="1062">
        <v>1200</v>
      </c>
      <c r="AF12" s="1064"/>
      <c r="AG12" s="47">
        <f>AA12+AE12</f>
        <v>7200</v>
      </c>
      <c r="AH12" s="151">
        <f>G12+N12+Z12</f>
        <v>0</v>
      </c>
      <c r="AI12" s="324">
        <f>H12+O12+AG12</f>
        <v>67180.800000000003</v>
      </c>
      <c r="AJ12" s="789">
        <f>AH12-AI12</f>
        <v>-67180.800000000003</v>
      </c>
      <c r="AK12" s="276" t="s">
        <v>467</v>
      </c>
    </row>
    <row r="13" spans="1:37" ht="30" customHeight="1" x14ac:dyDescent="0.3">
      <c r="A13" s="327" t="s">
        <v>60</v>
      </c>
      <c r="B13" s="154"/>
      <c r="C13" s="153"/>
      <c r="D13" s="154"/>
      <c r="E13" s="155">
        <f>SUM(E12:E12)</f>
        <v>0</v>
      </c>
      <c r="F13" s="154"/>
      <c r="G13" s="790">
        <f>SUM(G12:G12)</f>
        <v>0</v>
      </c>
      <c r="H13" s="790">
        <v>0</v>
      </c>
      <c r="I13" s="790"/>
      <c r="J13" s="790">
        <f>H12</f>
        <v>45580.800000000003</v>
      </c>
      <c r="K13" s="790">
        <f>SUM(K12:K12)</f>
        <v>8</v>
      </c>
      <c r="L13" s="790">
        <f>SUM(L12:L12)</f>
        <v>0</v>
      </c>
      <c r="M13" s="790"/>
      <c r="N13" s="790">
        <f>SUM(N12:N12)</f>
        <v>0</v>
      </c>
      <c r="O13" s="790"/>
      <c r="P13" s="790"/>
      <c r="Q13" s="790"/>
      <c r="R13" s="790">
        <f>O12</f>
        <v>14400</v>
      </c>
      <c r="S13" s="790">
        <f>SUM(S12:S12)</f>
        <v>0</v>
      </c>
      <c r="T13" s="790"/>
      <c r="U13" s="790">
        <f>SUM(U12:U12)</f>
        <v>2</v>
      </c>
      <c r="V13" s="790">
        <f>SUM(V12:V12)</f>
        <v>0</v>
      </c>
      <c r="W13" s="790"/>
      <c r="X13" s="790">
        <f>SUM(X12:X12)</f>
        <v>0</v>
      </c>
      <c r="Y13" s="790">
        <f>SUM(Y12:Y12)</f>
        <v>0</v>
      </c>
      <c r="Z13" s="790">
        <f>SUM(Z12:Z12)</f>
        <v>0</v>
      </c>
      <c r="AA13" s="790"/>
      <c r="AB13" s="790"/>
      <c r="AC13" s="790"/>
      <c r="AD13" s="790">
        <f>AA12</f>
        <v>6000</v>
      </c>
      <c r="AE13" s="790"/>
      <c r="AF13" s="790">
        <f>AE12</f>
        <v>1200</v>
      </c>
      <c r="AG13" s="790">
        <f>SUM(AG12:AG12)</f>
        <v>7200</v>
      </c>
      <c r="AH13" s="790">
        <f>SUM(AH12:AH12)</f>
        <v>0</v>
      </c>
      <c r="AI13" s="49">
        <f>SUM(AI12:AI12)</f>
        <v>67180.800000000003</v>
      </c>
      <c r="AJ13" s="60">
        <f>SUM(AJ12:AJ12)</f>
        <v>-67180.800000000003</v>
      </c>
      <c r="AK13" s="273"/>
    </row>
    <row r="14" spans="1:37" ht="32.25" hidden="1" customHeight="1" x14ac:dyDescent="0.3">
      <c r="A14" s="976" t="s">
        <v>51</v>
      </c>
      <c r="B14" s="977"/>
      <c r="C14" s="977"/>
      <c r="D14" s="977"/>
      <c r="E14" s="977"/>
      <c r="F14" s="977"/>
      <c r="G14" s="977"/>
      <c r="H14" s="977"/>
      <c r="I14" s="977"/>
      <c r="J14" s="977"/>
      <c r="K14" s="977"/>
      <c r="L14" s="977"/>
      <c r="M14" s="977"/>
      <c r="N14" s="977"/>
      <c r="O14" s="977"/>
      <c r="P14" s="977"/>
      <c r="Q14" s="977"/>
      <c r="R14" s="977"/>
      <c r="S14" s="977"/>
      <c r="T14" s="977"/>
      <c r="U14" s="977"/>
      <c r="V14" s="977"/>
      <c r="W14" s="977"/>
      <c r="X14" s="977"/>
      <c r="Y14" s="977"/>
      <c r="Z14" s="977"/>
      <c r="AA14" s="977"/>
      <c r="AB14" s="977"/>
      <c r="AC14" s="977"/>
      <c r="AD14" s="977"/>
      <c r="AE14" s="977"/>
      <c r="AF14" s="977"/>
      <c r="AG14" s="977"/>
      <c r="AH14" s="977"/>
      <c r="AI14" s="977"/>
      <c r="AJ14" s="978"/>
      <c r="AK14" s="273"/>
    </row>
    <row r="15" spans="1:37" ht="31.5" hidden="1" customHeight="1" x14ac:dyDescent="0.3">
      <c r="A15" s="328">
        <v>6</v>
      </c>
      <c r="B15" s="293"/>
      <c r="C15" s="292" t="s">
        <v>73</v>
      </c>
      <c r="D15" s="294" t="s">
        <v>43</v>
      </c>
      <c r="E15" s="294">
        <v>0</v>
      </c>
      <c r="F15" s="294">
        <v>600</v>
      </c>
      <c r="G15" s="294">
        <f>F15*E15</f>
        <v>0</v>
      </c>
      <c r="H15" s="290">
        <v>0</v>
      </c>
      <c r="I15" s="290">
        <v>0</v>
      </c>
      <c r="J15" s="290">
        <f>I15*H15</f>
        <v>0</v>
      </c>
      <c r="K15" s="294">
        <v>0</v>
      </c>
      <c r="L15" s="294">
        <v>4</v>
      </c>
      <c r="M15" s="294">
        <v>700</v>
      </c>
      <c r="N15" s="294">
        <f>K15*L15*M15</f>
        <v>0</v>
      </c>
      <c r="O15" s="290">
        <v>0</v>
      </c>
      <c r="P15" s="290">
        <v>4</v>
      </c>
      <c r="Q15" s="290">
        <v>800</v>
      </c>
      <c r="R15" s="290">
        <f>O15*P15*Q15</f>
        <v>0</v>
      </c>
      <c r="S15" s="294">
        <v>0</v>
      </c>
      <c r="T15" s="294">
        <v>300</v>
      </c>
      <c r="U15" s="294">
        <v>5</v>
      </c>
      <c r="V15" s="294">
        <f>PRODUCT(S15:U15)</f>
        <v>0</v>
      </c>
      <c r="W15" s="294">
        <v>150</v>
      </c>
      <c r="X15" s="294">
        <v>0</v>
      </c>
      <c r="Y15" s="294">
        <f>PRODUCT(W15:X15)</f>
        <v>0</v>
      </c>
      <c r="Z15" s="294">
        <f>SUM(V15,Y15)</f>
        <v>0</v>
      </c>
      <c r="AA15" s="290">
        <v>0</v>
      </c>
      <c r="AB15" s="290">
        <v>0</v>
      </c>
      <c r="AC15" s="290">
        <v>5</v>
      </c>
      <c r="AD15" s="290">
        <f>PRODUCT(AA15:AC15)</f>
        <v>0</v>
      </c>
      <c r="AE15" s="290">
        <v>0</v>
      </c>
      <c r="AF15" s="290">
        <f>PRODUCT(AE15:AE15)</f>
        <v>0</v>
      </c>
      <c r="AG15" s="290">
        <f>SUM(AD15,AF15)</f>
        <v>0</v>
      </c>
      <c r="AH15" s="294">
        <f>G15+N15+Z15</f>
        <v>0</v>
      </c>
      <c r="AI15" s="290">
        <f>J15+R15+AG15</f>
        <v>0</v>
      </c>
      <c r="AJ15" s="329">
        <f>AH15-AI15</f>
        <v>0</v>
      </c>
      <c r="AK15" s="277"/>
    </row>
    <row r="16" spans="1:37" ht="36" hidden="1" customHeight="1" x14ac:dyDescent="0.3">
      <c r="A16" s="328"/>
      <c r="B16" s="293"/>
      <c r="C16" s="292"/>
      <c r="D16" s="294"/>
      <c r="E16" s="294"/>
      <c r="F16" s="294"/>
      <c r="G16" s="294"/>
      <c r="H16" s="290"/>
      <c r="I16" s="290"/>
      <c r="J16" s="290"/>
      <c r="K16" s="294"/>
      <c r="L16" s="294"/>
      <c r="M16" s="294"/>
      <c r="N16" s="294"/>
      <c r="O16" s="290"/>
      <c r="P16" s="290"/>
      <c r="Q16" s="290"/>
      <c r="R16" s="290"/>
      <c r="S16" s="294"/>
      <c r="T16" s="294"/>
      <c r="U16" s="294"/>
      <c r="V16" s="294">
        <f>PRODUCT(S16:U16)</f>
        <v>0</v>
      </c>
      <c r="W16" s="294"/>
      <c r="X16" s="294"/>
      <c r="Y16" s="294">
        <f>PRODUCT(W16:X16)</f>
        <v>0</v>
      </c>
      <c r="Z16" s="294">
        <f>SUM(V16,Y16)</f>
        <v>0</v>
      </c>
      <c r="AA16" s="290"/>
      <c r="AB16" s="290"/>
      <c r="AC16" s="290"/>
      <c r="AD16" s="290">
        <f>PRODUCT(AA16:AC16)</f>
        <v>0</v>
      </c>
      <c r="AE16" s="290"/>
      <c r="AF16" s="290">
        <f>PRODUCT(AE16:AE16)</f>
        <v>0</v>
      </c>
      <c r="AG16" s="290">
        <f>SUM(AD16,AF16)</f>
        <v>0</v>
      </c>
      <c r="AH16" s="294"/>
      <c r="AI16" s="290"/>
      <c r="AJ16" s="329"/>
      <c r="AK16" s="277"/>
    </row>
    <row r="17" spans="1:37" ht="33.75" hidden="1" customHeight="1" x14ac:dyDescent="0.3">
      <c r="A17" s="157" t="s">
        <v>61</v>
      </c>
      <c r="B17" s="158"/>
      <c r="C17" s="158"/>
      <c r="D17" s="158"/>
      <c r="E17" s="159">
        <f>SUM(E15:E15)</f>
        <v>0</v>
      </c>
      <c r="F17" s="158"/>
      <c r="G17" s="159">
        <f>SUM(G15:G15)</f>
        <v>0</v>
      </c>
      <c r="H17" s="97">
        <f>SUM(H15:H15)</f>
        <v>0</v>
      </c>
      <c r="I17" s="160"/>
      <c r="J17" s="97">
        <f>SUM(J15:J15)</f>
        <v>0</v>
      </c>
      <c r="K17" s="159">
        <f>SUM(K15:K15)</f>
        <v>0</v>
      </c>
      <c r="L17" s="159">
        <f>SUM(L15:L15)</f>
        <v>4</v>
      </c>
      <c r="M17" s="158"/>
      <c r="N17" s="159">
        <f>SUM(N15:N15)</f>
        <v>0</v>
      </c>
      <c r="O17" s="97">
        <v>0</v>
      </c>
      <c r="P17" s="97">
        <f>SUM(P15:P15)</f>
        <v>4</v>
      </c>
      <c r="Q17" s="160"/>
      <c r="R17" s="97">
        <f>SUM(R15:R15)</f>
        <v>0</v>
      </c>
      <c r="S17" s="159">
        <f>SUM(S15:S15)</f>
        <v>0</v>
      </c>
      <c r="T17" s="158"/>
      <c r="U17" s="159">
        <f>SUM(U15:U15)</f>
        <v>5</v>
      </c>
      <c r="V17" s="158">
        <f>SUM(V15:V16)</f>
        <v>0</v>
      </c>
      <c r="W17" s="158"/>
      <c r="X17" s="159">
        <f>SUM(X15:X15)</f>
        <v>0</v>
      </c>
      <c r="Y17" s="159">
        <f>SUM(Y15:Y16)</f>
        <v>0</v>
      </c>
      <c r="Z17" s="159">
        <f>SUM(Z15:Z15)</f>
        <v>0</v>
      </c>
      <c r="AA17" s="97">
        <f>SUM(AA15:AA15)</f>
        <v>0</v>
      </c>
      <c r="AB17" s="97"/>
      <c r="AC17" s="97">
        <f>SUM(AC15:AC15)</f>
        <v>5</v>
      </c>
      <c r="AD17" s="97">
        <f>SUM(AD15:AD16)</f>
        <v>0</v>
      </c>
      <c r="AE17" s="97">
        <f>SUM(AE15:AE15)</f>
        <v>0</v>
      </c>
      <c r="AF17" s="97">
        <f>SUM(AF15:AF16)</f>
        <v>0</v>
      </c>
      <c r="AG17" s="97">
        <f>SUM(AG15:AG16)</f>
        <v>0</v>
      </c>
      <c r="AH17" s="159">
        <f>SUM(AH15:AH15)</f>
        <v>0</v>
      </c>
      <c r="AI17" s="97">
        <f>SUM(AI15:AI15)</f>
        <v>0</v>
      </c>
      <c r="AJ17" s="105">
        <f>SUM(AJ15:AJ15)</f>
        <v>0</v>
      </c>
      <c r="AK17" s="273"/>
    </row>
    <row r="18" spans="1:37" x14ac:dyDescent="0.3">
      <c r="A18" s="1076" t="s">
        <v>52</v>
      </c>
      <c r="B18" s="1077"/>
      <c r="C18" s="1077"/>
      <c r="D18" s="1077"/>
      <c r="E18" s="1077"/>
      <c r="F18" s="1077"/>
      <c r="G18" s="1077"/>
      <c r="H18" s="1077"/>
      <c r="I18" s="1077"/>
      <c r="J18" s="1077"/>
      <c r="K18" s="1077"/>
      <c r="L18" s="1077"/>
      <c r="M18" s="1077"/>
      <c r="N18" s="1077"/>
      <c r="O18" s="1077"/>
      <c r="P18" s="1077"/>
      <c r="Q18" s="1077"/>
      <c r="R18" s="1077"/>
      <c r="S18" s="1077"/>
      <c r="T18" s="1077"/>
      <c r="U18" s="1077"/>
      <c r="V18" s="1077"/>
      <c r="W18" s="1077"/>
      <c r="X18" s="1077"/>
      <c r="Y18" s="1077"/>
      <c r="Z18" s="1077"/>
      <c r="AA18" s="1077"/>
      <c r="AB18" s="1077"/>
      <c r="AC18" s="1077"/>
      <c r="AD18" s="1077"/>
      <c r="AE18" s="1077"/>
      <c r="AF18" s="1077"/>
      <c r="AG18" s="1077"/>
      <c r="AH18" s="1077"/>
      <c r="AI18" s="1077"/>
      <c r="AJ18" s="1078"/>
      <c r="AK18" s="273"/>
    </row>
    <row r="19" spans="1:37" ht="30" customHeight="1" x14ac:dyDescent="0.3">
      <c r="A19" s="809">
        <v>2</v>
      </c>
      <c r="B19" s="161" t="s">
        <v>262</v>
      </c>
      <c r="C19" s="799" t="s">
        <v>143</v>
      </c>
      <c r="D19" s="162" t="s">
        <v>42</v>
      </c>
      <c r="E19" s="163">
        <v>8</v>
      </c>
      <c r="F19" s="164">
        <v>600</v>
      </c>
      <c r="G19" s="165">
        <f>F19*E19</f>
        <v>4800</v>
      </c>
      <c r="H19" s="48"/>
      <c r="I19" s="48"/>
      <c r="J19" s="134">
        <f t="shared" ref="J19:J21" si="1">I19*H19</f>
        <v>0</v>
      </c>
      <c r="K19" s="164">
        <v>8</v>
      </c>
      <c r="L19" s="164">
        <v>2</v>
      </c>
      <c r="M19" s="164">
        <v>700</v>
      </c>
      <c r="N19" s="165">
        <f t="shared" ref="N19" si="2">K19*L19*M19</f>
        <v>11200</v>
      </c>
      <c r="O19" s="48"/>
      <c r="P19" s="48"/>
      <c r="Q19" s="48"/>
      <c r="R19" s="134">
        <f>O19*P19*Q19</f>
        <v>0</v>
      </c>
      <c r="S19" s="164">
        <v>8</v>
      </c>
      <c r="T19" s="164">
        <v>300</v>
      </c>
      <c r="U19" s="164">
        <v>2</v>
      </c>
      <c r="V19" s="164">
        <f>PRODUCT(S19:U19)</f>
        <v>4800</v>
      </c>
      <c r="W19" s="164">
        <v>150</v>
      </c>
      <c r="X19" s="164">
        <v>8</v>
      </c>
      <c r="Y19" s="805">
        <f>PRODUCT(W19:X19)</f>
        <v>1200</v>
      </c>
      <c r="Z19" s="165">
        <f>SUM(V19,Y19)</f>
        <v>6000</v>
      </c>
      <c r="AA19" s="48"/>
      <c r="AB19" s="48"/>
      <c r="AC19" s="48"/>
      <c r="AD19" s="324">
        <f>PRODUCT(AA19:AC19)</f>
        <v>0</v>
      </c>
      <c r="AE19" s="48"/>
      <c r="AF19" s="324">
        <f>PRODUCT(AA19*AE19)*150</f>
        <v>0</v>
      </c>
      <c r="AG19" s="134">
        <f>SUM(AD19,AF19)</f>
        <v>0</v>
      </c>
      <c r="AH19" s="165">
        <f>G19+N19+Z19</f>
        <v>22000</v>
      </c>
      <c r="AI19" s="137">
        <f>J19+R19+AG19</f>
        <v>0</v>
      </c>
      <c r="AJ19" s="800">
        <f>AH19-AI19</f>
        <v>22000</v>
      </c>
      <c r="AK19" s="273"/>
    </row>
    <row r="20" spans="1:37" ht="25.5" hidden="1" customHeight="1" x14ac:dyDescent="0.3">
      <c r="A20" s="166">
        <v>9</v>
      </c>
      <c r="B20" s="330" t="s">
        <v>261</v>
      </c>
      <c r="C20" s="799" t="s">
        <v>75</v>
      </c>
      <c r="D20" s="162" t="s">
        <v>42</v>
      </c>
      <c r="E20" s="799">
        <v>0</v>
      </c>
      <c r="F20" s="805">
        <v>600</v>
      </c>
      <c r="G20" s="165">
        <f>F20*E20</f>
        <v>0</v>
      </c>
      <c r="H20" s="49"/>
      <c r="I20" s="49"/>
      <c r="J20" s="134">
        <f t="shared" si="1"/>
        <v>0</v>
      </c>
      <c r="K20" s="805">
        <v>8</v>
      </c>
      <c r="L20" s="805">
        <v>0</v>
      </c>
      <c r="M20" s="805">
        <v>700</v>
      </c>
      <c r="N20" s="165">
        <f>K20*L20*M20</f>
        <v>0</v>
      </c>
      <c r="O20" s="49"/>
      <c r="P20" s="49"/>
      <c r="Q20" s="49"/>
      <c r="R20" s="134">
        <f>O20*P20*Q20</f>
        <v>0</v>
      </c>
      <c r="S20" s="805">
        <v>0</v>
      </c>
      <c r="T20" s="805">
        <v>300</v>
      </c>
      <c r="U20" s="805">
        <v>2</v>
      </c>
      <c r="V20" s="164">
        <f>PRODUCT(S20:U20)</f>
        <v>0</v>
      </c>
      <c r="W20" s="805">
        <v>150</v>
      </c>
      <c r="X20" s="805"/>
      <c r="Y20" s="805">
        <v>0</v>
      </c>
      <c r="Z20" s="165">
        <f>SUM(V20,Y20)</f>
        <v>0</v>
      </c>
      <c r="AA20" s="49"/>
      <c r="AB20" s="49"/>
      <c r="AC20" s="49"/>
      <c r="AD20" s="324">
        <f>PRODUCT(AA20:AC20)</f>
        <v>0</v>
      </c>
      <c r="AE20" s="49"/>
      <c r="AF20" s="324">
        <f t="shared" ref="AF20:AF21" si="3">PRODUCT(AA20*AE20)*150</f>
        <v>0</v>
      </c>
      <c r="AG20" s="134">
        <f>SUM(AD20,AF20)</f>
        <v>0</v>
      </c>
      <c r="AH20" s="165">
        <f>G20+N20+Z20</f>
        <v>0</v>
      </c>
      <c r="AI20" s="137">
        <f>J20+R20+AG20</f>
        <v>0</v>
      </c>
      <c r="AJ20" s="800">
        <f>AH20-AI20</f>
        <v>0</v>
      </c>
      <c r="AK20" s="279"/>
    </row>
    <row r="21" spans="1:37" ht="28.5" customHeight="1" x14ac:dyDescent="0.3">
      <c r="A21" s="166">
        <v>3</v>
      </c>
      <c r="B21" s="167" t="s">
        <v>263</v>
      </c>
      <c r="C21" s="799" t="s">
        <v>75</v>
      </c>
      <c r="D21" s="162" t="s">
        <v>42</v>
      </c>
      <c r="E21" s="799">
        <v>8</v>
      </c>
      <c r="F21" s="805">
        <v>600</v>
      </c>
      <c r="G21" s="165">
        <f>F21*E21</f>
        <v>4800</v>
      </c>
      <c r="H21" s="49"/>
      <c r="I21" s="49"/>
      <c r="J21" s="134">
        <f t="shared" si="1"/>
        <v>0</v>
      </c>
      <c r="K21" s="805">
        <v>8</v>
      </c>
      <c r="L21" s="805">
        <v>2</v>
      </c>
      <c r="M21" s="805">
        <v>700</v>
      </c>
      <c r="N21" s="165">
        <f>K21*L21*M21</f>
        <v>11200</v>
      </c>
      <c r="O21" s="49"/>
      <c r="P21" s="49"/>
      <c r="Q21" s="49"/>
      <c r="R21" s="134">
        <f>O21*P21*Q21</f>
        <v>0</v>
      </c>
      <c r="S21" s="805">
        <v>8</v>
      </c>
      <c r="T21" s="805">
        <v>300</v>
      </c>
      <c r="U21" s="805">
        <v>2</v>
      </c>
      <c r="V21" s="164">
        <f>PRODUCT(S21:U21)</f>
        <v>4800</v>
      </c>
      <c r="W21" s="805">
        <v>150</v>
      </c>
      <c r="X21" s="805">
        <v>8</v>
      </c>
      <c r="Y21" s="805">
        <f>PRODUCT(W21:X21)</f>
        <v>1200</v>
      </c>
      <c r="Z21" s="165">
        <f>SUM(V21,Y21)</f>
        <v>6000</v>
      </c>
      <c r="AA21" s="49"/>
      <c r="AB21" s="49"/>
      <c r="AC21" s="49"/>
      <c r="AD21" s="324">
        <f>PRODUCT(AA21:AC21)</f>
        <v>0</v>
      </c>
      <c r="AE21" s="49"/>
      <c r="AF21" s="324">
        <f t="shared" si="3"/>
        <v>0</v>
      </c>
      <c r="AG21" s="134">
        <f>SUM(AD21,AF21)</f>
        <v>0</v>
      </c>
      <c r="AH21" s="165">
        <f>G21+N21+Z21</f>
        <v>22000</v>
      </c>
      <c r="AI21" s="137">
        <f>J21+R21+AG21</f>
        <v>0</v>
      </c>
      <c r="AJ21" s="800">
        <f>AH21-AI21</f>
        <v>22000</v>
      </c>
      <c r="AK21" s="279"/>
    </row>
    <row r="22" spans="1:37" ht="34.5" customHeight="1" thickBot="1" x14ac:dyDescent="0.35">
      <c r="A22" s="968" t="s">
        <v>62</v>
      </c>
      <c r="B22" s="969"/>
      <c r="C22" s="112"/>
      <c r="D22" s="112"/>
      <c r="E22" s="192">
        <f>SUM(E19:E21)</f>
        <v>16</v>
      </c>
      <c r="F22" s="76">
        <f t="shared" ref="F22:AH22" si="4">SUM(F19:F21)</f>
        <v>1800</v>
      </c>
      <c r="G22" s="76">
        <f t="shared" si="4"/>
        <v>9600</v>
      </c>
      <c r="H22" s="76">
        <f t="shared" si="4"/>
        <v>0</v>
      </c>
      <c r="I22" s="76">
        <f t="shared" si="4"/>
        <v>0</v>
      </c>
      <c r="J22" s="76">
        <f t="shared" si="4"/>
        <v>0</v>
      </c>
      <c r="K22" s="76">
        <f t="shared" si="4"/>
        <v>24</v>
      </c>
      <c r="L22" s="76">
        <f t="shared" si="4"/>
        <v>4</v>
      </c>
      <c r="M22" s="76">
        <f t="shared" si="4"/>
        <v>2100</v>
      </c>
      <c r="N22" s="76">
        <f t="shared" si="4"/>
        <v>22400</v>
      </c>
      <c r="O22" s="76">
        <f t="shared" si="4"/>
        <v>0</v>
      </c>
      <c r="P22" s="76">
        <f t="shared" si="4"/>
        <v>0</v>
      </c>
      <c r="Q22" s="76">
        <f t="shared" si="4"/>
        <v>0</v>
      </c>
      <c r="R22" s="76">
        <f t="shared" si="4"/>
        <v>0</v>
      </c>
      <c r="S22" s="76">
        <f t="shared" si="4"/>
        <v>16</v>
      </c>
      <c r="T22" s="76">
        <f t="shared" si="4"/>
        <v>900</v>
      </c>
      <c r="U22" s="76">
        <f t="shared" si="4"/>
        <v>6</v>
      </c>
      <c r="V22" s="76">
        <f t="shared" si="4"/>
        <v>9600</v>
      </c>
      <c r="W22" s="76">
        <f t="shared" si="4"/>
        <v>450</v>
      </c>
      <c r="X22" s="76">
        <f t="shared" si="4"/>
        <v>16</v>
      </c>
      <c r="Y22" s="76">
        <f t="shared" si="4"/>
        <v>2400</v>
      </c>
      <c r="Z22" s="76">
        <f t="shared" si="4"/>
        <v>12000</v>
      </c>
      <c r="AA22" s="76">
        <f t="shared" si="4"/>
        <v>0</v>
      </c>
      <c r="AB22" s="76">
        <f t="shared" si="4"/>
        <v>0</v>
      </c>
      <c r="AC22" s="76">
        <f t="shared" si="4"/>
        <v>0</v>
      </c>
      <c r="AD22" s="76">
        <f t="shared" si="4"/>
        <v>0</v>
      </c>
      <c r="AE22" s="76">
        <f t="shared" si="4"/>
        <v>0</v>
      </c>
      <c r="AF22" s="76">
        <f t="shared" si="4"/>
        <v>0</v>
      </c>
      <c r="AG22" s="76">
        <f t="shared" si="4"/>
        <v>0</v>
      </c>
      <c r="AH22" s="76">
        <f t="shared" si="4"/>
        <v>44000</v>
      </c>
      <c r="AI22" s="97">
        <f>SUM(AI19:AI21)</f>
        <v>0</v>
      </c>
      <c r="AJ22" s="106">
        <f>SUM(AJ19:AJ21)</f>
        <v>44000</v>
      </c>
      <c r="AK22" s="284"/>
    </row>
    <row r="23" spans="1:37" s="264" customFormat="1" ht="33.75" customHeight="1" thickBot="1" x14ac:dyDescent="0.35">
      <c r="A23" s="1095" t="s">
        <v>63</v>
      </c>
      <c r="B23" s="1096"/>
      <c r="C23" s="218"/>
      <c r="D23" s="218"/>
      <c r="E23" s="218">
        <f>E10+E13+E17+E22</f>
        <v>24</v>
      </c>
      <c r="F23" s="237"/>
      <c r="G23" s="237">
        <f>G10+G13+G17+G22</f>
        <v>14400</v>
      </c>
      <c r="H23" s="237">
        <f>H10+H13+H17+H22</f>
        <v>0</v>
      </c>
      <c r="I23" s="237"/>
      <c r="J23" s="237">
        <f>J10+J13+J17+J22</f>
        <v>50380.800000000003</v>
      </c>
      <c r="K23" s="237">
        <f>K10+K13+K17+K22</f>
        <v>40</v>
      </c>
      <c r="L23" s="237">
        <f>L10+L13+L17+L22</f>
        <v>10</v>
      </c>
      <c r="M23" s="237"/>
      <c r="N23" s="237">
        <f>N10+N13+N17+N22</f>
        <v>33600</v>
      </c>
      <c r="O23" s="237">
        <f>O10+O13+O17+O22</f>
        <v>0</v>
      </c>
      <c r="P23" s="237">
        <f>P10+P13+P17+P22</f>
        <v>4</v>
      </c>
      <c r="Q23" s="237"/>
      <c r="R23" s="237">
        <f>R10+R13+R17+R22</f>
        <v>25600</v>
      </c>
      <c r="S23" s="237">
        <f>S10+S13+S17+S22</f>
        <v>24</v>
      </c>
      <c r="T23" s="237"/>
      <c r="U23" s="237">
        <f>U10+U13+U17+U22</f>
        <v>15</v>
      </c>
      <c r="V23" s="237">
        <f>V10+V13+V17+V22</f>
        <v>14400</v>
      </c>
      <c r="W23" s="237"/>
      <c r="X23" s="237">
        <f>X10+X13+X17+X22</f>
        <v>24</v>
      </c>
      <c r="Y23" s="237">
        <f>Y10+Y13+Y17+Y22</f>
        <v>3600</v>
      </c>
      <c r="Z23" s="237">
        <f>Z10+Z13+Z17+Z22</f>
        <v>18000</v>
      </c>
      <c r="AA23" s="237">
        <f>AA10+AA13+AA17+AA22</f>
        <v>0</v>
      </c>
      <c r="AB23" s="237"/>
      <c r="AC23" s="237">
        <f>AC10+AC13+AC17+AC22</f>
        <v>5</v>
      </c>
      <c r="AD23" s="237"/>
      <c r="AE23" s="237">
        <f>AE10+AE13+AE17+AE22</f>
        <v>1200</v>
      </c>
      <c r="AF23" s="237"/>
      <c r="AG23" s="237">
        <f>AG10+AG13+AG17+AG22</f>
        <v>13200</v>
      </c>
      <c r="AH23" s="237">
        <f>AH10+AH13+AH17+AH22</f>
        <v>66000</v>
      </c>
      <c r="AI23" s="215">
        <f>AI10+AI13+AI17+AI22</f>
        <v>89180.800000000003</v>
      </c>
      <c r="AJ23" s="107">
        <f>AJ10+AJ13+AJ17+AJ22</f>
        <v>-23180.800000000003</v>
      </c>
      <c r="AK23" s="331"/>
    </row>
  </sheetData>
  <conditionalFormatting sqref="D15:D16">
    <cfRule type="containsText" dxfId="75" priority="7" operator="containsText" text="Да">
      <formula>NOT(ISERROR(SEARCH("Да",D15)))</formula>
    </cfRule>
  </conditionalFormatting>
  <conditionalFormatting sqref="D9">
    <cfRule type="containsText" dxfId="74" priority="5" operator="containsText" text="Да">
      <formula>NOT(ISERROR(SEARCH("Да",D9)))</formula>
    </cfRule>
  </conditionalFormatting>
  <conditionalFormatting sqref="D12">
    <cfRule type="containsText" dxfId="73" priority="4" operator="containsText" text="Да">
      <formula>NOT(ISERROR(SEARCH("Да",D12)))</formula>
    </cfRule>
  </conditionalFormatting>
  <conditionalFormatting sqref="D20">
    <cfRule type="containsText" dxfId="72" priority="1" operator="containsText" text="Да">
      <formula>NOT(ISERROR(SEARCH("Да",D20)))</formula>
    </cfRule>
  </conditionalFormatting>
  <conditionalFormatting sqref="D19 D21">
    <cfRule type="containsText" dxfId="71" priority="2" operator="containsText" text="Да">
      <formula>NOT(ISERROR(SEARCH("Да",D19)))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9 D15:D16 D12 D19:D21">
      <formula1>"Да,Нет"</formula1>
    </dataValidation>
  </dataValidations>
  <pageMargins left="0.7" right="0.7" top="0.75" bottom="0.75" header="0.3" footer="0.3"/>
  <pageSetup paperSize="9" scale="50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I1" zoomScale="60" zoomScaleNormal="60" workbookViewId="0">
      <selection sqref="A1:XFD1048576"/>
    </sheetView>
  </sheetViews>
  <sheetFormatPr defaultRowHeight="18.75" x14ac:dyDescent="0.3"/>
  <cols>
    <col min="1" max="1" width="8.42578125" style="260" customWidth="1"/>
    <col min="2" max="2" width="37.7109375" style="260" customWidth="1"/>
    <col min="3" max="3" width="12.42578125" style="260" customWidth="1"/>
    <col min="4" max="4" width="9.140625" style="260" hidden="1" customWidth="1"/>
    <col min="5" max="5" width="9.140625" style="260" customWidth="1"/>
    <col min="6" max="6" width="11.85546875" style="260" hidden="1" customWidth="1"/>
    <col min="7" max="7" width="10.7109375" style="260" customWidth="1"/>
    <col min="8" max="9" width="12.140625" style="260" customWidth="1"/>
    <col min="10" max="10" width="11.42578125" style="260" customWidth="1"/>
    <col min="11" max="12" width="9.42578125" style="260" hidden="1" customWidth="1"/>
    <col min="13" max="13" width="9.7109375" style="260" hidden="1" customWidth="1"/>
    <col min="14" max="14" width="20.140625" style="260" customWidth="1"/>
    <col min="15" max="15" width="10.7109375" style="260" customWidth="1"/>
    <col min="16" max="16" width="13.5703125" style="260" customWidth="1"/>
    <col min="17" max="17" width="12.140625" style="260" customWidth="1"/>
    <col min="18" max="18" width="15.5703125" style="260" customWidth="1"/>
    <col min="19" max="19" width="9.42578125" style="260" hidden="1" customWidth="1"/>
    <col min="20" max="20" width="10.85546875" style="260" hidden="1" customWidth="1"/>
    <col min="21" max="21" width="9.42578125" style="260" hidden="1" customWidth="1"/>
    <col min="22" max="22" width="17.7109375" style="260" customWidth="1"/>
    <col min="23" max="23" width="9.7109375" style="260" hidden="1" customWidth="1"/>
    <col min="24" max="24" width="14.7109375" style="260" hidden="1" customWidth="1"/>
    <col min="25" max="25" width="17.85546875" style="260" customWidth="1"/>
    <col min="26" max="26" width="0.140625" style="260" customWidth="1"/>
    <col min="27" max="27" width="13.5703125" style="260" customWidth="1"/>
    <col min="28" max="28" width="12.140625" style="260" customWidth="1"/>
    <col min="29" max="29" width="10.7109375" style="260" customWidth="1"/>
    <col min="30" max="30" width="13.85546875" style="260" customWidth="1"/>
    <col min="31" max="31" width="12.42578125" style="260" customWidth="1"/>
    <col min="32" max="32" width="11.42578125" style="260" customWidth="1"/>
    <col min="33" max="33" width="14.5703125" style="260" customWidth="1"/>
    <col min="34" max="34" width="19.140625" style="260" customWidth="1"/>
    <col min="35" max="35" width="14.7109375" style="260" customWidth="1"/>
    <col min="36" max="36" width="16.42578125" style="260" customWidth="1"/>
    <col min="37" max="37" width="13.85546875" style="260" customWidth="1"/>
    <col min="38" max="16384" width="9.140625" style="260"/>
  </cols>
  <sheetData>
    <row r="1" spans="1:37" ht="18.75" customHeight="1" x14ac:dyDescent="0.3">
      <c r="A1" s="1114" t="s">
        <v>34</v>
      </c>
      <c r="B1" s="1114"/>
      <c r="C1" s="1114"/>
      <c r="D1" s="1114"/>
      <c r="E1" s="1114"/>
      <c r="F1" s="1114"/>
      <c r="G1" s="1114"/>
      <c r="H1" s="1114"/>
      <c r="I1" s="1114"/>
      <c r="J1" s="1114"/>
      <c r="K1" s="1114"/>
      <c r="L1" s="1114"/>
      <c r="M1" s="1114"/>
      <c r="N1" s="1114"/>
      <c r="O1" s="1114"/>
      <c r="P1" s="1114"/>
      <c r="Q1" s="1114"/>
      <c r="R1" s="1114"/>
      <c r="S1" s="1114"/>
      <c r="T1" s="1114"/>
      <c r="U1" s="1114"/>
      <c r="V1" s="1114"/>
      <c r="W1" s="1114"/>
      <c r="X1" s="1114"/>
      <c r="Y1" s="1114"/>
      <c r="Z1" s="1114"/>
      <c r="AA1" s="1114"/>
      <c r="AB1" s="1114"/>
      <c r="AC1" s="1114"/>
      <c r="AD1" s="1114"/>
      <c r="AE1" s="1114"/>
      <c r="AF1" s="1114"/>
      <c r="AG1" s="258"/>
      <c r="AH1" s="259"/>
      <c r="AI1" s="259"/>
      <c r="AJ1" s="259"/>
      <c r="AK1" s="259"/>
    </row>
    <row r="2" spans="1:37" ht="15.75" customHeight="1" x14ac:dyDescent="0.3">
      <c r="A2" s="816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258"/>
      <c r="AH2" s="259"/>
      <c r="AI2" s="259"/>
      <c r="AJ2" s="259"/>
      <c r="AK2" s="259"/>
    </row>
    <row r="3" spans="1:37" ht="15.75" customHeight="1" x14ac:dyDescent="0.3">
      <c r="A3" s="819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19"/>
      <c r="AK3" s="258"/>
    </row>
    <row r="4" spans="1:37" ht="45.75" customHeight="1" x14ac:dyDescent="0.3">
      <c r="A4" s="823"/>
      <c r="B4" s="822" t="s">
        <v>46</v>
      </c>
      <c r="C4" s="822" t="s">
        <v>47</v>
      </c>
      <c r="D4" s="823" t="s">
        <v>50</v>
      </c>
      <c r="E4" s="824" t="s">
        <v>318</v>
      </c>
      <c r="F4" s="825"/>
      <c r="G4" s="825"/>
      <c r="H4" s="825"/>
      <c r="I4" s="825"/>
      <c r="J4" s="826"/>
      <c r="K4" s="824" t="str">
        <f>'Спортивные танцы'!$K$4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112" t="s">
        <v>74</v>
      </c>
    </row>
    <row r="5" spans="1:37" ht="33" customHeight="1" x14ac:dyDescent="0.3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112"/>
    </row>
    <row r="6" spans="1:37" ht="28.5" customHeight="1" x14ac:dyDescent="0.3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112"/>
    </row>
    <row r="7" spans="1:37" ht="24.75" customHeight="1" x14ac:dyDescent="0.3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113"/>
    </row>
    <row r="8" spans="1:37" x14ac:dyDescent="0.3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262"/>
    </row>
    <row r="9" spans="1:37" ht="31.5" customHeight="1" x14ac:dyDescent="0.3">
      <c r="A9" s="129">
        <v>1</v>
      </c>
      <c r="B9" s="128" t="s">
        <v>264</v>
      </c>
      <c r="C9" s="129" t="s">
        <v>68</v>
      </c>
      <c r="D9" s="130" t="s">
        <v>42</v>
      </c>
      <c r="E9" s="207">
        <v>0</v>
      </c>
      <c r="F9" s="135">
        <v>400</v>
      </c>
      <c r="G9" s="133">
        <f>F9*E9</f>
        <v>0</v>
      </c>
      <c r="H9" s="930">
        <v>0</v>
      </c>
      <c r="I9" s="931"/>
      <c r="J9" s="932"/>
      <c r="K9" s="135">
        <v>12</v>
      </c>
      <c r="L9" s="135">
        <v>4</v>
      </c>
      <c r="M9" s="135">
        <v>500</v>
      </c>
      <c r="N9" s="133">
        <f>K9*L9*M9</f>
        <v>24000</v>
      </c>
      <c r="O9" s="930">
        <v>0</v>
      </c>
      <c r="P9" s="931"/>
      <c r="Q9" s="931"/>
      <c r="R9" s="932"/>
      <c r="S9" s="135">
        <v>12</v>
      </c>
      <c r="T9" s="135">
        <v>300</v>
      </c>
      <c r="U9" s="135">
        <v>4</v>
      </c>
      <c r="V9" s="135">
        <f>PRODUCT(S9:U9)</f>
        <v>14400</v>
      </c>
      <c r="W9" s="135">
        <v>0</v>
      </c>
      <c r="X9" s="135">
        <v>0</v>
      </c>
      <c r="Y9" s="135">
        <f>PRODUCT(W9:X9)</f>
        <v>0</v>
      </c>
      <c r="Z9" s="133">
        <f>SUM(V9,Y9)</f>
        <v>14400</v>
      </c>
      <c r="AA9" s="930">
        <v>0</v>
      </c>
      <c r="AB9" s="931"/>
      <c r="AC9" s="931"/>
      <c r="AD9" s="932"/>
      <c r="AE9" s="1097">
        <v>0</v>
      </c>
      <c r="AF9" s="1098"/>
      <c r="AG9" s="933">
        <f>SUM(AD9,AF9)</f>
        <v>0</v>
      </c>
      <c r="AH9" s="133">
        <f>G9+N9+Z9</f>
        <v>38400</v>
      </c>
      <c r="AI9" s="1171">
        <f>J9+R9+AG9</f>
        <v>0</v>
      </c>
      <c r="AJ9" s="209">
        <f>AH9-AI9</f>
        <v>38400</v>
      </c>
      <c r="AK9" s="262"/>
    </row>
    <row r="10" spans="1:37" ht="30.75" customHeight="1" x14ac:dyDescent="0.3">
      <c r="A10" s="129">
        <v>2</v>
      </c>
      <c r="B10" s="128" t="s">
        <v>265</v>
      </c>
      <c r="C10" s="129" t="s">
        <v>69</v>
      </c>
      <c r="D10" s="130" t="s">
        <v>42</v>
      </c>
      <c r="E10" s="209"/>
      <c r="F10" s="132">
        <v>2000</v>
      </c>
      <c r="G10" s="133">
        <f>F10*E10</f>
        <v>0</v>
      </c>
      <c r="H10" s="940"/>
      <c r="I10" s="941"/>
      <c r="J10" s="942"/>
      <c r="K10" s="132">
        <v>12</v>
      </c>
      <c r="L10" s="132">
        <v>3</v>
      </c>
      <c r="M10" s="132">
        <v>600</v>
      </c>
      <c r="N10" s="133">
        <f t="shared" ref="N10" si="0">K10*L10*M10</f>
        <v>21600</v>
      </c>
      <c r="O10" s="940"/>
      <c r="P10" s="941"/>
      <c r="Q10" s="941"/>
      <c r="R10" s="942"/>
      <c r="S10" s="132">
        <v>12</v>
      </c>
      <c r="T10" s="132">
        <v>200</v>
      </c>
      <c r="U10" s="132">
        <v>3</v>
      </c>
      <c r="V10" s="132">
        <f>PRODUCT(S10:U10)</f>
        <v>7200</v>
      </c>
      <c r="W10" s="132">
        <v>150</v>
      </c>
      <c r="X10" s="132">
        <v>0</v>
      </c>
      <c r="Y10" s="132">
        <f t="shared" ref="Y10" si="1">PRODUCT(W10:X10)</f>
        <v>0</v>
      </c>
      <c r="Z10" s="133">
        <f t="shared" ref="Z10" si="2">SUM(V10,Y10)</f>
        <v>7200</v>
      </c>
      <c r="AA10" s="940"/>
      <c r="AB10" s="941"/>
      <c r="AC10" s="941"/>
      <c r="AD10" s="942"/>
      <c r="AE10" s="1102"/>
      <c r="AF10" s="1103"/>
      <c r="AG10" s="1104"/>
      <c r="AH10" s="133">
        <f>G10+N10+Z10</f>
        <v>28800</v>
      </c>
      <c r="AI10" s="943"/>
      <c r="AJ10" s="209">
        <f t="shared" ref="AJ10" si="3">AH10-AI10</f>
        <v>28800</v>
      </c>
      <c r="AK10" s="262"/>
    </row>
    <row r="11" spans="1:37" ht="27.75" customHeight="1" x14ac:dyDescent="0.3">
      <c r="A11" s="1087" t="s">
        <v>59</v>
      </c>
      <c r="B11" s="879"/>
      <c r="C11" s="112"/>
      <c r="D11" s="112"/>
      <c r="E11" s="192">
        <f>SUM(E9:E10)</f>
        <v>0</v>
      </c>
      <c r="F11" s="75"/>
      <c r="G11" s="76">
        <f>SUM(G9:G10)</f>
        <v>0</v>
      </c>
      <c r="H11" s="75"/>
      <c r="I11" s="75"/>
      <c r="J11" s="76">
        <f>SUM(J9:J10)</f>
        <v>0</v>
      </c>
      <c r="K11" s="76">
        <f>SUM(K9:K10)</f>
        <v>24</v>
      </c>
      <c r="L11" s="76">
        <f>SUM(L9:L10)</f>
        <v>7</v>
      </c>
      <c r="M11" s="75"/>
      <c r="N11" s="76">
        <f>SUM(N9:N10)</f>
        <v>45600</v>
      </c>
      <c r="O11" s="76">
        <v>0</v>
      </c>
      <c r="P11" s="75"/>
      <c r="Q11" s="75"/>
      <c r="R11" s="76">
        <f>SUM(R9:R10)</f>
        <v>0</v>
      </c>
      <c r="S11" s="76">
        <f>SUM(S9:S10)</f>
        <v>24</v>
      </c>
      <c r="T11" s="75"/>
      <c r="U11" s="76">
        <f>SUM(U9:U10)</f>
        <v>7</v>
      </c>
      <c r="V11" s="76">
        <f>SUM(V9:V10)</f>
        <v>21600</v>
      </c>
      <c r="W11" s="75"/>
      <c r="X11" s="76">
        <f>SUM(X9:X10)</f>
        <v>0</v>
      </c>
      <c r="Y11" s="76">
        <f>SUM(Y9:Y10)</f>
        <v>0</v>
      </c>
      <c r="Z11" s="76">
        <f>SUM(Z9:Z10)</f>
        <v>21600</v>
      </c>
      <c r="AA11" s="76">
        <v>0</v>
      </c>
      <c r="AB11" s="75"/>
      <c r="AC11" s="76">
        <f>SUM(AC9:AC10)</f>
        <v>0</v>
      </c>
      <c r="AD11" s="76">
        <f>SUM(AD9:AD10)</f>
        <v>0</v>
      </c>
      <c r="AE11" s="76">
        <f>SUM(AE9:AE10)</f>
        <v>0</v>
      </c>
      <c r="AF11" s="76">
        <f t="shared" ref="AF11:AJ11" si="4">SUM(AF9:AF10)</f>
        <v>0</v>
      </c>
      <c r="AG11" s="76">
        <f t="shared" si="4"/>
        <v>0</v>
      </c>
      <c r="AH11" s="76">
        <f t="shared" si="4"/>
        <v>67200</v>
      </c>
      <c r="AI11" s="97">
        <f t="shared" si="4"/>
        <v>0</v>
      </c>
      <c r="AJ11" s="212">
        <f t="shared" si="4"/>
        <v>67200</v>
      </c>
      <c r="AK11" s="273"/>
    </row>
    <row r="12" spans="1:37" x14ac:dyDescent="0.3">
      <c r="A12" s="1088" t="s">
        <v>49</v>
      </c>
      <c r="B12" s="974"/>
      <c r="C12" s="974"/>
      <c r="D12" s="974"/>
      <c r="E12" s="974"/>
      <c r="F12" s="974"/>
      <c r="G12" s="974"/>
      <c r="H12" s="974"/>
      <c r="I12" s="974"/>
      <c r="J12" s="974"/>
      <c r="K12" s="974"/>
      <c r="L12" s="974"/>
      <c r="M12" s="974"/>
      <c r="N12" s="974"/>
      <c r="O12" s="974"/>
      <c r="P12" s="974"/>
      <c r="Q12" s="974"/>
      <c r="R12" s="974"/>
      <c r="S12" s="974"/>
      <c r="T12" s="974"/>
      <c r="U12" s="974"/>
      <c r="V12" s="974"/>
      <c r="W12" s="974"/>
      <c r="X12" s="974"/>
      <c r="Y12" s="974"/>
      <c r="Z12" s="974"/>
      <c r="AA12" s="974"/>
      <c r="AB12" s="974"/>
      <c r="AC12" s="974"/>
      <c r="AD12" s="974"/>
      <c r="AE12" s="974"/>
      <c r="AF12" s="974"/>
      <c r="AG12" s="974"/>
      <c r="AH12" s="974"/>
      <c r="AI12" s="974"/>
      <c r="AJ12" s="1089"/>
      <c r="AK12" s="273"/>
    </row>
    <row r="13" spans="1:37" ht="33" customHeight="1" x14ac:dyDescent="0.3">
      <c r="A13" s="148">
        <v>3</v>
      </c>
      <c r="B13" s="147" t="s">
        <v>266</v>
      </c>
      <c r="C13" s="148" t="s">
        <v>71</v>
      </c>
      <c r="D13" s="149" t="s">
        <v>42</v>
      </c>
      <c r="E13" s="149"/>
      <c r="F13" s="151">
        <v>600</v>
      </c>
      <c r="G13" s="151">
        <f>F13*E13</f>
        <v>0</v>
      </c>
      <c r="H13" s="1062">
        <v>0</v>
      </c>
      <c r="I13" s="1063"/>
      <c r="J13" s="1064"/>
      <c r="K13" s="151"/>
      <c r="L13" s="151">
        <v>2</v>
      </c>
      <c r="M13" s="151">
        <v>500</v>
      </c>
      <c r="N13" s="151">
        <f>K13*L13*M13</f>
        <v>0</v>
      </c>
      <c r="O13" s="1062">
        <v>5400</v>
      </c>
      <c r="P13" s="1063"/>
      <c r="Q13" s="1063"/>
      <c r="R13" s="1064"/>
      <c r="S13" s="151">
        <v>12</v>
      </c>
      <c r="T13" s="151">
        <v>150</v>
      </c>
      <c r="U13" s="151">
        <v>3</v>
      </c>
      <c r="V13" s="151">
        <f>PRODUCT(S13:U13)</f>
        <v>5400</v>
      </c>
      <c r="W13" s="151">
        <v>150</v>
      </c>
      <c r="X13" s="151">
        <v>0</v>
      </c>
      <c r="Y13" s="151">
        <f>PRODUCT(W13:X13)</f>
        <v>0</v>
      </c>
      <c r="Z13" s="151">
        <f>SUM(V13,Y13)</f>
        <v>5400</v>
      </c>
      <c r="AA13" s="1062">
        <v>0</v>
      </c>
      <c r="AB13" s="1063"/>
      <c r="AC13" s="1063"/>
      <c r="AD13" s="1064"/>
      <c r="AE13" s="1062">
        <v>0</v>
      </c>
      <c r="AF13" s="1064"/>
      <c r="AG13" s="47">
        <f>AA13+AE13</f>
        <v>0</v>
      </c>
      <c r="AH13" s="151">
        <f>G13+N13+Z13</f>
        <v>5400</v>
      </c>
      <c r="AI13" s="324">
        <f>H13+O13+AG13</f>
        <v>5400</v>
      </c>
      <c r="AJ13" s="291">
        <f>AH13-AH37</f>
        <v>5400</v>
      </c>
      <c r="AK13" s="262" t="s">
        <v>458</v>
      </c>
    </row>
    <row r="14" spans="1:37" ht="25.5" customHeight="1" x14ac:dyDescent="0.3">
      <c r="A14" s="1087" t="s">
        <v>60</v>
      </c>
      <c r="B14" s="879"/>
      <c r="C14" s="113"/>
      <c r="D14" s="112"/>
      <c r="E14" s="192">
        <f>SUM(E13:E13)</f>
        <v>0</v>
      </c>
      <c r="F14" s="75"/>
      <c r="G14" s="76">
        <f>SUM(G13:G13)</f>
        <v>0</v>
      </c>
      <c r="H14" s="75"/>
      <c r="I14" s="75"/>
      <c r="J14" s="76">
        <f>H13</f>
        <v>0</v>
      </c>
      <c r="K14" s="76">
        <f>SUM(K13:K13)</f>
        <v>0</v>
      </c>
      <c r="L14" s="76">
        <f>SUM(L13:L13)</f>
        <v>2</v>
      </c>
      <c r="M14" s="75"/>
      <c r="N14" s="76">
        <f>SUM(N13:N13)</f>
        <v>0</v>
      </c>
      <c r="O14" s="75"/>
      <c r="P14" s="75"/>
      <c r="Q14" s="75"/>
      <c r="R14" s="76">
        <f>O13</f>
        <v>5400</v>
      </c>
      <c r="S14" s="76">
        <f>SUM(S13:S13)</f>
        <v>12</v>
      </c>
      <c r="T14" s="75"/>
      <c r="U14" s="76">
        <f>SUM(U13:U13)</f>
        <v>3</v>
      </c>
      <c r="V14" s="76">
        <f>SUM(V13:V13)</f>
        <v>5400</v>
      </c>
      <c r="W14" s="75"/>
      <c r="X14" s="76">
        <f>SUM(X13:X13)</f>
        <v>0</v>
      </c>
      <c r="Y14" s="76">
        <f>SUM(Y13:Y13)</f>
        <v>0</v>
      </c>
      <c r="Z14" s="76">
        <f>SUM(Z13:Z13)</f>
        <v>5400</v>
      </c>
      <c r="AA14" s="75"/>
      <c r="AB14" s="75"/>
      <c r="AC14" s="75"/>
      <c r="AD14" s="75">
        <f>SUM(AD13:AD13)</f>
        <v>0</v>
      </c>
      <c r="AE14" s="75"/>
      <c r="AF14" s="75">
        <f>SUM(AF13:AF13)</f>
        <v>0</v>
      </c>
      <c r="AG14" s="76">
        <f>SUM(AG13:AG13)</f>
        <v>0</v>
      </c>
      <c r="AH14" s="76">
        <f>SUM(AH13:AH13)</f>
        <v>5400</v>
      </c>
      <c r="AI14" s="97">
        <f>SUM(AI13:AI13)</f>
        <v>5400</v>
      </c>
      <c r="AJ14" s="155">
        <f>SUM(AJ13:AJ13)</f>
        <v>5400</v>
      </c>
      <c r="AK14" s="273"/>
    </row>
    <row r="15" spans="1:37" ht="15.75" customHeight="1" x14ac:dyDescent="0.3">
      <c r="A15" s="1090" t="s">
        <v>51</v>
      </c>
      <c r="B15" s="977"/>
      <c r="C15" s="977"/>
      <c r="D15" s="977"/>
      <c r="E15" s="977"/>
      <c r="F15" s="977"/>
      <c r="G15" s="977"/>
      <c r="H15" s="977"/>
      <c r="I15" s="977"/>
      <c r="J15" s="977"/>
      <c r="K15" s="977"/>
      <c r="L15" s="977"/>
      <c r="M15" s="977"/>
      <c r="N15" s="977"/>
      <c r="O15" s="977"/>
      <c r="P15" s="977"/>
      <c r="Q15" s="977"/>
      <c r="R15" s="977"/>
      <c r="S15" s="977"/>
      <c r="T15" s="977"/>
      <c r="U15" s="977"/>
      <c r="V15" s="977"/>
      <c r="W15" s="977"/>
      <c r="X15" s="977"/>
      <c r="Y15" s="977"/>
      <c r="Z15" s="977"/>
      <c r="AA15" s="977"/>
      <c r="AB15" s="977"/>
      <c r="AC15" s="977"/>
      <c r="AD15" s="977"/>
      <c r="AE15" s="977"/>
      <c r="AF15" s="977"/>
      <c r="AG15" s="977"/>
      <c r="AH15" s="977"/>
      <c r="AI15" s="977"/>
      <c r="AJ15" s="1091"/>
      <c r="AK15" s="273"/>
    </row>
    <row r="16" spans="1:37" ht="33.75" customHeight="1" x14ac:dyDescent="0.3">
      <c r="A16" s="292">
        <v>4</v>
      </c>
      <c r="B16" s="293" t="s">
        <v>267</v>
      </c>
      <c r="C16" s="292" t="s">
        <v>73</v>
      </c>
      <c r="D16" s="294" t="s">
        <v>43</v>
      </c>
      <c r="E16" s="294"/>
      <c r="F16" s="182">
        <v>600</v>
      </c>
      <c r="G16" s="182">
        <f>F16*E16</f>
        <v>0</v>
      </c>
      <c r="H16" s="1062">
        <v>0</v>
      </c>
      <c r="I16" s="1063"/>
      <c r="J16" s="1064"/>
      <c r="K16" s="182">
        <v>12</v>
      </c>
      <c r="L16" s="182">
        <v>4</v>
      </c>
      <c r="M16" s="182">
        <v>600</v>
      </c>
      <c r="N16" s="182">
        <f>K16*L16*M16</f>
        <v>28800</v>
      </c>
      <c r="O16" s="1062">
        <v>24000</v>
      </c>
      <c r="P16" s="1063"/>
      <c r="Q16" s="1063"/>
      <c r="R16" s="1064"/>
      <c r="S16" s="182">
        <v>12</v>
      </c>
      <c r="T16" s="182">
        <v>300</v>
      </c>
      <c r="U16" s="182">
        <v>4</v>
      </c>
      <c r="V16" s="182">
        <f>PRODUCT(S16:U16)</f>
        <v>14400</v>
      </c>
      <c r="W16" s="182">
        <v>150</v>
      </c>
      <c r="X16" s="182">
        <v>0</v>
      </c>
      <c r="Y16" s="182">
        <f>PRODUCT(W16:X16)</f>
        <v>0</v>
      </c>
      <c r="Z16" s="182">
        <f>SUM(V16,Y16)</f>
        <v>14400</v>
      </c>
      <c r="AA16" s="1062">
        <v>9600</v>
      </c>
      <c r="AB16" s="1063"/>
      <c r="AC16" s="1063"/>
      <c r="AD16" s="1064"/>
      <c r="AE16" s="1062">
        <v>1800</v>
      </c>
      <c r="AF16" s="1064"/>
      <c r="AG16" s="324">
        <f>AA16+AE16</f>
        <v>11400</v>
      </c>
      <c r="AH16" s="182">
        <f>G16+N16+Z16</f>
        <v>43200</v>
      </c>
      <c r="AI16" s="324">
        <f>H16+O16+AG16</f>
        <v>35400</v>
      </c>
      <c r="AJ16" s="183">
        <f>AH16-AI16</f>
        <v>7800</v>
      </c>
      <c r="AK16" s="277" t="s">
        <v>469</v>
      </c>
    </row>
    <row r="17" spans="1:37" ht="31.5" customHeight="1" thickBot="1" x14ac:dyDescent="0.35">
      <c r="A17" s="1087" t="s">
        <v>61</v>
      </c>
      <c r="B17" s="879"/>
      <c r="C17" s="112"/>
      <c r="D17" s="112"/>
      <c r="E17" s="192">
        <f>SUM(E16:E16)</f>
        <v>0</v>
      </c>
      <c r="F17" s="75"/>
      <c r="G17" s="76">
        <f>SUM(G16:G16)</f>
        <v>0</v>
      </c>
      <c r="H17" s="76">
        <f>SUM(H16:H16)</f>
        <v>0</v>
      </c>
      <c r="I17" s="75"/>
      <c r="J17" s="76">
        <f>SUM(J16:J16)</f>
        <v>0</v>
      </c>
      <c r="K17" s="76">
        <f>SUM(K16:K16)</f>
        <v>12</v>
      </c>
      <c r="L17" s="76">
        <f>SUM(L16:L16)</f>
        <v>4</v>
      </c>
      <c r="M17" s="75"/>
      <c r="N17" s="76">
        <f>SUM(N16:N16)</f>
        <v>28800</v>
      </c>
      <c r="O17" s="76">
        <v>0</v>
      </c>
      <c r="P17" s="76">
        <f>SUM(P16:P16)</f>
        <v>0</v>
      </c>
      <c r="Q17" s="75"/>
      <c r="R17" s="76">
        <f>O16</f>
        <v>24000</v>
      </c>
      <c r="S17" s="76">
        <f>SUM(S16:S16)</f>
        <v>12</v>
      </c>
      <c r="T17" s="75"/>
      <c r="U17" s="76">
        <f>SUM(U16:U16)</f>
        <v>4</v>
      </c>
      <c r="V17" s="75">
        <f>SUM(V16:V16)</f>
        <v>14400</v>
      </c>
      <c r="W17" s="75"/>
      <c r="X17" s="76">
        <f>SUM(X16:X16)</f>
        <v>0</v>
      </c>
      <c r="Y17" s="76">
        <f>SUM(Y16:Y16)</f>
        <v>0</v>
      </c>
      <c r="Z17" s="76">
        <f>SUM(Z16:Z16)</f>
        <v>14400</v>
      </c>
      <c r="AA17" s="76">
        <f>SUM(AA16:AA16)</f>
        <v>9600</v>
      </c>
      <c r="AB17" s="76"/>
      <c r="AC17" s="76">
        <f>SUM(AC16:AC16)</f>
        <v>0</v>
      </c>
      <c r="AD17" s="76">
        <f>AA16</f>
        <v>9600</v>
      </c>
      <c r="AE17" s="76">
        <f>SUM(AE16:AE16)</f>
        <v>1800</v>
      </c>
      <c r="AF17" s="76">
        <f>AE16</f>
        <v>1800</v>
      </c>
      <c r="AG17" s="76">
        <f t="shared" ref="AG17:AJ17" si="5">SUM(AG16:AG16)</f>
        <v>11400</v>
      </c>
      <c r="AH17" s="76">
        <f t="shared" si="5"/>
        <v>43200</v>
      </c>
      <c r="AI17" s="76">
        <f t="shared" si="5"/>
        <v>35400</v>
      </c>
      <c r="AJ17" s="76">
        <f t="shared" si="5"/>
        <v>7800</v>
      </c>
      <c r="AK17" s="273"/>
    </row>
    <row r="18" spans="1:37" ht="12" hidden="1" customHeight="1" x14ac:dyDescent="0.3">
      <c r="A18" s="1172" t="s">
        <v>52</v>
      </c>
      <c r="B18" s="1128"/>
      <c r="C18" s="1128"/>
      <c r="D18" s="1128"/>
      <c r="E18" s="1128"/>
      <c r="F18" s="1128"/>
      <c r="G18" s="1128"/>
      <c r="H18" s="1128"/>
      <c r="I18" s="1128"/>
      <c r="J18" s="1128"/>
      <c r="K18" s="1128"/>
      <c r="L18" s="1128"/>
      <c r="M18" s="1128"/>
      <c r="N18" s="1128"/>
      <c r="O18" s="1128"/>
      <c r="P18" s="1128"/>
      <c r="Q18" s="1128"/>
      <c r="R18" s="1128"/>
      <c r="S18" s="1128"/>
      <c r="T18" s="1128"/>
      <c r="U18" s="1128"/>
      <c r="V18" s="1128"/>
      <c r="W18" s="1128"/>
      <c r="X18" s="1128"/>
      <c r="Y18" s="1128"/>
      <c r="Z18" s="1128"/>
      <c r="AA18" s="1128"/>
      <c r="AB18" s="1128"/>
      <c r="AC18" s="1128"/>
      <c r="AD18" s="1128"/>
      <c r="AE18" s="1128"/>
      <c r="AF18" s="1128"/>
      <c r="AG18" s="1128"/>
      <c r="AH18" s="1128"/>
      <c r="AI18" s="1128"/>
      <c r="AJ18" s="1173"/>
      <c r="AK18" s="295"/>
    </row>
    <row r="19" spans="1:37" ht="12" hidden="1" customHeight="1" x14ac:dyDescent="0.3">
      <c r="A19" s="810">
        <v>5</v>
      </c>
      <c r="B19" s="161"/>
      <c r="C19" s="799" t="s">
        <v>75</v>
      </c>
      <c r="D19" s="296" t="s">
        <v>42</v>
      </c>
      <c r="E19" s="297">
        <v>0</v>
      </c>
      <c r="F19" s="163">
        <v>0</v>
      </c>
      <c r="G19" s="298">
        <f>F19*E19</f>
        <v>0</v>
      </c>
      <c r="H19" s="299"/>
      <c r="I19" s="300"/>
      <c r="J19" s="301">
        <f t="shared" ref="J19:J20" si="6">I19*H19</f>
        <v>0</v>
      </c>
      <c r="K19" s="297">
        <v>0</v>
      </c>
      <c r="L19" s="163">
        <v>0</v>
      </c>
      <c r="M19" s="163">
        <v>0</v>
      </c>
      <c r="N19" s="298">
        <f t="shared" ref="N19" si="7">K19*L19*M19</f>
        <v>0</v>
      </c>
      <c r="O19" s="299"/>
      <c r="P19" s="300"/>
      <c r="Q19" s="300"/>
      <c r="R19" s="301">
        <f>O19*P19*Q19</f>
        <v>0</v>
      </c>
      <c r="S19" s="297">
        <v>0</v>
      </c>
      <c r="T19" s="163">
        <v>0</v>
      </c>
      <c r="U19" s="163">
        <v>0</v>
      </c>
      <c r="V19" s="163">
        <f>PRODUCT(S19:U19)</f>
        <v>0</v>
      </c>
      <c r="W19" s="163">
        <v>150</v>
      </c>
      <c r="X19" s="163">
        <v>0</v>
      </c>
      <c r="Y19" s="799">
        <f>PRODUCT(W19:X19)</f>
        <v>0</v>
      </c>
      <c r="Z19" s="298">
        <f>SUM(V19,Y19)</f>
        <v>0</v>
      </c>
      <c r="AA19" s="160"/>
      <c r="AB19" s="160"/>
      <c r="AC19" s="160"/>
      <c r="AD19" s="302">
        <f>PRODUCT(AA19:AC19)</f>
        <v>0</v>
      </c>
      <c r="AE19" s="160"/>
      <c r="AF19" s="303">
        <f>PRODUCT(AE19:AE19)</f>
        <v>0</v>
      </c>
      <c r="AG19" s="137">
        <f>SUM(AD19,AF19)</f>
        <v>0</v>
      </c>
      <c r="AH19" s="162">
        <f>G19+N19+Z19</f>
        <v>0</v>
      </c>
      <c r="AI19" s="137">
        <f>J19+R19+AG19</f>
        <v>0</v>
      </c>
      <c r="AJ19" s="799">
        <f>AH19-AI19</f>
        <v>0</v>
      </c>
      <c r="AK19" s="295"/>
    </row>
    <row r="20" spans="1:37" ht="21" hidden="1" customHeight="1" x14ac:dyDescent="0.3">
      <c r="A20" s="162">
        <v>6</v>
      </c>
      <c r="B20" s="167"/>
      <c r="C20" s="799" t="s">
        <v>75</v>
      </c>
      <c r="D20" s="296" t="s">
        <v>42</v>
      </c>
      <c r="E20" s="798">
        <v>0</v>
      </c>
      <c r="F20" s="799">
        <v>0</v>
      </c>
      <c r="G20" s="298">
        <f>F20*E20</f>
        <v>0</v>
      </c>
      <c r="H20" s="304"/>
      <c r="I20" s="97"/>
      <c r="J20" s="305">
        <f t="shared" si="6"/>
        <v>0</v>
      </c>
      <c r="K20" s="798">
        <v>0</v>
      </c>
      <c r="L20" s="799">
        <v>0</v>
      </c>
      <c r="M20" s="799">
        <v>0</v>
      </c>
      <c r="N20" s="298">
        <f>K20*L20*M20</f>
        <v>0</v>
      </c>
      <c r="O20" s="304"/>
      <c r="P20" s="97"/>
      <c r="Q20" s="97"/>
      <c r="R20" s="305">
        <f>O20*P20*Q20</f>
        <v>0</v>
      </c>
      <c r="S20" s="306">
        <v>0</v>
      </c>
      <c r="T20" s="799">
        <v>0</v>
      </c>
      <c r="U20" s="799">
        <v>0</v>
      </c>
      <c r="V20" s="163">
        <f>PRODUCT(S20:U20)</f>
        <v>0</v>
      </c>
      <c r="W20" s="799">
        <v>0</v>
      </c>
      <c r="X20" s="799">
        <v>0</v>
      </c>
      <c r="Y20" s="799">
        <f>PRODUCT(W20:X20)</f>
        <v>0</v>
      </c>
      <c r="Z20" s="162">
        <f>SUM(V20,Y20)</f>
        <v>0</v>
      </c>
      <c r="AA20" s="97"/>
      <c r="AB20" s="97"/>
      <c r="AC20" s="97"/>
      <c r="AD20" s="307">
        <f>PRODUCT(AA20:AC20)</f>
        <v>0</v>
      </c>
      <c r="AE20" s="97"/>
      <c r="AF20" s="308">
        <f>PRODUCT(AE20:AE20)</f>
        <v>0</v>
      </c>
      <c r="AG20" s="137">
        <f>SUM(AD20,AF20)</f>
        <v>0</v>
      </c>
      <c r="AH20" s="162">
        <f>G20+N20+Z20</f>
        <v>0</v>
      </c>
      <c r="AI20" s="137">
        <f>J20+R20+AG20</f>
        <v>0</v>
      </c>
      <c r="AJ20" s="799">
        <f>AH20-AI20</f>
        <v>0</v>
      </c>
      <c r="AK20" s="309"/>
    </row>
    <row r="21" spans="1:37" ht="36.75" hidden="1" customHeight="1" thickBot="1" x14ac:dyDescent="0.35">
      <c r="A21" s="310" t="s">
        <v>62</v>
      </c>
      <c r="B21" s="311"/>
      <c r="C21" s="311"/>
      <c r="D21" s="312"/>
      <c r="E21" s="313">
        <f>SUM(E19:E20)</f>
        <v>0</v>
      </c>
      <c r="F21" s="311"/>
      <c r="G21" s="314">
        <f>SUM(G19:G20)</f>
        <v>0</v>
      </c>
      <c r="H21" s="315"/>
      <c r="I21" s="316"/>
      <c r="J21" s="317">
        <f>SUM(J19:J20)</f>
        <v>0</v>
      </c>
      <c r="K21" s="313">
        <f>SUM(K19:K20)</f>
        <v>0</v>
      </c>
      <c r="L21" s="318">
        <f>SUM(L19:L20)</f>
        <v>0</v>
      </c>
      <c r="M21" s="311"/>
      <c r="N21" s="314">
        <f>SUM(N19:N20)</f>
        <v>0</v>
      </c>
      <c r="O21" s="315"/>
      <c r="P21" s="316"/>
      <c r="Q21" s="316"/>
      <c r="R21" s="317">
        <f>SUM(R19:R20)</f>
        <v>0</v>
      </c>
      <c r="S21" s="319">
        <f>SUM(S19:S20)</f>
        <v>0</v>
      </c>
      <c r="T21" s="311"/>
      <c r="U21" s="318">
        <f>SUM(U19:U20)</f>
        <v>0</v>
      </c>
      <c r="V21" s="318">
        <f>SUM(V19:V20)</f>
        <v>0</v>
      </c>
      <c r="W21" s="311"/>
      <c r="X21" s="318">
        <f>SUM(X19:X20)</f>
        <v>0</v>
      </c>
      <c r="Y21" s="318">
        <f>SUM(Y19:Y20)</f>
        <v>0</v>
      </c>
      <c r="Z21" s="318">
        <f>SUM(Z19:Z20)</f>
        <v>0</v>
      </c>
      <c r="AA21" s="316"/>
      <c r="AB21" s="316"/>
      <c r="AC21" s="316"/>
      <c r="AD21" s="282">
        <f>SUM(AD19:AD20)</f>
        <v>0</v>
      </c>
      <c r="AE21" s="316"/>
      <c r="AF21" s="320">
        <f>SUM(AF19:AF20)</f>
        <v>0</v>
      </c>
      <c r="AG21" s="321">
        <f>SUM(AG19:AG20)</f>
        <v>0</v>
      </c>
      <c r="AH21" s="318">
        <f>SUM(AH19:AH20)</f>
        <v>0</v>
      </c>
      <c r="AI21" s="321">
        <f>SUM(AI19:AI20)</f>
        <v>0</v>
      </c>
      <c r="AJ21" s="318">
        <f>SUM(AJ19:AJ20)</f>
        <v>0</v>
      </c>
      <c r="AK21" s="322"/>
    </row>
    <row r="22" spans="1:37" s="264" customFormat="1" ht="31.5" customHeight="1" thickBot="1" x14ac:dyDescent="0.35">
      <c r="A22" s="1109" t="s">
        <v>63</v>
      </c>
      <c r="B22" s="1110"/>
      <c r="C22" s="323"/>
      <c r="D22" s="323"/>
      <c r="E22" s="323">
        <f>E11+E14+E17+E21</f>
        <v>0</v>
      </c>
      <c r="F22" s="323"/>
      <c r="G22" s="325">
        <f>G11+G14+G17+G21</f>
        <v>0</v>
      </c>
      <c r="H22" s="325">
        <f>H11+H14+H17+H21</f>
        <v>0</v>
      </c>
      <c r="I22" s="325"/>
      <c r="J22" s="325">
        <f>J11+J14+J17+J21</f>
        <v>0</v>
      </c>
      <c r="K22" s="325">
        <f>K11+K14+K17+K21</f>
        <v>36</v>
      </c>
      <c r="L22" s="325">
        <f>L11+L14+L17+L21</f>
        <v>13</v>
      </c>
      <c r="M22" s="325"/>
      <c r="N22" s="325">
        <f>N11+N14+N17+N21</f>
        <v>74400</v>
      </c>
      <c r="O22" s="325">
        <f>O11+O14+O17+O21</f>
        <v>0</v>
      </c>
      <c r="P22" s="325">
        <f>P11+P14+P17+P21</f>
        <v>0</v>
      </c>
      <c r="Q22" s="325"/>
      <c r="R22" s="325">
        <f>R11+R14+R17+R21</f>
        <v>29400</v>
      </c>
      <c r="S22" s="325">
        <f>S11+S14+S17+S21</f>
        <v>48</v>
      </c>
      <c r="T22" s="325"/>
      <c r="U22" s="325">
        <f>U11+U14+U17+U21</f>
        <v>14</v>
      </c>
      <c r="V22" s="325">
        <f>V11+V14+V17+V21</f>
        <v>41400</v>
      </c>
      <c r="W22" s="325"/>
      <c r="X22" s="325">
        <f>X11+X14+X17+X21</f>
        <v>0</v>
      </c>
      <c r="Y22" s="325">
        <f>Y11+Y14+Y17+Y21</f>
        <v>0</v>
      </c>
      <c r="Z22" s="325">
        <f>Z11+Z14+Z17+Z21</f>
        <v>41400</v>
      </c>
      <c r="AA22" s="325">
        <f>AA11+AA14+AA17+AA21</f>
        <v>9600</v>
      </c>
      <c r="AB22" s="325"/>
      <c r="AC22" s="325">
        <f>AC11+AC14+AC17+AC21</f>
        <v>0</v>
      </c>
      <c r="AD22" s="325"/>
      <c r="AE22" s="325">
        <f>AE11+AE14+AE17+AE21</f>
        <v>1800</v>
      </c>
      <c r="AF22" s="325"/>
      <c r="AG22" s="325">
        <f>AG11+AG14+AG17+AG21</f>
        <v>11400</v>
      </c>
      <c r="AH22" s="325">
        <f>AH11+AH14+AH17+AH21</f>
        <v>115800</v>
      </c>
      <c r="AI22" s="325">
        <f>AI11+AI14+AI17+AI21</f>
        <v>40800</v>
      </c>
      <c r="AJ22" s="325">
        <f>AJ11+AJ14+AJ17+AJ21</f>
        <v>80400</v>
      </c>
      <c r="AK22" s="263"/>
    </row>
  </sheetData>
  <conditionalFormatting sqref="D19:D20">
    <cfRule type="containsText" dxfId="70" priority="10" operator="containsText" text="Да">
      <formula>NOT(ISERROR(SEARCH("Да",D19)))</formula>
    </cfRule>
  </conditionalFormatting>
  <conditionalFormatting sqref="D9:D10">
    <cfRule type="containsText" dxfId="69" priority="5" operator="containsText" text="Да">
      <formula>NOT(ISERROR(SEARCH("Да",D9)))</formula>
    </cfRule>
  </conditionalFormatting>
  <conditionalFormatting sqref="D13">
    <cfRule type="containsText" dxfId="68" priority="4" operator="containsText" text="Да">
      <formula>NOT(ISERROR(SEARCH("Да",D13)))</formula>
    </cfRule>
  </conditionalFormatting>
  <conditionalFormatting sqref="D16">
    <cfRule type="containsText" dxfId="67" priority="2" operator="containsText" text="Да">
      <formula>NOT(ISERROR(SEARCH("Да",D16)))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9:D20 D13 D9:D10 D16">
      <formula1>"Да,Нет"</formula1>
    </dataValidation>
  </dataValidations>
  <pageMargins left="0.7" right="0.7" top="0.75" bottom="0.75" header="0.3" footer="0.3"/>
  <pageSetup paperSize="9" scale="4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topLeftCell="I1" zoomScale="60" zoomScaleNormal="60" workbookViewId="0">
      <selection sqref="A1:XFD1048576"/>
    </sheetView>
  </sheetViews>
  <sheetFormatPr defaultRowHeight="18.75" x14ac:dyDescent="0.3"/>
  <cols>
    <col min="1" max="1" width="7" style="205" customWidth="1"/>
    <col min="2" max="2" width="38.28515625" style="205" customWidth="1"/>
    <col min="3" max="3" width="15.28515625" style="205" customWidth="1"/>
    <col min="4" max="4" width="0.28515625" style="205" hidden="1" customWidth="1"/>
    <col min="5" max="5" width="9.140625" style="205"/>
    <col min="6" max="6" width="13.5703125" style="205" hidden="1" customWidth="1"/>
    <col min="7" max="7" width="17.140625" style="205" customWidth="1"/>
    <col min="8" max="8" width="12.85546875" style="205" customWidth="1"/>
    <col min="9" max="9" width="14.5703125" style="205" customWidth="1"/>
    <col min="10" max="10" width="14.85546875" style="205" customWidth="1"/>
    <col min="11" max="12" width="9.42578125" style="205" hidden="1" customWidth="1"/>
    <col min="13" max="13" width="14.28515625" style="205" hidden="1" customWidth="1"/>
    <col min="14" max="14" width="16.42578125" style="205" customWidth="1"/>
    <col min="15" max="15" width="11.42578125" style="205" customWidth="1"/>
    <col min="16" max="16" width="14.28515625" style="205" customWidth="1"/>
    <col min="17" max="17" width="14" style="205" customWidth="1"/>
    <col min="18" max="18" width="13.7109375" style="205" customWidth="1"/>
    <col min="19" max="19" width="0.28515625" style="205" hidden="1" customWidth="1"/>
    <col min="20" max="20" width="13.5703125" style="205" hidden="1" customWidth="1"/>
    <col min="21" max="21" width="9.42578125" style="205" hidden="1" customWidth="1"/>
    <col min="22" max="22" width="14.5703125" style="205" customWidth="1"/>
    <col min="23" max="23" width="9.85546875" style="205" hidden="1" customWidth="1"/>
    <col min="24" max="24" width="12.7109375" style="205" hidden="1" customWidth="1"/>
    <col min="25" max="25" width="14" style="205" customWidth="1"/>
    <col min="26" max="26" width="16" style="205" hidden="1" customWidth="1"/>
    <col min="27" max="27" width="12.5703125" style="205" customWidth="1"/>
    <col min="28" max="28" width="11.42578125" style="205" customWidth="1"/>
    <col min="29" max="29" width="12.5703125" style="205" customWidth="1"/>
    <col min="30" max="30" width="10.7109375" style="205" customWidth="1"/>
    <col min="31" max="32" width="12.42578125" style="205" customWidth="1"/>
    <col min="33" max="33" width="16.140625" style="205" customWidth="1"/>
    <col min="34" max="34" width="24.28515625" style="205" customWidth="1"/>
    <col min="35" max="37" width="14.7109375" style="205" customWidth="1"/>
    <col min="38" max="16384" width="9.140625" style="205"/>
  </cols>
  <sheetData>
    <row r="1" spans="1:37" ht="18.75" customHeight="1" x14ac:dyDescent="0.3">
      <c r="A1" s="1114" t="s">
        <v>35</v>
      </c>
      <c r="B1" s="1114"/>
      <c r="C1" s="1114"/>
      <c r="D1" s="1114"/>
      <c r="E1" s="1114"/>
      <c r="F1" s="1114"/>
      <c r="G1" s="1114"/>
      <c r="H1" s="1114"/>
      <c r="I1" s="1114"/>
      <c r="J1" s="1114"/>
      <c r="K1" s="1114"/>
      <c r="L1" s="1114"/>
      <c r="M1" s="1114"/>
      <c r="N1" s="1114"/>
      <c r="O1" s="1114"/>
      <c r="P1" s="1114"/>
      <c r="Q1" s="1114"/>
      <c r="R1" s="1114"/>
      <c r="S1" s="1114"/>
      <c r="T1" s="1114"/>
      <c r="U1" s="1114"/>
      <c r="V1" s="1114"/>
      <c r="W1" s="1114"/>
      <c r="X1" s="1114"/>
      <c r="Y1" s="1114"/>
      <c r="Z1" s="1114"/>
      <c r="AA1" s="1114"/>
      <c r="AB1" s="1114"/>
      <c r="AC1" s="1114"/>
      <c r="AD1" s="1114"/>
      <c r="AE1" s="1114"/>
      <c r="AF1" s="1114"/>
      <c r="AG1" s="124"/>
      <c r="AH1" s="125"/>
      <c r="AI1" s="125"/>
      <c r="AJ1" s="125"/>
      <c r="AK1" s="125"/>
    </row>
    <row r="2" spans="1:37" ht="15.75" customHeight="1" x14ac:dyDescent="0.3">
      <c r="A2" s="816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125"/>
      <c r="AK2" s="125"/>
    </row>
    <row r="3" spans="1:37" ht="15.75" customHeight="1" x14ac:dyDescent="0.3">
      <c r="A3" s="819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19"/>
      <c r="AK3" s="124"/>
    </row>
    <row r="4" spans="1:37" ht="45.75" customHeight="1" x14ac:dyDescent="0.3">
      <c r="A4" s="823"/>
      <c r="B4" s="822" t="s">
        <v>46</v>
      </c>
      <c r="C4" s="822" t="s">
        <v>47</v>
      </c>
      <c r="D4" s="823" t="s">
        <v>50</v>
      </c>
      <c r="E4" s="824" t="s">
        <v>318</v>
      </c>
      <c r="F4" s="825"/>
      <c r="G4" s="825"/>
      <c r="H4" s="825"/>
      <c r="I4" s="825"/>
      <c r="J4" s="826"/>
      <c r="K4" s="824" t="str">
        <f>'стрельба пулевая'!$K$4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082" t="s">
        <v>74</v>
      </c>
    </row>
    <row r="5" spans="1:37" ht="17.25" customHeight="1" x14ac:dyDescent="0.3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082"/>
    </row>
    <row r="6" spans="1:37" ht="28.5" customHeight="1" x14ac:dyDescent="0.3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082"/>
    </row>
    <row r="7" spans="1:37" ht="29.25" customHeight="1" x14ac:dyDescent="0.3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084"/>
    </row>
    <row r="8" spans="1:37" ht="16.5" customHeight="1" x14ac:dyDescent="0.3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206"/>
    </row>
    <row r="9" spans="1:37" ht="33" hidden="1" customHeight="1" x14ac:dyDescent="0.3">
      <c r="A9" s="287">
        <v>1</v>
      </c>
      <c r="B9" s="288" t="s">
        <v>272</v>
      </c>
      <c r="C9" s="129" t="s">
        <v>68</v>
      </c>
      <c r="D9" s="130" t="s">
        <v>42</v>
      </c>
      <c r="E9" s="207">
        <v>0</v>
      </c>
      <c r="F9" s="135">
        <v>400</v>
      </c>
      <c r="G9" s="133">
        <f t="shared" ref="G9:G15" si="0">F9*E9</f>
        <v>0</v>
      </c>
      <c r="H9" s="134"/>
      <c r="I9" s="134"/>
      <c r="J9" s="134">
        <f t="shared" ref="J9" si="1">I9*H9</f>
        <v>0</v>
      </c>
      <c r="K9" s="135">
        <v>0</v>
      </c>
      <c r="L9" s="135">
        <v>0</v>
      </c>
      <c r="M9" s="135">
        <v>600</v>
      </c>
      <c r="N9" s="133">
        <f>K9*L9*M9</f>
        <v>0</v>
      </c>
      <c r="O9" s="134"/>
      <c r="P9" s="134"/>
      <c r="Q9" s="134"/>
      <c r="R9" s="134">
        <f>O9*P9*Q9</f>
        <v>0</v>
      </c>
      <c r="S9" s="135"/>
      <c r="T9" s="135">
        <v>200</v>
      </c>
      <c r="U9" s="135">
        <v>0</v>
      </c>
      <c r="V9" s="135">
        <f t="shared" ref="V9:V15" si="2">PRODUCT(S9:U9)</f>
        <v>0</v>
      </c>
      <c r="W9" s="135">
        <v>0</v>
      </c>
      <c r="X9" s="135">
        <v>0</v>
      </c>
      <c r="Y9" s="135">
        <f>PRODUCT(W9:X9)</f>
        <v>0</v>
      </c>
      <c r="Z9" s="133">
        <f>SUM(V9,Y9)</f>
        <v>0</v>
      </c>
      <c r="AA9" s="134"/>
      <c r="AB9" s="208"/>
      <c r="AC9" s="208"/>
      <c r="AD9" s="208">
        <f t="shared" ref="AD9" si="3">PRODUCT(AA9:AC9)</f>
        <v>0</v>
      </c>
      <c r="AE9" s="208">
        <v>0</v>
      </c>
      <c r="AF9" s="208">
        <f>PRODUCT(AE9:AE9)</f>
        <v>0</v>
      </c>
      <c r="AG9" s="134">
        <f t="shared" ref="AG9" si="4">SUM(AD9,AF9)</f>
        <v>0</v>
      </c>
      <c r="AH9" s="133">
        <f t="shared" ref="AH9:AH15" si="5">G9+N9+Z9</f>
        <v>0</v>
      </c>
      <c r="AI9" s="137">
        <f t="shared" ref="AI9" si="6">J9+R9+AG9</f>
        <v>0</v>
      </c>
      <c r="AJ9" s="209">
        <f>AH9-AI9</f>
        <v>0</v>
      </c>
      <c r="AK9" s="206"/>
    </row>
    <row r="10" spans="1:37" ht="43.5" customHeight="1" x14ac:dyDescent="0.3">
      <c r="A10" s="287">
        <v>1</v>
      </c>
      <c r="B10" s="288" t="s">
        <v>273</v>
      </c>
      <c r="C10" s="129" t="s">
        <v>69</v>
      </c>
      <c r="D10" s="130" t="s">
        <v>42</v>
      </c>
      <c r="E10" s="209">
        <v>12</v>
      </c>
      <c r="F10" s="132">
        <v>600</v>
      </c>
      <c r="G10" s="133">
        <f t="shared" si="0"/>
        <v>7200</v>
      </c>
      <c r="H10" s="1174">
        <v>0</v>
      </c>
      <c r="I10" s="1175"/>
      <c r="J10" s="1176"/>
      <c r="K10" s="132">
        <v>12</v>
      </c>
      <c r="L10" s="132">
        <v>2</v>
      </c>
      <c r="M10" s="132">
        <v>600</v>
      </c>
      <c r="N10" s="133">
        <f t="shared" ref="N10" si="7">K10*L10*M10</f>
        <v>14400</v>
      </c>
      <c r="O10" s="1174">
        <v>0</v>
      </c>
      <c r="P10" s="1175"/>
      <c r="Q10" s="1175"/>
      <c r="R10" s="1176"/>
      <c r="S10" s="132">
        <v>12</v>
      </c>
      <c r="T10" s="132">
        <v>300</v>
      </c>
      <c r="U10" s="132">
        <v>2</v>
      </c>
      <c r="V10" s="132">
        <f t="shared" si="2"/>
        <v>7200</v>
      </c>
      <c r="W10" s="132">
        <v>150</v>
      </c>
      <c r="X10" s="132">
        <v>0</v>
      </c>
      <c r="Y10" s="132">
        <f t="shared" ref="Y10:Y15" si="8">PRODUCT(W10:X10)</f>
        <v>0</v>
      </c>
      <c r="Z10" s="133">
        <f t="shared" ref="Z10:Z15" si="9">SUM(V10,Y10)</f>
        <v>7200</v>
      </c>
      <c r="AA10" s="1174">
        <v>0</v>
      </c>
      <c r="AB10" s="1175"/>
      <c r="AC10" s="1175"/>
      <c r="AD10" s="1176"/>
      <c r="AE10" s="1097">
        <v>0</v>
      </c>
      <c r="AF10" s="1098"/>
      <c r="AG10" s="933">
        <f>AA10+AE10</f>
        <v>0</v>
      </c>
      <c r="AH10" s="133">
        <f t="shared" si="5"/>
        <v>28800</v>
      </c>
      <c r="AI10" s="933">
        <f>H10+O10+AG10</f>
        <v>0</v>
      </c>
      <c r="AJ10" s="209">
        <f t="shared" ref="AJ10" si="10">AH10-AI10</f>
        <v>28800</v>
      </c>
      <c r="AK10" s="1177" t="s">
        <v>468</v>
      </c>
    </row>
    <row r="11" spans="1:37" ht="0.75" hidden="1" customHeight="1" x14ac:dyDescent="0.3">
      <c r="A11" s="287">
        <v>3</v>
      </c>
      <c r="B11" s="289" t="s">
        <v>274</v>
      </c>
      <c r="C11" s="239" t="s">
        <v>76</v>
      </c>
      <c r="D11" s="225" t="s">
        <v>42</v>
      </c>
      <c r="E11" s="225">
        <v>0</v>
      </c>
      <c r="F11" s="210">
        <v>600</v>
      </c>
      <c r="G11" s="210">
        <f t="shared" si="0"/>
        <v>0</v>
      </c>
      <c r="H11" s="1178"/>
      <c r="I11" s="1179"/>
      <c r="J11" s="1180"/>
      <c r="K11" s="210">
        <v>0</v>
      </c>
      <c r="L11" s="210">
        <v>2</v>
      </c>
      <c r="M11" s="210">
        <v>800</v>
      </c>
      <c r="N11" s="210">
        <f>K11*L11*M11</f>
        <v>0</v>
      </c>
      <c r="O11" s="1178"/>
      <c r="P11" s="1179"/>
      <c r="Q11" s="1179"/>
      <c r="R11" s="1180"/>
      <c r="S11" s="210">
        <v>0</v>
      </c>
      <c r="T11" s="210">
        <v>200</v>
      </c>
      <c r="U11" s="210"/>
      <c r="V11" s="210">
        <f t="shared" si="2"/>
        <v>0</v>
      </c>
      <c r="W11" s="210">
        <v>150</v>
      </c>
      <c r="X11" s="210"/>
      <c r="Y11" s="210"/>
      <c r="Z11" s="210">
        <f t="shared" ref="Z11:Z14" si="11">SUM(V11,Y11)</f>
        <v>0</v>
      </c>
      <c r="AA11" s="1178"/>
      <c r="AB11" s="1179"/>
      <c r="AC11" s="1179"/>
      <c r="AD11" s="1180"/>
      <c r="AE11" s="1099"/>
      <c r="AF11" s="1100"/>
      <c r="AG11" s="1101"/>
      <c r="AH11" s="210">
        <f t="shared" si="5"/>
        <v>0</v>
      </c>
      <c r="AI11" s="938"/>
      <c r="AJ11" s="211">
        <f>AH11-AI11</f>
        <v>0</v>
      </c>
      <c r="AK11" s="1181"/>
    </row>
    <row r="12" spans="1:37" ht="34.5" hidden="1" customHeight="1" x14ac:dyDescent="0.3">
      <c r="A12" s="287">
        <v>4</v>
      </c>
      <c r="B12" s="289" t="s">
        <v>274</v>
      </c>
      <c r="C12" s="239" t="s">
        <v>76</v>
      </c>
      <c r="D12" s="225" t="s">
        <v>42</v>
      </c>
      <c r="E12" s="225">
        <v>0</v>
      </c>
      <c r="F12" s="210">
        <v>600</v>
      </c>
      <c r="G12" s="210">
        <f t="shared" si="0"/>
        <v>0</v>
      </c>
      <c r="H12" s="1178"/>
      <c r="I12" s="1179"/>
      <c r="J12" s="1180"/>
      <c r="K12" s="210">
        <v>0</v>
      </c>
      <c r="L12" s="210">
        <v>2</v>
      </c>
      <c r="M12" s="210">
        <v>800</v>
      </c>
      <c r="N12" s="210">
        <f>K12*L12*M12</f>
        <v>0</v>
      </c>
      <c r="O12" s="1178"/>
      <c r="P12" s="1179"/>
      <c r="Q12" s="1179"/>
      <c r="R12" s="1180"/>
      <c r="S12" s="210">
        <v>0</v>
      </c>
      <c r="T12" s="210">
        <v>200</v>
      </c>
      <c r="U12" s="210"/>
      <c r="V12" s="210">
        <f t="shared" si="2"/>
        <v>0</v>
      </c>
      <c r="W12" s="210">
        <v>150</v>
      </c>
      <c r="X12" s="210"/>
      <c r="Y12" s="210"/>
      <c r="Z12" s="210">
        <f t="shared" si="11"/>
        <v>0</v>
      </c>
      <c r="AA12" s="1178"/>
      <c r="AB12" s="1179"/>
      <c r="AC12" s="1179"/>
      <c r="AD12" s="1180"/>
      <c r="AE12" s="1099"/>
      <c r="AF12" s="1100"/>
      <c r="AG12" s="1101"/>
      <c r="AH12" s="210">
        <f t="shared" si="5"/>
        <v>0</v>
      </c>
      <c r="AI12" s="938"/>
      <c r="AJ12" s="211">
        <f>AH12-AI12</f>
        <v>0</v>
      </c>
      <c r="AK12" s="1181"/>
    </row>
    <row r="13" spans="1:37" ht="47.25" customHeight="1" x14ac:dyDescent="0.3">
      <c r="A13" s="129">
        <v>2</v>
      </c>
      <c r="B13" s="241" t="s">
        <v>275</v>
      </c>
      <c r="C13" s="239" t="s">
        <v>69</v>
      </c>
      <c r="D13" s="225" t="s">
        <v>42</v>
      </c>
      <c r="E13" s="225">
        <v>10</v>
      </c>
      <c r="F13" s="210">
        <v>1000</v>
      </c>
      <c r="G13" s="210">
        <f t="shared" si="0"/>
        <v>10000</v>
      </c>
      <c r="H13" s="1178"/>
      <c r="I13" s="1179"/>
      <c r="J13" s="1180"/>
      <c r="K13" s="210">
        <v>10</v>
      </c>
      <c r="L13" s="210">
        <v>2</v>
      </c>
      <c r="M13" s="210">
        <v>600</v>
      </c>
      <c r="N13" s="210">
        <f>K13*L13*M13</f>
        <v>12000</v>
      </c>
      <c r="O13" s="1178"/>
      <c r="P13" s="1179"/>
      <c r="Q13" s="1179"/>
      <c r="R13" s="1180"/>
      <c r="S13" s="210">
        <v>10</v>
      </c>
      <c r="T13" s="210">
        <v>200</v>
      </c>
      <c r="U13" s="210">
        <v>2</v>
      </c>
      <c r="V13" s="210">
        <f t="shared" si="2"/>
        <v>4000</v>
      </c>
      <c r="W13" s="210"/>
      <c r="X13" s="210"/>
      <c r="Y13" s="210">
        <f t="shared" ref="Y13:Y14" si="12">PRODUCT(W13:X13)</f>
        <v>0</v>
      </c>
      <c r="Z13" s="210">
        <f t="shared" si="11"/>
        <v>4000</v>
      </c>
      <c r="AA13" s="1178"/>
      <c r="AB13" s="1179"/>
      <c r="AC13" s="1179"/>
      <c r="AD13" s="1180"/>
      <c r="AE13" s="1099"/>
      <c r="AF13" s="1100"/>
      <c r="AG13" s="1101"/>
      <c r="AH13" s="210">
        <f t="shared" si="5"/>
        <v>26000</v>
      </c>
      <c r="AI13" s="938"/>
      <c r="AJ13" s="211">
        <f>AH13-AI13</f>
        <v>26000</v>
      </c>
      <c r="AK13" s="1181"/>
    </row>
    <row r="14" spans="1:37" ht="43.5" customHeight="1" x14ac:dyDescent="0.3">
      <c r="A14" s="129">
        <v>3</v>
      </c>
      <c r="B14" s="241" t="s">
        <v>276</v>
      </c>
      <c r="C14" s="239" t="s">
        <v>69</v>
      </c>
      <c r="D14" s="225" t="s">
        <v>42</v>
      </c>
      <c r="E14" s="225"/>
      <c r="F14" s="210">
        <v>0</v>
      </c>
      <c r="G14" s="210">
        <f t="shared" si="0"/>
        <v>0</v>
      </c>
      <c r="H14" s="1178"/>
      <c r="I14" s="1179"/>
      <c r="J14" s="1180"/>
      <c r="K14" s="210"/>
      <c r="L14" s="210">
        <v>2</v>
      </c>
      <c r="M14" s="210">
        <v>600</v>
      </c>
      <c r="N14" s="210">
        <f>K14*L14*M14</f>
        <v>0</v>
      </c>
      <c r="O14" s="1178"/>
      <c r="P14" s="1179"/>
      <c r="Q14" s="1179"/>
      <c r="R14" s="1180"/>
      <c r="S14" s="210">
        <v>13</v>
      </c>
      <c r="T14" s="210">
        <v>200</v>
      </c>
      <c r="U14" s="210">
        <v>1</v>
      </c>
      <c r="V14" s="210">
        <f t="shared" si="2"/>
        <v>2600</v>
      </c>
      <c r="W14" s="210"/>
      <c r="X14" s="210"/>
      <c r="Y14" s="210">
        <f t="shared" si="12"/>
        <v>0</v>
      </c>
      <c r="Z14" s="210">
        <f t="shared" si="11"/>
        <v>2600</v>
      </c>
      <c r="AA14" s="1178"/>
      <c r="AB14" s="1179"/>
      <c r="AC14" s="1179"/>
      <c r="AD14" s="1180"/>
      <c r="AE14" s="1099"/>
      <c r="AF14" s="1100"/>
      <c r="AG14" s="1101"/>
      <c r="AH14" s="210">
        <f t="shared" si="5"/>
        <v>2600</v>
      </c>
      <c r="AI14" s="938"/>
      <c r="AJ14" s="211">
        <f>AH14-AI14</f>
        <v>2600</v>
      </c>
      <c r="AK14" s="1181"/>
    </row>
    <row r="15" spans="1:37" ht="41.25" customHeight="1" x14ac:dyDescent="0.3">
      <c r="A15" s="129">
        <v>4</v>
      </c>
      <c r="B15" s="241" t="s">
        <v>377</v>
      </c>
      <c r="C15" s="239" t="s">
        <v>69</v>
      </c>
      <c r="D15" s="225" t="s">
        <v>42</v>
      </c>
      <c r="E15" s="225"/>
      <c r="F15" s="210">
        <v>0</v>
      </c>
      <c r="G15" s="210">
        <f t="shared" si="0"/>
        <v>0</v>
      </c>
      <c r="H15" s="1182"/>
      <c r="I15" s="1183"/>
      <c r="J15" s="1184"/>
      <c r="K15" s="210"/>
      <c r="L15" s="210">
        <v>2</v>
      </c>
      <c r="M15" s="210">
        <v>600</v>
      </c>
      <c r="N15" s="210">
        <f>K15*L15*M15</f>
        <v>0</v>
      </c>
      <c r="O15" s="1182"/>
      <c r="P15" s="1183"/>
      <c r="Q15" s="1183"/>
      <c r="R15" s="1184"/>
      <c r="S15" s="210">
        <v>13</v>
      </c>
      <c r="T15" s="210">
        <v>200</v>
      </c>
      <c r="U15" s="210">
        <v>1</v>
      </c>
      <c r="V15" s="210">
        <f t="shared" si="2"/>
        <v>2600</v>
      </c>
      <c r="W15" s="210">
        <v>150</v>
      </c>
      <c r="X15" s="210">
        <v>13</v>
      </c>
      <c r="Y15" s="210">
        <f t="shared" si="8"/>
        <v>1950</v>
      </c>
      <c r="Z15" s="210">
        <f t="shared" si="9"/>
        <v>4550</v>
      </c>
      <c r="AA15" s="1182"/>
      <c r="AB15" s="1183"/>
      <c r="AC15" s="1183"/>
      <c r="AD15" s="1184"/>
      <c r="AE15" s="1102"/>
      <c r="AF15" s="1103"/>
      <c r="AG15" s="1104"/>
      <c r="AH15" s="210">
        <f t="shared" si="5"/>
        <v>4550</v>
      </c>
      <c r="AI15" s="943"/>
      <c r="AJ15" s="211">
        <f>AH15-AI15</f>
        <v>4550</v>
      </c>
      <c r="AK15" s="1185"/>
    </row>
    <row r="16" spans="1:37" ht="28.5" customHeight="1" x14ac:dyDescent="0.3">
      <c r="A16" s="1087" t="s">
        <v>59</v>
      </c>
      <c r="B16" s="879"/>
      <c r="C16" s="112"/>
      <c r="D16" s="112"/>
      <c r="E16" s="192">
        <f>SUM(E9:E15)</f>
        <v>22</v>
      </c>
      <c r="F16" s="76">
        <f t="shared" ref="F16:AH16" si="13">SUM(F9:F15)</f>
        <v>3200</v>
      </c>
      <c r="G16" s="76">
        <f t="shared" si="13"/>
        <v>17200</v>
      </c>
      <c r="H16" s="76">
        <f t="shared" si="13"/>
        <v>0</v>
      </c>
      <c r="I16" s="76">
        <f t="shared" si="13"/>
        <v>0</v>
      </c>
      <c r="J16" s="76">
        <f>H10</f>
        <v>0</v>
      </c>
      <c r="K16" s="76">
        <f t="shared" si="13"/>
        <v>22</v>
      </c>
      <c r="L16" s="76">
        <f t="shared" si="13"/>
        <v>12</v>
      </c>
      <c r="M16" s="76">
        <f t="shared" si="13"/>
        <v>4600</v>
      </c>
      <c r="N16" s="76">
        <f t="shared" si="13"/>
        <v>26400</v>
      </c>
      <c r="O16" s="76">
        <f t="shared" si="13"/>
        <v>0</v>
      </c>
      <c r="P16" s="76">
        <f t="shared" si="13"/>
        <v>0</v>
      </c>
      <c r="Q16" s="76">
        <f t="shared" si="13"/>
        <v>0</v>
      </c>
      <c r="R16" s="76">
        <f>O10</f>
        <v>0</v>
      </c>
      <c r="S16" s="76">
        <f t="shared" si="13"/>
        <v>48</v>
      </c>
      <c r="T16" s="76">
        <f t="shared" si="13"/>
        <v>1500</v>
      </c>
      <c r="U16" s="76">
        <f t="shared" si="13"/>
        <v>6</v>
      </c>
      <c r="V16" s="76">
        <f t="shared" si="13"/>
        <v>16400</v>
      </c>
      <c r="W16" s="76">
        <f t="shared" si="13"/>
        <v>600</v>
      </c>
      <c r="X16" s="76">
        <f t="shared" si="13"/>
        <v>13</v>
      </c>
      <c r="Y16" s="76">
        <f t="shared" si="13"/>
        <v>1950</v>
      </c>
      <c r="Z16" s="76">
        <f t="shared" si="13"/>
        <v>18350</v>
      </c>
      <c r="AA16" s="76">
        <f t="shared" si="13"/>
        <v>0</v>
      </c>
      <c r="AB16" s="76">
        <f t="shared" si="13"/>
        <v>0</v>
      </c>
      <c r="AC16" s="76">
        <f t="shared" si="13"/>
        <v>0</v>
      </c>
      <c r="AD16" s="76">
        <f>AA10</f>
        <v>0</v>
      </c>
      <c r="AE16" s="76">
        <f t="shared" si="13"/>
        <v>0</v>
      </c>
      <c r="AF16" s="76">
        <f>AE10</f>
        <v>0</v>
      </c>
      <c r="AG16" s="76">
        <f t="shared" si="13"/>
        <v>0</v>
      </c>
      <c r="AH16" s="76">
        <f t="shared" si="13"/>
        <v>61950</v>
      </c>
      <c r="AI16" s="97">
        <f t="shared" ref="AI16:AJ16" si="14">SUM(AI9:AI15)</f>
        <v>0</v>
      </c>
      <c r="AJ16" s="212">
        <f t="shared" si="14"/>
        <v>61950</v>
      </c>
      <c r="AK16" s="242"/>
    </row>
    <row r="17" spans="1:37" ht="19.5" customHeight="1" x14ac:dyDescent="0.3">
      <c r="A17" s="1088" t="s">
        <v>49</v>
      </c>
      <c r="B17" s="974"/>
      <c r="C17" s="974"/>
      <c r="D17" s="974"/>
      <c r="E17" s="974"/>
      <c r="F17" s="974"/>
      <c r="G17" s="974"/>
      <c r="H17" s="974"/>
      <c r="I17" s="974"/>
      <c r="J17" s="974"/>
      <c r="K17" s="974"/>
      <c r="L17" s="974"/>
      <c r="M17" s="974"/>
      <c r="N17" s="974"/>
      <c r="O17" s="974"/>
      <c r="P17" s="974"/>
      <c r="Q17" s="974"/>
      <c r="R17" s="974"/>
      <c r="S17" s="974"/>
      <c r="T17" s="974"/>
      <c r="U17" s="974"/>
      <c r="V17" s="974"/>
      <c r="W17" s="974"/>
      <c r="X17" s="974"/>
      <c r="Y17" s="974"/>
      <c r="Z17" s="974"/>
      <c r="AA17" s="974"/>
      <c r="AB17" s="974"/>
      <c r="AC17" s="974"/>
      <c r="AD17" s="974"/>
      <c r="AE17" s="974"/>
      <c r="AF17" s="974"/>
      <c r="AG17" s="974"/>
      <c r="AH17" s="974"/>
      <c r="AI17" s="974"/>
      <c r="AJ17" s="1089"/>
      <c r="AK17" s="242"/>
    </row>
    <row r="18" spans="1:37" ht="0.75" hidden="1" customHeight="1" x14ac:dyDescent="0.3">
      <c r="A18" s="142">
        <v>8</v>
      </c>
      <c r="B18" s="141" t="s">
        <v>268</v>
      </c>
      <c r="C18" s="142" t="s">
        <v>86</v>
      </c>
      <c r="D18" s="143" t="s">
        <v>42</v>
      </c>
      <c r="E18" s="143">
        <v>0</v>
      </c>
      <c r="F18" s="54">
        <v>1300</v>
      </c>
      <c r="G18" s="54">
        <f t="shared" ref="G18:G23" si="15">F18*E18</f>
        <v>0</v>
      </c>
      <c r="H18" s="47"/>
      <c r="I18" s="47"/>
      <c r="J18" s="47">
        <f t="shared" ref="J18" si="16">I18*H18</f>
        <v>0</v>
      </c>
      <c r="K18" s="54">
        <v>5</v>
      </c>
      <c r="L18" s="54">
        <v>0</v>
      </c>
      <c r="M18" s="54">
        <v>600</v>
      </c>
      <c r="N18" s="54">
        <f t="shared" ref="N18:N23" si="17">K18*L18*M18</f>
        <v>0</v>
      </c>
      <c r="O18" s="47"/>
      <c r="P18" s="47"/>
      <c r="Q18" s="47"/>
      <c r="R18" s="47">
        <f t="shared" ref="R18" si="18">O18*P18*Q18</f>
        <v>0</v>
      </c>
      <c r="S18" s="54">
        <v>0</v>
      </c>
      <c r="T18" s="54">
        <v>200</v>
      </c>
      <c r="U18" s="54">
        <v>0</v>
      </c>
      <c r="V18" s="54">
        <f t="shared" ref="V18:V23" si="19">PRODUCT(S18:U18)</f>
        <v>0</v>
      </c>
      <c r="W18" s="54"/>
      <c r="X18" s="54">
        <v>0</v>
      </c>
      <c r="Y18" s="54">
        <f t="shared" ref="Y18:Y23" si="20">PRODUCT(W18:X18)</f>
        <v>0</v>
      </c>
      <c r="Z18" s="54">
        <f t="shared" ref="Z18:Z23" si="21">SUM(V18,Y18)</f>
        <v>0</v>
      </c>
      <c r="AA18" s="47"/>
      <c r="AB18" s="47">
        <v>0</v>
      </c>
      <c r="AC18" s="47"/>
      <c r="AD18" s="47">
        <f t="shared" ref="AD18" si="22">PRODUCT(AA18:AC18)</f>
        <v>0</v>
      </c>
      <c r="AE18" s="47"/>
      <c r="AF18" s="47">
        <f>PRODUCT(AE18:AE18)</f>
        <v>0</v>
      </c>
      <c r="AG18" s="47">
        <f t="shared" ref="AG18" si="23">SUM(AD18,AF18)</f>
        <v>0</v>
      </c>
      <c r="AH18" s="54">
        <f t="shared" ref="AH18:AH23" si="24">G18+N18+Z18</f>
        <v>0</v>
      </c>
      <c r="AI18" s="144">
        <f t="shared" ref="AI18" si="25">J18+R18+AG18</f>
        <v>0</v>
      </c>
      <c r="AJ18" s="213">
        <f t="shared" ref="AJ18:AJ23" si="26">AH18-AI18</f>
        <v>0</v>
      </c>
      <c r="AK18" s="243"/>
    </row>
    <row r="19" spans="1:37" ht="32.25" customHeight="1" x14ac:dyDescent="0.3">
      <c r="A19" s="142">
        <v>5</v>
      </c>
      <c r="B19" s="141" t="s">
        <v>269</v>
      </c>
      <c r="C19" s="142" t="s">
        <v>86</v>
      </c>
      <c r="D19" s="143" t="s">
        <v>42</v>
      </c>
      <c r="E19" s="143">
        <v>5</v>
      </c>
      <c r="F19" s="54">
        <v>1300</v>
      </c>
      <c r="G19" s="54">
        <f t="shared" si="15"/>
        <v>6500</v>
      </c>
      <c r="H19" s="1046">
        <v>28559.1</v>
      </c>
      <c r="I19" s="1047"/>
      <c r="J19" s="1048"/>
      <c r="K19" s="54">
        <v>5</v>
      </c>
      <c r="L19" s="54">
        <v>2</v>
      </c>
      <c r="M19" s="54">
        <v>600</v>
      </c>
      <c r="N19" s="54">
        <f t="shared" si="17"/>
        <v>6000</v>
      </c>
      <c r="O19" s="1046">
        <v>9400</v>
      </c>
      <c r="P19" s="1047"/>
      <c r="Q19" s="1047"/>
      <c r="R19" s="1048"/>
      <c r="S19" s="54">
        <v>5</v>
      </c>
      <c r="T19" s="54">
        <v>200</v>
      </c>
      <c r="U19" s="54">
        <v>2</v>
      </c>
      <c r="V19" s="54">
        <f t="shared" si="19"/>
        <v>2000</v>
      </c>
      <c r="W19" s="54">
        <v>150</v>
      </c>
      <c r="X19" s="54">
        <v>5</v>
      </c>
      <c r="Y19" s="54">
        <f t="shared" si="20"/>
        <v>750</v>
      </c>
      <c r="Z19" s="54">
        <f t="shared" si="21"/>
        <v>2750</v>
      </c>
      <c r="AA19" s="1046">
        <v>6200</v>
      </c>
      <c r="AB19" s="1047"/>
      <c r="AC19" s="1047"/>
      <c r="AD19" s="1048"/>
      <c r="AE19" s="1046">
        <v>5550</v>
      </c>
      <c r="AF19" s="1048"/>
      <c r="AG19" s="993">
        <f>AA19+AE19</f>
        <v>11750</v>
      </c>
      <c r="AH19" s="54">
        <f t="shared" si="24"/>
        <v>15250</v>
      </c>
      <c r="AI19" s="993">
        <f>H19+O19+AG19</f>
        <v>49709.1</v>
      </c>
      <c r="AJ19" s="213">
        <f t="shared" si="26"/>
        <v>-34459.1</v>
      </c>
      <c r="AK19" s="244"/>
    </row>
    <row r="20" spans="1:37" ht="31.5" hidden="1" customHeight="1" x14ac:dyDescent="0.3">
      <c r="A20" s="142">
        <v>10</v>
      </c>
      <c r="B20" s="141" t="s">
        <v>270</v>
      </c>
      <c r="C20" s="142" t="s">
        <v>71</v>
      </c>
      <c r="D20" s="143" t="s">
        <v>42</v>
      </c>
      <c r="E20" s="143">
        <v>0</v>
      </c>
      <c r="F20" s="54">
        <v>4200</v>
      </c>
      <c r="G20" s="54">
        <f t="shared" si="15"/>
        <v>0</v>
      </c>
      <c r="H20" s="1049"/>
      <c r="I20" s="1050"/>
      <c r="J20" s="1051"/>
      <c r="K20" s="54">
        <v>0</v>
      </c>
      <c r="L20" s="54">
        <v>2</v>
      </c>
      <c r="M20" s="54">
        <v>600</v>
      </c>
      <c r="N20" s="54">
        <f t="shared" si="17"/>
        <v>0</v>
      </c>
      <c r="O20" s="1049"/>
      <c r="P20" s="1050"/>
      <c r="Q20" s="1050"/>
      <c r="R20" s="1051"/>
      <c r="S20" s="54">
        <v>0</v>
      </c>
      <c r="T20" s="54">
        <v>200</v>
      </c>
      <c r="U20" s="54">
        <v>2</v>
      </c>
      <c r="V20" s="54">
        <f t="shared" si="19"/>
        <v>0</v>
      </c>
      <c r="W20" s="54">
        <v>150</v>
      </c>
      <c r="X20" s="54">
        <v>0</v>
      </c>
      <c r="Y20" s="54">
        <f t="shared" si="20"/>
        <v>0</v>
      </c>
      <c r="Z20" s="54">
        <f t="shared" si="21"/>
        <v>0</v>
      </c>
      <c r="AA20" s="1049"/>
      <c r="AB20" s="1050"/>
      <c r="AC20" s="1050"/>
      <c r="AD20" s="1051"/>
      <c r="AE20" s="1049"/>
      <c r="AF20" s="1051"/>
      <c r="AG20" s="1052"/>
      <c r="AH20" s="54">
        <f t="shared" si="24"/>
        <v>0</v>
      </c>
      <c r="AI20" s="996"/>
      <c r="AJ20" s="213">
        <f t="shared" si="26"/>
        <v>0</v>
      </c>
      <c r="AK20" s="244"/>
    </row>
    <row r="21" spans="1:37" ht="42.75" customHeight="1" x14ac:dyDescent="0.3">
      <c r="A21" s="142">
        <v>6</v>
      </c>
      <c r="B21" s="141" t="s">
        <v>378</v>
      </c>
      <c r="C21" s="142" t="s">
        <v>71</v>
      </c>
      <c r="D21" s="143" t="s">
        <v>42</v>
      </c>
      <c r="E21" s="143">
        <v>5</v>
      </c>
      <c r="F21" s="54">
        <v>1300</v>
      </c>
      <c r="G21" s="54">
        <f t="shared" si="15"/>
        <v>6500</v>
      </c>
      <c r="H21" s="1049"/>
      <c r="I21" s="1050"/>
      <c r="J21" s="1051"/>
      <c r="K21" s="54">
        <v>5</v>
      </c>
      <c r="L21" s="54">
        <v>2</v>
      </c>
      <c r="M21" s="54">
        <v>600</v>
      </c>
      <c r="N21" s="54">
        <f t="shared" si="17"/>
        <v>6000</v>
      </c>
      <c r="O21" s="1049"/>
      <c r="P21" s="1050"/>
      <c r="Q21" s="1050"/>
      <c r="R21" s="1051"/>
      <c r="S21" s="54">
        <v>5</v>
      </c>
      <c r="T21" s="54">
        <v>200</v>
      </c>
      <c r="U21" s="54">
        <v>2</v>
      </c>
      <c r="V21" s="54">
        <f t="shared" si="19"/>
        <v>2000</v>
      </c>
      <c r="W21" s="54">
        <v>150</v>
      </c>
      <c r="X21" s="54">
        <v>5</v>
      </c>
      <c r="Y21" s="54">
        <f t="shared" si="20"/>
        <v>750</v>
      </c>
      <c r="Z21" s="54">
        <f t="shared" si="21"/>
        <v>2750</v>
      </c>
      <c r="AA21" s="1049"/>
      <c r="AB21" s="1050"/>
      <c r="AC21" s="1050"/>
      <c r="AD21" s="1051"/>
      <c r="AE21" s="1049"/>
      <c r="AF21" s="1051"/>
      <c r="AG21" s="1052"/>
      <c r="AH21" s="54">
        <f t="shared" si="24"/>
        <v>15250</v>
      </c>
      <c r="AI21" s="996"/>
      <c r="AJ21" s="213">
        <f t="shared" si="26"/>
        <v>15250</v>
      </c>
      <c r="AK21" s="244"/>
    </row>
    <row r="22" spans="1:37" ht="27" hidden="1" customHeight="1" x14ac:dyDescent="0.3">
      <c r="A22" s="142">
        <v>12</v>
      </c>
      <c r="B22" s="141" t="s">
        <v>271</v>
      </c>
      <c r="C22" s="142" t="s">
        <v>71</v>
      </c>
      <c r="D22" s="143" t="s">
        <v>42</v>
      </c>
      <c r="E22" s="143"/>
      <c r="F22" s="54">
        <v>1300</v>
      </c>
      <c r="G22" s="54">
        <f t="shared" si="15"/>
        <v>0</v>
      </c>
      <c r="H22" s="1049"/>
      <c r="I22" s="1050"/>
      <c r="J22" s="1051"/>
      <c r="K22" s="54">
        <v>5</v>
      </c>
      <c r="L22" s="54"/>
      <c r="M22" s="54">
        <v>600</v>
      </c>
      <c r="N22" s="54">
        <f t="shared" si="17"/>
        <v>0</v>
      </c>
      <c r="O22" s="1049"/>
      <c r="P22" s="1050"/>
      <c r="Q22" s="1050"/>
      <c r="R22" s="1051"/>
      <c r="S22" s="54">
        <v>0</v>
      </c>
      <c r="T22" s="54">
        <v>200</v>
      </c>
      <c r="U22" s="54"/>
      <c r="V22" s="54">
        <f t="shared" si="19"/>
        <v>0</v>
      </c>
      <c r="W22" s="54">
        <v>150</v>
      </c>
      <c r="X22" s="54">
        <v>0</v>
      </c>
      <c r="Y22" s="54">
        <f t="shared" si="20"/>
        <v>0</v>
      </c>
      <c r="Z22" s="54">
        <f t="shared" si="21"/>
        <v>0</v>
      </c>
      <c r="AA22" s="1049"/>
      <c r="AB22" s="1050"/>
      <c r="AC22" s="1050"/>
      <c r="AD22" s="1051"/>
      <c r="AE22" s="1049"/>
      <c r="AF22" s="1051"/>
      <c r="AG22" s="1052"/>
      <c r="AH22" s="54">
        <f t="shared" si="24"/>
        <v>0</v>
      </c>
      <c r="AI22" s="996"/>
      <c r="AJ22" s="213">
        <f t="shared" si="26"/>
        <v>0</v>
      </c>
      <c r="AK22" s="244"/>
    </row>
    <row r="23" spans="1:37" ht="48" customHeight="1" x14ac:dyDescent="0.3">
      <c r="A23" s="142">
        <v>7</v>
      </c>
      <c r="B23" s="141" t="s">
        <v>379</v>
      </c>
      <c r="C23" s="142" t="s">
        <v>190</v>
      </c>
      <c r="D23" s="143" t="s">
        <v>42</v>
      </c>
      <c r="E23" s="143">
        <v>0</v>
      </c>
      <c r="F23" s="54">
        <v>1300</v>
      </c>
      <c r="G23" s="54">
        <f t="shared" si="15"/>
        <v>0</v>
      </c>
      <c r="H23" s="1053"/>
      <c r="I23" s="1054"/>
      <c r="J23" s="1055"/>
      <c r="K23" s="54">
        <v>0</v>
      </c>
      <c r="L23" s="54">
        <v>2</v>
      </c>
      <c r="M23" s="54">
        <v>600</v>
      </c>
      <c r="N23" s="54">
        <f t="shared" si="17"/>
        <v>0</v>
      </c>
      <c r="O23" s="1053"/>
      <c r="P23" s="1054"/>
      <c r="Q23" s="1054"/>
      <c r="R23" s="1055"/>
      <c r="S23" s="54">
        <v>13</v>
      </c>
      <c r="T23" s="54">
        <v>200</v>
      </c>
      <c r="U23" s="54">
        <v>1</v>
      </c>
      <c r="V23" s="54">
        <f t="shared" si="19"/>
        <v>2600</v>
      </c>
      <c r="W23" s="54">
        <v>150</v>
      </c>
      <c r="X23" s="54">
        <v>0</v>
      </c>
      <c r="Y23" s="54">
        <f t="shared" si="20"/>
        <v>0</v>
      </c>
      <c r="Z23" s="54">
        <f t="shared" si="21"/>
        <v>2600</v>
      </c>
      <c r="AA23" s="1053"/>
      <c r="AB23" s="1054"/>
      <c r="AC23" s="1054"/>
      <c r="AD23" s="1055"/>
      <c r="AE23" s="1053"/>
      <c r="AF23" s="1055"/>
      <c r="AG23" s="1056"/>
      <c r="AH23" s="54">
        <f t="shared" si="24"/>
        <v>2600</v>
      </c>
      <c r="AI23" s="997"/>
      <c r="AJ23" s="213">
        <f t="shared" si="26"/>
        <v>2600</v>
      </c>
      <c r="AK23" s="244"/>
    </row>
    <row r="24" spans="1:37" ht="33" customHeight="1" x14ac:dyDescent="0.3">
      <c r="A24" s="1087" t="s">
        <v>60</v>
      </c>
      <c r="B24" s="879"/>
      <c r="C24" s="113"/>
      <c r="D24" s="112"/>
      <c r="E24" s="192">
        <f>SUM(E18:E23)</f>
        <v>10</v>
      </c>
      <c r="F24" s="76">
        <f t="shared" ref="F24:AH24" si="27">SUM(F18:F23)</f>
        <v>10700</v>
      </c>
      <c r="G24" s="76">
        <f t="shared" si="27"/>
        <v>13000</v>
      </c>
      <c r="H24" s="76">
        <f t="shared" si="27"/>
        <v>28559.1</v>
      </c>
      <c r="I24" s="76">
        <f t="shared" si="27"/>
        <v>0</v>
      </c>
      <c r="J24" s="76">
        <f>H19</f>
        <v>28559.1</v>
      </c>
      <c r="K24" s="76">
        <f t="shared" si="27"/>
        <v>20</v>
      </c>
      <c r="L24" s="76">
        <f t="shared" si="27"/>
        <v>8</v>
      </c>
      <c r="M24" s="76">
        <f t="shared" si="27"/>
        <v>3600</v>
      </c>
      <c r="N24" s="76">
        <f t="shared" si="27"/>
        <v>12000</v>
      </c>
      <c r="O24" s="76">
        <f t="shared" si="27"/>
        <v>9400</v>
      </c>
      <c r="P24" s="76">
        <f t="shared" si="27"/>
        <v>0</v>
      </c>
      <c r="Q24" s="76">
        <f t="shared" si="27"/>
        <v>0</v>
      </c>
      <c r="R24" s="76">
        <f>O19</f>
        <v>9400</v>
      </c>
      <c r="S24" s="76">
        <f t="shared" si="27"/>
        <v>23</v>
      </c>
      <c r="T24" s="76">
        <f t="shared" si="27"/>
        <v>1200</v>
      </c>
      <c r="U24" s="76">
        <f t="shared" si="27"/>
        <v>7</v>
      </c>
      <c r="V24" s="76">
        <f t="shared" si="27"/>
        <v>6600</v>
      </c>
      <c r="W24" s="76">
        <f t="shared" si="27"/>
        <v>750</v>
      </c>
      <c r="X24" s="76">
        <f t="shared" si="27"/>
        <v>10</v>
      </c>
      <c r="Y24" s="76">
        <f t="shared" si="27"/>
        <v>1500</v>
      </c>
      <c r="Z24" s="76">
        <f t="shared" si="27"/>
        <v>8100</v>
      </c>
      <c r="AA24" s="76">
        <f t="shared" si="27"/>
        <v>6200</v>
      </c>
      <c r="AB24" s="76">
        <f t="shared" si="27"/>
        <v>0</v>
      </c>
      <c r="AC24" s="76">
        <f t="shared" si="27"/>
        <v>0</v>
      </c>
      <c r="AD24" s="76">
        <f>AA19</f>
        <v>6200</v>
      </c>
      <c r="AE24" s="76">
        <f t="shared" si="27"/>
        <v>5550</v>
      </c>
      <c r="AF24" s="76">
        <f>AE19</f>
        <v>5550</v>
      </c>
      <c r="AG24" s="76">
        <f>AG19</f>
        <v>11750</v>
      </c>
      <c r="AH24" s="76">
        <f t="shared" si="27"/>
        <v>33100</v>
      </c>
      <c r="AI24" s="97">
        <f>SUM(AI18:AI23)</f>
        <v>49709.1</v>
      </c>
      <c r="AJ24" s="155">
        <f>SUM(AJ18:AJ23)</f>
        <v>-16609.099999999999</v>
      </c>
      <c r="AK24" s="242"/>
    </row>
    <row r="25" spans="1:37" ht="4.5" hidden="1" customHeight="1" x14ac:dyDescent="0.3">
      <c r="A25" s="1090" t="s">
        <v>51</v>
      </c>
      <c r="B25" s="977"/>
      <c r="C25" s="977"/>
      <c r="D25" s="977"/>
      <c r="E25" s="977"/>
      <c r="F25" s="977"/>
      <c r="G25" s="977"/>
      <c r="H25" s="977"/>
      <c r="I25" s="977"/>
      <c r="J25" s="977"/>
      <c r="K25" s="977"/>
      <c r="L25" s="977"/>
      <c r="M25" s="977"/>
      <c r="N25" s="977"/>
      <c r="O25" s="977"/>
      <c r="P25" s="977"/>
      <c r="Q25" s="977"/>
      <c r="R25" s="977"/>
      <c r="S25" s="977"/>
      <c r="T25" s="977"/>
      <c r="U25" s="977"/>
      <c r="V25" s="977"/>
      <c r="W25" s="977"/>
      <c r="X25" s="977"/>
      <c r="Y25" s="977"/>
      <c r="Z25" s="977"/>
      <c r="AA25" s="977"/>
      <c r="AB25" s="977"/>
      <c r="AC25" s="977"/>
      <c r="AD25" s="977"/>
      <c r="AE25" s="977"/>
      <c r="AF25" s="977"/>
      <c r="AG25" s="977"/>
      <c r="AH25" s="977"/>
      <c r="AI25" s="977"/>
      <c r="AJ25" s="1091"/>
      <c r="AK25" s="242"/>
    </row>
    <row r="26" spans="1:37" ht="18.75" hidden="1" customHeight="1" x14ac:dyDescent="0.3">
      <c r="A26" s="102">
        <v>14</v>
      </c>
      <c r="B26" s="156"/>
      <c r="C26" s="102" t="s">
        <v>73</v>
      </c>
      <c r="D26" s="103" t="s">
        <v>43</v>
      </c>
      <c r="E26" s="103">
        <v>0</v>
      </c>
      <c r="F26" s="103">
        <v>600</v>
      </c>
      <c r="G26" s="103">
        <f>F26*E26</f>
        <v>0</v>
      </c>
      <c r="H26" s="144">
        <v>0</v>
      </c>
      <c r="I26" s="144">
        <v>0</v>
      </c>
      <c r="J26" s="144">
        <f>I26*H26</f>
        <v>0</v>
      </c>
      <c r="K26" s="103">
        <v>0</v>
      </c>
      <c r="L26" s="103">
        <v>4</v>
      </c>
      <c r="M26" s="103">
        <v>800</v>
      </c>
      <c r="N26" s="103">
        <f>K26*L26*M26</f>
        <v>0</v>
      </c>
      <c r="O26" s="144">
        <v>0</v>
      </c>
      <c r="P26" s="144">
        <v>4</v>
      </c>
      <c r="Q26" s="144">
        <v>800</v>
      </c>
      <c r="R26" s="144">
        <f>O26*P26*Q26</f>
        <v>0</v>
      </c>
      <c r="S26" s="103">
        <v>0</v>
      </c>
      <c r="T26" s="103">
        <v>300</v>
      </c>
      <c r="U26" s="103">
        <v>5</v>
      </c>
      <c r="V26" s="103">
        <f>PRODUCT(S26:U26)</f>
        <v>0</v>
      </c>
      <c r="W26" s="103">
        <v>150</v>
      </c>
      <c r="X26" s="103">
        <v>0</v>
      </c>
      <c r="Y26" s="103">
        <f>PRODUCT(W26:X26)</f>
        <v>0</v>
      </c>
      <c r="Z26" s="103">
        <f>SUM(V26,Y26)</f>
        <v>0</v>
      </c>
      <c r="AA26" s="144">
        <v>0</v>
      </c>
      <c r="AB26" s="144">
        <v>0</v>
      </c>
      <c r="AC26" s="144">
        <v>0</v>
      </c>
      <c r="AD26" s="144">
        <f>PRODUCT(AA26:AC26)</f>
        <v>0</v>
      </c>
      <c r="AE26" s="144">
        <v>0</v>
      </c>
      <c r="AF26" s="144">
        <f>PRODUCT(AE26:AE26)</f>
        <v>0</v>
      </c>
      <c r="AG26" s="144">
        <f>SUM(AD26,AF26)</f>
        <v>0</v>
      </c>
      <c r="AH26" s="103">
        <f>G26+N26+Z26</f>
        <v>0</v>
      </c>
      <c r="AI26" s="144">
        <f>J26+R26+AG26</f>
        <v>0</v>
      </c>
      <c r="AJ26" s="127">
        <f>AH26-AI26</f>
        <v>0</v>
      </c>
      <c r="AK26" s="245"/>
    </row>
    <row r="27" spans="1:37" ht="18.75" hidden="1" customHeight="1" x14ac:dyDescent="0.3">
      <c r="A27" s="226" t="s">
        <v>61</v>
      </c>
      <c r="B27" s="158"/>
      <c r="C27" s="158"/>
      <c r="D27" s="158"/>
      <c r="E27" s="159">
        <f>SUM(E26:E26)</f>
        <v>0</v>
      </c>
      <c r="F27" s="158"/>
      <c r="G27" s="159">
        <f>SUM(G26:G26)</f>
        <v>0</v>
      </c>
      <c r="H27" s="97">
        <f>SUM(H26:H26)</f>
        <v>0</v>
      </c>
      <c r="I27" s="160"/>
      <c r="J27" s="97">
        <f>SUM(J26:J26)</f>
        <v>0</v>
      </c>
      <c r="K27" s="159">
        <f>SUM(K26:K26)</f>
        <v>0</v>
      </c>
      <c r="L27" s="159">
        <f>SUM(L26:L26)</f>
        <v>4</v>
      </c>
      <c r="M27" s="158"/>
      <c r="N27" s="159">
        <f>SUM(N26:N26)</f>
        <v>0</v>
      </c>
      <c r="O27" s="97">
        <v>0</v>
      </c>
      <c r="P27" s="97">
        <f>SUM(P26:P26)</f>
        <v>4</v>
      </c>
      <c r="Q27" s="160"/>
      <c r="R27" s="97">
        <f>SUM(R26:R26)</f>
        <v>0</v>
      </c>
      <c r="S27" s="159">
        <f>SUM(S26:S26)</f>
        <v>0</v>
      </c>
      <c r="T27" s="158"/>
      <c r="U27" s="159">
        <f>SUM(U26:U26)</f>
        <v>5</v>
      </c>
      <c r="V27" s="158">
        <f>SUM(V26:V26)</f>
        <v>0</v>
      </c>
      <c r="W27" s="158"/>
      <c r="X27" s="159">
        <f>SUM(X26:X26)</f>
        <v>0</v>
      </c>
      <c r="Y27" s="159">
        <f>SUM(Y26:Y26)</f>
        <v>0</v>
      </c>
      <c r="Z27" s="159">
        <f>SUM(Z26:Z26)</f>
        <v>0</v>
      </c>
      <c r="AA27" s="97">
        <f>SUM(AA26:AA26)</f>
        <v>0</v>
      </c>
      <c r="AB27" s="97"/>
      <c r="AC27" s="97">
        <f>SUM(AC26:AC26)</f>
        <v>0</v>
      </c>
      <c r="AD27" s="97">
        <f>SUM(AD26:AD26)</f>
        <v>0</v>
      </c>
      <c r="AE27" s="97">
        <f t="shared" ref="AE27:AJ27" si="28">SUM(AE26:AE26)</f>
        <v>0</v>
      </c>
      <c r="AF27" s="97">
        <f t="shared" si="28"/>
        <v>0</v>
      </c>
      <c r="AG27" s="97">
        <f t="shared" si="28"/>
        <v>0</v>
      </c>
      <c r="AH27" s="159">
        <f t="shared" si="28"/>
        <v>0</v>
      </c>
      <c r="AI27" s="97">
        <f t="shared" si="28"/>
        <v>0</v>
      </c>
      <c r="AJ27" s="159">
        <f t="shared" si="28"/>
        <v>0</v>
      </c>
      <c r="AK27" s="242"/>
    </row>
    <row r="28" spans="1:37" x14ac:dyDescent="0.3">
      <c r="A28" s="1092" t="s">
        <v>52</v>
      </c>
      <c r="B28" s="1077"/>
      <c r="C28" s="1077"/>
      <c r="D28" s="1077"/>
      <c r="E28" s="1077"/>
      <c r="F28" s="1077"/>
      <c r="G28" s="1077"/>
      <c r="H28" s="1077"/>
      <c r="I28" s="1077"/>
      <c r="J28" s="1077"/>
      <c r="K28" s="1077"/>
      <c r="L28" s="1077"/>
      <c r="M28" s="1077"/>
      <c r="N28" s="1077"/>
      <c r="O28" s="1077"/>
      <c r="P28" s="1077"/>
      <c r="Q28" s="1077"/>
      <c r="R28" s="1077"/>
      <c r="S28" s="1077"/>
      <c r="T28" s="1077"/>
      <c r="U28" s="1077"/>
      <c r="V28" s="1077"/>
      <c r="W28" s="1077"/>
      <c r="X28" s="1077"/>
      <c r="Y28" s="1077"/>
      <c r="Z28" s="1077"/>
      <c r="AA28" s="1077"/>
      <c r="AB28" s="1077"/>
      <c r="AC28" s="1077"/>
      <c r="AD28" s="1077"/>
      <c r="AE28" s="1077"/>
      <c r="AF28" s="1077"/>
      <c r="AG28" s="1077"/>
      <c r="AH28" s="1077"/>
      <c r="AI28" s="1077"/>
      <c r="AJ28" s="1093"/>
      <c r="AK28" s="242"/>
    </row>
    <row r="29" spans="1:37" ht="45.75" customHeight="1" x14ac:dyDescent="0.3">
      <c r="A29" s="810">
        <v>8</v>
      </c>
      <c r="B29" s="278" t="s">
        <v>274</v>
      </c>
      <c r="C29" s="799" t="s">
        <v>75</v>
      </c>
      <c r="D29" s="162" t="s">
        <v>42</v>
      </c>
      <c r="E29" s="163"/>
      <c r="F29" s="231">
        <v>2000</v>
      </c>
      <c r="G29" s="232">
        <f>F29*E29</f>
        <v>0</v>
      </c>
      <c r="H29" s="233"/>
      <c r="I29" s="233"/>
      <c r="J29" s="234">
        <f t="shared" ref="J29:J31" si="29">I29*H29</f>
        <v>0</v>
      </c>
      <c r="K29" s="231"/>
      <c r="L29" s="231">
        <v>2</v>
      </c>
      <c r="M29" s="231">
        <v>600</v>
      </c>
      <c r="N29" s="232">
        <f t="shared" ref="N29" si="30">K29*L29*M29</f>
        <v>0</v>
      </c>
      <c r="O29" s="233"/>
      <c r="P29" s="233"/>
      <c r="Q29" s="233"/>
      <c r="R29" s="234">
        <f>O29*P29*Q29</f>
        <v>0</v>
      </c>
      <c r="S29" s="231">
        <v>13</v>
      </c>
      <c r="T29" s="231">
        <v>200</v>
      </c>
      <c r="U29" s="231">
        <v>1</v>
      </c>
      <c r="V29" s="231">
        <f>PRODUCT(S29:U29)</f>
        <v>2600</v>
      </c>
      <c r="W29" s="231">
        <v>150</v>
      </c>
      <c r="X29" s="231"/>
      <c r="Y29" s="235">
        <f>PRODUCT(W29:X29)</f>
        <v>150</v>
      </c>
      <c r="Z29" s="232">
        <f>SUM(V29,Y29)</f>
        <v>2750</v>
      </c>
      <c r="AA29" s="233"/>
      <c r="AB29" s="233"/>
      <c r="AC29" s="233"/>
      <c r="AD29" s="229">
        <f>PRODUCT(AA29:AC29)</f>
        <v>0</v>
      </c>
      <c r="AE29" s="233"/>
      <c r="AF29" s="229">
        <f>PRODUCT(AA29*AE29)*150</f>
        <v>0</v>
      </c>
      <c r="AG29" s="234">
        <f>SUM(AD29,AF29)</f>
        <v>0</v>
      </c>
      <c r="AH29" s="232">
        <f>G29+N29+Z29</f>
        <v>2750</v>
      </c>
      <c r="AI29" s="137">
        <f>J29+R29+AG29</f>
        <v>0</v>
      </c>
      <c r="AJ29" s="799">
        <f>AH29-AI29</f>
        <v>2750</v>
      </c>
      <c r="AK29" s="242"/>
    </row>
    <row r="30" spans="1:37" ht="36" customHeight="1" x14ac:dyDescent="0.3">
      <c r="A30" s="162">
        <v>9</v>
      </c>
      <c r="B30" s="167" t="s">
        <v>268</v>
      </c>
      <c r="C30" s="799" t="s">
        <v>85</v>
      </c>
      <c r="D30" s="162" t="s">
        <v>42</v>
      </c>
      <c r="E30" s="799">
        <v>7</v>
      </c>
      <c r="F30" s="235">
        <v>1200</v>
      </c>
      <c r="G30" s="232">
        <f>F30*E30</f>
        <v>8400</v>
      </c>
      <c r="H30" s="236"/>
      <c r="I30" s="236"/>
      <c r="J30" s="234">
        <f t="shared" si="29"/>
        <v>0</v>
      </c>
      <c r="K30" s="235">
        <v>7</v>
      </c>
      <c r="L30" s="235">
        <v>2</v>
      </c>
      <c r="M30" s="231">
        <v>600</v>
      </c>
      <c r="N30" s="232">
        <f>K30*L30*M30</f>
        <v>8400</v>
      </c>
      <c r="O30" s="236"/>
      <c r="P30" s="236"/>
      <c r="Q30" s="236"/>
      <c r="R30" s="234">
        <f>O30*P30*Q30</f>
        <v>0</v>
      </c>
      <c r="S30" s="235">
        <v>7</v>
      </c>
      <c r="T30" s="235">
        <v>200</v>
      </c>
      <c r="U30" s="235">
        <v>2</v>
      </c>
      <c r="V30" s="231">
        <f>PRODUCT(S30:U30)</f>
        <v>2800</v>
      </c>
      <c r="W30" s="235">
        <v>150</v>
      </c>
      <c r="X30" s="235">
        <v>7</v>
      </c>
      <c r="Y30" s="235">
        <f>PRODUCT(W30:X30)</f>
        <v>1050</v>
      </c>
      <c r="Z30" s="232">
        <f>SUM(V30,Y30)</f>
        <v>3850</v>
      </c>
      <c r="AA30" s="236"/>
      <c r="AB30" s="236"/>
      <c r="AC30" s="236"/>
      <c r="AD30" s="229">
        <f>PRODUCT(AA30:AC30)</f>
        <v>0</v>
      </c>
      <c r="AE30" s="236"/>
      <c r="AF30" s="229">
        <f>PRODUCT(AA30*AE30)*150</f>
        <v>0</v>
      </c>
      <c r="AG30" s="234">
        <f>SUM(AD30,AF30)</f>
        <v>0</v>
      </c>
      <c r="AH30" s="232">
        <f>G30+N30+Z30</f>
        <v>20650</v>
      </c>
      <c r="AI30" s="137">
        <f>J30+R30+AG30</f>
        <v>0</v>
      </c>
      <c r="AJ30" s="799">
        <f>AH30-AI30</f>
        <v>20650</v>
      </c>
      <c r="AK30" s="246"/>
    </row>
    <row r="31" spans="1:37" ht="47.25" customHeight="1" x14ac:dyDescent="0.3">
      <c r="A31" s="162">
        <v>10</v>
      </c>
      <c r="B31" s="167" t="s">
        <v>379</v>
      </c>
      <c r="C31" s="799" t="s">
        <v>85</v>
      </c>
      <c r="D31" s="162" t="s">
        <v>42</v>
      </c>
      <c r="E31" s="799"/>
      <c r="F31" s="235">
        <v>400</v>
      </c>
      <c r="G31" s="232">
        <f>F31*E31</f>
        <v>0</v>
      </c>
      <c r="H31" s="236"/>
      <c r="I31" s="236"/>
      <c r="J31" s="234">
        <f t="shared" si="29"/>
        <v>0</v>
      </c>
      <c r="K31" s="235"/>
      <c r="L31" s="235">
        <v>2</v>
      </c>
      <c r="M31" s="231">
        <v>600</v>
      </c>
      <c r="N31" s="232">
        <f>K31*L31*M31</f>
        <v>0</v>
      </c>
      <c r="O31" s="236"/>
      <c r="P31" s="236"/>
      <c r="Q31" s="236"/>
      <c r="R31" s="234">
        <f>O31*P31*Q31</f>
        <v>0</v>
      </c>
      <c r="S31" s="235">
        <v>13</v>
      </c>
      <c r="T31" s="235">
        <v>200</v>
      </c>
      <c r="U31" s="235">
        <v>1</v>
      </c>
      <c r="V31" s="231">
        <f>PRODUCT(S31:U31)</f>
        <v>2600</v>
      </c>
      <c r="W31" s="235"/>
      <c r="X31" s="235"/>
      <c r="Y31" s="235">
        <f>PRODUCT(W31:X31)</f>
        <v>0</v>
      </c>
      <c r="Z31" s="232">
        <f>SUM(V31,Y31)</f>
        <v>2600</v>
      </c>
      <c r="AA31" s="236"/>
      <c r="AB31" s="236"/>
      <c r="AC31" s="236"/>
      <c r="AD31" s="229">
        <f>PRODUCT(AA31:AC31)</f>
        <v>0</v>
      </c>
      <c r="AE31" s="236"/>
      <c r="AF31" s="229">
        <f>PRODUCT(AE31:AE31)</f>
        <v>0</v>
      </c>
      <c r="AG31" s="234">
        <f>SUM(AD31,AF31)</f>
        <v>0</v>
      </c>
      <c r="AH31" s="232">
        <f>G31+N31+Z31</f>
        <v>2600</v>
      </c>
      <c r="AI31" s="137">
        <f>J31+R31+AG31</f>
        <v>0</v>
      </c>
      <c r="AJ31" s="799">
        <f>AH31-AI31</f>
        <v>2600</v>
      </c>
      <c r="AK31" s="246"/>
    </row>
    <row r="32" spans="1:37" ht="27.75" customHeight="1" thickBot="1" x14ac:dyDescent="0.35">
      <c r="A32" s="1094" t="s">
        <v>62</v>
      </c>
      <c r="B32" s="969"/>
      <c r="C32" s="112"/>
      <c r="D32" s="112"/>
      <c r="E32" s="192">
        <f>SUM(E29:E31)</f>
        <v>7</v>
      </c>
      <c r="F32" s="230">
        <f t="shared" ref="F32:AH32" si="31">SUM(F29:F31)</f>
        <v>3600</v>
      </c>
      <c r="G32" s="230">
        <f t="shared" si="31"/>
        <v>8400</v>
      </c>
      <c r="H32" s="230">
        <f t="shared" si="31"/>
        <v>0</v>
      </c>
      <c r="I32" s="230">
        <f t="shared" si="31"/>
        <v>0</v>
      </c>
      <c r="J32" s="230">
        <f t="shared" si="31"/>
        <v>0</v>
      </c>
      <c r="K32" s="230">
        <f t="shared" si="31"/>
        <v>7</v>
      </c>
      <c r="L32" s="230">
        <f t="shared" si="31"/>
        <v>6</v>
      </c>
      <c r="M32" s="230">
        <f t="shared" si="31"/>
        <v>1800</v>
      </c>
      <c r="N32" s="230">
        <f t="shared" si="31"/>
        <v>8400</v>
      </c>
      <c r="O32" s="230">
        <f t="shared" si="31"/>
        <v>0</v>
      </c>
      <c r="P32" s="230">
        <f t="shared" si="31"/>
        <v>0</v>
      </c>
      <c r="Q32" s="230">
        <f t="shared" si="31"/>
        <v>0</v>
      </c>
      <c r="R32" s="230">
        <f t="shared" si="31"/>
        <v>0</v>
      </c>
      <c r="S32" s="230">
        <f t="shared" si="31"/>
        <v>33</v>
      </c>
      <c r="T32" s="230">
        <f t="shared" si="31"/>
        <v>600</v>
      </c>
      <c r="U32" s="230">
        <f t="shared" si="31"/>
        <v>4</v>
      </c>
      <c r="V32" s="230">
        <f t="shared" si="31"/>
        <v>8000</v>
      </c>
      <c r="W32" s="230">
        <f t="shared" si="31"/>
        <v>300</v>
      </c>
      <c r="X32" s="230">
        <f t="shared" si="31"/>
        <v>7</v>
      </c>
      <c r="Y32" s="230">
        <f t="shared" si="31"/>
        <v>1200</v>
      </c>
      <c r="Z32" s="230">
        <f t="shared" si="31"/>
        <v>9200</v>
      </c>
      <c r="AA32" s="230">
        <f t="shared" si="31"/>
        <v>0</v>
      </c>
      <c r="AB32" s="230">
        <f t="shared" si="31"/>
        <v>0</v>
      </c>
      <c r="AC32" s="230">
        <f t="shared" si="31"/>
        <v>0</v>
      </c>
      <c r="AD32" s="230">
        <f t="shared" si="31"/>
        <v>0</v>
      </c>
      <c r="AE32" s="230">
        <f t="shared" si="31"/>
        <v>0</v>
      </c>
      <c r="AF32" s="230">
        <f t="shared" si="31"/>
        <v>0</v>
      </c>
      <c r="AG32" s="230">
        <f t="shared" si="31"/>
        <v>0</v>
      </c>
      <c r="AH32" s="230">
        <f t="shared" si="31"/>
        <v>26000</v>
      </c>
      <c r="AI32" s="97">
        <f>SUM(AI29:AI31)</f>
        <v>0</v>
      </c>
      <c r="AJ32" s="170">
        <f>SUM(AJ29:AJ31)</f>
        <v>26000</v>
      </c>
      <c r="AK32" s="247"/>
    </row>
    <row r="33" spans="1:37" s="217" customFormat="1" ht="30" customHeight="1" thickBot="1" x14ac:dyDescent="0.35">
      <c r="A33" s="1095" t="s">
        <v>63</v>
      </c>
      <c r="B33" s="1096"/>
      <c r="C33" s="218"/>
      <c r="D33" s="218"/>
      <c r="E33" s="218">
        <f>E16+E24+E27+E32</f>
        <v>39</v>
      </c>
      <c r="F33" s="219"/>
      <c r="G33" s="219">
        <f>G16+G24+G27+G32</f>
        <v>38600</v>
      </c>
      <c r="H33" s="219">
        <f>H16+H24+H27+H32</f>
        <v>28559.1</v>
      </c>
      <c r="I33" s="219"/>
      <c r="J33" s="219">
        <f>J16+J24+J27+J32</f>
        <v>28559.1</v>
      </c>
      <c r="K33" s="219">
        <f>K16+K24+K27+K32</f>
        <v>49</v>
      </c>
      <c r="L33" s="219">
        <f>L16+L24+L27+L32</f>
        <v>30</v>
      </c>
      <c r="M33" s="219"/>
      <c r="N33" s="219">
        <f>N16+N24+N27+N32</f>
        <v>46800</v>
      </c>
      <c r="O33" s="219">
        <f>O16+O24+O27+O32</f>
        <v>9400</v>
      </c>
      <c r="P33" s="219">
        <f>P16+P24+P27+P32</f>
        <v>4</v>
      </c>
      <c r="Q33" s="219"/>
      <c r="R33" s="219">
        <f>R16+R24+R27+R32</f>
        <v>9400</v>
      </c>
      <c r="S33" s="219">
        <f>S16+S24+S27+S32</f>
        <v>104</v>
      </c>
      <c r="T33" s="219"/>
      <c r="U33" s="219">
        <f>U16+U24+U27+U32</f>
        <v>22</v>
      </c>
      <c r="V33" s="219">
        <f>V16+V24+V27+V32</f>
        <v>31000</v>
      </c>
      <c r="W33" s="219"/>
      <c r="X33" s="219">
        <f>X16+X24+X27+X32</f>
        <v>30</v>
      </c>
      <c r="Y33" s="219">
        <f>Y16+Y24+Y27+Y32</f>
        <v>4650</v>
      </c>
      <c r="Z33" s="219">
        <f>Z16+Z24+Z27+Z32</f>
        <v>35650</v>
      </c>
      <c r="AA33" s="219">
        <f>AA16+AA24+AA27+AA32</f>
        <v>6200</v>
      </c>
      <c r="AB33" s="219"/>
      <c r="AC33" s="219">
        <f>AC16+AC24+AC27+AC32</f>
        <v>0</v>
      </c>
      <c r="AD33" s="219"/>
      <c r="AE33" s="219">
        <f>AE16+AE24+AE27+AE32</f>
        <v>5550</v>
      </c>
      <c r="AF33" s="219"/>
      <c r="AG33" s="219">
        <f>AG16+AG24+AG27+AG32</f>
        <v>11750</v>
      </c>
      <c r="AH33" s="219">
        <f>AH16+AH24+AH27+AH32</f>
        <v>121050</v>
      </c>
      <c r="AI33" s="215">
        <f>AI16+AI24+AI27+AI32</f>
        <v>49709.1</v>
      </c>
      <c r="AJ33" s="215">
        <f>AJ16+AJ24+AJ27+AJ32</f>
        <v>71340.899999999994</v>
      </c>
      <c r="AK33" s="216"/>
    </row>
  </sheetData>
  <conditionalFormatting sqref="D26">
    <cfRule type="containsText" dxfId="66" priority="25" operator="containsText" text="Да">
      <formula>NOT(ISERROR(SEARCH("Да",D26)))</formula>
    </cfRule>
  </conditionalFormatting>
  <conditionalFormatting sqref="D29 D31">
    <cfRule type="containsText" dxfId="65" priority="22" operator="containsText" text="Да">
      <formula>NOT(ISERROR(SEARCH("Да",D29)))</formula>
    </cfRule>
  </conditionalFormatting>
  <conditionalFormatting sqref="D30">
    <cfRule type="containsText" dxfId="64" priority="21" operator="containsText" text="Да">
      <formula>NOT(ISERROR(SEARCH("Да",D30)))</formula>
    </cfRule>
  </conditionalFormatting>
  <conditionalFormatting sqref="D18">
    <cfRule type="containsText" dxfId="63" priority="12" operator="containsText" text="Да">
      <formula>NOT(ISERROR(SEARCH("Да",D18)))</formula>
    </cfRule>
  </conditionalFormatting>
  <conditionalFormatting sqref="D9:D10">
    <cfRule type="containsText" dxfId="62" priority="6" operator="containsText" text="Да">
      <formula>NOT(ISERROR(SEARCH("Да",D9)))</formula>
    </cfRule>
  </conditionalFormatting>
  <conditionalFormatting sqref="D23">
    <cfRule type="containsText" dxfId="61" priority="11" operator="containsText" text="Да">
      <formula>NOT(ISERROR(SEARCH("Да",D23)))</formula>
    </cfRule>
  </conditionalFormatting>
  <conditionalFormatting sqref="D11">
    <cfRule type="containsText" dxfId="60" priority="4" operator="containsText" text="Да">
      <formula>NOT(ISERROR(SEARCH("Да",D11)))</formula>
    </cfRule>
  </conditionalFormatting>
  <conditionalFormatting sqref="D12">
    <cfRule type="containsText" dxfId="59" priority="3" operator="containsText" text="Да">
      <formula>NOT(ISERROR(SEARCH("Да",D12)))</formula>
    </cfRule>
  </conditionalFormatting>
  <conditionalFormatting sqref="D13">
    <cfRule type="containsText" dxfId="58" priority="2" operator="containsText" text="Да">
      <formula>NOT(ISERROR(SEARCH("Да",D13)))</formula>
    </cfRule>
  </conditionalFormatting>
  <conditionalFormatting sqref="D14">
    <cfRule type="containsText" dxfId="57" priority="1" operator="containsText" text="Да">
      <formula>NOT(ISERROR(SEARCH("Да",D14)))</formula>
    </cfRule>
  </conditionalFormatting>
  <conditionalFormatting sqref="D19">
    <cfRule type="containsText" dxfId="56" priority="10" operator="containsText" text="Да">
      <formula>NOT(ISERROR(SEARCH("Да",D19)))</formula>
    </cfRule>
  </conditionalFormatting>
  <conditionalFormatting sqref="D20">
    <cfRule type="containsText" dxfId="55" priority="9" operator="containsText" text="Да">
      <formula>NOT(ISERROR(SEARCH("Да",D20)))</formula>
    </cfRule>
  </conditionalFormatting>
  <conditionalFormatting sqref="D21">
    <cfRule type="containsText" dxfId="54" priority="8" operator="containsText" text="Да">
      <formula>NOT(ISERROR(SEARCH("Да",D21)))</formula>
    </cfRule>
  </conditionalFormatting>
  <conditionalFormatting sqref="D22">
    <cfRule type="containsText" dxfId="53" priority="7" operator="containsText" text="Да">
      <formula>NOT(ISERROR(SEARCH("Да",D22)))</formula>
    </cfRule>
  </conditionalFormatting>
  <conditionalFormatting sqref="D15">
    <cfRule type="containsText" dxfId="52" priority="5" operator="containsText" text="Да">
      <formula>NOT(ISERROR(SEARCH("Да",D15)))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9:D31 D26 D18:D23 D9:D15">
      <formula1>"Да,Нет"</formula1>
    </dataValidation>
  </dataValidations>
  <pageMargins left="0.7" right="0.7" top="0.75" bottom="0.75" header="0.3" footer="0.3"/>
  <pageSetup paperSize="9" scale="4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K30"/>
  <sheetViews>
    <sheetView zoomScale="50" zoomScaleNormal="50" workbookViewId="0">
      <selection sqref="A1:XFD1048576"/>
    </sheetView>
  </sheetViews>
  <sheetFormatPr defaultRowHeight="18.75" x14ac:dyDescent="0.3"/>
  <cols>
    <col min="1" max="1" width="8.42578125" style="205" customWidth="1"/>
    <col min="2" max="2" width="36.140625" style="205" customWidth="1"/>
    <col min="3" max="3" width="11.7109375" style="205" customWidth="1"/>
    <col min="4" max="4" width="0.42578125" style="205" hidden="1" customWidth="1"/>
    <col min="5" max="5" width="8.7109375" style="205" customWidth="1"/>
    <col min="6" max="6" width="11.85546875" style="205" hidden="1" customWidth="1"/>
    <col min="7" max="7" width="14.28515625" style="205" customWidth="1"/>
    <col min="8" max="8" width="9" style="205" customWidth="1"/>
    <col min="9" max="9" width="12.42578125" style="205" customWidth="1"/>
    <col min="10" max="10" width="15.5703125" style="205" customWidth="1"/>
    <col min="11" max="12" width="9.28515625" style="205" hidden="1" customWidth="1"/>
    <col min="13" max="13" width="11.85546875" style="205" hidden="1" customWidth="1"/>
    <col min="14" max="14" width="14.42578125" style="205" customWidth="1"/>
    <col min="15" max="15" width="8.85546875" style="205" customWidth="1"/>
    <col min="16" max="16" width="7.7109375" style="205" customWidth="1"/>
    <col min="17" max="17" width="13.7109375" style="205" customWidth="1"/>
    <col min="18" max="18" width="14" style="205" customWidth="1"/>
    <col min="19" max="19" width="9.28515625" style="205" hidden="1" customWidth="1"/>
    <col min="20" max="20" width="9.7109375" style="205" hidden="1" customWidth="1"/>
    <col min="21" max="21" width="9.28515625" style="205" hidden="1" customWidth="1"/>
    <col min="22" max="22" width="15.42578125" style="205" customWidth="1"/>
    <col min="23" max="23" width="10.7109375" style="205" hidden="1" customWidth="1"/>
    <col min="24" max="24" width="13.140625" style="205" hidden="1" customWidth="1"/>
    <col min="25" max="25" width="17" style="205" customWidth="1"/>
    <col min="26" max="26" width="15.85546875" style="205" hidden="1" customWidth="1"/>
    <col min="27" max="27" width="6.28515625" style="205" customWidth="1"/>
    <col min="28" max="28" width="11.42578125" style="205" customWidth="1"/>
    <col min="29" max="29" width="7" style="205" customWidth="1"/>
    <col min="30" max="30" width="13" style="205" customWidth="1"/>
    <col min="31" max="31" width="7.5703125" style="260" customWidth="1"/>
    <col min="32" max="32" width="13.7109375" style="260" customWidth="1"/>
    <col min="33" max="33" width="14.140625" style="260" customWidth="1"/>
    <col min="34" max="34" width="18.7109375" style="260" customWidth="1"/>
    <col min="35" max="35" width="16.140625" style="260" customWidth="1"/>
    <col min="36" max="36" width="14.7109375" style="260" customWidth="1"/>
    <col min="37" max="37" width="19.140625" style="260" customWidth="1"/>
    <col min="38" max="16384" width="9.140625" style="260"/>
  </cols>
  <sheetData>
    <row r="1" spans="1:37" ht="18.75" customHeight="1" x14ac:dyDescent="0.3">
      <c r="A1" s="866" t="s">
        <v>355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268"/>
      <c r="AH1" s="269"/>
      <c r="AI1" s="269"/>
      <c r="AJ1" s="270"/>
    </row>
    <row r="2" spans="1:37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258"/>
      <c r="AH2" s="259"/>
      <c r="AI2" s="259"/>
      <c r="AJ2" s="271"/>
    </row>
    <row r="3" spans="1:37" ht="15.75" customHeight="1" x14ac:dyDescent="0.3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261"/>
    </row>
    <row r="4" spans="1:37" ht="35.25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'Тяжелая атлетика'!$K$4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70" t="s">
        <v>74</v>
      </c>
    </row>
    <row r="5" spans="1:37" ht="21.75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71"/>
    </row>
    <row r="6" spans="1:37" ht="28.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71"/>
    </row>
    <row r="7" spans="1:37" ht="26.25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72"/>
    </row>
    <row r="8" spans="1:37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62"/>
    </row>
    <row r="9" spans="1:37" ht="32.25" customHeight="1" x14ac:dyDescent="0.3">
      <c r="A9" s="272">
        <v>1</v>
      </c>
      <c r="B9" s="128" t="s">
        <v>277</v>
      </c>
      <c r="C9" s="209" t="s">
        <v>68</v>
      </c>
      <c r="D9" s="130" t="s">
        <v>42</v>
      </c>
      <c r="E9" s="207">
        <v>5</v>
      </c>
      <c r="F9" s="135">
        <v>2000</v>
      </c>
      <c r="G9" s="133">
        <f>F9*E9</f>
        <v>10000</v>
      </c>
      <c r="H9" s="134">
        <v>7</v>
      </c>
      <c r="I9" s="134">
        <v>1531.73</v>
      </c>
      <c r="J9" s="759">
        <f>I9*H9</f>
        <v>10722.11</v>
      </c>
      <c r="K9" s="135">
        <v>5</v>
      </c>
      <c r="L9" s="135">
        <v>3</v>
      </c>
      <c r="M9" s="135">
        <v>600</v>
      </c>
      <c r="N9" s="133">
        <f>K9*L9*M9</f>
        <v>9000</v>
      </c>
      <c r="O9" s="134"/>
      <c r="P9" s="134"/>
      <c r="Q9" s="134"/>
      <c r="R9" s="134">
        <f>O9*P9*Q9</f>
        <v>0</v>
      </c>
      <c r="S9" s="135">
        <v>5</v>
      </c>
      <c r="T9" s="135">
        <v>300</v>
      </c>
      <c r="U9" s="135">
        <v>3</v>
      </c>
      <c r="V9" s="135">
        <f>PRODUCT(S9:U9)</f>
        <v>4500</v>
      </c>
      <c r="W9" s="135">
        <v>150</v>
      </c>
      <c r="X9" s="135">
        <v>5</v>
      </c>
      <c r="Y9" s="135">
        <f>PRODUCT(W9:X9)</f>
        <v>750</v>
      </c>
      <c r="Z9" s="133">
        <f>SUM(V9,Y9)</f>
        <v>5250</v>
      </c>
      <c r="AA9" s="134"/>
      <c r="AB9" s="208"/>
      <c r="AC9" s="208"/>
      <c r="AD9" s="208">
        <f>PRODUCT(AA9:AC9)</f>
        <v>0</v>
      </c>
      <c r="AE9" s="208"/>
      <c r="AF9" s="208">
        <f>PRODUCT(AA9*AE9)*150</f>
        <v>0</v>
      </c>
      <c r="AG9" s="134">
        <f>SUM(AD9,AF9)</f>
        <v>0</v>
      </c>
      <c r="AH9" s="133">
        <f>G9+N9+Z9</f>
        <v>24250</v>
      </c>
      <c r="AI9" s="137">
        <f>J9+R9+AG9</f>
        <v>10722.11</v>
      </c>
      <c r="AJ9" s="138">
        <f>AH9-AI9</f>
        <v>13527.89</v>
      </c>
      <c r="AK9" s="262" t="s">
        <v>414</v>
      </c>
    </row>
    <row r="10" spans="1:37" ht="30.75" customHeight="1" x14ac:dyDescent="0.3">
      <c r="A10" s="272">
        <v>2</v>
      </c>
      <c r="B10" s="128" t="s">
        <v>278</v>
      </c>
      <c r="C10" s="209" t="s">
        <v>140</v>
      </c>
      <c r="D10" s="130" t="s">
        <v>42</v>
      </c>
      <c r="E10" s="207">
        <v>10</v>
      </c>
      <c r="F10" s="135">
        <v>0</v>
      </c>
      <c r="G10" s="133">
        <f>F10*E10</f>
        <v>0</v>
      </c>
      <c r="H10" s="134"/>
      <c r="I10" s="134"/>
      <c r="J10" s="134">
        <f>I10*H10</f>
        <v>0</v>
      </c>
      <c r="K10" s="135">
        <v>0</v>
      </c>
      <c r="L10" s="135">
        <v>3</v>
      </c>
      <c r="M10" s="135">
        <v>600</v>
      </c>
      <c r="N10" s="133">
        <f>K10*L10*M10</f>
        <v>0</v>
      </c>
      <c r="O10" s="134"/>
      <c r="P10" s="134"/>
      <c r="Q10" s="134"/>
      <c r="R10" s="134">
        <f>O10*P10*Q10</f>
        <v>0</v>
      </c>
      <c r="S10" s="135">
        <v>10</v>
      </c>
      <c r="T10" s="135">
        <v>0</v>
      </c>
      <c r="U10" s="135">
        <v>3</v>
      </c>
      <c r="V10" s="132">
        <f>PRODUCT(S10:U10)</f>
        <v>0</v>
      </c>
      <c r="W10" s="132">
        <v>150</v>
      </c>
      <c r="X10" s="132">
        <v>0</v>
      </c>
      <c r="Y10" s="132">
        <f t="shared" ref="Y10" si="0">PRODUCT(W10:X10)</f>
        <v>0</v>
      </c>
      <c r="Z10" s="133">
        <f t="shared" ref="Z10" si="1">SUM(V10,Y10)</f>
        <v>0</v>
      </c>
      <c r="AA10" s="48"/>
      <c r="AB10" s="136"/>
      <c r="AC10" s="136"/>
      <c r="AD10" s="136">
        <f>PRODUCT(AA10:AC10)</f>
        <v>0</v>
      </c>
      <c r="AE10" s="136"/>
      <c r="AF10" s="208">
        <f>PRODUCT(AA10*AE10)*150</f>
        <v>0</v>
      </c>
      <c r="AG10" s="134">
        <f>SUM(AD10,AF10)</f>
        <v>0</v>
      </c>
      <c r="AH10" s="133">
        <f>G10+N10+Z10</f>
        <v>0</v>
      </c>
      <c r="AI10" s="137">
        <f>J10+R10+AG10</f>
        <v>0</v>
      </c>
      <c r="AJ10" s="138">
        <f t="shared" ref="AJ10" si="2">AH10-AI10</f>
        <v>0</v>
      </c>
      <c r="AK10" s="262"/>
    </row>
    <row r="11" spans="1:37" ht="26.25" customHeight="1" x14ac:dyDescent="0.3">
      <c r="A11" s="878" t="s">
        <v>59</v>
      </c>
      <c r="B11" s="879"/>
      <c r="C11" s="112"/>
      <c r="D11" s="112"/>
      <c r="E11" s="192">
        <f>SUM(E9:E10)</f>
        <v>15</v>
      </c>
      <c r="F11" s="76">
        <f t="shared" ref="F11:AH11" si="3">SUM(F9:F10)</f>
        <v>2000</v>
      </c>
      <c r="G11" s="76">
        <f t="shared" si="3"/>
        <v>10000</v>
      </c>
      <c r="H11" s="76">
        <f t="shared" si="3"/>
        <v>7</v>
      </c>
      <c r="I11" s="76">
        <f t="shared" si="3"/>
        <v>1531.73</v>
      </c>
      <c r="J11" s="76">
        <f t="shared" si="3"/>
        <v>10722.11</v>
      </c>
      <c r="K11" s="76">
        <f t="shared" si="3"/>
        <v>5</v>
      </c>
      <c r="L11" s="76">
        <f t="shared" si="3"/>
        <v>6</v>
      </c>
      <c r="M11" s="76">
        <f t="shared" si="3"/>
        <v>1200</v>
      </c>
      <c r="N11" s="76">
        <f t="shared" si="3"/>
        <v>9000</v>
      </c>
      <c r="O11" s="76">
        <f t="shared" si="3"/>
        <v>0</v>
      </c>
      <c r="P11" s="76">
        <f t="shared" si="3"/>
        <v>0</v>
      </c>
      <c r="Q11" s="76">
        <f t="shared" si="3"/>
        <v>0</v>
      </c>
      <c r="R11" s="76">
        <f t="shared" si="3"/>
        <v>0</v>
      </c>
      <c r="S11" s="76">
        <f t="shared" si="3"/>
        <v>15</v>
      </c>
      <c r="T11" s="76">
        <f t="shared" si="3"/>
        <v>300</v>
      </c>
      <c r="U11" s="76">
        <f t="shared" si="3"/>
        <v>6</v>
      </c>
      <c r="V11" s="76">
        <f t="shared" si="3"/>
        <v>4500</v>
      </c>
      <c r="W11" s="76">
        <f t="shared" si="3"/>
        <v>300</v>
      </c>
      <c r="X11" s="76">
        <f t="shared" si="3"/>
        <v>5</v>
      </c>
      <c r="Y11" s="76">
        <f t="shared" si="3"/>
        <v>750</v>
      </c>
      <c r="Z11" s="76">
        <f t="shared" si="3"/>
        <v>5250</v>
      </c>
      <c r="AA11" s="76">
        <f t="shared" si="3"/>
        <v>0</v>
      </c>
      <c r="AB11" s="76">
        <f t="shared" si="3"/>
        <v>0</v>
      </c>
      <c r="AC11" s="76">
        <f t="shared" si="3"/>
        <v>0</v>
      </c>
      <c r="AD11" s="76">
        <f t="shared" si="3"/>
        <v>0</v>
      </c>
      <c r="AE11" s="76">
        <f t="shared" si="3"/>
        <v>0</v>
      </c>
      <c r="AF11" s="76">
        <f t="shared" si="3"/>
        <v>0</v>
      </c>
      <c r="AG11" s="76">
        <f t="shared" si="3"/>
        <v>0</v>
      </c>
      <c r="AH11" s="76">
        <f t="shared" si="3"/>
        <v>24250</v>
      </c>
      <c r="AI11" s="97">
        <f t="shared" ref="AI11:AJ11" si="4">SUM(AI9:AI10)</f>
        <v>10722.11</v>
      </c>
      <c r="AJ11" s="98">
        <f t="shared" si="4"/>
        <v>13527.89</v>
      </c>
      <c r="AK11" s="273"/>
    </row>
    <row r="12" spans="1:37" ht="17.25" customHeight="1" x14ac:dyDescent="0.3">
      <c r="A12" s="1124" t="s">
        <v>49</v>
      </c>
      <c r="B12" s="1125"/>
      <c r="C12" s="1125"/>
      <c r="D12" s="1125"/>
      <c r="E12" s="1125"/>
      <c r="F12" s="1125"/>
      <c r="G12" s="1125"/>
      <c r="H12" s="1125"/>
      <c r="I12" s="1125"/>
      <c r="J12" s="1125"/>
      <c r="K12" s="1125"/>
      <c r="L12" s="1125"/>
      <c r="M12" s="1125"/>
      <c r="N12" s="1125"/>
      <c r="O12" s="1125"/>
      <c r="P12" s="1125"/>
      <c r="Q12" s="1125"/>
      <c r="R12" s="1125"/>
      <c r="S12" s="1125"/>
      <c r="T12" s="1125"/>
      <c r="U12" s="1125"/>
      <c r="V12" s="1125"/>
      <c r="W12" s="1125"/>
      <c r="X12" s="1125"/>
      <c r="Y12" s="1125"/>
      <c r="Z12" s="1125"/>
      <c r="AA12" s="1125"/>
      <c r="AB12" s="1125"/>
      <c r="AC12" s="1125"/>
      <c r="AD12" s="1125"/>
      <c r="AE12" s="1125"/>
      <c r="AF12" s="1125"/>
      <c r="AG12" s="1125"/>
      <c r="AH12" s="1125"/>
      <c r="AI12" s="1125"/>
      <c r="AJ12" s="1126"/>
      <c r="AK12" s="273"/>
    </row>
    <row r="13" spans="1:37" ht="26.25" customHeight="1" x14ac:dyDescent="0.3">
      <c r="A13" s="140">
        <v>3</v>
      </c>
      <c r="B13" s="274" t="s">
        <v>279</v>
      </c>
      <c r="C13" s="213" t="s">
        <v>86</v>
      </c>
      <c r="D13" s="143" t="s">
        <v>42</v>
      </c>
      <c r="E13" s="143">
        <v>5</v>
      </c>
      <c r="F13" s="54">
        <v>400</v>
      </c>
      <c r="G13" s="54">
        <f>F13*E13</f>
        <v>2000</v>
      </c>
      <c r="H13" s="1046">
        <v>13650</v>
      </c>
      <c r="I13" s="1047"/>
      <c r="J13" s="1048"/>
      <c r="K13" s="54">
        <v>5</v>
      </c>
      <c r="L13" s="54">
        <v>2</v>
      </c>
      <c r="M13" s="54">
        <v>600</v>
      </c>
      <c r="N13" s="54">
        <f>K13*L13*M13</f>
        <v>6000</v>
      </c>
      <c r="O13" s="1046">
        <v>26350</v>
      </c>
      <c r="P13" s="1047"/>
      <c r="Q13" s="1047"/>
      <c r="R13" s="1048"/>
      <c r="S13" s="54">
        <v>5</v>
      </c>
      <c r="T13" s="54">
        <v>200</v>
      </c>
      <c r="U13" s="54">
        <v>3</v>
      </c>
      <c r="V13" s="54">
        <f>PRODUCT(S13:U13)</f>
        <v>3000</v>
      </c>
      <c r="W13" s="54">
        <v>150</v>
      </c>
      <c r="X13" s="54">
        <v>5</v>
      </c>
      <c r="Y13" s="54">
        <f>PRODUCT(W13:X13)</f>
        <v>750</v>
      </c>
      <c r="Z13" s="54">
        <f>SUM(V13,Y13)</f>
        <v>3750</v>
      </c>
      <c r="AA13" s="1046">
        <v>14400</v>
      </c>
      <c r="AB13" s="1047"/>
      <c r="AC13" s="1047"/>
      <c r="AD13" s="1048"/>
      <c r="AE13" s="1046">
        <v>2700</v>
      </c>
      <c r="AF13" s="1048"/>
      <c r="AG13" s="993">
        <f>AA13+AE13</f>
        <v>17100</v>
      </c>
      <c r="AH13" s="54">
        <f>G13+N13+Z13</f>
        <v>11750</v>
      </c>
      <c r="AI13" s="993">
        <f>H13+O13+AG13</f>
        <v>57100</v>
      </c>
      <c r="AJ13" s="145">
        <f>AH13-AI13</f>
        <v>-45350</v>
      </c>
      <c r="AK13" s="1186" t="s">
        <v>472</v>
      </c>
    </row>
    <row r="14" spans="1:37" ht="24.75" customHeight="1" x14ac:dyDescent="0.3">
      <c r="A14" s="140">
        <v>4</v>
      </c>
      <c r="B14" s="274" t="s">
        <v>92</v>
      </c>
      <c r="C14" s="213" t="s">
        <v>71</v>
      </c>
      <c r="D14" s="143" t="s">
        <v>42</v>
      </c>
      <c r="E14" s="143">
        <v>8</v>
      </c>
      <c r="F14" s="54"/>
      <c r="G14" s="54">
        <f>F14*E14</f>
        <v>0</v>
      </c>
      <c r="H14" s="1053"/>
      <c r="I14" s="1054"/>
      <c r="J14" s="1055"/>
      <c r="K14" s="54">
        <v>8</v>
      </c>
      <c r="L14" s="54">
        <v>4</v>
      </c>
      <c r="M14" s="54">
        <v>1000</v>
      </c>
      <c r="N14" s="54">
        <f>K14*L14*M14</f>
        <v>32000</v>
      </c>
      <c r="O14" s="1053"/>
      <c r="P14" s="1054"/>
      <c r="Q14" s="1054"/>
      <c r="R14" s="1055"/>
      <c r="S14" s="54">
        <v>8</v>
      </c>
      <c r="T14" s="54">
        <v>300</v>
      </c>
      <c r="U14" s="54">
        <v>4</v>
      </c>
      <c r="V14" s="54">
        <f>PRODUCT(S14:U14)</f>
        <v>9600</v>
      </c>
      <c r="W14" s="54">
        <v>150</v>
      </c>
      <c r="X14" s="54">
        <v>0</v>
      </c>
      <c r="Y14" s="54">
        <f>PRODUCT(W14:X14)</f>
        <v>0</v>
      </c>
      <c r="Z14" s="54">
        <f>SUM(V14,Y14)</f>
        <v>9600</v>
      </c>
      <c r="AA14" s="1053"/>
      <c r="AB14" s="1054"/>
      <c r="AC14" s="1054"/>
      <c r="AD14" s="1055"/>
      <c r="AE14" s="1053"/>
      <c r="AF14" s="1055"/>
      <c r="AG14" s="1056"/>
      <c r="AH14" s="54">
        <f>G14+N14+Z14</f>
        <v>41600</v>
      </c>
      <c r="AI14" s="997"/>
      <c r="AJ14" s="145">
        <f>AH14-AI14</f>
        <v>41600</v>
      </c>
      <c r="AK14" s="1187"/>
    </row>
    <row r="15" spans="1:37" ht="24.75" customHeight="1" x14ac:dyDescent="0.3">
      <c r="A15" s="878" t="s">
        <v>60</v>
      </c>
      <c r="B15" s="879"/>
      <c r="C15" s="113"/>
      <c r="D15" s="112"/>
      <c r="E15" s="192">
        <f>SUM(E13:E14)</f>
        <v>13</v>
      </c>
      <c r="F15" s="75"/>
      <c r="G15" s="76">
        <f>SUM(G13:G14)</f>
        <v>2000</v>
      </c>
      <c r="H15" s="75"/>
      <c r="I15" s="75"/>
      <c r="J15" s="76">
        <f>H13</f>
        <v>13650</v>
      </c>
      <c r="K15" s="76">
        <f>SUM(K13:K14)</f>
        <v>13</v>
      </c>
      <c r="L15" s="76">
        <f>SUM(L13:L14)</f>
        <v>6</v>
      </c>
      <c r="M15" s="75"/>
      <c r="N15" s="76">
        <f>SUM(N13:N14)</f>
        <v>38000</v>
      </c>
      <c r="O15" s="75"/>
      <c r="P15" s="75"/>
      <c r="Q15" s="75"/>
      <c r="R15" s="76">
        <f>O13</f>
        <v>26350</v>
      </c>
      <c r="S15" s="76">
        <f>SUM(S13:S14)</f>
        <v>13</v>
      </c>
      <c r="T15" s="75"/>
      <c r="U15" s="76">
        <f>SUM(U13:U14)</f>
        <v>7</v>
      </c>
      <c r="V15" s="76">
        <f>SUM(V13:V14)</f>
        <v>12600</v>
      </c>
      <c r="W15" s="75"/>
      <c r="X15" s="76">
        <f>SUM(X13:X14)</f>
        <v>5</v>
      </c>
      <c r="Y15" s="76">
        <f>SUM(Y13:Y14)</f>
        <v>750</v>
      </c>
      <c r="Z15" s="76">
        <f>SUM(Z13:Z14)</f>
        <v>13350</v>
      </c>
      <c r="AA15" s="75"/>
      <c r="AB15" s="75"/>
      <c r="AC15" s="75"/>
      <c r="AD15" s="75">
        <f>AA13</f>
        <v>14400</v>
      </c>
      <c r="AE15" s="75"/>
      <c r="AF15" s="75">
        <f>AE13</f>
        <v>2700</v>
      </c>
      <c r="AG15" s="76">
        <f>SUM(AG13:AG14)</f>
        <v>17100</v>
      </c>
      <c r="AH15" s="76">
        <f>SUM(AH13:AH14)</f>
        <v>53350</v>
      </c>
      <c r="AI15" s="97">
        <f>SUM(AI13:AI14)</f>
        <v>57100</v>
      </c>
      <c r="AJ15" s="99">
        <f>SUM(AJ13:AJ14)</f>
        <v>-3750</v>
      </c>
      <c r="AK15" s="1188"/>
    </row>
    <row r="16" spans="1:37" ht="2.25" hidden="1" customHeight="1" x14ac:dyDescent="0.3">
      <c r="A16" s="976" t="s">
        <v>51</v>
      </c>
      <c r="B16" s="977"/>
      <c r="C16" s="977"/>
      <c r="D16" s="977"/>
      <c r="E16" s="977"/>
      <c r="F16" s="977"/>
      <c r="G16" s="977"/>
      <c r="H16" s="977"/>
      <c r="I16" s="977"/>
      <c r="J16" s="977"/>
      <c r="K16" s="977"/>
      <c r="L16" s="977"/>
      <c r="M16" s="977"/>
      <c r="N16" s="977"/>
      <c r="O16" s="977"/>
      <c r="P16" s="977"/>
      <c r="Q16" s="977"/>
      <c r="R16" s="977"/>
      <c r="S16" s="977"/>
      <c r="T16" s="977"/>
      <c r="U16" s="977"/>
      <c r="V16" s="977"/>
      <c r="W16" s="977"/>
      <c r="X16" s="977"/>
      <c r="Y16" s="977"/>
      <c r="Z16" s="977"/>
      <c r="AA16" s="977"/>
      <c r="AB16" s="977"/>
      <c r="AC16" s="977"/>
      <c r="AD16" s="977"/>
      <c r="AE16" s="977"/>
      <c r="AF16" s="977"/>
      <c r="AG16" s="977"/>
      <c r="AH16" s="977"/>
      <c r="AI16" s="977"/>
      <c r="AJ16" s="978"/>
      <c r="AK16" s="273"/>
    </row>
    <row r="17" spans="1:37" ht="18" hidden="1" customHeight="1" x14ac:dyDescent="0.3">
      <c r="A17" s="100">
        <v>5</v>
      </c>
      <c r="B17" s="156" t="s">
        <v>280</v>
      </c>
      <c r="C17" s="102" t="s">
        <v>163</v>
      </c>
      <c r="D17" s="103" t="s">
        <v>43</v>
      </c>
      <c r="E17" s="103"/>
      <c r="F17" s="103">
        <v>600</v>
      </c>
      <c r="G17" s="103">
        <f>F17*E17</f>
        <v>0</v>
      </c>
      <c r="H17" s="144">
        <v>0</v>
      </c>
      <c r="I17" s="144">
        <v>0</v>
      </c>
      <c r="J17" s="144">
        <f>I17*H17</f>
        <v>0</v>
      </c>
      <c r="K17" s="103">
        <v>0</v>
      </c>
      <c r="L17" s="103">
        <v>0</v>
      </c>
      <c r="M17" s="103">
        <v>750</v>
      </c>
      <c r="N17" s="103">
        <f>K17*L17*M17</f>
        <v>0</v>
      </c>
      <c r="O17" s="144">
        <v>0</v>
      </c>
      <c r="P17" s="144">
        <v>4</v>
      </c>
      <c r="Q17" s="144">
        <v>800</v>
      </c>
      <c r="R17" s="144">
        <f>O17*P17*Q17</f>
        <v>0</v>
      </c>
      <c r="S17" s="103">
        <v>10</v>
      </c>
      <c r="T17" s="103">
        <v>0</v>
      </c>
      <c r="U17" s="103">
        <v>0</v>
      </c>
      <c r="V17" s="103">
        <f>PRODUCT(S17:U17)</f>
        <v>0</v>
      </c>
      <c r="W17" s="103">
        <v>150</v>
      </c>
      <c r="X17" s="103">
        <v>0</v>
      </c>
      <c r="Y17" s="103">
        <f>PRODUCT(W17:X17)</f>
        <v>0</v>
      </c>
      <c r="Z17" s="103">
        <f>SUM(V17,Y17)</f>
        <v>0</v>
      </c>
      <c r="AA17" s="144">
        <v>0</v>
      </c>
      <c r="AB17" s="144">
        <v>300</v>
      </c>
      <c r="AC17" s="144">
        <v>5</v>
      </c>
      <c r="AD17" s="144">
        <f>PRODUCT(AA17:AC17)</f>
        <v>0</v>
      </c>
      <c r="AE17" s="144">
        <v>0</v>
      </c>
      <c r="AF17" s="144">
        <f>PRODUCT(AE17:AE17)</f>
        <v>0</v>
      </c>
      <c r="AG17" s="144">
        <f>SUM(AD17,AF17)</f>
        <v>0</v>
      </c>
      <c r="AH17" s="103">
        <f>G17+N17+Z17</f>
        <v>0</v>
      </c>
      <c r="AI17" s="144">
        <f>J17+R17+AG17</f>
        <v>0</v>
      </c>
      <c r="AJ17" s="104">
        <f>AH17-AI17</f>
        <v>0</v>
      </c>
      <c r="AK17" s="277"/>
    </row>
    <row r="18" spans="1:37" ht="17.25" hidden="1" customHeight="1" x14ac:dyDescent="0.3">
      <c r="A18" s="157" t="s">
        <v>61</v>
      </c>
      <c r="B18" s="158"/>
      <c r="C18" s="158"/>
      <c r="D18" s="158"/>
      <c r="E18" s="159">
        <f>SUM(E17:E17)</f>
        <v>0</v>
      </c>
      <c r="F18" s="158"/>
      <c r="G18" s="159">
        <f>SUM(G17:G17)</f>
        <v>0</v>
      </c>
      <c r="H18" s="97">
        <f>SUM(H17:H17)</f>
        <v>0</v>
      </c>
      <c r="I18" s="160"/>
      <c r="J18" s="97">
        <f>SUM(J17:J17)</f>
        <v>0</v>
      </c>
      <c r="K18" s="159">
        <f>SUM(K17:K17)</f>
        <v>0</v>
      </c>
      <c r="L18" s="159">
        <f>SUM(L17:L17)</f>
        <v>0</v>
      </c>
      <c r="M18" s="158"/>
      <c r="N18" s="159">
        <f>SUM(N17:N17)</f>
        <v>0</v>
      </c>
      <c r="O18" s="97">
        <v>0</v>
      </c>
      <c r="P18" s="97">
        <f>SUM(P17:P17)</f>
        <v>4</v>
      </c>
      <c r="Q18" s="160"/>
      <c r="R18" s="97">
        <f>SUM(R17:R17)</f>
        <v>0</v>
      </c>
      <c r="S18" s="159">
        <f>SUM(S17:S17)</f>
        <v>10</v>
      </c>
      <c r="T18" s="158"/>
      <c r="U18" s="159">
        <f>SUM(U17:U17)</f>
        <v>0</v>
      </c>
      <c r="V18" s="158">
        <f>SUM(V17:V17)</f>
        <v>0</v>
      </c>
      <c r="W18" s="158"/>
      <c r="X18" s="159">
        <f>SUM(X17:X17)</f>
        <v>0</v>
      </c>
      <c r="Y18" s="159">
        <f>SUM(Y17:Y17)</f>
        <v>0</v>
      </c>
      <c r="Z18" s="159">
        <f>SUM(Z17:Z17)</f>
        <v>0</v>
      </c>
      <c r="AA18" s="97">
        <f>SUM(AA17:AA17)</f>
        <v>0</v>
      </c>
      <c r="AB18" s="97"/>
      <c r="AC18" s="97">
        <f>SUM(AC17:AC17)</f>
        <v>5</v>
      </c>
      <c r="AD18" s="97">
        <f>SUM(AD17:AD17)</f>
        <v>0</v>
      </c>
      <c r="AE18" s="97">
        <f t="shared" ref="AE18:AJ18" si="5">SUM(AE17:AE17)</f>
        <v>0</v>
      </c>
      <c r="AF18" s="97">
        <f t="shared" si="5"/>
        <v>0</v>
      </c>
      <c r="AG18" s="97">
        <f t="shared" si="5"/>
        <v>0</v>
      </c>
      <c r="AH18" s="159">
        <f t="shared" si="5"/>
        <v>0</v>
      </c>
      <c r="AI18" s="97">
        <f t="shared" si="5"/>
        <v>0</v>
      </c>
      <c r="AJ18" s="105">
        <f t="shared" si="5"/>
        <v>0</v>
      </c>
      <c r="AK18" s="273"/>
    </row>
    <row r="19" spans="1:37" ht="19.5" customHeight="1" x14ac:dyDescent="0.3">
      <c r="A19" s="1189" t="s">
        <v>52</v>
      </c>
      <c r="B19" s="1190"/>
      <c r="C19" s="1190"/>
      <c r="D19" s="1190"/>
      <c r="E19" s="1190"/>
      <c r="F19" s="1190"/>
      <c r="G19" s="1190"/>
      <c r="H19" s="1190"/>
      <c r="I19" s="1190"/>
      <c r="J19" s="1190"/>
      <c r="K19" s="1190"/>
      <c r="L19" s="1190"/>
      <c r="M19" s="1190"/>
      <c r="N19" s="1190"/>
      <c r="O19" s="1190"/>
      <c r="P19" s="1190"/>
      <c r="Q19" s="1190"/>
      <c r="R19" s="1190"/>
      <c r="S19" s="1190"/>
      <c r="T19" s="1190"/>
      <c r="U19" s="1190"/>
      <c r="V19" s="1190"/>
      <c r="W19" s="1190"/>
      <c r="X19" s="1190"/>
      <c r="Y19" s="1190"/>
      <c r="Z19" s="1190"/>
      <c r="AA19" s="1190"/>
      <c r="AB19" s="1190"/>
      <c r="AC19" s="1190"/>
      <c r="AD19" s="1190"/>
      <c r="AE19" s="1190"/>
      <c r="AF19" s="1190"/>
      <c r="AG19" s="1190"/>
      <c r="AH19" s="1190"/>
      <c r="AI19" s="1190"/>
      <c r="AJ19" s="1191"/>
      <c r="AK19" s="273"/>
    </row>
    <row r="20" spans="1:37" ht="16.5" hidden="1" customHeight="1" x14ac:dyDescent="0.3">
      <c r="A20" s="809">
        <v>6</v>
      </c>
      <c r="B20" s="278" t="s">
        <v>281</v>
      </c>
      <c r="C20" s="799" t="s">
        <v>136</v>
      </c>
      <c r="D20" s="162" t="s">
        <v>42</v>
      </c>
      <c r="E20" s="163">
        <v>0</v>
      </c>
      <c r="F20" s="163">
        <v>4000</v>
      </c>
      <c r="G20" s="162">
        <f>F20*E20</f>
        <v>0</v>
      </c>
      <c r="H20" s="160"/>
      <c r="I20" s="160"/>
      <c r="J20" s="137">
        <f t="shared" ref="J20:J22" si="6">I20*H20</f>
        <v>0</v>
      </c>
      <c r="K20" s="163">
        <v>0</v>
      </c>
      <c r="L20" s="163">
        <v>4</v>
      </c>
      <c r="M20" s="163">
        <v>750</v>
      </c>
      <c r="N20" s="162">
        <f t="shared" ref="N20" si="7">K20*L20*M20</f>
        <v>0</v>
      </c>
      <c r="O20" s="160"/>
      <c r="P20" s="160"/>
      <c r="Q20" s="160"/>
      <c r="R20" s="137">
        <f>O20*P20*Q20</f>
        <v>0</v>
      </c>
      <c r="S20" s="163">
        <v>0</v>
      </c>
      <c r="T20" s="163">
        <v>200</v>
      </c>
      <c r="U20" s="163">
        <v>0</v>
      </c>
      <c r="V20" s="163">
        <f>PRODUCT(S20:U20)</f>
        <v>0</v>
      </c>
      <c r="W20" s="163">
        <v>0</v>
      </c>
      <c r="X20" s="163">
        <v>1</v>
      </c>
      <c r="Y20" s="799">
        <f>PRODUCT(W20:X20)</f>
        <v>0</v>
      </c>
      <c r="Z20" s="162">
        <f>SUM(V20,Y20)</f>
        <v>0</v>
      </c>
      <c r="AA20" s="160"/>
      <c r="AB20" s="160"/>
      <c r="AC20" s="160"/>
      <c r="AD20" s="144">
        <f>PRODUCT(AA20:AC20)</f>
        <v>0</v>
      </c>
      <c r="AE20" s="160"/>
      <c r="AF20" s="144">
        <f>PRODUCT(AE20:AE20)</f>
        <v>0</v>
      </c>
      <c r="AG20" s="137">
        <f>SUM(AD20,AF20)</f>
        <v>0</v>
      </c>
      <c r="AH20" s="162">
        <f>G20+N20+Z20</f>
        <v>0</v>
      </c>
      <c r="AI20" s="137">
        <f>J20+R20+AG20</f>
        <v>0</v>
      </c>
      <c r="AJ20" s="800">
        <f>AH20-AI20</f>
        <v>0</v>
      </c>
      <c r="AK20" s="273"/>
    </row>
    <row r="21" spans="1:37" ht="42" customHeight="1" x14ac:dyDescent="0.3">
      <c r="A21" s="166">
        <v>5</v>
      </c>
      <c r="B21" s="167" t="s">
        <v>282</v>
      </c>
      <c r="C21" s="799" t="s">
        <v>75</v>
      </c>
      <c r="D21" s="162" t="s">
        <v>42</v>
      </c>
      <c r="E21" s="799">
        <v>6</v>
      </c>
      <c r="F21" s="805"/>
      <c r="G21" s="165">
        <f>F21*E21</f>
        <v>0</v>
      </c>
      <c r="H21" s="49"/>
      <c r="I21" s="49"/>
      <c r="J21" s="134">
        <f t="shared" si="6"/>
        <v>0</v>
      </c>
      <c r="K21" s="805">
        <v>6</v>
      </c>
      <c r="L21" s="805">
        <v>4</v>
      </c>
      <c r="M21" s="805">
        <v>600</v>
      </c>
      <c r="N21" s="165">
        <f>K21*L21*M21</f>
        <v>14400</v>
      </c>
      <c r="O21" s="49"/>
      <c r="P21" s="49"/>
      <c r="Q21" s="49"/>
      <c r="R21" s="134">
        <f>O21*P21*Q21</f>
        <v>0</v>
      </c>
      <c r="S21" s="805">
        <v>6</v>
      </c>
      <c r="T21" s="805">
        <v>300</v>
      </c>
      <c r="U21" s="805">
        <v>4</v>
      </c>
      <c r="V21" s="164">
        <f>PRODUCT(S21:U21)</f>
        <v>7200</v>
      </c>
      <c r="W21" s="805">
        <v>150</v>
      </c>
      <c r="X21" s="805">
        <v>4</v>
      </c>
      <c r="Y21" s="805">
        <f>PRODUCT(W21:X21)</f>
        <v>600</v>
      </c>
      <c r="Z21" s="165">
        <f>SUM(V21,Y21)</f>
        <v>7800</v>
      </c>
      <c r="AA21" s="49"/>
      <c r="AB21" s="49"/>
      <c r="AC21" s="49"/>
      <c r="AD21" s="47">
        <f>PRODUCT(AA21:AC21)</f>
        <v>0</v>
      </c>
      <c r="AE21" s="49"/>
      <c r="AF21" s="47">
        <f>PRODUCT(AA21*AE21)*150</f>
        <v>0</v>
      </c>
      <c r="AG21" s="134">
        <f>SUM(AD21,AF21)</f>
        <v>0</v>
      </c>
      <c r="AH21" s="165">
        <f>G21+N21+Z21</f>
        <v>22200</v>
      </c>
      <c r="AI21" s="137">
        <f>J21+R21+AG21</f>
        <v>0</v>
      </c>
      <c r="AJ21" s="800">
        <f>AH21-AI21</f>
        <v>22200</v>
      </c>
      <c r="AK21" s="279"/>
    </row>
    <row r="22" spans="1:37" ht="31.5" customHeight="1" x14ac:dyDescent="0.3">
      <c r="A22" s="166">
        <v>6</v>
      </c>
      <c r="B22" s="167" t="s">
        <v>283</v>
      </c>
      <c r="C22" s="799" t="s">
        <v>85</v>
      </c>
      <c r="D22" s="162" t="s">
        <v>42</v>
      </c>
      <c r="E22" s="799">
        <v>6</v>
      </c>
      <c r="F22" s="805"/>
      <c r="G22" s="165">
        <f>F22*E22</f>
        <v>0</v>
      </c>
      <c r="H22" s="49"/>
      <c r="I22" s="49"/>
      <c r="J22" s="134">
        <f t="shared" si="6"/>
        <v>0</v>
      </c>
      <c r="K22" s="805">
        <v>6</v>
      </c>
      <c r="L22" s="805">
        <v>3</v>
      </c>
      <c r="M22" s="805">
        <v>600</v>
      </c>
      <c r="N22" s="165">
        <f>K22*L22*M22</f>
        <v>10800</v>
      </c>
      <c r="O22" s="49"/>
      <c r="P22" s="49"/>
      <c r="Q22" s="49"/>
      <c r="R22" s="134">
        <f>O22*P22*Q22</f>
        <v>0</v>
      </c>
      <c r="S22" s="805">
        <v>6</v>
      </c>
      <c r="T22" s="805">
        <v>300</v>
      </c>
      <c r="U22" s="805">
        <v>2</v>
      </c>
      <c r="V22" s="164">
        <f>PRODUCT(S22:U22)</f>
        <v>3600</v>
      </c>
      <c r="W22" s="805">
        <v>150</v>
      </c>
      <c r="X22" s="805">
        <v>4</v>
      </c>
      <c r="Y22" s="805">
        <f>PRODUCT(W22:X22)</f>
        <v>600</v>
      </c>
      <c r="Z22" s="165">
        <f>SUM(V22,Y22)</f>
        <v>4200</v>
      </c>
      <c r="AA22" s="49"/>
      <c r="AB22" s="49"/>
      <c r="AC22" s="49"/>
      <c r="AD22" s="47">
        <f>PRODUCT(AA22:AC22)</f>
        <v>0</v>
      </c>
      <c r="AE22" s="49"/>
      <c r="AF22" s="47">
        <f>PRODUCT(AA22*AE22)*150</f>
        <v>0</v>
      </c>
      <c r="AG22" s="134">
        <f>SUM(AD22,AF22)</f>
        <v>0</v>
      </c>
      <c r="AH22" s="165">
        <f>G22+N22+Z22</f>
        <v>15000</v>
      </c>
      <c r="AI22" s="137">
        <f>J22+R22+AG22</f>
        <v>0</v>
      </c>
      <c r="AJ22" s="800">
        <f>AH22-AI22</f>
        <v>15000</v>
      </c>
      <c r="AK22" s="279"/>
    </row>
    <row r="23" spans="1:37" ht="23.25" customHeight="1" thickBot="1" x14ac:dyDescent="0.35">
      <c r="A23" s="903" t="s">
        <v>62</v>
      </c>
      <c r="B23" s="904"/>
      <c r="C23" s="280"/>
      <c r="D23" s="280"/>
      <c r="E23" s="281">
        <f>SUM(E20:E22)</f>
        <v>12</v>
      </c>
      <c r="F23" s="286">
        <f t="shared" ref="F23:AH23" si="8">SUM(F20:F22)</f>
        <v>4000</v>
      </c>
      <c r="G23" s="286">
        <f t="shared" si="8"/>
        <v>0</v>
      </c>
      <c r="H23" s="286">
        <f t="shared" si="8"/>
        <v>0</v>
      </c>
      <c r="I23" s="286">
        <f t="shared" si="8"/>
        <v>0</v>
      </c>
      <c r="J23" s="286">
        <f t="shared" si="8"/>
        <v>0</v>
      </c>
      <c r="K23" s="286">
        <f t="shared" si="8"/>
        <v>12</v>
      </c>
      <c r="L23" s="286">
        <f t="shared" si="8"/>
        <v>11</v>
      </c>
      <c r="M23" s="286">
        <f t="shared" si="8"/>
        <v>1950</v>
      </c>
      <c r="N23" s="286">
        <f t="shared" si="8"/>
        <v>25200</v>
      </c>
      <c r="O23" s="286">
        <f t="shared" si="8"/>
        <v>0</v>
      </c>
      <c r="P23" s="286">
        <f t="shared" si="8"/>
        <v>0</v>
      </c>
      <c r="Q23" s="286">
        <f t="shared" si="8"/>
        <v>0</v>
      </c>
      <c r="R23" s="286">
        <f t="shared" si="8"/>
        <v>0</v>
      </c>
      <c r="S23" s="286">
        <f t="shared" si="8"/>
        <v>12</v>
      </c>
      <c r="T23" s="286">
        <f t="shared" si="8"/>
        <v>800</v>
      </c>
      <c r="U23" s="286">
        <f t="shared" si="8"/>
        <v>6</v>
      </c>
      <c r="V23" s="286">
        <f t="shared" si="8"/>
        <v>10800</v>
      </c>
      <c r="W23" s="286">
        <f t="shared" si="8"/>
        <v>300</v>
      </c>
      <c r="X23" s="286">
        <f t="shared" si="8"/>
        <v>9</v>
      </c>
      <c r="Y23" s="286">
        <f t="shared" si="8"/>
        <v>1200</v>
      </c>
      <c r="Z23" s="286">
        <f t="shared" si="8"/>
        <v>12000</v>
      </c>
      <c r="AA23" s="286">
        <f t="shared" si="8"/>
        <v>0</v>
      </c>
      <c r="AB23" s="286">
        <f t="shared" si="8"/>
        <v>0</v>
      </c>
      <c r="AC23" s="286">
        <f t="shared" si="8"/>
        <v>0</v>
      </c>
      <c r="AD23" s="286">
        <f t="shared" si="8"/>
        <v>0</v>
      </c>
      <c r="AE23" s="286">
        <f t="shared" si="8"/>
        <v>0</v>
      </c>
      <c r="AF23" s="286">
        <f t="shared" si="8"/>
        <v>0</v>
      </c>
      <c r="AG23" s="286">
        <f t="shared" si="8"/>
        <v>0</v>
      </c>
      <c r="AH23" s="286">
        <f t="shared" si="8"/>
        <v>37200</v>
      </c>
      <c r="AI23" s="282">
        <f>SUM(AI20:AI22)</f>
        <v>0</v>
      </c>
      <c r="AJ23" s="283">
        <f>SUM(AJ20:AJ22)</f>
        <v>37200</v>
      </c>
      <c r="AK23" s="284"/>
    </row>
    <row r="24" spans="1:37" s="264" customFormat="1" ht="27.75" customHeight="1" thickBot="1" x14ac:dyDescent="0.35">
      <c r="A24" s="1109" t="s">
        <v>63</v>
      </c>
      <c r="B24" s="1110"/>
      <c r="C24" s="218"/>
      <c r="D24" s="218"/>
      <c r="E24" s="218">
        <f>E11+E15+E18+E23</f>
        <v>40</v>
      </c>
      <c r="F24" s="237"/>
      <c r="G24" s="237">
        <f>G11+G15+G18+G23</f>
        <v>12000</v>
      </c>
      <c r="H24" s="237">
        <f>H11+H15+H18+H23</f>
        <v>7</v>
      </c>
      <c r="I24" s="237"/>
      <c r="J24" s="237">
        <f>J11+J15+J18+J23</f>
        <v>24372.11</v>
      </c>
      <c r="K24" s="237">
        <f>K11+K15+K18+K23</f>
        <v>30</v>
      </c>
      <c r="L24" s="237">
        <f>L11+L15+L18+L23</f>
        <v>23</v>
      </c>
      <c r="M24" s="237"/>
      <c r="N24" s="237">
        <f>N11+N15+N18+N23</f>
        <v>72200</v>
      </c>
      <c r="O24" s="237">
        <f>O11+O15+O18+O23</f>
        <v>0</v>
      </c>
      <c r="P24" s="237">
        <f>P11+P15+P18+P23</f>
        <v>4</v>
      </c>
      <c r="Q24" s="237"/>
      <c r="R24" s="237">
        <f>R11+R15+R18+R23</f>
        <v>26350</v>
      </c>
      <c r="S24" s="237">
        <f>S11+S15+S18+S23</f>
        <v>50</v>
      </c>
      <c r="T24" s="237"/>
      <c r="U24" s="237">
        <f>U11+U15+U18+U23</f>
        <v>19</v>
      </c>
      <c r="V24" s="237">
        <f>V11+V15+V18+V23</f>
        <v>27900</v>
      </c>
      <c r="W24" s="237"/>
      <c r="X24" s="237">
        <f>X11+X15+X18+X23</f>
        <v>19</v>
      </c>
      <c r="Y24" s="237">
        <f>Y11+Y15+Y18+Y23</f>
        <v>2700</v>
      </c>
      <c r="Z24" s="237">
        <f>Z11+Z15+Z18+Z23</f>
        <v>30600</v>
      </c>
      <c r="AA24" s="237">
        <f>AA11+AA15+AA18+AA23</f>
        <v>0</v>
      </c>
      <c r="AB24" s="237"/>
      <c r="AC24" s="237">
        <f>AC11+AC15+AC18+AC23</f>
        <v>5</v>
      </c>
      <c r="AD24" s="237"/>
      <c r="AE24" s="237">
        <f>AE11+AE15+AE18+AE23</f>
        <v>0</v>
      </c>
      <c r="AF24" s="237"/>
      <c r="AG24" s="237">
        <f>AG11+AG15+AG18+AG23</f>
        <v>17100</v>
      </c>
      <c r="AH24" s="237">
        <f>AH11+AH15+AH18+AH23</f>
        <v>114800</v>
      </c>
      <c r="AI24" s="215">
        <f>AI11+AI15+AI18+AI23</f>
        <v>67822.11</v>
      </c>
      <c r="AJ24" s="215">
        <f>AJ11+AJ15+AJ18+AJ23</f>
        <v>46977.89</v>
      </c>
      <c r="AK24" s="263"/>
    </row>
    <row r="30" spans="1:37" x14ac:dyDescent="0.3">
      <c r="N30" s="285"/>
    </row>
  </sheetData>
  <conditionalFormatting sqref="D10">
    <cfRule type="containsText" dxfId="51" priority="8" operator="containsText" text="Да">
      <formula>NOT(ISERROR(SEARCH("Да",D10)))</formula>
    </cfRule>
  </conditionalFormatting>
  <conditionalFormatting sqref="D13">
    <cfRule type="containsText" dxfId="50" priority="6" operator="containsText" text="Да">
      <formula>NOT(ISERROR(SEARCH("Да",D13)))</formula>
    </cfRule>
  </conditionalFormatting>
  <conditionalFormatting sqref="D9">
    <cfRule type="containsText" dxfId="49" priority="7" operator="containsText" text="Да">
      <formula>NOT(ISERROR(SEARCH("Да",D9)))</formula>
    </cfRule>
  </conditionalFormatting>
  <conditionalFormatting sqref="D14">
    <cfRule type="containsText" dxfId="48" priority="5" operator="containsText" text="Да">
      <formula>NOT(ISERROR(SEARCH("Да",D14)))</formula>
    </cfRule>
  </conditionalFormatting>
  <conditionalFormatting sqref="D17">
    <cfRule type="containsText" dxfId="47" priority="4" operator="containsText" text="Да">
      <formula>NOT(ISERROR(SEARCH("Да",D17)))</formula>
    </cfRule>
  </conditionalFormatting>
  <conditionalFormatting sqref="D21">
    <cfRule type="containsText" dxfId="46" priority="1" operator="containsText" text="Да">
      <formula>NOT(ISERROR(SEARCH("Да",D21)))</formula>
    </cfRule>
  </conditionalFormatting>
  <conditionalFormatting sqref="D20 D22">
    <cfRule type="containsText" dxfId="45" priority="2" operator="containsText" text="Да">
      <formula>NOT(ISERROR(SEARCH("Да",D20)))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7 D13:D14 D9:D10 D20:D22">
      <formula1>"Да,Нет"</formula1>
    </dataValidation>
  </dataValidations>
  <pageMargins left="0.7" right="0.7" top="0.75" bottom="0.75" header="0.3" footer="0.3"/>
  <pageSetup paperSize="9" scale="51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G1" zoomScale="60" zoomScaleNormal="60" workbookViewId="0">
      <selection sqref="A1:XFD1048576"/>
    </sheetView>
  </sheetViews>
  <sheetFormatPr defaultRowHeight="18.75" x14ac:dyDescent="0.3"/>
  <cols>
    <col min="1" max="1" width="9.85546875" style="260" customWidth="1"/>
    <col min="2" max="2" width="34.5703125" style="260" customWidth="1"/>
    <col min="3" max="3" width="11.42578125" style="260" customWidth="1"/>
    <col min="4" max="4" width="9.140625" style="260" hidden="1" customWidth="1"/>
    <col min="5" max="5" width="8.28515625" style="260" customWidth="1"/>
    <col min="6" max="6" width="13.42578125" style="260" hidden="1" customWidth="1"/>
    <col min="7" max="7" width="14.140625" style="260" customWidth="1"/>
    <col min="8" max="8" width="9.42578125" style="260" customWidth="1"/>
    <col min="9" max="9" width="11.85546875" style="260" customWidth="1"/>
    <col min="10" max="10" width="12.7109375" style="260" customWidth="1"/>
    <col min="11" max="12" width="9.28515625" style="260" hidden="1" customWidth="1"/>
    <col min="13" max="13" width="12.85546875" style="260" hidden="1" customWidth="1"/>
    <col min="14" max="14" width="15.42578125" style="260" customWidth="1"/>
    <col min="15" max="15" width="10.42578125" style="260" customWidth="1"/>
    <col min="16" max="16" width="11.28515625" style="260" customWidth="1"/>
    <col min="17" max="17" width="11.42578125" style="260" customWidth="1"/>
    <col min="18" max="18" width="14.28515625" style="260" customWidth="1"/>
    <col min="19" max="19" width="9.28515625" style="260" hidden="1" customWidth="1"/>
    <col min="20" max="20" width="9.7109375" style="260" hidden="1" customWidth="1"/>
    <col min="21" max="21" width="9.28515625" style="260" hidden="1" customWidth="1"/>
    <col min="22" max="22" width="15.5703125" style="260" customWidth="1"/>
    <col min="23" max="23" width="9.7109375" style="260" hidden="1" customWidth="1"/>
    <col min="24" max="24" width="12.140625" style="260" hidden="1" customWidth="1"/>
    <col min="25" max="25" width="13.42578125" style="260" customWidth="1"/>
    <col min="26" max="26" width="14.85546875" style="260" hidden="1" customWidth="1"/>
    <col min="27" max="27" width="10.5703125" style="260" customWidth="1"/>
    <col min="28" max="28" width="10" style="260" customWidth="1"/>
    <col min="29" max="29" width="11" style="260" customWidth="1"/>
    <col min="30" max="30" width="11.42578125" style="260" customWidth="1"/>
    <col min="31" max="32" width="13" style="260" customWidth="1"/>
    <col min="33" max="33" width="14" style="260" customWidth="1"/>
    <col min="34" max="34" width="20.42578125" style="260" customWidth="1"/>
    <col min="35" max="35" width="15.28515625" style="260" customWidth="1"/>
    <col min="36" max="36" width="15" style="260" customWidth="1"/>
    <col min="37" max="37" width="16.140625" style="260" customWidth="1"/>
    <col min="38" max="16384" width="9.140625" style="260"/>
  </cols>
  <sheetData>
    <row r="1" spans="1:37" ht="18.75" customHeight="1" x14ac:dyDescent="0.3">
      <c r="A1" s="1114" t="s">
        <v>36</v>
      </c>
      <c r="B1" s="1114"/>
      <c r="C1" s="1114"/>
      <c r="D1" s="1114"/>
      <c r="E1" s="1114"/>
      <c r="F1" s="1114"/>
      <c r="G1" s="1114"/>
      <c r="H1" s="1114"/>
      <c r="I1" s="1114"/>
      <c r="J1" s="1114"/>
      <c r="K1" s="1114"/>
      <c r="L1" s="1114"/>
      <c r="M1" s="1114"/>
      <c r="N1" s="1114"/>
      <c r="O1" s="1114"/>
      <c r="P1" s="1114"/>
      <c r="Q1" s="1114"/>
      <c r="R1" s="1114"/>
      <c r="S1" s="1114"/>
      <c r="T1" s="1114"/>
      <c r="U1" s="1114"/>
      <c r="V1" s="1114"/>
      <c r="W1" s="1114"/>
      <c r="X1" s="1114"/>
      <c r="Y1" s="1114"/>
      <c r="Z1" s="1114"/>
      <c r="AA1" s="1114"/>
      <c r="AB1" s="1114"/>
      <c r="AC1" s="1114"/>
      <c r="AD1" s="1114"/>
      <c r="AE1" s="1114"/>
      <c r="AF1" s="1114"/>
      <c r="AG1" s="258"/>
      <c r="AH1" s="259"/>
      <c r="AI1" s="259"/>
      <c r="AJ1" s="259"/>
    </row>
    <row r="2" spans="1:37" ht="15.75" customHeight="1" x14ac:dyDescent="0.3">
      <c r="A2" s="816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258"/>
      <c r="AH2" s="259"/>
      <c r="AI2" s="259"/>
      <c r="AJ2" s="259"/>
    </row>
    <row r="3" spans="1:37" ht="15.75" customHeight="1" x14ac:dyDescent="0.3">
      <c r="A3" s="819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19"/>
      <c r="AK3" s="261"/>
    </row>
    <row r="4" spans="1:37" ht="33.75" customHeight="1" x14ac:dyDescent="0.3">
      <c r="A4" s="823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Теннис!$K$4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111" t="s">
        <v>74</v>
      </c>
    </row>
    <row r="5" spans="1:37" ht="25.5" customHeight="1" x14ac:dyDescent="0.3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112"/>
    </row>
    <row r="6" spans="1:37" ht="28.5" customHeight="1" x14ac:dyDescent="0.3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112"/>
    </row>
    <row r="7" spans="1:37" ht="24.75" customHeight="1" x14ac:dyDescent="0.3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113"/>
    </row>
    <row r="8" spans="1:37" x14ac:dyDescent="0.3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262"/>
    </row>
    <row r="9" spans="1:37" x14ac:dyDescent="0.3">
      <c r="A9" s="129">
        <v>1</v>
      </c>
      <c r="B9" s="128" t="s">
        <v>284</v>
      </c>
      <c r="C9" s="129" t="s">
        <v>140</v>
      </c>
      <c r="D9" s="130" t="s">
        <v>42</v>
      </c>
      <c r="E9" s="207">
        <v>3</v>
      </c>
      <c r="F9" s="135">
        <v>3000</v>
      </c>
      <c r="G9" s="133">
        <f>F9*E9</f>
        <v>9000</v>
      </c>
      <c r="H9" s="134"/>
      <c r="I9" s="134"/>
      <c r="J9" s="134">
        <f>I9*H9</f>
        <v>0</v>
      </c>
      <c r="K9" s="135">
        <v>3</v>
      </c>
      <c r="L9" s="135">
        <v>2</v>
      </c>
      <c r="M9" s="135">
        <v>600</v>
      </c>
      <c r="N9" s="133">
        <f>K9*L9*M9</f>
        <v>3600</v>
      </c>
      <c r="O9" s="134"/>
      <c r="P9" s="134"/>
      <c r="Q9" s="134"/>
      <c r="R9" s="134">
        <f>O9*P9*Q9</f>
        <v>0</v>
      </c>
      <c r="S9" s="135">
        <v>3</v>
      </c>
      <c r="T9" s="135">
        <v>300</v>
      </c>
      <c r="U9" s="135">
        <v>2</v>
      </c>
      <c r="V9" s="135">
        <f>PRODUCT(S9:U9)</f>
        <v>1800</v>
      </c>
      <c r="W9" s="135">
        <v>0</v>
      </c>
      <c r="X9" s="135">
        <v>0</v>
      </c>
      <c r="Y9" s="135">
        <f>PRODUCT(W9:X9)</f>
        <v>0</v>
      </c>
      <c r="Z9" s="133">
        <f>SUM(V9,Y9)</f>
        <v>1800</v>
      </c>
      <c r="AA9" s="134"/>
      <c r="AB9" s="208"/>
      <c r="AC9" s="208"/>
      <c r="AD9" s="208">
        <f>PRODUCT(AA9:AC9)</f>
        <v>0</v>
      </c>
      <c r="AE9" s="208"/>
      <c r="AF9" s="208">
        <f>PRODUCT(AA9*AE9)*150</f>
        <v>0</v>
      </c>
      <c r="AG9" s="134">
        <f>SUM(AD9,AF9)</f>
        <v>0</v>
      </c>
      <c r="AH9" s="133">
        <f>G9+N9+Z9</f>
        <v>14400</v>
      </c>
      <c r="AI9" s="137">
        <f>J9+R9+AG9</f>
        <v>0</v>
      </c>
      <c r="AJ9" s="209">
        <f>AH9-AI9</f>
        <v>14400</v>
      </c>
      <c r="AK9" s="262"/>
    </row>
    <row r="10" spans="1:37" x14ac:dyDescent="0.3">
      <c r="A10" s="129">
        <v>2</v>
      </c>
      <c r="B10" s="128" t="s">
        <v>285</v>
      </c>
      <c r="C10" s="129" t="s">
        <v>286</v>
      </c>
      <c r="D10" s="130" t="s">
        <v>42</v>
      </c>
      <c r="E10" s="207">
        <v>10</v>
      </c>
      <c r="F10" s="135">
        <v>600</v>
      </c>
      <c r="G10" s="133">
        <f>F10*E10</f>
        <v>6000</v>
      </c>
      <c r="H10" s="134">
        <v>10</v>
      </c>
      <c r="I10" s="134">
        <v>622</v>
      </c>
      <c r="J10" s="134">
        <f>I10*H10</f>
        <v>6220</v>
      </c>
      <c r="K10" s="135">
        <v>10</v>
      </c>
      <c r="L10" s="135">
        <v>1</v>
      </c>
      <c r="M10" s="135">
        <v>600</v>
      </c>
      <c r="N10" s="133">
        <f>K10*L10*M10</f>
        <v>6000</v>
      </c>
      <c r="O10" s="134">
        <v>10</v>
      </c>
      <c r="P10" s="134">
        <v>1</v>
      </c>
      <c r="Q10" s="134">
        <v>700</v>
      </c>
      <c r="R10" s="134">
        <f>O10*P10*Q10</f>
        <v>7000</v>
      </c>
      <c r="S10" s="135">
        <v>10</v>
      </c>
      <c r="T10" s="135">
        <v>300</v>
      </c>
      <c r="U10" s="135">
        <v>1</v>
      </c>
      <c r="V10" s="132">
        <f>PRODUCT(S10:U10)</f>
        <v>3000</v>
      </c>
      <c r="W10" s="132">
        <v>150</v>
      </c>
      <c r="X10" s="132">
        <v>0</v>
      </c>
      <c r="Y10" s="132">
        <f t="shared" ref="Y10" si="0">PRODUCT(W10:X10)</f>
        <v>0</v>
      </c>
      <c r="Z10" s="133">
        <f t="shared" ref="Z10" si="1">SUM(V10,Y10)</f>
        <v>3000</v>
      </c>
      <c r="AA10" s="48">
        <v>10</v>
      </c>
      <c r="AB10" s="136">
        <v>300</v>
      </c>
      <c r="AC10" s="136">
        <v>1</v>
      </c>
      <c r="AD10" s="136">
        <f>PRODUCT(AA10:AC10)</f>
        <v>3000</v>
      </c>
      <c r="AE10" s="136">
        <v>1</v>
      </c>
      <c r="AF10" s="208">
        <f>PRODUCT(AA10*AE10)*150</f>
        <v>1500</v>
      </c>
      <c r="AG10" s="134">
        <f>SUM(AD10,AF10)</f>
        <v>4500</v>
      </c>
      <c r="AH10" s="133">
        <f>G10+N10+Z10</f>
        <v>15000</v>
      </c>
      <c r="AI10" s="137">
        <f>J10+R10+AG10</f>
        <v>17720</v>
      </c>
      <c r="AJ10" s="209">
        <f t="shared" ref="AJ10" si="2">AH10-AI10</f>
        <v>-2720</v>
      </c>
      <c r="AK10" s="262" t="s">
        <v>466</v>
      </c>
    </row>
    <row r="11" spans="1:37" x14ac:dyDescent="0.3">
      <c r="A11" s="1087" t="s">
        <v>59</v>
      </c>
      <c r="B11" s="879"/>
      <c r="C11" s="112"/>
      <c r="D11" s="112"/>
      <c r="E11" s="192">
        <f>SUM(E9:E10)</f>
        <v>13</v>
      </c>
      <c r="F11" s="76">
        <f t="shared" ref="F11:AH11" si="3">SUM(F9:F10)</f>
        <v>3600</v>
      </c>
      <c r="G11" s="76">
        <f t="shared" si="3"/>
        <v>15000</v>
      </c>
      <c r="H11" s="76">
        <f t="shared" si="3"/>
        <v>10</v>
      </c>
      <c r="I11" s="76">
        <f t="shared" si="3"/>
        <v>622</v>
      </c>
      <c r="J11" s="76">
        <f t="shared" si="3"/>
        <v>6220</v>
      </c>
      <c r="K11" s="76">
        <f t="shared" si="3"/>
        <v>13</v>
      </c>
      <c r="L11" s="76">
        <f t="shared" si="3"/>
        <v>3</v>
      </c>
      <c r="M11" s="76">
        <f t="shared" si="3"/>
        <v>1200</v>
      </c>
      <c r="N11" s="76">
        <f t="shared" si="3"/>
        <v>9600</v>
      </c>
      <c r="O11" s="76">
        <f t="shared" si="3"/>
        <v>10</v>
      </c>
      <c r="P11" s="76">
        <f t="shared" si="3"/>
        <v>1</v>
      </c>
      <c r="Q11" s="76">
        <f t="shared" si="3"/>
        <v>700</v>
      </c>
      <c r="R11" s="76">
        <f t="shared" si="3"/>
        <v>7000</v>
      </c>
      <c r="S11" s="76">
        <f t="shared" si="3"/>
        <v>13</v>
      </c>
      <c r="T11" s="76">
        <f t="shared" si="3"/>
        <v>600</v>
      </c>
      <c r="U11" s="76">
        <f t="shared" si="3"/>
        <v>3</v>
      </c>
      <c r="V11" s="76">
        <f t="shared" si="3"/>
        <v>4800</v>
      </c>
      <c r="W11" s="76">
        <f t="shared" si="3"/>
        <v>150</v>
      </c>
      <c r="X11" s="76">
        <f t="shared" si="3"/>
        <v>0</v>
      </c>
      <c r="Y11" s="76">
        <f t="shared" si="3"/>
        <v>0</v>
      </c>
      <c r="Z11" s="76">
        <f t="shared" si="3"/>
        <v>4800</v>
      </c>
      <c r="AA11" s="76">
        <f t="shared" si="3"/>
        <v>10</v>
      </c>
      <c r="AB11" s="76">
        <f t="shared" si="3"/>
        <v>300</v>
      </c>
      <c r="AC11" s="76">
        <f t="shared" si="3"/>
        <v>1</v>
      </c>
      <c r="AD11" s="76">
        <f t="shared" si="3"/>
        <v>3000</v>
      </c>
      <c r="AE11" s="76">
        <f t="shared" si="3"/>
        <v>1</v>
      </c>
      <c r="AF11" s="76">
        <f t="shared" si="3"/>
        <v>1500</v>
      </c>
      <c r="AG11" s="76">
        <f t="shared" si="3"/>
        <v>4500</v>
      </c>
      <c r="AH11" s="76">
        <f t="shared" si="3"/>
        <v>29400</v>
      </c>
      <c r="AI11" s="97">
        <f t="shared" ref="AI11:AJ11" si="4">SUM(AI9:AI10)</f>
        <v>17720</v>
      </c>
      <c r="AJ11" s="212">
        <f t="shared" si="4"/>
        <v>11680</v>
      </c>
      <c r="AK11" s="262"/>
    </row>
    <row r="12" spans="1:37" x14ac:dyDescent="0.3">
      <c r="A12" s="1088" t="s">
        <v>49</v>
      </c>
      <c r="B12" s="974"/>
      <c r="C12" s="974"/>
      <c r="D12" s="974"/>
      <c r="E12" s="974"/>
      <c r="F12" s="974"/>
      <c r="G12" s="974"/>
      <c r="H12" s="974"/>
      <c r="I12" s="974"/>
      <c r="J12" s="974"/>
      <c r="K12" s="974"/>
      <c r="L12" s="974"/>
      <c r="M12" s="974"/>
      <c r="N12" s="974"/>
      <c r="O12" s="974"/>
      <c r="P12" s="974"/>
      <c r="Q12" s="974"/>
      <c r="R12" s="974"/>
      <c r="S12" s="974"/>
      <c r="T12" s="974"/>
      <c r="U12" s="974"/>
      <c r="V12" s="974"/>
      <c r="W12" s="974"/>
      <c r="X12" s="974"/>
      <c r="Y12" s="974"/>
      <c r="Z12" s="974"/>
      <c r="AA12" s="974"/>
      <c r="AB12" s="974"/>
      <c r="AC12" s="974"/>
      <c r="AD12" s="974"/>
      <c r="AE12" s="974"/>
      <c r="AF12" s="974"/>
      <c r="AG12" s="974"/>
      <c r="AH12" s="974"/>
      <c r="AI12" s="974"/>
      <c r="AJ12" s="1089"/>
      <c r="AK12" s="262"/>
    </row>
    <row r="13" spans="1:37" ht="24" customHeight="1" x14ac:dyDescent="0.3">
      <c r="A13" s="142">
        <v>3</v>
      </c>
      <c r="B13" s="141" t="s">
        <v>287</v>
      </c>
      <c r="C13" s="142" t="s">
        <v>71</v>
      </c>
      <c r="D13" s="143" t="s">
        <v>42</v>
      </c>
      <c r="E13" s="143">
        <v>3</v>
      </c>
      <c r="F13" s="54">
        <v>600</v>
      </c>
      <c r="G13" s="54">
        <f>F13*E13</f>
        <v>1800</v>
      </c>
      <c r="H13" s="47"/>
      <c r="I13" s="47"/>
      <c r="J13" s="47">
        <f>I13*H13</f>
        <v>0</v>
      </c>
      <c r="K13" s="54">
        <v>3</v>
      </c>
      <c r="L13" s="54">
        <v>2</v>
      </c>
      <c r="M13" s="54">
        <v>600</v>
      </c>
      <c r="N13" s="54">
        <f>K13*L13*M13</f>
        <v>3600</v>
      </c>
      <c r="O13" s="47"/>
      <c r="P13" s="47"/>
      <c r="Q13" s="47"/>
      <c r="R13" s="47">
        <f>O13*P13*Q13</f>
        <v>0</v>
      </c>
      <c r="S13" s="54">
        <v>3</v>
      </c>
      <c r="T13" s="54">
        <v>200</v>
      </c>
      <c r="U13" s="54">
        <v>2</v>
      </c>
      <c r="V13" s="54">
        <f>PRODUCT(S13:U13)</f>
        <v>1200</v>
      </c>
      <c r="W13" s="54"/>
      <c r="X13" s="54">
        <v>0</v>
      </c>
      <c r="Y13" s="54">
        <f>PRODUCT(W13:X13)</f>
        <v>0</v>
      </c>
      <c r="Z13" s="54">
        <f>SUM(V13,Y13)</f>
        <v>1200</v>
      </c>
      <c r="AA13" s="47"/>
      <c r="AB13" s="47">
        <v>0</v>
      </c>
      <c r="AC13" s="47"/>
      <c r="AD13" s="47">
        <f>PRODUCT(AA13:AC13)</f>
        <v>0</v>
      </c>
      <c r="AE13" s="47"/>
      <c r="AF13" s="47">
        <f>PRODUCT(AA13*AE13)*150</f>
        <v>0</v>
      </c>
      <c r="AG13" s="47">
        <f>SUM(AD13,AF13)</f>
        <v>0</v>
      </c>
      <c r="AH13" s="54">
        <f>G13+N13+Z13</f>
        <v>6600</v>
      </c>
      <c r="AI13" s="47">
        <f>J13+R13+AG13</f>
        <v>0</v>
      </c>
      <c r="AJ13" s="265">
        <f>AH13-AI13</f>
        <v>6600</v>
      </c>
      <c r="AK13" s="266"/>
    </row>
    <row r="14" spans="1:37" ht="27" customHeight="1" x14ac:dyDescent="0.3">
      <c r="A14" s="142">
        <v>4</v>
      </c>
      <c r="B14" s="141" t="s">
        <v>288</v>
      </c>
      <c r="C14" s="142" t="s">
        <v>190</v>
      </c>
      <c r="D14" s="143" t="s">
        <v>42</v>
      </c>
      <c r="E14" s="143">
        <v>9</v>
      </c>
      <c r="F14" s="54">
        <v>600</v>
      </c>
      <c r="G14" s="54">
        <f>F14*E14</f>
        <v>5400</v>
      </c>
      <c r="H14" s="47"/>
      <c r="I14" s="47"/>
      <c r="J14" s="47">
        <f>I14*H14</f>
        <v>0</v>
      </c>
      <c r="K14" s="54">
        <v>9</v>
      </c>
      <c r="L14" s="54">
        <v>2</v>
      </c>
      <c r="M14" s="54">
        <v>1000</v>
      </c>
      <c r="N14" s="54">
        <f>K14*L14*M14</f>
        <v>18000</v>
      </c>
      <c r="O14" s="47"/>
      <c r="P14" s="47"/>
      <c r="Q14" s="47"/>
      <c r="R14" s="47">
        <f>O14*P14*Q14</f>
        <v>0</v>
      </c>
      <c r="S14" s="54">
        <v>9</v>
      </c>
      <c r="T14" s="54">
        <v>200</v>
      </c>
      <c r="U14" s="54">
        <v>2</v>
      </c>
      <c r="V14" s="54">
        <f>PRODUCT(S14:U14)</f>
        <v>3600</v>
      </c>
      <c r="W14" s="54">
        <v>150</v>
      </c>
      <c r="X14" s="54">
        <v>9</v>
      </c>
      <c r="Y14" s="54">
        <f>PRODUCT(W14:X14)</f>
        <v>1350</v>
      </c>
      <c r="Z14" s="54">
        <f>SUM(V14,Y14)</f>
        <v>4950</v>
      </c>
      <c r="AA14" s="47"/>
      <c r="AB14" s="47">
        <v>0</v>
      </c>
      <c r="AC14" s="47"/>
      <c r="AD14" s="47">
        <v>0</v>
      </c>
      <c r="AE14" s="47"/>
      <c r="AF14" s="47">
        <f>PRODUCT(AA14*AE14)*150</f>
        <v>0</v>
      </c>
      <c r="AG14" s="47">
        <f>SUM(AD14,AF14)</f>
        <v>0</v>
      </c>
      <c r="AH14" s="54">
        <f>G14+N14+Z14</f>
        <v>28350</v>
      </c>
      <c r="AI14" s="47">
        <f>J14+R14+AG14</f>
        <v>0</v>
      </c>
      <c r="AJ14" s="265">
        <f>AH14-AI14</f>
        <v>28350</v>
      </c>
      <c r="AK14" s="266"/>
    </row>
    <row r="15" spans="1:37" ht="25.5" customHeight="1" x14ac:dyDescent="0.3">
      <c r="A15" s="1087" t="s">
        <v>60</v>
      </c>
      <c r="B15" s="879"/>
      <c r="C15" s="113"/>
      <c r="D15" s="112"/>
      <c r="E15" s="192">
        <f>SUM(E13:E14)</f>
        <v>12</v>
      </c>
      <c r="F15" s="76">
        <f t="shared" ref="F15:AK15" si="5">SUM(F13:F14)</f>
        <v>1200</v>
      </c>
      <c r="G15" s="76">
        <f t="shared" si="5"/>
        <v>7200</v>
      </c>
      <c r="H15" s="76">
        <f t="shared" si="5"/>
        <v>0</v>
      </c>
      <c r="I15" s="76">
        <f t="shared" si="5"/>
        <v>0</v>
      </c>
      <c r="J15" s="76">
        <f t="shared" si="5"/>
        <v>0</v>
      </c>
      <c r="K15" s="76">
        <f t="shared" si="5"/>
        <v>12</v>
      </c>
      <c r="L15" s="76">
        <f t="shared" si="5"/>
        <v>4</v>
      </c>
      <c r="M15" s="76">
        <f t="shared" si="5"/>
        <v>1600</v>
      </c>
      <c r="N15" s="76">
        <f t="shared" si="5"/>
        <v>21600</v>
      </c>
      <c r="O15" s="76">
        <f t="shared" si="5"/>
        <v>0</v>
      </c>
      <c r="P15" s="76">
        <f t="shared" si="5"/>
        <v>0</v>
      </c>
      <c r="Q15" s="76">
        <f t="shared" si="5"/>
        <v>0</v>
      </c>
      <c r="R15" s="76">
        <f t="shared" si="5"/>
        <v>0</v>
      </c>
      <c r="S15" s="76">
        <f t="shared" si="5"/>
        <v>12</v>
      </c>
      <c r="T15" s="76">
        <f t="shared" si="5"/>
        <v>400</v>
      </c>
      <c r="U15" s="76">
        <f t="shared" si="5"/>
        <v>4</v>
      </c>
      <c r="V15" s="76">
        <f t="shared" si="5"/>
        <v>4800</v>
      </c>
      <c r="W15" s="76">
        <f t="shared" si="5"/>
        <v>150</v>
      </c>
      <c r="X15" s="76">
        <f t="shared" si="5"/>
        <v>9</v>
      </c>
      <c r="Y15" s="76">
        <f t="shared" si="5"/>
        <v>1350</v>
      </c>
      <c r="Z15" s="76">
        <f t="shared" si="5"/>
        <v>6150</v>
      </c>
      <c r="AA15" s="76">
        <f t="shared" si="5"/>
        <v>0</v>
      </c>
      <c r="AB15" s="76">
        <f t="shared" si="5"/>
        <v>0</v>
      </c>
      <c r="AC15" s="76">
        <f t="shared" si="5"/>
        <v>0</v>
      </c>
      <c r="AD15" s="76">
        <f t="shared" si="5"/>
        <v>0</v>
      </c>
      <c r="AE15" s="76">
        <f t="shared" si="5"/>
        <v>0</v>
      </c>
      <c r="AF15" s="76">
        <f t="shared" si="5"/>
        <v>0</v>
      </c>
      <c r="AG15" s="76">
        <f t="shared" si="5"/>
        <v>0</v>
      </c>
      <c r="AH15" s="76">
        <f t="shared" si="5"/>
        <v>34950</v>
      </c>
      <c r="AI15" s="59">
        <f t="shared" si="5"/>
        <v>0</v>
      </c>
      <c r="AJ15" s="59">
        <f t="shared" si="5"/>
        <v>34950</v>
      </c>
      <c r="AK15" s="59">
        <f t="shared" si="5"/>
        <v>0</v>
      </c>
    </row>
    <row r="16" spans="1:37" ht="18.75" hidden="1" customHeight="1" x14ac:dyDescent="0.3">
      <c r="A16" s="1090" t="s">
        <v>51</v>
      </c>
      <c r="B16" s="977"/>
      <c r="C16" s="977"/>
      <c r="D16" s="977"/>
      <c r="E16" s="977"/>
      <c r="F16" s="977"/>
      <c r="G16" s="977"/>
      <c r="H16" s="977"/>
      <c r="I16" s="977"/>
      <c r="J16" s="977"/>
      <c r="K16" s="977"/>
      <c r="L16" s="977"/>
      <c r="M16" s="977"/>
      <c r="N16" s="977"/>
      <c r="O16" s="977"/>
      <c r="P16" s="977"/>
      <c r="Q16" s="977"/>
      <c r="R16" s="977"/>
      <c r="S16" s="977"/>
      <c r="T16" s="977"/>
      <c r="U16" s="977"/>
      <c r="V16" s="977"/>
      <c r="W16" s="977"/>
      <c r="X16" s="977"/>
      <c r="Y16" s="977"/>
      <c r="Z16" s="977"/>
      <c r="AA16" s="977"/>
      <c r="AB16" s="977"/>
      <c r="AC16" s="977"/>
      <c r="AD16" s="977"/>
      <c r="AE16" s="977"/>
      <c r="AF16" s="977"/>
      <c r="AG16" s="977"/>
      <c r="AH16" s="977"/>
      <c r="AI16" s="977"/>
      <c r="AJ16" s="1091"/>
      <c r="AK16" s="262"/>
    </row>
    <row r="17" spans="1:37" ht="15.75" hidden="1" customHeight="1" x14ac:dyDescent="0.3">
      <c r="A17" s="102">
        <v>5</v>
      </c>
      <c r="B17" s="156"/>
      <c r="C17" s="102" t="s">
        <v>73</v>
      </c>
      <c r="D17" s="103" t="s">
        <v>43</v>
      </c>
      <c r="E17" s="103">
        <v>0</v>
      </c>
      <c r="F17" s="103">
        <v>0</v>
      </c>
      <c r="G17" s="103">
        <f>F17*E17</f>
        <v>0</v>
      </c>
      <c r="H17" s="144">
        <v>0</v>
      </c>
      <c r="I17" s="144">
        <v>0</v>
      </c>
      <c r="J17" s="144">
        <f>I17*H17</f>
        <v>0</v>
      </c>
      <c r="K17" s="103">
        <v>0</v>
      </c>
      <c r="L17" s="103">
        <v>0</v>
      </c>
      <c r="M17" s="103">
        <v>750</v>
      </c>
      <c r="N17" s="103">
        <f>K17*L17*M17</f>
        <v>0</v>
      </c>
      <c r="O17" s="144">
        <v>0</v>
      </c>
      <c r="P17" s="144">
        <v>4</v>
      </c>
      <c r="Q17" s="144">
        <v>800</v>
      </c>
      <c r="R17" s="144">
        <f>O17*P17*Q17</f>
        <v>0</v>
      </c>
      <c r="S17" s="103">
        <v>0</v>
      </c>
      <c r="T17" s="103">
        <v>0</v>
      </c>
      <c r="U17" s="103">
        <v>0</v>
      </c>
      <c r="V17" s="103">
        <f>PRODUCT(S17:U17)</f>
        <v>0</v>
      </c>
      <c r="W17" s="103">
        <v>150</v>
      </c>
      <c r="X17" s="103">
        <v>0</v>
      </c>
      <c r="Y17" s="103">
        <f>PRODUCT(W17:X17)</f>
        <v>0</v>
      </c>
      <c r="Z17" s="103">
        <f>SUM(V17,Y17)</f>
        <v>0</v>
      </c>
      <c r="AA17" s="144">
        <v>0</v>
      </c>
      <c r="AB17" s="144">
        <v>0</v>
      </c>
      <c r="AC17" s="144">
        <v>5</v>
      </c>
      <c r="AD17" s="144">
        <f>PRODUCT(AA17:AC17)</f>
        <v>0</v>
      </c>
      <c r="AE17" s="144">
        <v>0</v>
      </c>
      <c r="AF17" s="144">
        <f>PRODUCT(AE17:AE17)</f>
        <v>0</v>
      </c>
      <c r="AG17" s="144">
        <f>SUM(AD17,AF17)</f>
        <v>0</v>
      </c>
      <c r="AH17" s="103">
        <f>G17+N17+Z17</f>
        <v>0</v>
      </c>
      <c r="AI17" s="144">
        <f>J17+R17+AG17</f>
        <v>0</v>
      </c>
      <c r="AJ17" s="127">
        <f>AH17-AI17</f>
        <v>0</v>
      </c>
      <c r="AK17" s="262"/>
    </row>
    <row r="18" spans="1:37" ht="18.75" hidden="1" customHeight="1" x14ac:dyDescent="0.3">
      <c r="A18" s="226" t="s">
        <v>61</v>
      </c>
      <c r="B18" s="158"/>
      <c r="C18" s="158"/>
      <c r="D18" s="158"/>
      <c r="E18" s="159">
        <f>SUM(E17:E17)</f>
        <v>0</v>
      </c>
      <c r="F18" s="158"/>
      <c r="G18" s="159">
        <f>SUM(G17:G17)</f>
        <v>0</v>
      </c>
      <c r="H18" s="97">
        <f>SUM(H17:H17)</f>
        <v>0</v>
      </c>
      <c r="I18" s="160"/>
      <c r="J18" s="97">
        <f>SUM(J17:J17)</f>
        <v>0</v>
      </c>
      <c r="K18" s="159">
        <f>SUM(K17:K17)</f>
        <v>0</v>
      </c>
      <c r="L18" s="159">
        <f>SUM(L17:L17)</f>
        <v>0</v>
      </c>
      <c r="M18" s="158"/>
      <c r="N18" s="159">
        <f>SUM(N17:N17)</f>
        <v>0</v>
      </c>
      <c r="O18" s="97">
        <v>0</v>
      </c>
      <c r="P18" s="97">
        <f>SUM(P17:P17)</f>
        <v>4</v>
      </c>
      <c r="Q18" s="160"/>
      <c r="R18" s="97">
        <f>SUM(R17:R17)</f>
        <v>0</v>
      </c>
      <c r="S18" s="159">
        <f>SUM(S17:S17)</f>
        <v>0</v>
      </c>
      <c r="T18" s="158"/>
      <c r="U18" s="159">
        <f>SUM(U17:U17)</f>
        <v>0</v>
      </c>
      <c r="V18" s="158">
        <f>SUM(V17:V17)</f>
        <v>0</v>
      </c>
      <c r="W18" s="158"/>
      <c r="X18" s="159">
        <f>SUM(X17:X17)</f>
        <v>0</v>
      </c>
      <c r="Y18" s="159">
        <f>SUM(Y17:Y17)</f>
        <v>0</v>
      </c>
      <c r="Z18" s="159">
        <f>SUM(Z17:Z17)</f>
        <v>0</v>
      </c>
      <c r="AA18" s="97">
        <f>SUM(AA17:AA17)</f>
        <v>0</v>
      </c>
      <c r="AB18" s="97"/>
      <c r="AC18" s="97">
        <f>SUM(AC17:AC17)</f>
        <v>5</v>
      </c>
      <c r="AD18" s="97">
        <f>SUM(AD17:AD17)</f>
        <v>0</v>
      </c>
      <c r="AE18" s="97">
        <f t="shared" ref="AE18:AJ18" si="6">SUM(AE17:AE17)</f>
        <v>0</v>
      </c>
      <c r="AF18" s="97">
        <f t="shared" si="6"/>
        <v>0</v>
      </c>
      <c r="AG18" s="97">
        <f t="shared" si="6"/>
        <v>0</v>
      </c>
      <c r="AH18" s="159">
        <f t="shared" si="6"/>
        <v>0</v>
      </c>
      <c r="AI18" s="97">
        <f t="shared" si="6"/>
        <v>0</v>
      </c>
      <c r="AJ18" s="159">
        <f t="shared" si="6"/>
        <v>0</v>
      </c>
      <c r="AK18" s="262"/>
    </row>
    <row r="19" spans="1:37" x14ac:dyDescent="0.3">
      <c r="A19" s="1092" t="s">
        <v>52</v>
      </c>
      <c r="B19" s="1077"/>
      <c r="C19" s="1077"/>
      <c r="D19" s="1077"/>
      <c r="E19" s="1077"/>
      <c r="F19" s="1077"/>
      <c r="G19" s="1077"/>
      <c r="H19" s="1077"/>
      <c r="I19" s="1077"/>
      <c r="J19" s="1077"/>
      <c r="K19" s="1077"/>
      <c r="L19" s="1077"/>
      <c r="M19" s="1077"/>
      <c r="N19" s="1077"/>
      <c r="O19" s="1077"/>
      <c r="P19" s="1077"/>
      <c r="Q19" s="1077"/>
      <c r="R19" s="1077"/>
      <c r="S19" s="1077"/>
      <c r="T19" s="1077"/>
      <c r="U19" s="1077"/>
      <c r="V19" s="1077"/>
      <c r="W19" s="1077"/>
      <c r="X19" s="1077"/>
      <c r="Y19" s="1077"/>
      <c r="Z19" s="1077"/>
      <c r="AA19" s="1077"/>
      <c r="AB19" s="1077"/>
      <c r="AC19" s="1077"/>
      <c r="AD19" s="1077"/>
      <c r="AE19" s="1077"/>
      <c r="AF19" s="1077"/>
      <c r="AG19" s="1077"/>
      <c r="AH19" s="1077"/>
      <c r="AI19" s="1077"/>
      <c r="AJ19" s="1093"/>
      <c r="AK19" s="262"/>
    </row>
    <row r="20" spans="1:37" ht="36.75" customHeight="1" x14ac:dyDescent="0.3">
      <c r="A20" s="810">
        <v>5</v>
      </c>
      <c r="B20" s="267" t="s">
        <v>289</v>
      </c>
      <c r="C20" s="799" t="s">
        <v>85</v>
      </c>
      <c r="D20" s="162" t="s">
        <v>42</v>
      </c>
      <c r="E20" s="163">
        <v>6</v>
      </c>
      <c r="F20" s="164">
        <v>600</v>
      </c>
      <c r="G20" s="165">
        <f>F20*E20</f>
        <v>3600</v>
      </c>
      <c r="H20" s="48"/>
      <c r="I20" s="48"/>
      <c r="J20" s="134">
        <f t="shared" ref="J20" si="7">I20*H20</f>
        <v>0</v>
      </c>
      <c r="K20" s="164">
        <v>6</v>
      </c>
      <c r="L20" s="164">
        <v>1</v>
      </c>
      <c r="M20" s="164">
        <v>750</v>
      </c>
      <c r="N20" s="165">
        <f t="shared" ref="N20" si="8">K20*L20*M20</f>
        <v>4500</v>
      </c>
      <c r="O20" s="48"/>
      <c r="P20" s="48"/>
      <c r="Q20" s="48"/>
      <c r="R20" s="134">
        <f>O20*P20*Q20</f>
        <v>0</v>
      </c>
      <c r="S20" s="164">
        <v>6</v>
      </c>
      <c r="T20" s="164">
        <v>300</v>
      </c>
      <c r="U20" s="164">
        <v>1</v>
      </c>
      <c r="V20" s="164">
        <f>PRODUCT(S20:U20)</f>
        <v>1800</v>
      </c>
      <c r="W20" s="164">
        <v>150</v>
      </c>
      <c r="X20" s="164">
        <v>6</v>
      </c>
      <c r="Y20" s="805">
        <f>PRODUCT(W20:X20)</f>
        <v>900</v>
      </c>
      <c r="Z20" s="165">
        <f>SUM(V20,Y20)</f>
        <v>2700</v>
      </c>
      <c r="AA20" s="48"/>
      <c r="AB20" s="48"/>
      <c r="AC20" s="48"/>
      <c r="AD20" s="47">
        <f>PRODUCT(AA20:AC20)</f>
        <v>0</v>
      </c>
      <c r="AE20" s="48"/>
      <c r="AF20" s="47">
        <f>PRODUCT(AE20:AE20)</f>
        <v>0</v>
      </c>
      <c r="AG20" s="134">
        <f>SUM(AD20,AF20)</f>
        <v>0</v>
      </c>
      <c r="AH20" s="165">
        <f>G20+N20+Z20</f>
        <v>10800</v>
      </c>
      <c r="AI20" s="137">
        <f>J20+R20+AG20</f>
        <v>0</v>
      </c>
      <c r="AJ20" s="799">
        <f>AH20-AI20</f>
        <v>10800</v>
      </c>
      <c r="AK20" s="262"/>
    </row>
    <row r="21" spans="1:37" ht="24.75" customHeight="1" thickBot="1" x14ac:dyDescent="0.35">
      <c r="A21" s="1094" t="s">
        <v>62</v>
      </c>
      <c r="B21" s="969"/>
      <c r="C21" s="112"/>
      <c r="D21" s="112"/>
      <c r="E21" s="192">
        <f>SUM(E20:E20)</f>
        <v>6</v>
      </c>
      <c r="F21" s="75"/>
      <c r="G21" s="76">
        <f>SUM(G20:G20)</f>
        <v>3600</v>
      </c>
      <c r="H21" s="75"/>
      <c r="I21" s="75"/>
      <c r="J21" s="76">
        <f>SUM(J20:J20)</f>
        <v>0</v>
      </c>
      <c r="K21" s="76">
        <f>SUM(K20:K20)</f>
        <v>6</v>
      </c>
      <c r="L21" s="76">
        <f>SUM(L20:L20)</f>
        <v>1</v>
      </c>
      <c r="M21" s="75"/>
      <c r="N21" s="76">
        <f>SUM(N20:N20)</f>
        <v>4500</v>
      </c>
      <c r="O21" s="75"/>
      <c r="P21" s="75"/>
      <c r="Q21" s="75"/>
      <c r="R21" s="76">
        <f>SUM(R20:R20)</f>
        <v>0</v>
      </c>
      <c r="S21" s="76">
        <f>SUM(S20:S20)</f>
        <v>6</v>
      </c>
      <c r="T21" s="75"/>
      <c r="U21" s="76">
        <f>SUM(U20:U20)</f>
        <v>1</v>
      </c>
      <c r="V21" s="76">
        <f>SUM(V20:V20)</f>
        <v>1800</v>
      </c>
      <c r="W21" s="75"/>
      <c r="X21" s="76">
        <f>SUM(X20:X20)</f>
        <v>6</v>
      </c>
      <c r="Y21" s="76">
        <f>SUM(Y20:Y20)</f>
        <v>900</v>
      </c>
      <c r="Z21" s="76">
        <f>SUM(Z20:Z20)</f>
        <v>2700</v>
      </c>
      <c r="AA21" s="75"/>
      <c r="AB21" s="75"/>
      <c r="AC21" s="75"/>
      <c r="AD21" s="76">
        <f>SUM(AD20:AD20)</f>
        <v>0</v>
      </c>
      <c r="AE21" s="75"/>
      <c r="AF21" s="76">
        <f>SUM(AF20:AF20)</f>
        <v>0</v>
      </c>
      <c r="AG21" s="76">
        <f>SUM(AG20:AG20)</f>
        <v>0</v>
      </c>
      <c r="AH21" s="76">
        <f>SUM(AH20:AH20)</f>
        <v>10800</v>
      </c>
      <c r="AI21" s="97">
        <f>SUM(AI20:AI20)</f>
        <v>0</v>
      </c>
      <c r="AJ21" s="170">
        <f>SUM(AJ20:AJ20)</f>
        <v>10800</v>
      </c>
      <c r="AK21" s="262"/>
    </row>
    <row r="22" spans="1:37" s="264" customFormat="1" ht="30" customHeight="1" thickBot="1" x14ac:dyDescent="0.35">
      <c r="A22" s="1095" t="s">
        <v>63</v>
      </c>
      <c r="B22" s="1096"/>
      <c r="C22" s="218"/>
      <c r="D22" s="218"/>
      <c r="E22" s="218">
        <f>E11+E15+E18+E21</f>
        <v>31</v>
      </c>
      <c r="F22" s="237"/>
      <c r="G22" s="237">
        <f>G11+G15+G18+G21</f>
        <v>25800</v>
      </c>
      <c r="H22" s="237">
        <f>H11+H15+H18+H21</f>
        <v>10</v>
      </c>
      <c r="I22" s="237"/>
      <c r="J22" s="237">
        <f>J11+J15+J18+J21</f>
        <v>6220</v>
      </c>
      <c r="K22" s="237">
        <f>K11+K15+K18+K21</f>
        <v>31</v>
      </c>
      <c r="L22" s="237">
        <f>L11+L15+L18+L21</f>
        <v>8</v>
      </c>
      <c r="M22" s="237"/>
      <c r="N22" s="237">
        <f>N11+N15+N18+N21</f>
        <v>35700</v>
      </c>
      <c r="O22" s="237">
        <f>O11+O15+O18+O21</f>
        <v>10</v>
      </c>
      <c r="P22" s="237">
        <f>P11+P15+P18+P21</f>
        <v>5</v>
      </c>
      <c r="Q22" s="237"/>
      <c r="R22" s="237">
        <f>R11+R15+R18+R21</f>
        <v>7000</v>
      </c>
      <c r="S22" s="237">
        <f>S11+S15+S18+S21</f>
        <v>31</v>
      </c>
      <c r="T22" s="237"/>
      <c r="U22" s="237">
        <f>U11+U15+U18+U21</f>
        <v>8</v>
      </c>
      <c r="V22" s="237">
        <f>V11+V15+V18+V21</f>
        <v>11400</v>
      </c>
      <c r="W22" s="237"/>
      <c r="X22" s="237">
        <f>X11+X15+X18+X21</f>
        <v>15</v>
      </c>
      <c r="Y22" s="237">
        <f>Y11+Y15+Y18+Y21</f>
        <v>2250</v>
      </c>
      <c r="Z22" s="237">
        <f>Z11+Z15+Z18+Z21</f>
        <v>13650</v>
      </c>
      <c r="AA22" s="237">
        <f>AA11+AA15+AA18+AA21</f>
        <v>10</v>
      </c>
      <c r="AB22" s="237"/>
      <c r="AC22" s="237">
        <f>AC11+AC15+AC18+AC21</f>
        <v>6</v>
      </c>
      <c r="AD22" s="237"/>
      <c r="AE22" s="237">
        <f>AE11+AE15+AE18+AE21</f>
        <v>1</v>
      </c>
      <c r="AF22" s="237"/>
      <c r="AG22" s="237">
        <f>AG11+AG15+AG18+AG21</f>
        <v>4500</v>
      </c>
      <c r="AH22" s="237">
        <f>AH11+AH15+AH18+AH21</f>
        <v>75150</v>
      </c>
      <c r="AI22" s="215">
        <f>AI11+AI15+AI18+AI21</f>
        <v>17720</v>
      </c>
      <c r="AJ22" s="215">
        <f>AJ11+AJ15+AJ18+AJ21</f>
        <v>57430</v>
      </c>
      <c r="AK22" s="263"/>
    </row>
  </sheetData>
  <conditionalFormatting sqref="D17">
    <cfRule type="containsText" dxfId="44" priority="7" operator="containsText" text="Да">
      <formula>NOT(ISERROR(SEARCH("Да",D17)))</formula>
    </cfRule>
  </conditionalFormatting>
  <conditionalFormatting sqref="D14">
    <cfRule type="containsText" dxfId="43" priority="3" operator="containsText" text="Да">
      <formula>NOT(ISERROR(SEARCH("Да",D14)))</formula>
    </cfRule>
  </conditionalFormatting>
  <conditionalFormatting sqref="D10">
    <cfRule type="containsText" dxfId="42" priority="5" operator="containsText" text="Да">
      <formula>NOT(ISERROR(SEARCH("Да",D10)))</formula>
    </cfRule>
  </conditionalFormatting>
  <conditionalFormatting sqref="D9">
    <cfRule type="containsText" dxfId="41" priority="4" operator="containsText" text="Да">
      <formula>NOT(ISERROR(SEARCH("Да",D9)))</formula>
    </cfRule>
  </conditionalFormatting>
  <conditionalFormatting sqref="D20">
    <cfRule type="containsText" dxfId="40" priority="1" operator="containsText" text="Да">
      <formula>NOT(ISERROR(SEARCH("Да",D20)))</formula>
    </cfRule>
  </conditionalFormatting>
  <conditionalFormatting sqref="D13">
    <cfRule type="containsText" dxfId="39" priority="2" operator="containsText" text="Да">
      <formula>NOT(ISERROR(SEARCH("Да",D13)))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3:D14 D17 D9:D10 D20">
      <formula1>"Да,Нет"</formula1>
    </dataValidation>
  </dataValidations>
  <pageMargins left="0.7" right="0.7" top="0.75" bottom="0.75" header="0.3" footer="0.3"/>
  <pageSetup paperSize="9" scale="51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C1" zoomScale="60" zoomScaleNormal="60" workbookViewId="0">
      <selection sqref="A1:XFD1048576"/>
    </sheetView>
  </sheetViews>
  <sheetFormatPr defaultRowHeight="18.75" x14ac:dyDescent="0.3"/>
  <cols>
    <col min="1" max="1" width="10" style="205" customWidth="1"/>
    <col min="2" max="2" width="34.5703125" style="205" customWidth="1"/>
    <col min="3" max="3" width="11.28515625" style="205" customWidth="1"/>
    <col min="4" max="4" width="0.28515625" style="205" hidden="1" customWidth="1"/>
    <col min="5" max="5" width="8.85546875" style="205" customWidth="1"/>
    <col min="6" max="6" width="0.140625" style="205" hidden="1" customWidth="1"/>
    <col min="7" max="7" width="13.28515625" style="205" customWidth="1"/>
    <col min="8" max="8" width="11.140625" style="205" customWidth="1"/>
    <col min="9" max="9" width="10.7109375" style="205" customWidth="1"/>
    <col min="10" max="10" width="11" style="205" customWidth="1"/>
    <col min="11" max="12" width="9.28515625" style="205" hidden="1" customWidth="1"/>
    <col min="13" max="13" width="11.85546875" style="205" hidden="1" customWidth="1"/>
    <col min="14" max="14" width="15.28515625" style="205" customWidth="1"/>
    <col min="15" max="16" width="11.85546875" style="205" customWidth="1"/>
    <col min="17" max="17" width="11.140625" style="205" customWidth="1"/>
    <col min="18" max="18" width="13.5703125" style="205" customWidth="1"/>
    <col min="19" max="19" width="9.28515625" style="205" hidden="1" customWidth="1"/>
    <col min="20" max="20" width="9.7109375" style="205" hidden="1" customWidth="1"/>
    <col min="21" max="21" width="9.28515625" style="205" hidden="1" customWidth="1"/>
    <col min="22" max="22" width="15.5703125" style="205" customWidth="1"/>
    <col min="23" max="23" width="9.7109375" style="205" hidden="1" customWidth="1"/>
    <col min="24" max="24" width="12.7109375" style="205" hidden="1" customWidth="1"/>
    <col min="25" max="25" width="10.7109375" style="205" customWidth="1"/>
    <col min="26" max="26" width="14.28515625" style="205" customWidth="1"/>
    <col min="27" max="27" width="10.42578125" style="205" customWidth="1"/>
    <col min="28" max="28" width="10.28515625" style="205" customWidth="1"/>
    <col min="29" max="29" width="9.7109375" style="205" customWidth="1"/>
    <col min="30" max="30" width="11.5703125" style="205" customWidth="1"/>
    <col min="31" max="31" width="11" style="205" customWidth="1"/>
    <col min="32" max="32" width="13.28515625" style="205" customWidth="1"/>
    <col min="33" max="33" width="12.42578125" style="205" customWidth="1"/>
    <col min="34" max="34" width="17.5703125" style="205" customWidth="1"/>
    <col min="35" max="36" width="16.140625" style="205" customWidth="1"/>
    <col min="37" max="37" width="16.7109375" style="205" customWidth="1"/>
    <col min="38" max="16384" width="9.140625" style="205"/>
  </cols>
  <sheetData>
    <row r="1" spans="1:37" ht="18.75" customHeight="1" x14ac:dyDescent="0.3">
      <c r="A1" s="1114" t="s">
        <v>37</v>
      </c>
      <c r="B1" s="1114"/>
      <c r="C1" s="1114"/>
      <c r="D1" s="1114"/>
      <c r="E1" s="1114"/>
      <c r="F1" s="1114"/>
      <c r="G1" s="1114"/>
      <c r="H1" s="1114"/>
      <c r="I1" s="1114"/>
      <c r="J1" s="1114"/>
      <c r="K1" s="1114"/>
      <c r="L1" s="1114"/>
      <c r="M1" s="1114"/>
      <c r="N1" s="1114"/>
      <c r="O1" s="1114"/>
      <c r="P1" s="1114"/>
      <c r="Q1" s="1114"/>
      <c r="R1" s="1114"/>
      <c r="S1" s="1114"/>
      <c r="T1" s="1114"/>
      <c r="U1" s="1114"/>
      <c r="V1" s="1114"/>
      <c r="W1" s="1114"/>
      <c r="X1" s="1114"/>
      <c r="Y1" s="1114"/>
      <c r="Z1" s="1114"/>
      <c r="AA1" s="1114"/>
      <c r="AB1" s="1114"/>
      <c r="AC1" s="1114"/>
      <c r="AD1" s="1114"/>
      <c r="AE1" s="1114"/>
      <c r="AF1" s="1114"/>
      <c r="AG1" s="124"/>
      <c r="AH1" s="125"/>
      <c r="AI1" s="125"/>
      <c r="AJ1" s="125"/>
      <c r="AK1" s="125"/>
    </row>
    <row r="2" spans="1:37" ht="15.75" customHeight="1" x14ac:dyDescent="0.3">
      <c r="A2" s="816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125"/>
      <c r="AK2" s="125"/>
    </row>
    <row r="3" spans="1:37" ht="15.75" customHeight="1" x14ac:dyDescent="0.3">
      <c r="A3" s="819" t="s">
        <v>331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19"/>
      <c r="AK3" s="124"/>
    </row>
    <row r="4" spans="1:37" ht="34.5" customHeight="1" x14ac:dyDescent="0.3">
      <c r="A4" s="823"/>
      <c r="B4" s="822" t="s">
        <v>46</v>
      </c>
      <c r="C4" s="822" t="s">
        <v>47</v>
      </c>
      <c r="D4" s="823" t="s">
        <v>50</v>
      </c>
      <c r="E4" s="824" t="s">
        <v>318</v>
      </c>
      <c r="F4" s="825"/>
      <c r="G4" s="825"/>
      <c r="H4" s="825"/>
      <c r="I4" s="825"/>
      <c r="J4" s="826"/>
      <c r="K4" s="824" t="str">
        <f>Футбол!$K$4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363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082" t="s">
        <v>74</v>
      </c>
    </row>
    <row r="5" spans="1:37" ht="33" customHeight="1" x14ac:dyDescent="0.3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082"/>
    </row>
    <row r="6" spans="1:37" ht="39.75" customHeight="1" x14ac:dyDescent="0.3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1192" t="s">
        <v>64</v>
      </c>
      <c r="N6" s="1193" t="s">
        <v>358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082"/>
    </row>
    <row r="7" spans="1:37" ht="35.25" customHeight="1" x14ac:dyDescent="0.3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1194"/>
      <c r="N7" s="1195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084"/>
    </row>
    <row r="8" spans="1:37" ht="0.75" hidden="1" customHeight="1" x14ac:dyDescent="0.3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206"/>
    </row>
    <row r="9" spans="1:37" ht="24" hidden="1" customHeight="1" x14ac:dyDescent="0.3">
      <c r="A9" s="129">
        <v>1</v>
      </c>
      <c r="B9" s="128" t="s">
        <v>82</v>
      </c>
      <c r="C9" s="129" t="s">
        <v>68</v>
      </c>
      <c r="D9" s="130" t="s">
        <v>42</v>
      </c>
      <c r="E9" s="207">
        <v>0</v>
      </c>
      <c r="F9" s="207">
        <v>0</v>
      </c>
      <c r="G9" s="130">
        <f>F9*E9</f>
        <v>0</v>
      </c>
      <c r="H9" s="137"/>
      <c r="I9" s="137"/>
      <c r="J9" s="137">
        <f>I9*H9</f>
        <v>0</v>
      </c>
      <c r="K9" s="207">
        <v>0</v>
      </c>
      <c r="L9" s="207">
        <v>0</v>
      </c>
      <c r="M9" s="207">
        <v>0</v>
      </c>
      <c r="N9" s="130">
        <f>K9*L9*M9</f>
        <v>0</v>
      </c>
      <c r="O9" s="137"/>
      <c r="P9" s="137"/>
      <c r="Q9" s="137"/>
      <c r="R9" s="137">
        <f>O9*P9*Q9</f>
        <v>0</v>
      </c>
      <c r="S9" s="207">
        <v>0</v>
      </c>
      <c r="T9" s="207">
        <v>0</v>
      </c>
      <c r="U9" s="207">
        <v>0</v>
      </c>
      <c r="V9" s="207">
        <f>PRODUCT(S9:U9)</f>
        <v>0</v>
      </c>
      <c r="W9" s="207">
        <v>0</v>
      </c>
      <c r="X9" s="207">
        <v>0</v>
      </c>
      <c r="Y9" s="207">
        <f>PRODUCT(W9:X9)</f>
        <v>0</v>
      </c>
      <c r="Z9" s="130">
        <f>SUM(V9,Y9)</f>
        <v>0</v>
      </c>
      <c r="AA9" s="137"/>
      <c r="AB9" s="795"/>
      <c r="AC9" s="795"/>
      <c r="AD9" s="795">
        <f>PRODUCT(AA9:AC9)</f>
        <v>0</v>
      </c>
      <c r="AE9" s="795"/>
      <c r="AF9" s="795">
        <f>PRODUCT(AE9:AE9)</f>
        <v>0</v>
      </c>
      <c r="AG9" s="137">
        <f>SUM(AD9,AF9)</f>
        <v>0</v>
      </c>
      <c r="AH9" s="130">
        <f>G9+N9+Z9</f>
        <v>0</v>
      </c>
      <c r="AI9" s="137">
        <f>J9+R9+AG9</f>
        <v>0</v>
      </c>
      <c r="AJ9" s="209">
        <f>AH9-AI9</f>
        <v>0</v>
      </c>
      <c r="AK9" s="206"/>
    </row>
    <row r="10" spans="1:37" ht="21" hidden="1" customHeight="1" x14ac:dyDescent="0.3">
      <c r="A10" s="248" t="s">
        <v>59</v>
      </c>
      <c r="B10" s="747"/>
      <c r="C10" s="747"/>
      <c r="D10" s="747"/>
      <c r="E10" s="746">
        <f>SUM(E9:E9)</f>
        <v>0</v>
      </c>
      <c r="F10" s="747"/>
      <c r="G10" s="746">
        <f>SUM(G9:G9)</f>
        <v>0</v>
      </c>
      <c r="H10" s="747"/>
      <c r="I10" s="747"/>
      <c r="J10" s="746">
        <f>SUM(J9:J9)</f>
        <v>0</v>
      </c>
      <c r="K10" s="746">
        <f>SUM(K9:K9)</f>
        <v>0</v>
      </c>
      <c r="L10" s="746">
        <f>SUM(L9:L9)</f>
        <v>0</v>
      </c>
      <c r="M10" s="747"/>
      <c r="N10" s="746">
        <f>SUM(N9:N9)</f>
        <v>0</v>
      </c>
      <c r="O10" s="746">
        <v>0</v>
      </c>
      <c r="P10" s="747"/>
      <c r="Q10" s="747"/>
      <c r="R10" s="746">
        <f>SUM(R9:R9)</f>
        <v>0</v>
      </c>
      <c r="S10" s="746">
        <f>SUM(S9:S9)</f>
        <v>0</v>
      </c>
      <c r="T10" s="747"/>
      <c r="U10" s="746">
        <f>SUM(U9:U9)</f>
        <v>0</v>
      </c>
      <c r="V10" s="746">
        <f>SUM(V9:V9)</f>
        <v>0</v>
      </c>
      <c r="W10" s="747"/>
      <c r="X10" s="746">
        <f>SUM(X9:X9)</f>
        <v>0</v>
      </c>
      <c r="Y10" s="746">
        <f>SUM(Y9:Y9)</f>
        <v>0</v>
      </c>
      <c r="Z10" s="746">
        <f>SUM(Z9:Z9)</f>
        <v>0</v>
      </c>
      <c r="AA10" s="746">
        <v>0</v>
      </c>
      <c r="AB10" s="747"/>
      <c r="AC10" s="746">
        <f>SUM(AC9:AC9)</f>
        <v>0</v>
      </c>
      <c r="AD10" s="746">
        <f>SUM(AD9:AD9)</f>
        <v>0</v>
      </c>
      <c r="AE10" s="746">
        <f t="shared" ref="AE10:AJ10" si="0">SUM(AE9:AE9)</f>
        <v>0</v>
      </c>
      <c r="AF10" s="746">
        <f t="shared" si="0"/>
        <v>0</v>
      </c>
      <c r="AG10" s="746">
        <f t="shared" si="0"/>
        <v>0</v>
      </c>
      <c r="AH10" s="746">
        <f t="shared" si="0"/>
        <v>0</v>
      </c>
      <c r="AI10" s="97">
        <f t="shared" si="0"/>
        <v>0</v>
      </c>
      <c r="AJ10" s="212">
        <f t="shared" si="0"/>
        <v>0</v>
      </c>
      <c r="AK10" s="206"/>
    </row>
    <row r="11" spans="1:37" ht="21" customHeight="1" x14ac:dyDescent="0.3">
      <c r="A11" s="1196" t="s">
        <v>49</v>
      </c>
      <c r="B11" s="1125"/>
      <c r="C11" s="1125"/>
      <c r="D11" s="1125"/>
      <c r="E11" s="1125"/>
      <c r="F11" s="1125"/>
      <c r="G11" s="1125"/>
      <c r="H11" s="1125"/>
      <c r="I11" s="1125"/>
      <c r="J11" s="1125"/>
      <c r="K11" s="1125"/>
      <c r="L11" s="1125"/>
      <c r="M11" s="1125"/>
      <c r="N11" s="1125"/>
      <c r="O11" s="1125"/>
      <c r="P11" s="1125"/>
      <c r="Q11" s="1125"/>
      <c r="R11" s="1125"/>
      <c r="S11" s="1125"/>
      <c r="T11" s="1125"/>
      <c r="U11" s="1125"/>
      <c r="V11" s="1125"/>
      <c r="W11" s="1125"/>
      <c r="X11" s="1125"/>
      <c r="Y11" s="1125"/>
      <c r="Z11" s="1125"/>
      <c r="AA11" s="1125"/>
      <c r="AB11" s="1125"/>
      <c r="AC11" s="1125"/>
      <c r="AD11" s="1125"/>
      <c r="AE11" s="1125"/>
      <c r="AF11" s="1125"/>
      <c r="AG11" s="1125"/>
      <c r="AH11" s="1125"/>
      <c r="AI11" s="1125"/>
      <c r="AJ11" s="1197"/>
      <c r="AK11" s="206"/>
    </row>
    <row r="12" spans="1:37" ht="35.25" customHeight="1" x14ac:dyDescent="0.3">
      <c r="A12" s="142">
        <v>1</v>
      </c>
      <c r="B12" s="141" t="s">
        <v>290</v>
      </c>
      <c r="C12" s="142" t="s">
        <v>71</v>
      </c>
      <c r="D12" s="143" t="s">
        <v>42</v>
      </c>
      <c r="E12" s="143">
        <v>3</v>
      </c>
      <c r="F12" s="54">
        <v>600</v>
      </c>
      <c r="G12" s="54">
        <f>F12*E12</f>
        <v>1800</v>
      </c>
      <c r="H12" s="1046">
        <v>1172.8</v>
      </c>
      <c r="I12" s="1047"/>
      <c r="J12" s="1048"/>
      <c r="K12" s="54">
        <v>3</v>
      </c>
      <c r="L12" s="54">
        <v>2</v>
      </c>
      <c r="M12" s="54">
        <v>750</v>
      </c>
      <c r="N12" s="54">
        <f>K12*L12*M12</f>
        <v>4500</v>
      </c>
      <c r="O12" s="1046">
        <v>7832</v>
      </c>
      <c r="P12" s="1047"/>
      <c r="Q12" s="1047"/>
      <c r="R12" s="1048"/>
      <c r="S12" s="54">
        <v>3</v>
      </c>
      <c r="T12" s="54">
        <v>200</v>
      </c>
      <c r="U12" s="54">
        <v>2</v>
      </c>
      <c r="V12" s="54">
        <f>PRODUCT(S12:U12)</f>
        <v>1200</v>
      </c>
      <c r="W12" s="54"/>
      <c r="X12" s="54">
        <v>0</v>
      </c>
      <c r="Y12" s="54">
        <f>PRODUCT(W12:X12)</f>
        <v>0</v>
      </c>
      <c r="Z12" s="54">
        <f>SUM(V12,Y12)</f>
        <v>1200</v>
      </c>
      <c r="AA12" s="1046">
        <v>2000</v>
      </c>
      <c r="AB12" s="1047"/>
      <c r="AC12" s="1047"/>
      <c r="AD12" s="1048"/>
      <c r="AE12" s="1046">
        <v>0</v>
      </c>
      <c r="AF12" s="1048"/>
      <c r="AG12" s="993">
        <f>AE12+AA12</f>
        <v>2000</v>
      </c>
      <c r="AH12" s="54">
        <f>G12+N12+Z12</f>
        <v>7500</v>
      </c>
      <c r="AI12" s="993">
        <f>AG12+O12+H12</f>
        <v>11004.8</v>
      </c>
      <c r="AJ12" s="213">
        <f>AH12-AI12</f>
        <v>-3504.7999999999993</v>
      </c>
      <c r="AK12" s="206"/>
    </row>
    <row r="13" spans="1:37" ht="35.25" customHeight="1" x14ac:dyDescent="0.3">
      <c r="A13" s="142">
        <v>2</v>
      </c>
      <c r="B13" s="141" t="s">
        <v>291</v>
      </c>
      <c r="C13" s="142" t="s">
        <v>190</v>
      </c>
      <c r="D13" s="143" t="s">
        <v>42</v>
      </c>
      <c r="E13" s="143">
        <v>5</v>
      </c>
      <c r="F13" s="54">
        <v>600</v>
      </c>
      <c r="G13" s="54">
        <f>F13*E13</f>
        <v>3000</v>
      </c>
      <c r="H13" s="1053"/>
      <c r="I13" s="1054"/>
      <c r="J13" s="1055"/>
      <c r="K13" s="54">
        <v>5</v>
      </c>
      <c r="L13" s="54">
        <v>2</v>
      </c>
      <c r="M13" s="54">
        <v>750</v>
      </c>
      <c r="N13" s="54">
        <f>K13*L13*M13</f>
        <v>7500</v>
      </c>
      <c r="O13" s="1053"/>
      <c r="P13" s="1054"/>
      <c r="Q13" s="1054"/>
      <c r="R13" s="1055"/>
      <c r="S13" s="54">
        <v>5</v>
      </c>
      <c r="T13" s="54">
        <v>200</v>
      </c>
      <c r="U13" s="54">
        <v>2</v>
      </c>
      <c r="V13" s="54">
        <f>PRODUCT(S13:U13)</f>
        <v>2000</v>
      </c>
      <c r="W13" s="54">
        <v>150</v>
      </c>
      <c r="X13" s="54">
        <v>5</v>
      </c>
      <c r="Y13" s="54">
        <f>PRODUCT(W13:X13)</f>
        <v>750</v>
      </c>
      <c r="Z13" s="54">
        <f>SUM(V13,Y13)</f>
        <v>2750</v>
      </c>
      <c r="AA13" s="1053"/>
      <c r="AB13" s="1054"/>
      <c r="AC13" s="1054"/>
      <c r="AD13" s="1055"/>
      <c r="AE13" s="1053"/>
      <c r="AF13" s="1055"/>
      <c r="AG13" s="1056"/>
      <c r="AH13" s="54">
        <f>G13+N13+Z13</f>
        <v>13250</v>
      </c>
      <c r="AI13" s="997"/>
      <c r="AJ13" s="213">
        <f>AH13-AI13</f>
        <v>13250</v>
      </c>
      <c r="AK13" s="206"/>
    </row>
    <row r="14" spans="1:37" ht="24.75" customHeight="1" x14ac:dyDescent="0.3">
      <c r="A14" s="1087" t="s">
        <v>60</v>
      </c>
      <c r="B14" s="879"/>
      <c r="C14" s="113"/>
      <c r="D14" s="112"/>
      <c r="E14" s="192">
        <f>SUM(E12:E13)</f>
        <v>8</v>
      </c>
      <c r="F14" s="76">
        <f t="shared" ref="F14:AH14" si="1">SUM(F12:F13)</f>
        <v>1200</v>
      </c>
      <c r="G14" s="76">
        <f t="shared" si="1"/>
        <v>4800</v>
      </c>
      <c r="H14" s="76">
        <f>SUM(H12:H13)</f>
        <v>1172.8</v>
      </c>
      <c r="I14" s="76">
        <f t="shared" si="1"/>
        <v>0</v>
      </c>
      <c r="J14" s="76">
        <f>H12</f>
        <v>1172.8</v>
      </c>
      <c r="K14" s="76">
        <f t="shared" si="1"/>
        <v>8</v>
      </c>
      <c r="L14" s="76">
        <f t="shared" si="1"/>
        <v>4</v>
      </c>
      <c r="M14" s="76">
        <f t="shared" si="1"/>
        <v>1500</v>
      </c>
      <c r="N14" s="76">
        <f t="shared" si="1"/>
        <v>12000</v>
      </c>
      <c r="O14" s="76">
        <f t="shared" si="1"/>
        <v>7832</v>
      </c>
      <c r="P14" s="76">
        <f t="shared" si="1"/>
        <v>0</v>
      </c>
      <c r="Q14" s="76">
        <f t="shared" si="1"/>
        <v>0</v>
      </c>
      <c r="R14" s="76">
        <f>O12</f>
        <v>7832</v>
      </c>
      <c r="S14" s="76">
        <f t="shared" si="1"/>
        <v>8</v>
      </c>
      <c r="T14" s="76">
        <f t="shared" si="1"/>
        <v>400</v>
      </c>
      <c r="U14" s="76">
        <f t="shared" si="1"/>
        <v>4</v>
      </c>
      <c r="V14" s="76">
        <f t="shared" si="1"/>
        <v>3200</v>
      </c>
      <c r="W14" s="76">
        <f t="shared" si="1"/>
        <v>150</v>
      </c>
      <c r="X14" s="76">
        <f t="shared" si="1"/>
        <v>5</v>
      </c>
      <c r="Y14" s="76">
        <f t="shared" si="1"/>
        <v>750</v>
      </c>
      <c r="Z14" s="76">
        <f t="shared" si="1"/>
        <v>3950</v>
      </c>
      <c r="AA14" s="76">
        <f t="shared" si="1"/>
        <v>2000</v>
      </c>
      <c r="AB14" s="76">
        <f t="shared" si="1"/>
        <v>0</v>
      </c>
      <c r="AC14" s="76">
        <f t="shared" si="1"/>
        <v>0</v>
      </c>
      <c r="AD14" s="76">
        <f>AA12</f>
        <v>2000</v>
      </c>
      <c r="AE14" s="76">
        <f t="shared" si="1"/>
        <v>0</v>
      </c>
      <c r="AF14" s="76">
        <f>AE12</f>
        <v>0</v>
      </c>
      <c r="AG14" s="76">
        <f t="shared" si="1"/>
        <v>2000</v>
      </c>
      <c r="AH14" s="76">
        <f t="shared" si="1"/>
        <v>20750</v>
      </c>
      <c r="AI14" s="97">
        <f>SUM(AI12:AI13)</f>
        <v>11004.8</v>
      </c>
      <c r="AJ14" s="155">
        <f>SUM(AJ12:AJ13)</f>
        <v>9745.2000000000007</v>
      </c>
      <c r="AK14" s="206"/>
    </row>
    <row r="15" spans="1:37" ht="24" hidden="1" customHeight="1" x14ac:dyDescent="0.3">
      <c r="A15" s="1090" t="s">
        <v>51</v>
      </c>
      <c r="B15" s="977"/>
      <c r="C15" s="977"/>
      <c r="D15" s="977"/>
      <c r="E15" s="977"/>
      <c r="F15" s="977"/>
      <c r="G15" s="977"/>
      <c r="H15" s="977"/>
      <c r="I15" s="977"/>
      <c r="J15" s="977"/>
      <c r="K15" s="977"/>
      <c r="L15" s="977"/>
      <c r="M15" s="977"/>
      <c r="N15" s="977"/>
      <c r="O15" s="977"/>
      <c r="P15" s="977"/>
      <c r="Q15" s="977"/>
      <c r="R15" s="977"/>
      <c r="S15" s="977"/>
      <c r="T15" s="977"/>
      <c r="U15" s="977"/>
      <c r="V15" s="977"/>
      <c r="W15" s="977"/>
      <c r="X15" s="977"/>
      <c r="Y15" s="977"/>
      <c r="Z15" s="977"/>
      <c r="AA15" s="977"/>
      <c r="AB15" s="977"/>
      <c r="AC15" s="977"/>
      <c r="AD15" s="977"/>
      <c r="AE15" s="977"/>
      <c r="AF15" s="977"/>
      <c r="AG15" s="977"/>
      <c r="AH15" s="977"/>
      <c r="AI15" s="977"/>
      <c r="AJ15" s="1091"/>
      <c r="AK15" s="206"/>
    </row>
    <row r="16" spans="1:37" ht="27.75" hidden="1" customHeight="1" x14ac:dyDescent="0.3">
      <c r="A16" s="102">
        <v>4</v>
      </c>
      <c r="B16" s="156" t="s">
        <v>82</v>
      </c>
      <c r="C16" s="102" t="s">
        <v>73</v>
      </c>
      <c r="D16" s="103" t="s">
        <v>43</v>
      </c>
      <c r="E16" s="103">
        <v>0</v>
      </c>
      <c r="F16" s="103">
        <v>600</v>
      </c>
      <c r="G16" s="103">
        <f>F16*E16</f>
        <v>0</v>
      </c>
      <c r="H16" s="144">
        <v>0</v>
      </c>
      <c r="I16" s="144">
        <v>0</v>
      </c>
      <c r="J16" s="144">
        <f>I16*H16</f>
        <v>0</v>
      </c>
      <c r="K16" s="103">
        <v>0</v>
      </c>
      <c r="L16" s="103">
        <v>0</v>
      </c>
      <c r="M16" s="103">
        <v>0</v>
      </c>
      <c r="N16" s="103">
        <f>K16*L16*M16</f>
        <v>0</v>
      </c>
      <c r="O16" s="144">
        <v>0</v>
      </c>
      <c r="P16" s="144">
        <v>4</v>
      </c>
      <c r="Q16" s="144">
        <v>800</v>
      </c>
      <c r="R16" s="144">
        <f>O16*P16*Q16</f>
        <v>0</v>
      </c>
      <c r="S16" s="103">
        <v>0</v>
      </c>
      <c r="T16" s="103">
        <v>0</v>
      </c>
      <c r="U16" s="103">
        <v>0</v>
      </c>
      <c r="V16" s="103">
        <f>PRODUCT(S16:U16)</f>
        <v>0</v>
      </c>
      <c r="W16" s="103">
        <v>0</v>
      </c>
      <c r="X16" s="103">
        <v>0</v>
      </c>
      <c r="Y16" s="103">
        <f>PRODUCT(W16:X16)</f>
        <v>0</v>
      </c>
      <c r="Z16" s="103">
        <f>SUM(V16,Y16)</f>
        <v>0</v>
      </c>
      <c r="AA16" s="144">
        <v>0</v>
      </c>
      <c r="AB16" s="144">
        <v>0</v>
      </c>
      <c r="AC16" s="144">
        <v>0</v>
      </c>
      <c r="AD16" s="144">
        <f>PRODUCT(AA16:AC16)</f>
        <v>0</v>
      </c>
      <c r="AE16" s="144">
        <v>0</v>
      </c>
      <c r="AF16" s="144">
        <f>PRODUCT(AE16:AE16)</f>
        <v>0</v>
      </c>
      <c r="AG16" s="144">
        <f>SUM(AD16,AF16)</f>
        <v>0</v>
      </c>
      <c r="AH16" s="103">
        <f>G16+N16+Z16</f>
        <v>0</v>
      </c>
      <c r="AI16" s="144">
        <f>J16+R16+AG16</f>
        <v>0</v>
      </c>
      <c r="AJ16" s="127">
        <f>AH16-AI16</f>
        <v>0</v>
      </c>
      <c r="AK16" s="206"/>
    </row>
    <row r="17" spans="1:37" ht="22.5" hidden="1" customHeight="1" x14ac:dyDescent="0.3">
      <c r="A17" s="102"/>
      <c r="B17" s="156"/>
      <c r="C17" s="102"/>
      <c r="D17" s="103"/>
      <c r="E17" s="103"/>
      <c r="F17" s="103"/>
      <c r="G17" s="103"/>
      <c r="H17" s="144"/>
      <c r="I17" s="144"/>
      <c r="J17" s="144"/>
      <c r="K17" s="103"/>
      <c r="L17" s="103"/>
      <c r="M17" s="103"/>
      <c r="N17" s="103"/>
      <c r="O17" s="144"/>
      <c r="P17" s="144"/>
      <c r="Q17" s="144"/>
      <c r="R17" s="144"/>
      <c r="S17" s="103"/>
      <c r="T17" s="103"/>
      <c r="U17" s="103"/>
      <c r="V17" s="103">
        <f>PRODUCT(S17:U17)</f>
        <v>0</v>
      </c>
      <c r="W17" s="103"/>
      <c r="X17" s="103"/>
      <c r="Y17" s="103">
        <f>PRODUCT(W17:X17)</f>
        <v>0</v>
      </c>
      <c r="Z17" s="103">
        <f>SUM(V17,Y17)</f>
        <v>0</v>
      </c>
      <c r="AA17" s="144"/>
      <c r="AB17" s="144"/>
      <c r="AC17" s="144"/>
      <c r="AD17" s="144">
        <f>PRODUCT(AA17:AC17)</f>
        <v>0</v>
      </c>
      <c r="AE17" s="144"/>
      <c r="AF17" s="144">
        <f>PRODUCT(AE17:AE17)</f>
        <v>0</v>
      </c>
      <c r="AG17" s="144">
        <f>SUM(AD17,AF17)</f>
        <v>0</v>
      </c>
      <c r="AH17" s="103">
        <f>G17+N17+Z17</f>
        <v>0</v>
      </c>
      <c r="AI17" s="144"/>
      <c r="AJ17" s="127"/>
      <c r="AK17" s="206"/>
    </row>
    <row r="18" spans="1:37" ht="26.25" hidden="1" customHeight="1" x14ac:dyDescent="0.3">
      <c r="A18" s="226" t="s">
        <v>61</v>
      </c>
      <c r="B18" s="158"/>
      <c r="C18" s="158"/>
      <c r="D18" s="158"/>
      <c r="E18" s="159">
        <f>SUM(E16:E17)</f>
        <v>0</v>
      </c>
      <c r="F18" s="158"/>
      <c r="G18" s="159">
        <f>SUM(G16:G17)</f>
        <v>0</v>
      </c>
      <c r="H18" s="97">
        <f>SUM(H16:H16)</f>
        <v>0</v>
      </c>
      <c r="I18" s="160"/>
      <c r="J18" s="97">
        <f>SUM(J16:J16)</f>
        <v>0</v>
      </c>
      <c r="K18" s="159">
        <f>SUM(K16:K17)</f>
        <v>0</v>
      </c>
      <c r="L18" s="159">
        <f>SUM(L16:L17)</f>
        <v>0</v>
      </c>
      <c r="M18" s="158"/>
      <c r="N18" s="159">
        <f>SUM(N16:N17)</f>
        <v>0</v>
      </c>
      <c r="O18" s="97">
        <v>0</v>
      </c>
      <c r="P18" s="97">
        <f>SUM(P16:P16)</f>
        <v>4</v>
      </c>
      <c r="Q18" s="160"/>
      <c r="R18" s="97">
        <f>SUM(R16:R16)</f>
        <v>0</v>
      </c>
      <c r="S18" s="159">
        <f>SUM(S16:S17)</f>
        <v>0</v>
      </c>
      <c r="T18" s="158"/>
      <c r="U18" s="159">
        <f>SUM(U16:U17)</f>
        <v>0</v>
      </c>
      <c r="V18" s="158">
        <f>SUM(V16:V17)</f>
        <v>0</v>
      </c>
      <c r="W18" s="158"/>
      <c r="X18" s="159">
        <f>SUM(X16:X16)</f>
        <v>0</v>
      </c>
      <c r="Y18" s="159">
        <f>SUM(Y16:Y17)</f>
        <v>0</v>
      </c>
      <c r="Z18" s="159">
        <f>SUM(Z16:Z17)</f>
        <v>0</v>
      </c>
      <c r="AA18" s="159">
        <f>SUM(AA16:AA16)</f>
        <v>0</v>
      </c>
      <c r="AB18" s="159"/>
      <c r="AC18" s="159">
        <f t="shared" ref="AC18:AD18" si="2">SUM(AC16:AC16)</f>
        <v>0</v>
      </c>
      <c r="AD18" s="159">
        <f t="shared" si="2"/>
        <v>0</v>
      </c>
      <c r="AE18" s="159">
        <f>SUM(AE16:AE16)</f>
        <v>0</v>
      </c>
      <c r="AF18" s="159">
        <f>SUM(AF16:AF17)</f>
        <v>0</v>
      </c>
      <c r="AG18" s="159">
        <f>SUM(AG16:AG17)</f>
        <v>0</v>
      </c>
      <c r="AH18" s="159">
        <f>SUM(AH16:AH17)</f>
        <v>0</v>
      </c>
      <c r="AI18" s="97">
        <f>SUM(AI16:AI17)</f>
        <v>0</v>
      </c>
      <c r="AJ18" s="159">
        <f>SUM(AJ16:AJ17)</f>
        <v>0</v>
      </c>
      <c r="AK18" s="206"/>
    </row>
    <row r="19" spans="1:37" x14ac:dyDescent="0.3">
      <c r="A19" s="1198" t="s">
        <v>52</v>
      </c>
      <c r="B19" s="1190"/>
      <c r="C19" s="1190"/>
      <c r="D19" s="1190"/>
      <c r="E19" s="1190"/>
      <c r="F19" s="1190"/>
      <c r="G19" s="1190"/>
      <c r="H19" s="1190"/>
      <c r="I19" s="1190"/>
      <c r="J19" s="1190"/>
      <c r="K19" s="1190"/>
      <c r="L19" s="1190"/>
      <c r="M19" s="1190"/>
      <c r="N19" s="1190"/>
      <c r="O19" s="1190"/>
      <c r="P19" s="1190"/>
      <c r="Q19" s="1190"/>
      <c r="R19" s="1190"/>
      <c r="S19" s="1190"/>
      <c r="T19" s="1190"/>
      <c r="U19" s="1190"/>
      <c r="V19" s="1190"/>
      <c r="W19" s="1190"/>
      <c r="X19" s="1190"/>
      <c r="Y19" s="1190"/>
      <c r="Z19" s="1190"/>
      <c r="AA19" s="1190"/>
      <c r="AB19" s="1190"/>
      <c r="AC19" s="1190"/>
      <c r="AD19" s="1190"/>
      <c r="AE19" s="1190"/>
      <c r="AF19" s="1190"/>
      <c r="AG19" s="1190"/>
      <c r="AH19" s="1190"/>
      <c r="AI19" s="1190"/>
      <c r="AJ19" s="1199"/>
      <c r="AK19" s="206"/>
    </row>
    <row r="20" spans="1:37" ht="31.5" customHeight="1" x14ac:dyDescent="0.3">
      <c r="A20" s="810">
        <v>3</v>
      </c>
      <c r="B20" s="161" t="s">
        <v>292</v>
      </c>
      <c r="C20" s="799" t="s">
        <v>136</v>
      </c>
      <c r="D20" s="162" t="s">
        <v>42</v>
      </c>
      <c r="E20" s="163">
        <v>4</v>
      </c>
      <c r="F20" s="164">
        <v>600</v>
      </c>
      <c r="G20" s="165">
        <f>F20*E20</f>
        <v>2400</v>
      </c>
      <c r="H20" s="48"/>
      <c r="I20" s="48"/>
      <c r="J20" s="134">
        <f t="shared" ref="J20" si="3">I20*H20</f>
        <v>0</v>
      </c>
      <c r="K20" s="164">
        <v>6</v>
      </c>
      <c r="L20" s="164">
        <v>2</v>
      </c>
      <c r="M20" s="164">
        <v>750</v>
      </c>
      <c r="N20" s="165">
        <f>(K20*L20*M20)</f>
        <v>9000</v>
      </c>
      <c r="O20" s="48"/>
      <c r="P20" s="48"/>
      <c r="Q20" s="48"/>
      <c r="R20" s="134">
        <f>O20*P20*Q20</f>
        <v>0</v>
      </c>
      <c r="S20" s="164">
        <v>4</v>
      </c>
      <c r="T20" s="164">
        <v>200</v>
      </c>
      <c r="U20" s="164">
        <v>3</v>
      </c>
      <c r="V20" s="164">
        <v>1600</v>
      </c>
      <c r="W20" s="164">
        <v>150</v>
      </c>
      <c r="X20" s="254">
        <v>4</v>
      </c>
      <c r="Y20" s="255"/>
      <c r="Z20" s="165">
        <f>SUM(V20,Y20)</f>
        <v>1600</v>
      </c>
      <c r="AA20" s="48">
        <v>2</v>
      </c>
      <c r="AB20" s="48">
        <v>0</v>
      </c>
      <c r="AC20" s="48">
        <v>2</v>
      </c>
      <c r="AD20" s="134">
        <f>PRODUCT(AA20:AC20)</f>
        <v>0</v>
      </c>
      <c r="AE20" s="134">
        <v>0</v>
      </c>
      <c r="AF20" s="805">
        <f>PRODUCT(AA20*AE20)*150</f>
        <v>0</v>
      </c>
      <c r="AG20" s="256">
        <f>SUM(AD20,AF20)</f>
        <v>0</v>
      </c>
      <c r="AH20" s="164">
        <f>G20+N20+Z20</f>
        <v>13000</v>
      </c>
      <c r="AI20" s="249"/>
      <c r="AJ20" s="249">
        <f>AH20-AI20</f>
        <v>13000</v>
      </c>
      <c r="AK20" s="206"/>
    </row>
    <row r="21" spans="1:37" ht="33" customHeight="1" thickBot="1" x14ac:dyDescent="0.35">
      <c r="A21" s="1094" t="s">
        <v>62</v>
      </c>
      <c r="B21" s="969"/>
      <c r="C21" s="112"/>
      <c r="D21" s="112"/>
      <c r="E21" s="192">
        <f>SUM(E20:E20)</f>
        <v>4</v>
      </c>
      <c r="F21" s="75"/>
      <c r="G21" s="76">
        <f>SUM(G20:G20)</f>
        <v>2400</v>
      </c>
      <c r="H21" s="75"/>
      <c r="I21" s="75"/>
      <c r="J21" s="76">
        <f>SUM(J20:J20)</f>
        <v>0</v>
      </c>
      <c r="K21" s="76">
        <f>SUM(K20:K20)</f>
        <v>6</v>
      </c>
      <c r="L21" s="76">
        <f>SUM(L20:L20)</f>
        <v>2</v>
      </c>
      <c r="M21" s="75"/>
      <c r="N21" s="76">
        <f>SUM(N20:N20)</f>
        <v>9000</v>
      </c>
      <c r="O21" s="75"/>
      <c r="P21" s="75"/>
      <c r="Q21" s="75"/>
      <c r="R21" s="76">
        <f>SUM(R20:R20)</f>
        <v>0</v>
      </c>
      <c r="S21" s="76">
        <f>SUM(S20:S20)</f>
        <v>4</v>
      </c>
      <c r="T21" s="75"/>
      <c r="U21" s="76">
        <f>SUM(U20:U20)</f>
        <v>3</v>
      </c>
      <c r="V21" s="76">
        <f>SUM(V20:V20)</f>
        <v>1600</v>
      </c>
      <c r="W21" s="75"/>
      <c r="X21" s="76">
        <f>SUM(X20:X20)</f>
        <v>4</v>
      </c>
      <c r="Y21" s="76">
        <f>SUM(Y20:Y20)</f>
        <v>0</v>
      </c>
      <c r="Z21" s="76">
        <f>SUM(Z20:Z20)</f>
        <v>1600</v>
      </c>
      <c r="AA21" s="76">
        <f t="shared" ref="AA21:AH21" si="4">SUM(AA20:AA20)</f>
        <v>2</v>
      </c>
      <c r="AB21" s="76">
        <f t="shared" si="4"/>
        <v>0</v>
      </c>
      <c r="AC21" s="76">
        <f t="shared" si="4"/>
        <v>2</v>
      </c>
      <c r="AD21" s="76">
        <f t="shared" si="4"/>
        <v>0</v>
      </c>
      <c r="AE21" s="76">
        <f t="shared" si="4"/>
        <v>0</v>
      </c>
      <c r="AF21" s="76">
        <f t="shared" si="4"/>
        <v>0</v>
      </c>
      <c r="AG21" s="76">
        <f t="shared" si="4"/>
        <v>0</v>
      </c>
      <c r="AH21" s="76">
        <f t="shared" si="4"/>
        <v>13000</v>
      </c>
      <c r="AI21" s="97">
        <f>SUM(AI20:AI20)</f>
        <v>0</v>
      </c>
      <c r="AJ21" s="170">
        <f>SUM(AJ20:AJ20)</f>
        <v>13000</v>
      </c>
      <c r="AK21" s="206"/>
    </row>
    <row r="22" spans="1:37" s="217" customFormat="1" ht="33" customHeight="1" thickBot="1" x14ac:dyDescent="0.35">
      <c r="A22" s="250" t="s">
        <v>63</v>
      </c>
      <c r="B22" s="250"/>
      <c r="C22" s="251"/>
      <c r="D22" s="251"/>
      <c r="E22" s="251">
        <f>E14+E18+E21</f>
        <v>12</v>
      </c>
      <c r="F22" s="257"/>
      <c r="G22" s="257">
        <f>G14+G18+G21</f>
        <v>7200</v>
      </c>
      <c r="H22" s="257">
        <f>H10+H14+H18+H21</f>
        <v>1172.8</v>
      </c>
      <c r="I22" s="257"/>
      <c r="J22" s="257">
        <f>J10+J14+J18+J21</f>
        <v>1172.8</v>
      </c>
      <c r="K22" s="257">
        <f>K14+K18+K21</f>
        <v>14</v>
      </c>
      <c r="L22" s="257">
        <f>L14+L18+L21</f>
        <v>6</v>
      </c>
      <c r="M22" s="257"/>
      <c r="N22" s="257">
        <f>N14+N18+N21</f>
        <v>21000</v>
      </c>
      <c r="O22" s="257">
        <f>O10+O14+O18+O21</f>
        <v>7832</v>
      </c>
      <c r="P22" s="257">
        <f>P10+P14+P18+P21</f>
        <v>4</v>
      </c>
      <c r="Q22" s="257"/>
      <c r="R22" s="257">
        <f>R10+R14+R18+R21</f>
        <v>7832</v>
      </c>
      <c r="S22" s="257">
        <f>S14+S18+S21</f>
        <v>12</v>
      </c>
      <c r="T22" s="257"/>
      <c r="U22" s="257">
        <f>U14+U18+U21</f>
        <v>7</v>
      </c>
      <c r="V22" s="257">
        <f>V14+V18+V21</f>
        <v>4800</v>
      </c>
      <c r="W22" s="257"/>
      <c r="X22" s="257">
        <f>X14+X18+X21</f>
        <v>9</v>
      </c>
      <c r="Y22" s="257">
        <f>Y14+Y18+Y21</f>
        <v>750</v>
      </c>
      <c r="Z22" s="257">
        <f>Z14+Z18+Z21</f>
        <v>5550</v>
      </c>
      <c r="AA22" s="257">
        <f>AA10+AA14+AA18+AA21</f>
        <v>2002</v>
      </c>
      <c r="AB22" s="257"/>
      <c r="AC22" s="257">
        <f>AC10+AC14+AC18+AC21</f>
        <v>2</v>
      </c>
      <c r="AD22" s="257"/>
      <c r="AE22" s="257">
        <f>AE10+AE14+AE18+AE21</f>
        <v>0</v>
      </c>
      <c r="AF22" s="257">
        <f t="shared" ref="AF22:AG22" si="5">AF10+AF14+AF18+AF21</f>
        <v>0</v>
      </c>
      <c r="AG22" s="257">
        <f t="shared" si="5"/>
        <v>2000</v>
      </c>
      <c r="AH22" s="257">
        <f>AH10+AH14+AH18+AH21</f>
        <v>33750</v>
      </c>
      <c r="AI22" s="252">
        <f>AI10+AI14+AI18+AI21</f>
        <v>11004.8</v>
      </c>
      <c r="AJ22" s="252">
        <f>AJ10+AJ14+AJ18+AJ21</f>
        <v>22745.200000000001</v>
      </c>
      <c r="AK22" s="253"/>
    </row>
  </sheetData>
  <conditionalFormatting sqref="D9">
    <cfRule type="containsText" dxfId="38" priority="9" operator="containsText" text="Да">
      <formula>NOT(ISERROR(SEARCH("Да",D9)))</formula>
    </cfRule>
  </conditionalFormatting>
  <conditionalFormatting sqref="D16:D17">
    <cfRule type="containsText" dxfId="37" priority="5" operator="containsText" text="Да">
      <formula>NOT(ISERROR(SEARCH("Да",D16)))</formula>
    </cfRule>
  </conditionalFormatting>
  <conditionalFormatting sqref="D12">
    <cfRule type="containsText" dxfId="36" priority="3" operator="containsText" text="Да">
      <formula>NOT(ISERROR(SEARCH("Да",D12)))</formula>
    </cfRule>
  </conditionalFormatting>
  <conditionalFormatting sqref="D13">
    <cfRule type="containsText" dxfId="35" priority="2" operator="containsText" text="Да">
      <formula>NOT(ISERROR(SEARCH("Да",D13)))</formula>
    </cfRule>
  </conditionalFormatting>
  <conditionalFormatting sqref="D20">
    <cfRule type="containsText" dxfId="34" priority="1" operator="containsText" text="Да">
      <formula>NOT(ISERROR(SEARCH("Да",D20)))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2:D13 D16:D17 D9 D20">
      <formula1>"Да,Нет"</formula1>
    </dataValidation>
  </dataValidations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4"/>
  <sheetViews>
    <sheetView zoomScale="70" zoomScaleNormal="70" workbookViewId="0">
      <selection activeCell="Y22" sqref="Y22"/>
    </sheetView>
  </sheetViews>
  <sheetFormatPr defaultColWidth="9.140625" defaultRowHeight="14.25" x14ac:dyDescent="0.2"/>
  <cols>
    <col min="1" max="1" width="10.28515625" style="2" customWidth="1"/>
    <col min="2" max="2" width="37.28515625" style="2" customWidth="1"/>
    <col min="3" max="3" width="11" style="2" customWidth="1"/>
    <col min="4" max="4" width="14.28515625" style="2" hidden="1" customWidth="1"/>
    <col min="5" max="5" width="0.140625" style="2" customWidth="1"/>
    <col min="6" max="6" width="15.28515625" style="2" hidden="1" customWidth="1"/>
    <col min="7" max="7" width="15.5703125" style="2" customWidth="1"/>
    <col min="8" max="9" width="13.7109375" style="2" customWidth="1"/>
    <col min="10" max="10" width="12.85546875" style="2" customWidth="1"/>
    <col min="11" max="11" width="13.42578125" style="2" hidden="1" customWidth="1"/>
    <col min="12" max="12" width="14.7109375" style="2" hidden="1" customWidth="1"/>
    <col min="13" max="13" width="15.140625" style="2" hidden="1" customWidth="1"/>
    <col min="14" max="14" width="16.85546875" style="2" customWidth="1"/>
    <col min="15" max="17" width="16.28515625" style="2" customWidth="1"/>
    <col min="18" max="18" width="15.85546875" style="2" customWidth="1"/>
    <col min="19" max="19" width="15.28515625" style="2" hidden="1" customWidth="1"/>
    <col min="20" max="20" width="14.85546875" style="2" hidden="1" customWidth="1"/>
    <col min="21" max="21" width="14.7109375" style="2" hidden="1" customWidth="1"/>
    <col min="22" max="22" width="15" style="2" customWidth="1"/>
    <col min="23" max="23" width="14.85546875" style="2" hidden="1" customWidth="1"/>
    <col min="24" max="24" width="14.42578125" style="2" hidden="1" customWidth="1"/>
    <col min="25" max="25" width="14.28515625" style="2" customWidth="1"/>
    <col min="26" max="26" width="0.140625" style="2" customWidth="1"/>
    <col min="27" max="27" width="10.5703125" style="2" customWidth="1"/>
    <col min="28" max="28" width="9.85546875" style="2" customWidth="1"/>
    <col min="29" max="30" width="9.5703125" style="2" customWidth="1"/>
    <col min="31" max="31" width="9.7109375" style="2" customWidth="1"/>
    <col min="32" max="32" width="18.140625" style="2" customWidth="1"/>
    <col min="33" max="33" width="18" style="2" hidden="1" customWidth="1"/>
    <col min="34" max="35" width="17.7109375" style="2" customWidth="1"/>
    <col min="36" max="36" width="17.28515625" style="2" customWidth="1"/>
    <col min="37" max="37" width="17" style="3" customWidth="1"/>
    <col min="38" max="55" width="9.140625" style="3"/>
    <col min="56" max="16384" width="9.140625" style="2"/>
  </cols>
  <sheetData>
    <row r="1" spans="1:55" ht="23.25" customHeight="1" x14ac:dyDescent="0.2">
      <c r="A1" s="812" t="s">
        <v>366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813"/>
      <c r="AH1" s="813"/>
      <c r="AI1" s="813"/>
      <c r="AJ1" s="814"/>
    </row>
    <row r="2" spans="1:55" ht="13.5" customHeight="1" x14ac:dyDescent="0.2">
      <c r="A2" s="815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816"/>
      <c r="AH2" s="816"/>
      <c r="AI2" s="816"/>
      <c r="AJ2" s="817"/>
    </row>
    <row r="3" spans="1:55" ht="15.75" customHeight="1" x14ac:dyDescent="0.2">
      <c r="A3" s="818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20"/>
    </row>
    <row r="4" spans="1:55" ht="32.25" customHeight="1" x14ac:dyDescent="0.2">
      <c r="A4" s="821"/>
      <c r="B4" s="822" t="s">
        <v>46</v>
      </c>
      <c r="C4" s="822" t="s">
        <v>47</v>
      </c>
      <c r="D4" s="823" t="s">
        <v>50</v>
      </c>
      <c r="E4" s="824" t="s">
        <v>318</v>
      </c>
      <c r="F4" s="825"/>
      <c r="G4" s="825"/>
      <c r="H4" s="825"/>
      <c r="I4" s="825"/>
      <c r="J4" s="826"/>
      <c r="K4" s="827" t="s">
        <v>317</v>
      </c>
      <c r="L4" s="828"/>
      <c r="M4" s="828"/>
      <c r="N4" s="828"/>
      <c r="O4" s="828"/>
      <c r="P4" s="828"/>
      <c r="Q4" s="828"/>
      <c r="R4" s="829"/>
      <c r="S4" s="824" t="s">
        <v>363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831" t="s">
        <v>74</v>
      </c>
    </row>
    <row r="5" spans="1:55" ht="19.5" customHeight="1" x14ac:dyDescent="0.2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842"/>
    </row>
    <row r="6" spans="1:55" ht="15.75" customHeight="1" x14ac:dyDescent="0.2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842"/>
    </row>
    <row r="7" spans="1:55" ht="42.75" customHeight="1" x14ac:dyDescent="0.2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851"/>
      <c r="AN7" s="719"/>
    </row>
    <row r="8" spans="1:55" ht="18" x14ac:dyDescent="0.2">
      <c r="A8" s="852" t="s">
        <v>48</v>
      </c>
      <c r="B8" s="853"/>
      <c r="C8" s="853"/>
      <c r="D8" s="853"/>
      <c r="E8" s="853"/>
      <c r="F8" s="853"/>
      <c r="G8" s="853"/>
      <c r="H8" s="853"/>
      <c r="I8" s="853"/>
      <c r="J8" s="853"/>
      <c r="K8" s="853"/>
      <c r="L8" s="853"/>
      <c r="M8" s="853"/>
      <c r="N8" s="853"/>
      <c r="O8" s="853"/>
      <c r="P8" s="853"/>
      <c r="Q8" s="853"/>
      <c r="R8" s="853"/>
      <c r="S8" s="853"/>
      <c r="T8" s="853"/>
      <c r="U8" s="853"/>
      <c r="V8" s="853"/>
      <c r="W8" s="853"/>
      <c r="X8" s="853"/>
      <c r="Y8" s="853"/>
      <c r="Z8" s="853"/>
      <c r="AA8" s="853"/>
      <c r="AB8" s="853"/>
      <c r="AC8" s="853"/>
      <c r="AD8" s="853"/>
      <c r="AE8" s="853"/>
      <c r="AF8" s="853"/>
      <c r="AG8" s="853"/>
      <c r="AH8" s="853"/>
      <c r="AI8" s="853"/>
      <c r="AJ8" s="854"/>
      <c r="AK8" s="4"/>
    </row>
    <row r="9" spans="1:55" s="1" customFormat="1" ht="36" customHeight="1" x14ac:dyDescent="0.25">
      <c r="A9" s="77">
        <v>1</v>
      </c>
      <c r="B9" s="78" t="s">
        <v>80</v>
      </c>
      <c r="C9" s="79" t="s">
        <v>140</v>
      </c>
      <c r="D9" s="80" t="s">
        <v>42</v>
      </c>
      <c r="E9" s="80">
        <v>6</v>
      </c>
      <c r="F9" s="80">
        <v>600</v>
      </c>
      <c r="G9" s="80">
        <f>F9*E9</f>
        <v>3600</v>
      </c>
      <c r="H9" s="720">
        <v>0</v>
      </c>
      <c r="I9" s="720"/>
      <c r="J9" s="720">
        <f>I9*H9</f>
        <v>0</v>
      </c>
      <c r="K9" s="80">
        <v>6</v>
      </c>
      <c r="L9" s="80">
        <v>2</v>
      </c>
      <c r="M9" s="80">
        <v>700</v>
      </c>
      <c r="N9" s="80">
        <f>K9*L9*M9</f>
        <v>8400</v>
      </c>
      <c r="O9" s="720">
        <v>0</v>
      </c>
      <c r="P9" s="720">
        <v>3</v>
      </c>
      <c r="Q9" s="720">
        <v>742</v>
      </c>
      <c r="R9" s="720">
        <f>O9*P9*Q9</f>
        <v>0</v>
      </c>
      <c r="S9" s="80">
        <v>6</v>
      </c>
      <c r="T9" s="80">
        <v>300</v>
      </c>
      <c r="U9" s="80">
        <v>3</v>
      </c>
      <c r="V9" s="81">
        <f>PRODUCT(S9:U9)</f>
        <v>5400</v>
      </c>
      <c r="W9" s="80">
        <v>150</v>
      </c>
      <c r="X9" s="80">
        <v>0</v>
      </c>
      <c r="Y9" s="81">
        <f>S9*W9*X9</f>
        <v>0</v>
      </c>
      <c r="Z9" s="82">
        <f t="shared" ref="Z9" si="0">SUM(V9,Y9)</f>
        <v>5400</v>
      </c>
      <c r="AA9" s="720">
        <v>0</v>
      </c>
      <c r="AB9" s="720">
        <v>150</v>
      </c>
      <c r="AC9" s="720">
        <v>1</v>
      </c>
      <c r="AD9" s="720">
        <f>PRODUCT(AA9:AC9)</f>
        <v>0</v>
      </c>
      <c r="AE9" s="720"/>
      <c r="AF9" s="720">
        <f>PRODUCT(AA9*AE9)*150</f>
        <v>0</v>
      </c>
      <c r="AG9" s="720">
        <f>SUM(AD9,AF9)</f>
        <v>0</v>
      </c>
      <c r="AH9" s="80">
        <f>G9+N9+Z9</f>
        <v>17400</v>
      </c>
      <c r="AI9" s="720">
        <f>J9+R9+AG9</f>
        <v>0</v>
      </c>
      <c r="AJ9" s="730">
        <f>AH9-AI9</f>
        <v>17400</v>
      </c>
      <c r="AK9" s="4"/>
      <c r="AL9" s="3"/>
      <c r="AM9" s="3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1:55" ht="20.25" customHeight="1" x14ac:dyDescent="0.25">
      <c r="A10" s="77">
        <v>2</v>
      </c>
      <c r="B10" s="73" t="s">
        <v>70</v>
      </c>
      <c r="C10" s="791" t="s">
        <v>69</v>
      </c>
      <c r="D10" s="82" t="s">
        <v>42</v>
      </c>
      <c r="E10" s="74">
        <v>0</v>
      </c>
      <c r="F10" s="791">
        <v>1500</v>
      </c>
      <c r="G10" s="82">
        <f>F10*E10</f>
        <v>0</v>
      </c>
      <c r="H10" s="721"/>
      <c r="I10" s="721"/>
      <c r="J10" s="722">
        <f>I10*H10</f>
        <v>0</v>
      </c>
      <c r="K10" s="791">
        <v>18</v>
      </c>
      <c r="L10" s="791">
        <v>0</v>
      </c>
      <c r="M10" s="80">
        <v>700</v>
      </c>
      <c r="N10" s="82">
        <f t="shared" ref="N10" si="1">K10*L10*M10</f>
        <v>0</v>
      </c>
      <c r="O10" s="721"/>
      <c r="P10" s="721"/>
      <c r="Q10" s="721"/>
      <c r="R10" s="722">
        <f t="shared" ref="R10" si="2">O10*P10*Q10</f>
        <v>0</v>
      </c>
      <c r="S10" s="791">
        <v>0</v>
      </c>
      <c r="T10" s="791">
        <v>200</v>
      </c>
      <c r="U10" s="791">
        <v>3</v>
      </c>
      <c r="V10" s="81">
        <f>PRODUCT(S10:U10)</f>
        <v>0</v>
      </c>
      <c r="W10" s="791">
        <v>150</v>
      </c>
      <c r="X10" s="80">
        <v>0</v>
      </c>
      <c r="Y10" s="81">
        <f>S10*W10*X10</f>
        <v>0</v>
      </c>
      <c r="Z10" s="82">
        <f>SUM(V10,Y10)</f>
        <v>0</v>
      </c>
      <c r="AA10" s="721"/>
      <c r="AB10" s="726"/>
      <c r="AC10" s="726"/>
      <c r="AD10" s="726">
        <f>PRODUCT(AA10:AC10)</f>
        <v>0</v>
      </c>
      <c r="AE10" s="726"/>
      <c r="AF10" s="720">
        <f t="shared" ref="AF10:AF11" si="3">PRODUCT(AA10*AE10)*150</f>
        <v>0</v>
      </c>
      <c r="AG10" s="722">
        <f>SUM(AD10,AF10)</f>
        <v>0</v>
      </c>
      <c r="AH10" s="82">
        <f>G10+N10+Z10</f>
        <v>0</v>
      </c>
      <c r="AI10" s="722">
        <f>J10+R10+AG10</f>
        <v>0</v>
      </c>
      <c r="AJ10" s="728">
        <f t="shared" ref="AJ10" si="4">AH10-AI10</f>
        <v>0</v>
      </c>
      <c r="AK10" s="4"/>
    </row>
    <row r="11" spans="1:55" s="1" customFormat="1" ht="25.5" customHeight="1" x14ac:dyDescent="0.25">
      <c r="A11" s="77">
        <v>3</v>
      </c>
      <c r="B11" s="78" t="s">
        <v>321</v>
      </c>
      <c r="C11" s="79" t="s">
        <v>69</v>
      </c>
      <c r="D11" s="80" t="s">
        <v>42</v>
      </c>
      <c r="E11" s="80">
        <v>6</v>
      </c>
      <c r="F11" s="80">
        <v>600</v>
      </c>
      <c r="G11" s="80">
        <f>F11*E11</f>
        <v>3600</v>
      </c>
      <c r="H11" s="720">
        <v>0</v>
      </c>
      <c r="I11" s="720"/>
      <c r="J11" s="720">
        <f>I11*H11</f>
        <v>0</v>
      </c>
      <c r="K11" s="80">
        <v>6</v>
      </c>
      <c r="L11" s="80">
        <v>2</v>
      </c>
      <c r="M11" s="80">
        <v>700</v>
      </c>
      <c r="N11" s="80">
        <f>K11*L11*M11</f>
        <v>8400</v>
      </c>
      <c r="O11" s="720">
        <v>0</v>
      </c>
      <c r="P11" s="720">
        <v>3</v>
      </c>
      <c r="Q11" s="720">
        <v>742</v>
      </c>
      <c r="R11" s="720">
        <f>O11*P11*Q11</f>
        <v>0</v>
      </c>
      <c r="S11" s="80">
        <v>6</v>
      </c>
      <c r="T11" s="80">
        <v>300</v>
      </c>
      <c r="U11" s="80">
        <v>3</v>
      </c>
      <c r="V11" s="81">
        <f>PRODUCT(S11:U11)</f>
        <v>5400</v>
      </c>
      <c r="W11" s="80">
        <v>150</v>
      </c>
      <c r="X11" s="80">
        <v>0</v>
      </c>
      <c r="Y11" s="81">
        <f>S11*W11*X11</f>
        <v>0</v>
      </c>
      <c r="Z11" s="82">
        <f t="shared" ref="Z11" si="5">SUM(V11,Y11)</f>
        <v>5400</v>
      </c>
      <c r="AA11" s="720">
        <v>0</v>
      </c>
      <c r="AB11" s="720">
        <v>150</v>
      </c>
      <c r="AC11" s="720">
        <v>1</v>
      </c>
      <c r="AD11" s="720">
        <f>PRODUCT(AA11:AC11)</f>
        <v>0</v>
      </c>
      <c r="AE11" s="720"/>
      <c r="AF11" s="720">
        <f t="shared" si="3"/>
        <v>0</v>
      </c>
      <c r="AG11" s="720">
        <f>SUM(AD11,AF11)</f>
        <v>0</v>
      </c>
      <c r="AH11" s="80">
        <f>G11+N11+Z11</f>
        <v>17400</v>
      </c>
      <c r="AI11" s="720">
        <f>J11+R11+AG11</f>
        <v>0</v>
      </c>
      <c r="AJ11" s="730">
        <f>AH11-AI11</f>
        <v>17400</v>
      </c>
      <c r="AK11" s="4"/>
      <c r="AL11" s="3"/>
      <c r="AM11" s="3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 spans="1:55" ht="29.25" customHeight="1" x14ac:dyDescent="0.25">
      <c r="A12" s="122" t="s">
        <v>59</v>
      </c>
      <c r="B12" s="123"/>
      <c r="C12" s="75"/>
      <c r="D12" s="75"/>
      <c r="E12" s="76">
        <f>SUM(E9:E11)</f>
        <v>12</v>
      </c>
      <c r="F12" s="76">
        <f t="shared" ref="F12:AH12" si="6">SUM(F9:F11)</f>
        <v>2700</v>
      </c>
      <c r="G12" s="76">
        <f t="shared" si="6"/>
        <v>7200</v>
      </c>
      <c r="H12" s="723">
        <f t="shared" si="6"/>
        <v>0</v>
      </c>
      <c r="I12" s="723">
        <f t="shared" si="6"/>
        <v>0</v>
      </c>
      <c r="J12" s="723">
        <f t="shared" si="6"/>
        <v>0</v>
      </c>
      <c r="K12" s="76">
        <f t="shared" si="6"/>
        <v>30</v>
      </c>
      <c r="L12" s="76">
        <f t="shared" si="6"/>
        <v>4</v>
      </c>
      <c r="M12" s="76">
        <f t="shared" si="6"/>
        <v>2100</v>
      </c>
      <c r="N12" s="76">
        <f t="shared" si="6"/>
        <v>16800</v>
      </c>
      <c r="O12" s="723">
        <f t="shared" si="6"/>
        <v>0</v>
      </c>
      <c r="P12" s="723">
        <f t="shared" si="6"/>
        <v>6</v>
      </c>
      <c r="Q12" s="723">
        <f t="shared" si="6"/>
        <v>1484</v>
      </c>
      <c r="R12" s="723">
        <f t="shared" si="6"/>
        <v>0</v>
      </c>
      <c r="S12" s="76">
        <f t="shared" si="6"/>
        <v>12</v>
      </c>
      <c r="T12" s="76">
        <f t="shared" si="6"/>
        <v>800</v>
      </c>
      <c r="U12" s="76">
        <f t="shared" si="6"/>
        <v>9</v>
      </c>
      <c r="V12" s="76">
        <f t="shared" si="6"/>
        <v>10800</v>
      </c>
      <c r="W12" s="76">
        <f t="shared" si="6"/>
        <v>450</v>
      </c>
      <c r="X12" s="76">
        <f t="shared" si="6"/>
        <v>0</v>
      </c>
      <c r="Y12" s="76">
        <f t="shared" si="6"/>
        <v>0</v>
      </c>
      <c r="Z12" s="76">
        <f t="shared" si="6"/>
        <v>10800</v>
      </c>
      <c r="AA12" s="723">
        <f t="shared" si="6"/>
        <v>0</v>
      </c>
      <c r="AB12" s="723">
        <f t="shared" si="6"/>
        <v>300</v>
      </c>
      <c r="AC12" s="723">
        <f t="shared" si="6"/>
        <v>2</v>
      </c>
      <c r="AD12" s="723">
        <f t="shared" si="6"/>
        <v>0</v>
      </c>
      <c r="AE12" s="723">
        <f t="shared" si="6"/>
        <v>0</v>
      </c>
      <c r="AF12" s="723">
        <f t="shared" si="6"/>
        <v>0</v>
      </c>
      <c r="AG12" s="723">
        <f t="shared" si="6"/>
        <v>0</v>
      </c>
      <c r="AH12" s="76">
        <f t="shared" si="6"/>
        <v>34800</v>
      </c>
      <c r="AI12" s="723">
        <f>SUM(AI9:AI11)</f>
        <v>0</v>
      </c>
      <c r="AJ12" s="728">
        <f>SUM(AJ9:AJ11)</f>
        <v>34800</v>
      </c>
      <c r="AK12" s="4"/>
    </row>
    <row r="13" spans="1:55" ht="18" hidden="1" customHeight="1" x14ac:dyDescent="0.25">
      <c r="A13" s="855" t="s">
        <v>49</v>
      </c>
      <c r="B13" s="856"/>
      <c r="C13" s="856"/>
      <c r="D13" s="856"/>
      <c r="E13" s="856"/>
      <c r="F13" s="856"/>
      <c r="G13" s="856"/>
      <c r="H13" s="856"/>
      <c r="I13" s="856"/>
      <c r="J13" s="856"/>
      <c r="K13" s="856"/>
      <c r="L13" s="856"/>
      <c r="M13" s="856"/>
      <c r="N13" s="856"/>
      <c r="O13" s="856"/>
      <c r="P13" s="856"/>
      <c r="Q13" s="856"/>
      <c r="R13" s="856"/>
      <c r="S13" s="856"/>
      <c r="T13" s="856"/>
      <c r="U13" s="856"/>
      <c r="V13" s="856"/>
      <c r="W13" s="856"/>
      <c r="X13" s="856"/>
      <c r="Y13" s="856"/>
      <c r="Z13" s="856"/>
      <c r="AA13" s="856"/>
      <c r="AB13" s="856"/>
      <c r="AC13" s="856"/>
      <c r="AD13" s="856"/>
      <c r="AE13" s="856"/>
      <c r="AF13" s="856"/>
      <c r="AG13" s="856"/>
      <c r="AH13" s="856"/>
      <c r="AI13" s="856"/>
      <c r="AJ13" s="857"/>
      <c r="AK13" s="4"/>
    </row>
    <row r="14" spans="1:55" s="5" customFormat="1" ht="18" hidden="1" customHeight="1" x14ac:dyDescent="0.25">
      <c r="A14" s="51"/>
      <c r="B14" s="52"/>
      <c r="C14" s="53"/>
      <c r="D14" s="54" t="s">
        <v>42</v>
      </c>
      <c r="E14" s="54">
        <v>0</v>
      </c>
      <c r="F14" s="54"/>
      <c r="G14" s="54">
        <f>F14*E14</f>
        <v>0</v>
      </c>
      <c r="H14" s="47"/>
      <c r="I14" s="47"/>
      <c r="J14" s="47">
        <f>I14*H14</f>
        <v>0</v>
      </c>
      <c r="K14" s="54">
        <v>0</v>
      </c>
      <c r="L14" s="54">
        <v>0</v>
      </c>
      <c r="M14" s="54"/>
      <c r="N14" s="54">
        <f>K14*L14*M14</f>
        <v>0</v>
      </c>
      <c r="O14" s="47"/>
      <c r="P14" s="47"/>
      <c r="Q14" s="47"/>
      <c r="R14" s="47">
        <f>O14*P14*Q14</f>
        <v>0</v>
      </c>
      <c r="S14" s="54">
        <v>0</v>
      </c>
      <c r="T14" s="54"/>
      <c r="U14" s="54">
        <v>0</v>
      </c>
      <c r="V14" s="54">
        <f>PRODUCT(S14:U14)</f>
        <v>0</v>
      </c>
      <c r="W14" s="54"/>
      <c r="X14" s="54">
        <v>0</v>
      </c>
      <c r="Y14" s="54">
        <f>PRODUCT(W14:X14,S14)</f>
        <v>0</v>
      </c>
      <c r="Z14" s="54">
        <f>SUM(V14,Y14)</f>
        <v>0</v>
      </c>
      <c r="AA14" s="47"/>
      <c r="AB14" s="47">
        <v>0</v>
      </c>
      <c r="AC14" s="47"/>
      <c r="AD14" s="47">
        <f>PRODUCT(AA14:AC14)</f>
        <v>0</v>
      </c>
      <c r="AE14" s="47"/>
      <c r="AF14" s="47">
        <f>PRODUCT(AE14:AE14)</f>
        <v>0</v>
      </c>
      <c r="AG14" s="47">
        <f>SUM(AD14,AF14)</f>
        <v>0</v>
      </c>
      <c r="AH14" s="54">
        <f>G14+N14+Z14</f>
        <v>0</v>
      </c>
      <c r="AI14" s="47">
        <f>J14+R14+AG14</f>
        <v>0</v>
      </c>
      <c r="AJ14" s="55">
        <f>AH14-AI14</f>
        <v>0</v>
      </c>
      <c r="AK14" s="4"/>
      <c r="AL14" s="3"/>
      <c r="AM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8.75" hidden="1" customHeight="1" x14ac:dyDescent="0.25">
      <c r="A15" s="56" t="s">
        <v>60</v>
      </c>
      <c r="B15" s="57"/>
      <c r="C15" s="58"/>
      <c r="D15" s="57"/>
      <c r="E15" s="59">
        <f>SUM(E14:E14)</f>
        <v>0</v>
      </c>
      <c r="F15" s="57"/>
      <c r="G15" s="59">
        <f>SUM(G14:G14)</f>
        <v>0</v>
      </c>
      <c r="H15" s="48"/>
      <c r="I15" s="48"/>
      <c r="J15" s="49">
        <f>SUM(J14:J14)</f>
        <v>0</v>
      </c>
      <c r="K15" s="59">
        <f>SUM(K14:K14)</f>
        <v>0</v>
      </c>
      <c r="L15" s="59">
        <f>SUM(L14:L14)</f>
        <v>0</v>
      </c>
      <c r="M15" s="57"/>
      <c r="N15" s="59">
        <f>SUM(N14:N14)</f>
        <v>0</v>
      </c>
      <c r="O15" s="48"/>
      <c r="P15" s="48"/>
      <c r="Q15" s="48"/>
      <c r="R15" s="49">
        <f>SUM(R14:R14)</f>
        <v>0</v>
      </c>
      <c r="S15" s="59">
        <f>SUM(S14:S14)</f>
        <v>0</v>
      </c>
      <c r="T15" s="57"/>
      <c r="U15" s="59">
        <f>SUM(U14:U14)</f>
        <v>0</v>
      </c>
      <c r="V15" s="59">
        <f>SUM(V14:V14)</f>
        <v>0</v>
      </c>
      <c r="W15" s="57"/>
      <c r="X15" s="59">
        <f>SUM(X14:X14)</f>
        <v>0</v>
      </c>
      <c r="Y15" s="59">
        <f>SUM(Y14:Y14)</f>
        <v>0</v>
      </c>
      <c r="Z15" s="59">
        <f>SUM(Z14:Z14)</f>
        <v>0</v>
      </c>
      <c r="AA15" s="48"/>
      <c r="AB15" s="48"/>
      <c r="AC15" s="48"/>
      <c r="AD15" s="48">
        <f>SUM(AD14:AD14)</f>
        <v>0</v>
      </c>
      <c r="AE15" s="48"/>
      <c r="AF15" s="48">
        <f>SUM(AF14:AF14)</f>
        <v>0</v>
      </c>
      <c r="AG15" s="49">
        <f>SUM(AG14:AG14)</f>
        <v>0</v>
      </c>
      <c r="AH15" s="59">
        <f>SUM(AH14:AH14)</f>
        <v>0</v>
      </c>
      <c r="AI15" s="49">
        <f>SUM(AI14:AI14)</f>
        <v>0</v>
      </c>
      <c r="AJ15" s="60">
        <f>SUM(AJ14:AJ14)</f>
        <v>0</v>
      </c>
      <c r="AK15" s="4"/>
    </row>
    <row r="16" spans="1:55" ht="18" hidden="1" customHeight="1" x14ac:dyDescent="0.25">
      <c r="A16" s="858" t="s">
        <v>51</v>
      </c>
      <c r="B16" s="859"/>
      <c r="C16" s="859"/>
      <c r="D16" s="859"/>
      <c r="E16" s="859"/>
      <c r="F16" s="859"/>
      <c r="G16" s="859"/>
      <c r="H16" s="859"/>
      <c r="I16" s="859"/>
      <c r="J16" s="859"/>
      <c r="K16" s="859"/>
      <c r="L16" s="859"/>
      <c r="M16" s="859"/>
      <c r="N16" s="859"/>
      <c r="O16" s="859"/>
      <c r="P16" s="859"/>
      <c r="Q16" s="859"/>
      <c r="R16" s="859"/>
      <c r="S16" s="859"/>
      <c r="T16" s="859"/>
      <c r="U16" s="859"/>
      <c r="V16" s="859"/>
      <c r="W16" s="859"/>
      <c r="X16" s="859"/>
      <c r="Y16" s="859"/>
      <c r="Z16" s="859"/>
      <c r="AA16" s="859"/>
      <c r="AB16" s="859"/>
      <c r="AC16" s="859"/>
      <c r="AD16" s="859"/>
      <c r="AE16" s="859"/>
      <c r="AF16" s="859"/>
      <c r="AG16" s="859"/>
      <c r="AH16" s="859"/>
      <c r="AI16" s="859"/>
      <c r="AJ16" s="860"/>
      <c r="AK16" s="4"/>
    </row>
    <row r="17" spans="1:55" s="1" customFormat="1" ht="14.25" hidden="1" customHeight="1" x14ac:dyDescent="0.25">
      <c r="A17" s="61">
        <v>4</v>
      </c>
      <c r="B17" s="62" t="s">
        <v>72</v>
      </c>
      <c r="C17" s="63" t="s">
        <v>73</v>
      </c>
      <c r="D17" s="64" t="s">
        <v>43</v>
      </c>
      <c r="E17" s="64">
        <v>0</v>
      </c>
      <c r="F17" s="64">
        <v>600</v>
      </c>
      <c r="G17" s="64">
        <f>F17*E17</f>
        <v>0</v>
      </c>
      <c r="H17" s="47">
        <v>0</v>
      </c>
      <c r="I17" s="47">
        <v>0</v>
      </c>
      <c r="J17" s="47">
        <f>I17*H17</f>
        <v>0</v>
      </c>
      <c r="K17" s="64">
        <v>10</v>
      </c>
      <c r="L17" s="64">
        <v>0</v>
      </c>
      <c r="M17" s="64">
        <v>800</v>
      </c>
      <c r="N17" s="64">
        <f>K17*L17*M17</f>
        <v>0</v>
      </c>
      <c r="O17" s="47">
        <v>0</v>
      </c>
      <c r="P17" s="47">
        <v>4</v>
      </c>
      <c r="Q17" s="47">
        <v>800</v>
      </c>
      <c r="R17" s="47">
        <f>O17*P17*Q17</f>
        <v>0</v>
      </c>
      <c r="S17" s="64">
        <v>0</v>
      </c>
      <c r="T17" s="64">
        <v>300</v>
      </c>
      <c r="U17" s="64">
        <v>5</v>
      </c>
      <c r="V17" s="64">
        <f>PRODUCT(S17:U17)</f>
        <v>0</v>
      </c>
      <c r="W17" s="64">
        <v>150</v>
      </c>
      <c r="X17" s="64">
        <v>0</v>
      </c>
      <c r="Y17" s="64">
        <f>PRODUCT(W17:X17,S17)</f>
        <v>0</v>
      </c>
      <c r="Z17" s="64">
        <f>SUM(V17,Y17)</f>
        <v>0</v>
      </c>
      <c r="AA17" s="47">
        <v>0</v>
      </c>
      <c r="AB17" s="47">
        <v>150</v>
      </c>
      <c r="AC17" s="47">
        <v>0</v>
      </c>
      <c r="AD17" s="47">
        <f>PRODUCT(AA17:AC17)</f>
        <v>0</v>
      </c>
      <c r="AE17" s="47"/>
      <c r="AF17" s="47">
        <f>PRODUCT(AE17:AE17)</f>
        <v>0</v>
      </c>
      <c r="AG17" s="47">
        <f>SUM(AD17,AF17)</f>
        <v>0</v>
      </c>
      <c r="AH17" s="64">
        <f>G17+N17+Z17</f>
        <v>0</v>
      </c>
      <c r="AI17" s="47">
        <f>J17+R17+AG17</f>
        <v>0</v>
      </c>
      <c r="AJ17" s="65">
        <f>AH17-AI17</f>
        <v>0</v>
      </c>
      <c r="AK17" s="4"/>
      <c r="AL17" s="3"/>
      <c r="AM17" s="3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1:55" s="1" customFormat="1" ht="18" hidden="1" customHeight="1" x14ac:dyDescent="0.25">
      <c r="A18" s="66"/>
      <c r="B18" s="62"/>
      <c r="C18" s="63"/>
      <c r="D18" s="64"/>
      <c r="E18" s="64"/>
      <c r="F18" s="64"/>
      <c r="G18" s="64"/>
      <c r="H18" s="47"/>
      <c r="I18" s="47"/>
      <c r="J18" s="47"/>
      <c r="K18" s="64"/>
      <c r="L18" s="64"/>
      <c r="M18" s="64"/>
      <c r="N18" s="64"/>
      <c r="O18" s="47"/>
      <c r="P18" s="47"/>
      <c r="Q18" s="47"/>
      <c r="R18" s="47"/>
      <c r="S18" s="64"/>
      <c r="T18" s="64"/>
      <c r="U18" s="64"/>
      <c r="V18" s="64">
        <f>PRODUCT(S18:U18)</f>
        <v>0</v>
      </c>
      <c r="W18" s="64"/>
      <c r="X18" s="64"/>
      <c r="Y18" s="64">
        <f>PRODUCT(W18:X18,S18)</f>
        <v>0</v>
      </c>
      <c r="Z18" s="64">
        <f>SUM(V18,Y18)</f>
        <v>0</v>
      </c>
      <c r="AA18" s="47"/>
      <c r="AB18" s="47"/>
      <c r="AC18" s="47"/>
      <c r="AD18" s="47">
        <f>PRODUCT(AA18:AC18)</f>
        <v>0</v>
      </c>
      <c r="AE18" s="47"/>
      <c r="AF18" s="47">
        <f>PRODUCT(AE18:AE18)</f>
        <v>0</v>
      </c>
      <c r="AG18" s="47">
        <f>SUM(AD18,AF18)</f>
        <v>0</v>
      </c>
      <c r="AH18" s="64">
        <f>G18+N18+Z18</f>
        <v>0</v>
      </c>
      <c r="AI18" s="47"/>
      <c r="AJ18" s="65"/>
      <c r="AK18" s="4"/>
      <c r="AL18" s="3"/>
      <c r="AM18" s="3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1:55" ht="18" hidden="1" customHeight="1" x14ac:dyDescent="0.25">
      <c r="A19" s="67" t="s">
        <v>61</v>
      </c>
      <c r="B19" s="68"/>
      <c r="C19" s="68"/>
      <c r="D19" s="68"/>
      <c r="E19" s="69">
        <f>SUM(E17:E17)</f>
        <v>0</v>
      </c>
      <c r="F19" s="68"/>
      <c r="G19" s="69">
        <f>SUM(G17:G17)</f>
        <v>0</v>
      </c>
      <c r="H19" s="49">
        <f>SUM(H17:H17)</f>
        <v>0</v>
      </c>
      <c r="I19" s="48"/>
      <c r="J19" s="49">
        <f>SUM(J17:J17)</f>
        <v>0</v>
      </c>
      <c r="K19" s="69">
        <f>SUM(K17:K17)</f>
        <v>10</v>
      </c>
      <c r="L19" s="69">
        <f>SUM(L17:L17)</f>
        <v>0</v>
      </c>
      <c r="M19" s="68"/>
      <c r="N19" s="69">
        <f>SUM(N17:N17)</f>
        <v>0</v>
      </c>
      <c r="O19" s="49">
        <v>0</v>
      </c>
      <c r="P19" s="49">
        <f>SUM(P17:P17)</f>
        <v>4</v>
      </c>
      <c r="Q19" s="48"/>
      <c r="R19" s="49">
        <f>SUM(R17:R17)</f>
        <v>0</v>
      </c>
      <c r="S19" s="69">
        <f>SUM(S17:S17)</f>
        <v>0</v>
      </c>
      <c r="T19" s="68"/>
      <c r="U19" s="69">
        <f>SUM(U17:U17)</f>
        <v>5</v>
      </c>
      <c r="V19" s="69">
        <f>SUM(V17:V18)</f>
        <v>0</v>
      </c>
      <c r="W19" s="68"/>
      <c r="X19" s="69">
        <f>SUM(X17:X18)</f>
        <v>0</v>
      </c>
      <c r="Y19" s="69">
        <f>SUM(Y17:Y18)</f>
        <v>0</v>
      </c>
      <c r="Z19" s="69">
        <f>SUM(Z17:Z18)</f>
        <v>0</v>
      </c>
      <c r="AA19" s="49">
        <v>0</v>
      </c>
      <c r="AB19" s="49"/>
      <c r="AC19" s="49">
        <f>SUM(AC17:AC17)</f>
        <v>0</v>
      </c>
      <c r="AD19" s="49">
        <f>SUM(AD17:AD18)</f>
        <v>0</v>
      </c>
      <c r="AE19" s="49"/>
      <c r="AF19" s="49">
        <f>SUM(AF17:AF18)</f>
        <v>0</v>
      </c>
      <c r="AG19" s="49">
        <f>SUM(AG17:AG18)</f>
        <v>0</v>
      </c>
      <c r="AH19" s="69">
        <f>SUM(AH17:AH18)</f>
        <v>0</v>
      </c>
      <c r="AI19" s="49">
        <f>SUM(AI17:AI17)</f>
        <v>0</v>
      </c>
      <c r="AJ19" s="70">
        <f>SUM(AJ17:AJ17)</f>
        <v>0</v>
      </c>
      <c r="AK19" s="4"/>
    </row>
    <row r="20" spans="1:55" ht="18" x14ac:dyDescent="0.25">
      <c r="A20" s="861" t="s">
        <v>52</v>
      </c>
      <c r="B20" s="862"/>
      <c r="C20" s="862"/>
      <c r="D20" s="862"/>
      <c r="E20" s="862"/>
      <c r="F20" s="862"/>
      <c r="G20" s="862"/>
      <c r="H20" s="862"/>
      <c r="I20" s="862"/>
      <c r="J20" s="862"/>
      <c r="K20" s="862"/>
      <c r="L20" s="862"/>
      <c r="M20" s="862"/>
      <c r="N20" s="862"/>
      <c r="O20" s="862"/>
      <c r="P20" s="862"/>
      <c r="Q20" s="862"/>
      <c r="R20" s="862"/>
      <c r="S20" s="862"/>
      <c r="T20" s="862"/>
      <c r="U20" s="862"/>
      <c r="V20" s="862"/>
      <c r="W20" s="862"/>
      <c r="X20" s="862"/>
      <c r="Y20" s="862"/>
      <c r="Z20" s="862"/>
      <c r="AA20" s="862"/>
      <c r="AB20" s="862"/>
      <c r="AC20" s="862"/>
      <c r="AD20" s="862"/>
      <c r="AE20" s="862"/>
      <c r="AF20" s="862"/>
      <c r="AG20" s="862"/>
      <c r="AH20" s="862"/>
      <c r="AI20" s="862"/>
      <c r="AJ20" s="863"/>
      <c r="AK20" s="4"/>
    </row>
    <row r="21" spans="1:55" ht="22.5" customHeight="1" x14ac:dyDescent="0.25">
      <c r="A21" s="84">
        <v>4</v>
      </c>
      <c r="B21" s="85" t="s">
        <v>67</v>
      </c>
      <c r="C21" s="86" t="s">
        <v>136</v>
      </c>
      <c r="D21" s="87" t="s">
        <v>42</v>
      </c>
      <c r="E21" s="88">
        <v>10</v>
      </c>
      <c r="F21" s="88">
        <v>1500</v>
      </c>
      <c r="G21" s="87">
        <f>F21*E21</f>
        <v>15000</v>
      </c>
      <c r="H21" s="721"/>
      <c r="I21" s="721"/>
      <c r="J21" s="722">
        <f t="shared" ref="J21:J22" si="7">I21*H21</f>
        <v>0</v>
      </c>
      <c r="K21" s="88">
        <v>10</v>
      </c>
      <c r="L21" s="88">
        <v>2</v>
      </c>
      <c r="M21" s="88">
        <v>700</v>
      </c>
      <c r="N21" s="87">
        <f t="shared" ref="N21" si="8">K21*L21*M21</f>
        <v>14000</v>
      </c>
      <c r="O21" s="721"/>
      <c r="P21" s="721"/>
      <c r="Q21" s="721"/>
      <c r="R21" s="722">
        <f>O21*P21*Q21</f>
        <v>0</v>
      </c>
      <c r="S21" s="88">
        <v>10</v>
      </c>
      <c r="T21" s="88">
        <v>300</v>
      </c>
      <c r="U21" s="88">
        <v>2</v>
      </c>
      <c r="V21" s="88">
        <f>PRODUCT(S21:U21)</f>
        <v>6000</v>
      </c>
      <c r="W21" s="88">
        <v>150</v>
      </c>
      <c r="X21" s="88">
        <v>2</v>
      </c>
      <c r="Y21" s="88">
        <f>PRODUCT(W21:X21,S21)</f>
        <v>3000</v>
      </c>
      <c r="Z21" s="87">
        <f>SUM(V21,Y21)</f>
        <v>9000</v>
      </c>
      <c r="AA21" s="721"/>
      <c r="AB21" s="721"/>
      <c r="AC21" s="721"/>
      <c r="AD21" s="723">
        <f>PRODUCT(AA21:AC21)</f>
        <v>0</v>
      </c>
      <c r="AE21" s="721"/>
      <c r="AF21" s="726">
        <f>PRODUCT(AA21*AE21)*150</f>
        <v>0</v>
      </c>
      <c r="AG21" s="722">
        <f>SUM(AD21,AF21)</f>
        <v>0</v>
      </c>
      <c r="AH21" s="87">
        <f>G21+N21+Z21</f>
        <v>38000</v>
      </c>
      <c r="AI21" s="722">
        <f>J21+R21+AG21</f>
        <v>0</v>
      </c>
      <c r="AJ21" s="728">
        <f>AH21-AI21</f>
        <v>38000</v>
      </c>
      <c r="AK21" s="4"/>
    </row>
    <row r="22" spans="1:55" s="8" customFormat="1" ht="60" customHeight="1" x14ac:dyDescent="0.25">
      <c r="A22" s="90">
        <v>5</v>
      </c>
      <c r="B22" s="91" t="s">
        <v>78</v>
      </c>
      <c r="C22" s="86" t="s">
        <v>157</v>
      </c>
      <c r="D22" s="87" t="s">
        <v>42</v>
      </c>
      <c r="E22" s="86">
        <v>5</v>
      </c>
      <c r="F22" s="86">
        <v>600</v>
      </c>
      <c r="G22" s="87">
        <f>F22*E22</f>
        <v>3000</v>
      </c>
      <c r="H22" s="723"/>
      <c r="I22" s="723"/>
      <c r="J22" s="722">
        <f t="shared" si="7"/>
        <v>0</v>
      </c>
      <c r="K22" s="86">
        <v>5</v>
      </c>
      <c r="L22" s="86">
        <v>2</v>
      </c>
      <c r="M22" s="88">
        <v>700</v>
      </c>
      <c r="N22" s="87">
        <f>K22*L22*M22</f>
        <v>7000</v>
      </c>
      <c r="O22" s="723"/>
      <c r="P22" s="723"/>
      <c r="Q22" s="723"/>
      <c r="R22" s="722">
        <f>O22*P22*Q22</f>
        <v>0</v>
      </c>
      <c r="S22" s="86">
        <v>5</v>
      </c>
      <c r="T22" s="86">
        <v>300</v>
      </c>
      <c r="U22" s="86">
        <v>2</v>
      </c>
      <c r="V22" s="86">
        <f>PRODUCT(S22:U22)</f>
        <v>3000</v>
      </c>
      <c r="W22" s="86">
        <v>150</v>
      </c>
      <c r="X22" s="86">
        <v>5</v>
      </c>
      <c r="Y22" s="86">
        <f>PRODUCT(W22:X22,S22)</f>
        <v>3750</v>
      </c>
      <c r="Z22" s="87">
        <f>SUM(V22,Y22)</f>
        <v>6750</v>
      </c>
      <c r="AA22" s="723"/>
      <c r="AB22" s="723"/>
      <c r="AC22" s="723"/>
      <c r="AD22" s="723">
        <f>PRODUCT(AA22:AC22)</f>
        <v>0</v>
      </c>
      <c r="AE22" s="723"/>
      <c r="AF22" s="726">
        <f t="shared" ref="AF22" si="9">PRODUCT(AA22*AE22)*150</f>
        <v>0</v>
      </c>
      <c r="AG22" s="722">
        <f>SUM(AD22,AF22)</f>
        <v>0</v>
      </c>
      <c r="AH22" s="87">
        <f>G22+N22+Z22</f>
        <v>16750</v>
      </c>
      <c r="AI22" s="722">
        <f>J22+R22+AG22</f>
        <v>0</v>
      </c>
      <c r="AJ22" s="728">
        <f>AH22-AI22</f>
        <v>16750</v>
      </c>
      <c r="AK22" s="4"/>
      <c r="AL22" s="3"/>
      <c r="AM22" s="3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21" customHeight="1" thickBot="1" x14ac:dyDescent="0.3">
      <c r="A23" s="864" t="s">
        <v>62</v>
      </c>
      <c r="B23" s="865"/>
      <c r="C23" s="92"/>
      <c r="D23" s="92"/>
      <c r="E23" s="93">
        <f>SUM(E21:E22)</f>
        <v>15</v>
      </c>
      <c r="F23" s="93">
        <f t="shared" ref="F23:AH23" si="10">SUM(F21:F22)</f>
        <v>2100</v>
      </c>
      <c r="G23" s="93">
        <f t="shared" si="10"/>
        <v>18000</v>
      </c>
      <c r="H23" s="724">
        <f t="shared" si="10"/>
        <v>0</v>
      </c>
      <c r="I23" s="724">
        <f t="shared" si="10"/>
        <v>0</v>
      </c>
      <c r="J23" s="724">
        <f t="shared" si="10"/>
        <v>0</v>
      </c>
      <c r="K23" s="93">
        <f t="shared" si="10"/>
        <v>15</v>
      </c>
      <c r="L23" s="93">
        <f t="shared" si="10"/>
        <v>4</v>
      </c>
      <c r="M23" s="93">
        <f t="shared" si="10"/>
        <v>1400</v>
      </c>
      <c r="N23" s="93">
        <f t="shared" si="10"/>
        <v>21000</v>
      </c>
      <c r="O23" s="724">
        <f t="shared" si="10"/>
        <v>0</v>
      </c>
      <c r="P23" s="724">
        <f t="shared" si="10"/>
        <v>0</v>
      </c>
      <c r="Q23" s="724">
        <f t="shared" si="10"/>
        <v>0</v>
      </c>
      <c r="R23" s="724">
        <f t="shared" si="10"/>
        <v>0</v>
      </c>
      <c r="S23" s="93">
        <f t="shared" si="10"/>
        <v>15</v>
      </c>
      <c r="T23" s="93">
        <f t="shared" si="10"/>
        <v>600</v>
      </c>
      <c r="U23" s="93">
        <f t="shared" si="10"/>
        <v>4</v>
      </c>
      <c r="V23" s="93">
        <f t="shared" si="10"/>
        <v>9000</v>
      </c>
      <c r="W23" s="93">
        <f t="shared" si="10"/>
        <v>300</v>
      </c>
      <c r="X23" s="93">
        <f t="shared" si="10"/>
        <v>7</v>
      </c>
      <c r="Y23" s="93">
        <f t="shared" si="10"/>
        <v>6750</v>
      </c>
      <c r="Z23" s="93">
        <f t="shared" si="10"/>
        <v>15750</v>
      </c>
      <c r="AA23" s="724">
        <f t="shared" si="10"/>
        <v>0</v>
      </c>
      <c r="AB23" s="724">
        <f t="shared" si="10"/>
        <v>0</v>
      </c>
      <c r="AC23" s="724">
        <f t="shared" si="10"/>
        <v>0</v>
      </c>
      <c r="AD23" s="724">
        <f t="shared" si="10"/>
        <v>0</v>
      </c>
      <c r="AE23" s="724">
        <f t="shared" si="10"/>
        <v>0</v>
      </c>
      <c r="AF23" s="724">
        <f t="shared" si="10"/>
        <v>0</v>
      </c>
      <c r="AG23" s="724">
        <f t="shared" si="10"/>
        <v>0</v>
      </c>
      <c r="AH23" s="93">
        <f t="shared" si="10"/>
        <v>54750</v>
      </c>
      <c r="AI23" s="723">
        <f>SUM(AI21:AI22)</f>
        <v>0</v>
      </c>
      <c r="AJ23" s="728">
        <f>SUM(AJ21:AJ22)</f>
        <v>54750</v>
      </c>
      <c r="AK23" s="4"/>
    </row>
    <row r="24" spans="1:55" s="12" customFormat="1" ht="24.75" customHeight="1" thickBot="1" x14ac:dyDescent="0.25">
      <c r="A24" s="94" t="s">
        <v>63</v>
      </c>
      <c r="B24" s="95"/>
      <c r="C24" s="95"/>
      <c r="D24" s="95"/>
      <c r="E24" s="95">
        <f>E12+E15+E19+E23</f>
        <v>27</v>
      </c>
      <c r="F24" s="95"/>
      <c r="G24" s="95">
        <f>G12+G15+G19+G23</f>
        <v>25200</v>
      </c>
      <c r="H24" s="725">
        <f>H12+H15+H19+H23</f>
        <v>0</v>
      </c>
      <c r="I24" s="725"/>
      <c r="J24" s="725">
        <f>J12+J15+J19+J23</f>
        <v>0</v>
      </c>
      <c r="K24" s="95">
        <f>K12+K15+K19+K23</f>
        <v>55</v>
      </c>
      <c r="L24" s="95">
        <f>L12+L15+L19+L23</f>
        <v>8</v>
      </c>
      <c r="M24" s="95"/>
      <c r="N24" s="95">
        <f>N12+N15+N19+N23</f>
        <v>37800</v>
      </c>
      <c r="O24" s="725">
        <f>O12+O15+O19+O23</f>
        <v>0</v>
      </c>
      <c r="P24" s="725">
        <f>P12+P15+P19+P23</f>
        <v>10</v>
      </c>
      <c r="Q24" s="725"/>
      <c r="R24" s="725">
        <f>R12+R15+R19+R23</f>
        <v>0</v>
      </c>
      <c r="S24" s="95">
        <f>S12+S15+S19+S23</f>
        <v>27</v>
      </c>
      <c r="T24" s="95"/>
      <c r="U24" s="95">
        <f>U12+U15+U19+U23</f>
        <v>18</v>
      </c>
      <c r="V24" s="95">
        <f>V12+V15+V19+V23</f>
        <v>19800</v>
      </c>
      <c r="W24" s="95"/>
      <c r="X24" s="95">
        <f>X12+X15+X19+X23</f>
        <v>7</v>
      </c>
      <c r="Y24" s="95">
        <f>Y12+Y15+Y19+Y23</f>
        <v>6750</v>
      </c>
      <c r="Z24" s="95">
        <f>Z12+Z15+Z19+Z23</f>
        <v>26550</v>
      </c>
      <c r="AA24" s="725">
        <f>AA12+AA15+AA19+AA23</f>
        <v>0</v>
      </c>
      <c r="AB24" s="725"/>
      <c r="AC24" s="725">
        <f>AC12+AC15+AC19+AC23</f>
        <v>2</v>
      </c>
      <c r="AD24" s="725"/>
      <c r="AE24" s="725"/>
      <c r="AF24" s="96">
        <f t="shared" ref="AF24:AG24" si="11">AF12+AF15+AF19+AF23</f>
        <v>0</v>
      </c>
      <c r="AG24" s="96">
        <f t="shared" si="11"/>
        <v>0</v>
      </c>
      <c r="AH24" s="96">
        <f>AH12+AH15+AH19+AH23</f>
        <v>89550</v>
      </c>
      <c r="AI24" s="727">
        <f>AI12+AI15+AI19+AI23</f>
        <v>0</v>
      </c>
      <c r="AJ24" s="729">
        <f>AJ12+AJ15+AJ19+AJ23</f>
        <v>89550</v>
      </c>
      <c r="AK24" s="31"/>
      <c r="AL24" s="3"/>
      <c r="AM24" s="3"/>
    </row>
  </sheetData>
  <conditionalFormatting sqref="D21:D22">
    <cfRule type="containsText" dxfId="262" priority="10" operator="containsText" text="Да">
      <formula>NOT(ISERROR(SEARCH("Да",D21)))</formula>
    </cfRule>
  </conditionalFormatting>
  <conditionalFormatting sqref="D14">
    <cfRule type="containsText" dxfId="261" priority="8" operator="containsText" text="Да">
      <formula>NOT(ISERROR(SEARCH("Да",D14)))</formula>
    </cfRule>
  </conditionalFormatting>
  <conditionalFormatting sqref="D17:D18">
    <cfRule type="containsText" dxfId="260" priority="6" operator="containsText" text="Да">
      <formula>NOT(ISERROR(SEARCH("Да",D17)))</formula>
    </cfRule>
  </conditionalFormatting>
  <conditionalFormatting sqref="D11">
    <cfRule type="containsText" dxfId="259" priority="3" operator="containsText" text="Да">
      <formula>NOT(ISERROR(SEARCH("Да",D11)))</formula>
    </cfRule>
  </conditionalFormatting>
  <conditionalFormatting sqref="D10">
    <cfRule type="containsText" dxfId="258" priority="4" operator="containsText" text="Да">
      <formula>NOT(ISERROR(SEARCH("Да",D10)))</formula>
    </cfRule>
  </conditionalFormatting>
  <conditionalFormatting sqref="D9">
    <cfRule type="containsText" dxfId="257" priority="2" operator="containsText" text="Да">
      <formula>NOT(ISERROR(SEARCH("Да",D9)))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1:D22 D17:D18 D14 D9:D11">
      <formula1>"Да,Нет"</formula1>
    </dataValidation>
  </dataValidations>
  <pageMargins left="0.7" right="0.7" top="0.75" bottom="0.75" header="0.3" footer="0.3"/>
  <pageSetup paperSize="9" scale="5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topLeftCell="A4" zoomScale="50" zoomScaleNormal="50" workbookViewId="0">
      <selection sqref="A1:XFD1048576"/>
    </sheetView>
  </sheetViews>
  <sheetFormatPr defaultRowHeight="18.75" x14ac:dyDescent="0.3"/>
  <cols>
    <col min="1" max="1" width="9.42578125" style="205" customWidth="1"/>
    <col min="2" max="2" width="46.7109375" style="205" customWidth="1"/>
    <col min="3" max="3" width="15.85546875" style="205" customWidth="1"/>
    <col min="4" max="4" width="0.28515625" style="205" hidden="1" customWidth="1"/>
    <col min="5" max="5" width="9.140625" style="205" customWidth="1"/>
    <col min="6" max="6" width="11.85546875" style="205" hidden="1" customWidth="1"/>
    <col min="7" max="7" width="16.42578125" style="205" customWidth="1"/>
    <col min="8" max="8" width="13.42578125" style="205" customWidth="1"/>
    <col min="9" max="9" width="14.85546875" style="205" customWidth="1"/>
    <col min="10" max="10" width="13.85546875" style="205" customWidth="1"/>
    <col min="11" max="12" width="10" style="205" hidden="1" customWidth="1"/>
    <col min="13" max="13" width="14.28515625" style="205" customWidth="1"/>
    <col min="14" max="14" width="18.85546875" style="205" customWidth="1"/>
    <col min="15" max="15" width="11.140625" style="205" customWidth="1"/>
    <col min="16" max="16" width="15.7109375" style="205" customWidth="1"/>
    <col min="17" max="17" width="15.42578125" style="205" customWidth="1"/>
    <col min="18" max="18" width="14.28515625" style="205" customWidth="1"/>
    <col min="19" max="19" width="12" style="205" hidden="1" customWidth="1"/>
    <col min="20" max="20" width="10.28515625" style="205" hidden="1" customWidth="1"/>
    <col min="21" max="21" width="10" style="205" hidden="1" customWidth="1"/>
    <col min="22" max="22" width="16.85546875" style="205" customWidth="1"/>
    <col min="23" max="23" width="9.140625" style="205" hidden="1" customWidth="1"/>
    <col min="24" max="24" width="8.85546875" style="205" hidden="1" customWidth="1"/>
    <col min="25" max="25" width="15.5703125" style="205" customWidth="1"/>
    <col min="26" max="26" width="20.5703125" style="205" hidden="1" customWidth="1"/>
    <col min="27" max="27" width="12.85546875" style="205" customWidth="1"/>
    <col min="28" max="28" width="14.28515625" style="205" customWidth="1"/>
    <col min="29" max="29" width="13.42578125" style="205" customWidth="1"/>
    <col min="30" max="30" width="16.28515625" style="205" customWidth="1"/>
    <col min="31" max="31" width="16" style="205" customWidth="1"/>
    <col min="32" max="32" width="18.5703125" style="205" customWidth="1"/>
    <col min="33" max="33" width="18.28515625" style="205" customWidth="1"/>
    <col min="34" max="34" width="21.5703125" style="205" customWidth="1"/>
    <col min="35" max="35" width="17.140625" style="205" customWidth="1"/>
    <col min="36" max="36" width="18" style="205" customWidth="1"/>
    <col min="37" max="37" width="21.140625" style="205" customWidth="1"/>
    <col min="38" max="16384" width="9.140625" style="205"/>
  </cols>
  <sheetData>
    <row r="1" spans="1:37" ht="18.75" customHeight="1" x14ac:dyDescent="0.3">
      <c r="A1" s="866" t="s">
        <v>38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220"/>
      <c r="AH1" s="221"/>
      <c r="AI1" s="221"/>
      <c r="AJ1" s="222"/>
    </row>
    <row r="2" spans="1:37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223"/>
    </row>
    <row r="3" spans="1:37" ht="15.75" customHeight="1" x14ac:dyDescent="0.3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238"/>
    </row>
    <row r="4" spans="1:37" ht="35.25" customHeight="1" x14ac:dyDescent="0.3">
      <c r="A4" s="823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Хоккей!$K$4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080" t="s">
        <v>74</v>
      </c>
    </row>
    <row r="5" spans="1:37" ht="27" customHeight="1" x14ac:dyDescent="0.3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082"/>
    </row>
    <row r="6" spans="1:37" ht="28.5" customHeight="1" x14ac:dyDescent="0.3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358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359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082"/>
    </row>
    <row r="7" spans="1:37" ht="22.5" customHeight="1" x14ac:dyDescent="0.3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084"/>
    </row>
    <row r="8" spans="1:37" x14ac:dyDescent="0.3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160"/>
    </row>
    <row r="9" spans="1:37" ht="33" customHeight="1" x14ac:dyDescent="0.3">
      <c r="A9" s="129">
        <v>1</v>
      </c>
      <c r="B9" s="128" t="s">
        <v>174</v>
      </c>
      <c r="C9" s="239" t="s">
        <v>340</v>
      </c>
      <c r="D9" s="130" t="s">
        <v>42</v>
      </c>
      <c r="E9" s="207">
        <v>16</v>
      </c>
      <c r="F9" s="135">
        <v>0</v>
      </c>
      <c r="G9" s="133">
        <f t="shared" ref="G9:G15" si="0">F9*E9</f>
        <v>0</v>
      </c>
      <c r="H9" s="930">
        <v>43311.7</v>
      </c>
      <c r="I9" s="931"/>
      <c r="J9" s="932"/>
      <c r="K9" s="135"/>
      <c r="L9" s="135"/>
      <c r="M9" s="135"/>
      <c r="N9" s="133">
        <f>K9*L9*M9</f>
        <v>0</v>
      </c>
      <c r="O9" s="930">
        <v>31440</v>
      </c>
      <c r="P9" s="931"/>
      <c r="Q9" s="931"/>
      <c r="R9" s="932"/>
      <c r="S9" s="135">
        <v>16</v>
      </c>
      <c r="T9" s="135">
        <v>150</v>
      </c>
      <c r="U9" s="135">
        <v>1</v>
      </c>
      <c r="V9" s="135">
        <f t="shared" ref="V9:V15" si="1">PRODUCT(S9:U9)</f>
        <v>2400</v>
      </c>
      <c r="W9" s="135"/>
      <c r="X9" s="135"/>
      <c r="Y9" s="135">
        <f>PRODUCT(W9:X9)</f>
        <v>0</v>
      </c>
      <c r="Z9" s="133">
        <f>SUM(V9,Y9)</f>
        <v>2400</v>
      </c>
      <c r="AA9" s="930">
        <v>39000</v>
      </c>
      <c r="AB9" s="931"/>
      <c r="AC9" s="931"/>
      <c r="AD9" s="932"/>
      <c r="AE9" s="1097">
        <v>1600</v>
      </c>
      <c r="AF9" s="1098"/>
      <c r="AG9" s="933">
        <f>AA9+AE9</f>
        <v>40600</v>
      </c>
      <c r="AH9" s="133">
        <f t="shared" ref="AH9:AH15" si="2">G9+N9+Z9</f>
        <v>2400</v>
      </c>
      <c r="AI9" s="933">
        <f>H9+O9+AG9</f>
        <v>115351.7</v>
      </c>
      <c r="AJ9" s="209">
        <f>AH9-AI9</f>
        <v>-112951.7</v>
      </c>
      <c r="AK9" s="206" t="s">
        <v>432</v>
      </c>
    </row>
    <row r="10" spans="1:37" ht="30.75" customHeight="1" x14ac:dyDescent="0.3">
      <c r="A10" s="129">
        <v>2</v>
      </c>
      <c r="B10" s="128" t="s">
        <v>347</v>
      </c>
      <c r="C10" s="239" t="s">
        <v>340</v>
      </c>
      <c r="D10" s="130" t="s">
        <v>42</v>
      </c>
      <c r="E10" s="207">
        <v>16</v>
      </c>
      <c r="F10" s="135">
        <v>0</v>
      </c>
      <c r="G10" s="133">
        <f t="shared" si="0"/>
        <v>0</v>
      </c>
      <c r="H10" s="935"/>
      <c r="I10" s="936"/>
      <c r="J10" s="937"/>
      <c r="K10" s="135"/>
      <c r="L10" s="135"/>
      <c r="M10" s="135"/>
      <c r="N10" s="133">
        <f>K10*L10*M10</f>
        <v>0</v>
      </c>
      <c r="O10" s="935"/>
      <c r="P10" s="936"/>
      <c r="Q10" s="936"/>
      <c r="R10" s="937"/>
      <c r="S10" s="135">
        <v>15</v>
      </c>
      <c r="T10" s="135">
        <v>218</v>
      </c>
      <c r="U10" s="135">
        <v>5</v>
      </c>
      <c r="V10" s="210">
        <f t="shared" si="1"/>
        <v>16350</v>
      </c>
      <c r="W10" s="135"/>
      <c r="X10" s="135"/>
      <c r="Y10" s="210">
        <f t="shared" ref="Y10:Y14" si="3">PRODUCT(W10:X10)</f>
        <v>0</v>
      </c>
      <c r="Z10" s="210">
        <f t="shared" ref="Z10:Z14" si="4">SUM(V10,Y10)</f>
        <v>16350</v>
      </c>
      <c r="AA10" s="935"/>
      <c r="AB10" s="936"/>
      <c r="AC10" s="936"/>
      <c r="AD10" s="937"/>
      <c r="AE10" s="1099"/>
      <c r="AF10" s="1100"/>
      <c r="AG10" s="1101"/>
      <c r="AH10" s="210">
        <f t="shared" si="2"/>
        <v>16350</v>
      </c>
      <c r="AI10" s="938"/>
      <c r="AJ10" s="211">
        <f t="shared" ref="AJ10:AJ15" si="5">AH10-AI10</f>
        <v>16350</v>
      </c>
      <c r="AK10" s="240" t="s">
        <v>434</v>
      </c>
    </row>
    <row r="11" spans="1:37" ht="30.75" customHeight="1" x14ac:dyDescent="0.3">
      <c r="A11" s="129"/>
      <c r="B11" s="241"/>
      <c r="C11" s="239"/>
      <c r="D11" s="225" t="s">
        <v>42</v>
      </c>
      <c r="E11" s="225"/>
      <c r="F11" s="210">
        <v>2400</v>
      </c>
      <c r="G11" s="210">
        <f t="shared" ref="G11:G12" si="6">F11*E11</f>
        <v>0</v>
      </c>
      <c r="H11" s="935"/>
      <c r="I11" s="936"/>
      <c r="J11" s="937"/>
      <c r="K11" s="210">
        <v>3</v>
      </c>
      <c r="L11" s="210">
        <v>8</v>
      </c>
      <c r="M11" s="135"/>
      <c r="N11" s="133">
        <f t="shared" ref="N11:N13" si="7">K11*L11*M11</f>
        <v>0</v>
      </c>
      <c r="O11" s="935"/>
      <c r="P11" s="936"/>
      <c r="Q11" s="936"/>
      <c r="R11" s="937"/>
      <c r="S11" s="210">
        <v>3</v>
      </c>
      <c r="T11" s="210">
        <v>0</v>
      </c>
      <c r="U11" s="210">
        <v>0</v>
      </c>
      <c r="V11" s="210">
        <f t="shared" ref="V11:V12" si="8">PRODUCT(S11:U11)</f>
        <v>0</v>
      </c>
      <c r="W11" s="135"/>
      <c r="X11" s="135"/>
      <c r="Y11" s="210">
        <f t="shared" si="3"/>
        <v>0</v>
      </c>
      <c r="Z11" s="210">
        <f t="shared" ref="Z11:Z12" si="9">SUM(V11,Y11)</f>
        <v>0</v>
      </c>
      <c r="AA11" s="935"/>
      <c r="AB11" s="936"/>
      <c r="AC11" s="936"/>
      <c r="AD11" s="937"/>
      <c r="AE11" s="1099"/>
      <c r="AF11" s="1100"/>
      <c r="AG11" s="1101"/>
      <c r="AH11" s="210">
        <f t="shared" si="2"/>
        <v>0</v>
      </c>
      <c r="AI11" s="938"/>
      <c r="AJ11" s="211">
        <f t="shared" ref="AJ11:AJ12" si="10">AH11-AI11</f>
        <v>0</v>
      </c>
      <c r="AK11" s="240" t="s">
        <v>433</v>
      </c>
    </row>
    <row r="12" spans="1:37" ht="30.75" customHeight="1" x14ac:dyDescent="0.3">
      <c r="A12" s="129"/>
      <c r="B12" s="241"/>
      <c r="C12" s="239"/>
      <c r="D12" s="225" t="s">
        <v>42</v>
      </c>
      <c r="E12" s="225"/>
      <c r="F12" s="210">
        <v>2400</v>
      </c>
      <c r="G12" s="210">
        <f t="shared" si="6"/>
        <v>0</v>
      </c>
      <c r="H12" s="935"/>
      <c r="I12" s="936"/>
      <c r="J12" s="937"/>
      <c r="K12" s="210">
        <v>3</v>
      </c>
      <c r="L12" s="210">
        <v>8</v>
      </c>
      <c r="M12" s="135"/>
      <c r="N12" s="133">
        <f t="shared" si="7"/>
        <v>0</v>
      </c>
      <c r="O12" s="935"/>
      <c r="P12" s="936"/>
      <c r="Q12" s="936"/>
      <c r="R12" s="937"/>
      <c r="S12" s="210">
        <v>3</v>
      </c>
      <c r="T12" s="210">
        <v>0</v>
      </c>
      <c r="U12" s="210">
        <v>0</v>
      </c>
      <c r="V12" s="210">
        <f t="shared" si="8"/>
        <v>0</v>
      </c>
      <c r="W12" s="135"/>
      <c r="X12" s="135"/>
      <c r="Y12" s="210">
        <f t="shared" si="3"/>
        <v>0</v>
      </c>
      <c r="Z12" s="210">
        <f t="shared" si="9"/>
        <v>0</v>
      </c>
      <c r="AA12" s="935"/>
      <c r="AB12" s="936"/>
      <c r="AC12" s="936"/>
      <c r="AD12" s="937"/>
      <c r="AE12" s="1099"/>
      <c r="AF12" s="1100"/>
      <c r="AG12" s="1101"/>
      <c r="AH12" s="210">
        <f t="shared" si="2"/>
        <v>0</v>
      </c>
      <c r="AI12" s="938"/>
      <c r="AJ12" s="211">
        <f t="shared" si="10"/>
        <v>0</v>
      </c>
      <c r="AK12" s="240" t="s">
        <v>435</v>
      </c>
    </row>
    <row r="13" spans="1:37" ht="30.75" customHeight="1" x14ac:dyDescent="0.3">
      <c r="A13" s="129"/>
      <c r="B13" s="241"/>
      <c r="C13" s="239"/>
      <c r="D13" s="225" t="s">
        <v>42</v>
      </c>
      <c r="E13" s="225"/>
      <c r="F13" s="210">
        <v>2400</v>
      </c>
      <c r="G13" s="210">
        <f t="shared" ref="G13" si="11">F13*E13</f>
        <v>0</v>
      </c>
      <c r="H13" s="935"/>
      <c r="I13" s="936"/>
      <c r="J13" s="937"/>
      <c r="K13" s="210">
        <v>3</v>
      </c>
      <c r="L13" s="210">
        <v>8</v>
      </c>
      <c r="M13" s="135"/>
      <c r="N13" s="133">
        <f t="shared" si="7"/>
        <v>0</v>
      </c>
      <c r="O13" s="935"/>
      <c r="P13" s="936"/>
      <c r="Q13" s="936"/>
      <c r="R13" s="937"/>
      <c r="S13" s="210">
        <v>3</v>
      </c>
      <c r="T13" s="210">
        <v>0</v>
      </c>
      <c r="U13" s="210">
        <v>0</v>
      </c>
      <c r="V13" s="210">
        <f t="shared" ref="V13" si="12">PRODUCT(S13:U13)</f>
        <v>0</v>
      </c>
      <c r="W13" s="135"/>
      <c r="X13" s="135"/>
      <c r="Y13" s="210">
        <f t="shared" si="3"/>
        <v>0</v>
      </c>
      <c r="Z13" s="210">
        <f t="shared" ref="Z13" si="13">SUM(V13,Y13)</f>
        <v>0</v>
      </c>
      <c r="AA13" s="935"/>
      <c r="AB13" s="936"/>
      <c r="AC13" s="936"/>
      <c r="AD13" s="937"/>
      <c r="AE13" s="1099"/>
      <c r="AF13" s="1100"/>
      <c r="AG13" s="1101"/>
      <c r="AH13" s="210">
        <f t="shared" si="2"/>
        <v>0</v>
      </c>
      <c r="AI13" s="938"/>
      <c r="AJ13" s="211">
        <f t="shared" ref="AJ13" si="14">AH13-AI13</f>
        <v>0</v>
      </c>
      <c r="AK13" s="240" t="s">
        <v>437</v>
      </c>
    </row>
    <row r="14" spans="1:37" ht="30.75" customHeight="1" x14ac:dyDescent="0.3">
      <c r="A14" s="129">
        <v>3</v>
      </c>
      <c r="B14" s="241" t="s">
        <v>346</v>
      </c>
      <c r="C14" s="239" t="s">
        <v>340</v>
      </c>
      <c r="D14" s="225" t="s">
        <v>42</v>
      </c>
      <c r="E14" s="225">
        <v>6</v>
      </c>
      <c r="F14" s="210">
        <v>2400</v>
      </c>
      <c r="G14" s="210">
        <f t="shared" si="0"/>
        <v>14400</v>
      </c>
      <c r="H14" s="935"/>
      <c r="I14" s="936"/>
      <c r="J14" s="937"/>
      <c r="K14" s="210">
        <v>3</v>
      </c>
      <c r="L14" s="210">
        <v>8</v>
      </c>
      <c r="M14" s="210">
        <v>500</v>
      </c>
      <c r="N14" s="210">
        <f>K14*L14*M14</f>
        <v>12000</v>
      </c>
      <c r="O14" s="935"/>
      <c r="P14" s="936"/>
      <c r="Q14" s="936"/>
      <c r="R14" s="937"/>
      <c r="S14" s="210">
        <v>3</v>
      </c>
      <c r="T14" s="210">
        <v>0</v>
      </c>
      <c r="U14" s="210">
        <v>0</v>
      </c>
      <c r="V14" s="210">
        <f t="shared" si="1"/>
        <v>0</v>
      </c>
      <c r="W14" s="210">
        <v>150</v>
      </c>
      <c r="X14" s="210">
        <v>3</v>
      </c>
      <c r="Y14" s="210">
        <f t="shared" si="3"/>
        <v>450</v>
      </c>
      <c r="Z14" s="210">
        <f t="shared" si="4"/>
        <v>450</v>
      </c>
      <c r="AA14" s="935"/>
      <c r="AB14" s="936"/>
      <c r="AC14" s="936"/>
      <c r="AD14" s="937"/>
      <c r="AE14" s="1099"/>
      <c r="AF14" s="1100"/>
      <c r="AG14" s="1101"/>
      <c r="AH14" s="210">
        <f t="shared" si="2"/>
        <v>26850</v>
      </c>
      <c r="AI14" s="938"/>
      <c r="AJ14" s="211">
        <f t="shared" si="5"/>
        <v>26850</v>
      </c>
      <c r="AK14" s="240" t="s">
        <v>438</v>
      </c>
    </row>
    <row r="15" spans="1:37" ht="30.75" customHeight="1" x14ac:dyDescent="0.3">
      <c r="A15" s="129">
        <v>4</v>
      </c>
      <c r="B15" s="241" t="s">
        <v>165</v>
      </c>
      <c r="C15" s="239" t="s">
        <v>340</v>
      </c>
      <c r="D15" s="225" t="s">
        <v>42</v>
      </c>
      <c r="E15" s="225">
        <v>1</v>
      </c>
      <c r="F15" s="210">
        <v>2200</v>
      </c>
      <c r="G15" s="210">
        <f t="shared" si="0"/>
        <v>2200</v>
      </c>
      <c r="H15" s="940"/>
      <c r="I15" s="941"/>
      <c r="J15" s="942"/>
      <c r="K15" s="210"/>
      <c r="L15" s="210"/>
      <c r="M15" s="210"/>
      <c r="N15" s="210">
        <f>K15*L15*M15</f>
        <v>0</v>
      </c>
      <c r="O15" s="940"/>
      <c r="P15" s="941"/>
      <c r="Q15" s="941"/>
      <c r="R15" s="942"/>
      <c r="S15" s="210"/>
      <c r="T15" s="210"/>
      <c r="U15" s="210"/>
      <c r="V15" s="210">
        <f t="shared" si="1"/>
        <v>0</v>
      </c>
      <c r="W15" s="210"/>
      <c r="X15" s="210"/>
      <c r="Y15" s="210">
        <f t="shared" ref="Y15" si="15">PRODUCT(W15:X15)</f>
        <v>0</v>
      </c>
      <c r="Z15" s="210">
        <f t="shared" ref="Z15" si="16">SUM(V15,Y15)</f>
        <v>0</v>
      </c>
      <c r="AA15" s="940"/>
      <c r="AB15" s="941"/>
      <c r="AC15" s="941"/>
      <c r="AD15" s="942"/>
      <c r="AE15" s="1102"/>
      <c r="AF15" s="1103"/>
      <c r="AG15" s="1104"/>
      <c r="AH15" s="210">
        <f t="shared" si="2"/>
        <v>2200</v>
      </c>
      <c r="AI15" s="943"/>
      <c r="AJ15" s="211">
        <f t="shared" si="5"/>
        <v>2200</v>
      </c>
      <c r="AK15" s="240" t="s">
        <v>436</v>
      </c>
    </row>
    <row r="16" spans="1:37" ht="28.5" customHeight="1" x14ac:dyDescent="0.3">
      <c r="A16" s="1087" t="s">
        <v>59</v>
      </c>
      <c r="B16" s="879"/>
      <c r="C16" s="112"/>
      <c r="D16" s="112"/>
      <c r="E16" s="192">
        <f>SUM(E9:E15)</f>
        <v>39</v>
      </c>
      <c r="F16" s="76">
        <f t="shared" ref="F16:AH16" si="17">SUM(F9:F15)</f>
        <v>11800</v>
      </c>
      <c r="G16" s="76">
        <f t="shared" si="17"/>
        <v>16600</v>
      </c>
      <c r="H16" s="76">
        <f t="shared" si="17"/>
        <v>43311.7</v>
      </c>
      <c r="I16" s="76">
        <f t="shared" si="17"/>
        <v>0</v>
      </c>
      <c r="J16" s="76">
        <f>H9</f>
        <v>43311.7</v>
      </c>
      <c r="K16" s="76">
        <f t="shared" si="17"/>
        <v>12</v>
      </c>
      <c r="L16" s="76">
        <f t="shared" si="17"/>
        <v>32</v>
      </c>
      <c r="M16" s="76">
        <f t="shared" si="17"/>
        <v>500</v>
      </c>
      <c r="N16" s="76">
        <f t="shared" si="17"/>
        <v>12000</v>
      </c>
      <c r="O16" s="76">
        <f>SUM(O9:O15)</f>
        <v>31440</v>
      </c>
      <c r="P16" s="76">
        <f t="shared" si="17"/>
        <v>0</v>
      </c>
      <c r="Q16" s="76">
        <f t="shared" si="17"/>
        <v>0</v>
      </c>
      <c r="R16" s="76">
        <f>O9</f>
        <v>31440</v>
      </c>
      <c r="S16" s="76">
        <f t="shared" si="17"/>
        <v>43</v>
      </c>
      <c r="T16" s="76">
        <f t="shared" si="17"/>
        <v>368</v>
      </c>
      <c r="U16" s="76">
        <f t="shared" si="17"/>
        <v>6</v>
      </c>
      <c r="V16" s="76">
        <f t="shared" si="17"/>
        <v>18750</v>
      </c>
      <c r="W16" s="76">
        <f t="shared" si="17"/>
        <v>150</v>
      </c>
      <c r="X16" s="76">
        <f t="shared" si="17"/>
        <v>3</v>
      </c>
      <c r="Y16" s="76">
        <f t="shared" si="17"/>
        <v>450</v>
      </c>
      <c r="Z16" s="76">
        <f t="shared" si="17"/>
        <v>19200</v>
      </c>
      <c r="AA16" s="76">
        <f t="shared" si="17"/>
        <v>39000</v>
      </c>
      <c r="AB16" s="76">
        <f t="shared" si="17"/>
        <v>0</v>
      </c>
      <c r="AC16" s="76">
        <f t="shared" si="17"/>
        <v>0</v>
      </c>
      <c r="AD16" s="76">
        <f>AA9</f>
        <v>39000</v>
      </c>
      <c r="AE16" s="76">
        <f t="shared" si="17"/>
        <v>1600</v>
      </c>
      <c r="AF16" s="76">
        <f>AE9</f>
        <v>1600</v>
      </c>
      <c r="AG16" s="76">
        <f t="shared" si="17"/>
        <v>40600</v>
      </c>
      <c r="AH16" s="76">
        <f t="shared" si="17"/>
        <v>47800</v>
      </c>
      <c r="AI16" s="97">
        <f t="shared" ref="AI16:AJ16" si="18">SUM(AI9:AI15)</f>
        <v>115351.7</v>
      </c>
      <c r="AJ16" s="212">
        <f t="shared" si="18"/>
        <v>-67551.7</v>
      </c>
      <c r="AK16" s="242"/>
    </row>
    <row r="17" spans="1:37" ht="16.5" customHeight="1" x14ac:dyDescent="0.3">
      <c r="A17" s="1088" t="s">
        <v>49</v>
      </c>
      <c r="B17" s="974"/>
      <c r="C17" s="974"/>
      <c r="D17" s="974"/>
      <c r="E17" s="974"/>
      <c r="F17" s="974"/>
      <c r="G17" s="974"/>
      <c r="H17" s="974"/>
      <c r="I17" s="974"/>
      <c r="J17" s="974"/>
      <c r="K17" s="974"/>
      <c r="L17" s="974"/>
      <c r="M17" s="974"/>
      <c r="N17" s="974"/>
      <c r="O17" s="974"/>
      <c r="P17" s="974"/>
      <c r="Q17" s="974"/>
      <c r="R17" s="974"/>
      <c r="S17" s="974"/>
      <c r="T17" s="974"/>
      <c r="U17" s="974"/>
      <c r="V17" s="974"/>
      <c r="W17" s="974"/>
      <c r="X17" s="974"/>
      <c r="Y17" s="974"/>
      <c r="Z17" s="974"/>
      <c r="AA17" s="974"/>
      <c r="AB17" s="974"/>
      <c r="AC17" s="974"/>
      <c r="AD17" s="974"/>
      <c r="AE17" s="974"/>
      <c r="AF17" s="974"/>
      <c r="AG17" s="974"/>
      <c r="AH17" s="974"/>
      <c r="AI17" s="974"/>
      <c r="AJ17" s="1089"/>
      <c r="AK17" s="242"/>
    </row>
    <row r="18" spans="1:37" ht="33" customHeight="1" x14ac:dyDescent="0.3">
      <c r="A18" s="142">
        <v>5</v>
      </c>
      <c r="B18" s="141" t="s">
        <v>348</v>
      </c>
      <c r="C18" s="142" t="s">
        <v>340</v>
      </c>
      <c r="D18" s="143" t="s">
        <v>42</v>
      </c>
      <c r="E18" s="143">
        <v>20</v>
      </c>
      <c r="F18" s="54"/>
      <c r="G18" s="54">
        <f t="shared" ref="G18:G22" si="19">F18*E18</f>
        <v>0</v>
      </c>
      <c r="H18" s="1046">
        <v>7408.6</v>
      </c>
      <c r="I18" s="1047"/>
      <c r="J18" s="1048"/>
      <c r="K18" s="54"/>
      <c r="L18" s="54"/>
      <c r="M18" s="54"/>
      <c r="N18" s="54">
        <f>(K18*L18*M18)</f>
        <v>0</v>
      </c>
      <c r="O18" s="1046">
        <v>15000</v>
      </c>
      <c r="P18" s="1047"/>
      <c r="Q18" s="1047"/>
      <c r="R18" s="1048"/>
      <c r="S18" s="54">
        <v>20</v>
      </c>
      <c r="T18" s="54">
        <v>225</v>
      </c>
      <c r="U18" s="54">
        <v>8</v>
      </c>
      <c r="V18" s="54">
        <f t="shared" ref="V18:V22" si="20">PRODUCT(S18:U18)</f>
        <v>36000</v>
      </c>
      <c r="W18" s="54"/>
      <c r="X18" s="54"/>
      <c r="Y18" s="54">
        <f t="shared" ref="Y18:Y22" si="21">PRODUCT(W18:X18)</f>
        <v>0</v>
      </c>
      <c r="Z18" s="54">
        <f t="shared" ref="Z18:Z22" si="22">SUM(V18,Y18)</f>
        <v>36000</v>
      </c>
      <c r="AA18" s="1046">
        <v>20000</v>
      </c>
      <c r="AB18" s="1047"/>
      <c r="AC18" s="1047"/>
      <c r="AD18" s="1048"/>
      <c r="AE18" s="1046">
        <v>3000</v>
      </c>
      <c r="AF18" s="1048"/>
      <c r="AG18" s="993">
        <f>AA18+AE18</f>
        <v>23000</v>
      </c>
      <c r="AH18" s="54">
        <f>G18+N18+Z18</f>
        <v>36000</v>
      </c>
      <c r="AI18" s="993">
        <f>H18+O18+AG18</f>
        <v>45408.6</v>
      </c>
      <c r="AJ18" s="213">
        <f t="shared" ref="AJ18:AJ22" si="23">AH18-AI18</f>
        <v>-9408.5999999999985</v>
      </c>
      <c r="AK18" s="243" t="s">
        <v>471</v>
      </c>
    </row>
    <row r="19" spans="1:37" ht="33.75" customHeight="1" x14ac:dyDescent="0.3">
      <c r="A19" s="142">
        <v>6</v>
      </c>
      <c r="B19" s="141" t="s">
        <v>168</v>
      </c>
      <c r="C19" s="142" t="s">
        <v>340</v>
      </c>
      <c r="D19" s="143" t="s">
        <v>42</v>
      </c>
      <c r="E19" s="143">
        <v>8</v>
      </c>
      <c r="F19" s="54">
        <v>2400</v>
      </c>
      <c r="G19" s="54">
        <f t="shared" si="19"/>
        <v>19200</v>
      </c>
      <c r="H19" s="1049"/>
      <c r="I19" s="1050"/>
      <c r="J19" s="1051"/>
      <c r="K19" s="54">
        <v>4</v>
      </c>
      <c r="L19" s="54">
        <v>8</v>
      </c>
      <c r="M19" s="54">
        <v>500</v>
      </c>
      <c r="N19" s="54">
        <f>K19*L19*M19</f>
        <v>16000</v>
      </c>
      <c r="O19" s="1049"/>
      <c r="P19" s="1050"/>
      <c r="Q19" s="1050"/>
      <c r="R19" s="1051"/>
      <c r="S19" s="54"/>
      <c r="T19" s="54"/>
      <c r="U19" s="54"/>
      <c r="V19" s="54">
        <f t="shared" si="20"/>
        <v>0</v>
      </c>
      <c r="W19" s="54">
        <v>150</v>
      </c>
      <c r="X19" s="54">
        <v>4</v>
      </c>
      <c r="Y19" s="54">
        <f t="shared" si="21"/>
        <v>600</v>
      </c>
      <c r="Z19" s="54">
        <f t="shared" si="22"/>
        <v>600</v>
      </c>
      <c r="AA19" s="1049"/>
      <c r="AB19" s="1050"/>
      <c r="AC19" s="1050"/>
      <c r="AD19" s="1051"/>
      <c r="AE19" s="1049"/>
      <c r="AF19" s="1051"/>
      <c r="AG19" s="1052"/>
      <c r="AH19" s="54">
        <f>G19+N19+Z19</f>
        <v>35800</v>
      </c>
      <c r="AI19" s="996"/>
      <c r="AJ19" s="213">
        <f t="shared" si="23"/>
        <v>35800</v>
      </c>
      <c r="AK19" s="244"/>
    </row>
    <row r="20" spans="1:37" ht="31.5" customHeight="1" x14ac:dyDescent="0.3">
      <c r="A20" s="142">
        <v>7</v>
      </c>
      <c r="B20" s="141" t="s">
        <v>169</v>
      </c>
      <c r="C20" s="142" t="s">
        <v>340</v>
      </c>
      <c r="D20" s="143" t="s">
        <v>42</v>
      </c>
      <c r="E20" s="143">
        <v>20</v>
      </c>
      <c r="F20" s="54">
        <v>320</v>
      </c>
      <c r="G20" s="54">
        <f t="shared" si="19"/>
        <v>6400</v>
      </c>
      <c r="H20" s="1049"/>
      <c r="I20" s="1050"/>
      <c r="J20" s="1051"/>
      <c r="K20" s="54"/>
      <c r="L20" s="54"/>
      <c r="M20" s="54"/>
      <c r="N20" s="54">
        <f>K20*L20*M20</f>
        <v>0</v>
      </c>
      <c r="O20" s="1049"/>
      <c r="P20" s="1050"/>
      <c r="Q20" s="1050"/>
      <c r="R20" s="1051"/>
      <c r="S20" s="54">
        <v>20</v>
      </c>
      <c r="T20" s="54">
        <v>200</v>
      </c>
      <c r="U20" s="54">
        <v>1</v>
      </c>
      <c r="V20" s="54">
        <f t="shared" si="20"/>
        <v>4000</v>
      </c>
      <c r="W20" s="54"/>
      <c r="X20" s="54"/>
      <c r="Y20" s="54">
        <f t="shared" si="21"/>
        <v>0</v>
      </c>
      <c r="Z20" s="54">
        <f t="shared" si="22"/>
        <v>4000</v>
      </c>
      <c r="AA20" s="1049"/>
      <c r="AB20" s="1050"/>
      <c r="AC20" s="1050"/>
      <c r="AD20" s="1051"/>
      <c r="AE20" s="1049"/>
      <c r="AF20" s="1051"/>
      <c r="AG20" s="1052"/>
      <c r="AH20" s="54">
        <f>G20+N20+Z20</f>
        <v>10400</v>
      </c>
      <c r="AI20" s="996"/>
      <c r="AJ20" s="213">
        <f t="shared" si="23"/>
        <v>10400</v>
      </c>
      <c r="AK20" s="244"/>
    </row>
    <row r="21" spans="1:37" ht="33.75" customHeight="1" x14ac:dyDescent="0.3">
      <c r="A21" s="142">
        <v>8</v>
      </c>
      <c r="B21" s="141" t="s">
        <v>165</v>
      </c>
      <c r="C21" s="142" t="s">
        <v>340</v>
      </c>
      <c r="D21" s="143" t="s">
        <v>42</v>
      </c>
      <c r="E21" s="143">
        <v>1</v>
      </c>
      <c r="F21" s="54">
        <v>2400</v>
      </c>
      <c r="G21" s="54">
        <f t="shared" si="19"/>
        <v>2400</v>
      </c>
      <c r="H21" s="1049"/>
      <c r="I21" s="1050"/>
      <c r="J21" s="1051"/>
      <c r="K21" s="54"/>
      <c r="L21" s="54"/>
      <c r="M21" s="54"/>
      <c r="N21" s="54">
        <f>K21*L21*M21</f>
        <v>0</v>
      </c>
      <c r="O21" s="1049"/>
      <c r="P21" s="1050"/>
      <c r="Q21" s="1050"/>
      <c r="R21" s="1051"/>
      <c r="S21" s="54"/>
      <c r="T21" s="54"/>
      <c r="U21" s="54"/>
      <c r="V21" s="54">
        <f t="shared" si="20"/>
        <v>0</v>
      </c>
      <c r="W21" s="54"/>
      <c r="X21" s="54"/>
      <c r="Y21" s="54">
        <f t="shared" si="21"/>
        <v>0</v>
      </c>
      <c r="Z21" s="54">
        <f t="shared" si="22"/>
        <v>0</v>
      </c>
      <c r="AA21" s="1049"/>
      <c r="AB21" s="1050"/>
      <c r="AC21" s="1050"/>
      <c r="AD21" s="1051"/>
      <c r="AE21" s="1049"/>
      <c r="AF21" s="1051"/>
      <c r="AG21" s="1052"/>
      <c r="AH21" s="54">
        <f>G21+N21+Z21</f>
        <v>2400</v>
      </c>
      <c r="AI21" s="996"/>
      <c r="AJ21" s="213">
        <f t="shared" si="23"/>
        <v>2400</v>
      </c>
      <c r="AK21" s="244"/>
    </row>
    <row r="22" spans="1:37" ht="30" customHeight="1" x14ac:dyDescent="0.3">
      <c r="A22" s="142">
        <v>9</v>
      </c>
      <c r="B22" s="141" t="s">
        <v>170</v>
      </c>
      <c r="C22" s="142" t="s">
        <v>340</v>
      </c>
      <c r="D22" s="143" t="s">
        <v>42</v>
      </c>
      <c r="E22" s="143">
        <v>3</v>
      </c>
      <c r="F22" s="54">
        <v>600</v>
      </c>
      <c r="G22" s="54">
        <f t="shared" si="19"/>
        <v>1800</v>
      </c>
      <c r="H22" s="1053"/>
      <c r="I22" s="1054"/>
      <c r="J22" s="1055"/>
      <c r="K22" s="54"/>
      <c r="L22" s="54"/>
      <c r="M22" s="54"/>
      <c r="N22" s="54">
        <f>K22*L22*M22</f>
        <v>0</v>
      </c>
      <c r="O22" s="1053"/>
      <c r="P22" s="1054"/>
      <c r="Q22" s="1054"/>
      <c r="R22" s="1055"/>
      <c r="S22" s="54"/>
      <c r="T22" s="54"/>
      <c r="U22" s="54"/>
      <c r="V22" s="54">
        <f t="shared" si="20"/>
        <v>0</v>
      </c>
      <c r="W22" s="54"/>
      <c r="X22" s="54"/>
      <c r="Y22" s="54">
        <f t="shared" si="21"/>
        <v>0</v>
      </c>
      <c r="Z22" s="54">
        <f t="shared" si="22"/>
        <v>0</v>
      </c>
      <c r="AA22" s="1053"/>
      <c r="AB22" s="1054"/>
      <c r="AC22" s="1054"/>
      <c r="AD22" s="1055"/>
      <c r="AE22" s="1053"/>
      <c r="AF22" s="1055"/>
      <c r="AG22" s="1056"/>
      <c r="AH22" s="54">
        <f>G22+N22+Z22</f>
        <v>1800</v>
      </c>
      <c r="AI22" s="997"/>
      <c r="AJ22" s="213">
        <f t="shared" si="23"/>
        <v>1800</v>
      </c>
      <c r="AK22" s="244"/>
    </row>
    <row r="23" spans="1:37" ht="30" customHeight="1" x14ac:dyDescent="0.3">
      <c r="A23" s="1087" t="s">
        <v>60</v>
      </c>
      <c r="B23" s="879"/>
      <c r="C23" s="113"/>
      <c r="D23" s="112"/>
      <c r="E23" s="192">
        <f>SUM(E18:E22)</f>
        <v>52</v>
      </c>
      <c r="F23" s="76">
        <f t="shared" ref="F23:AH23" si="24">SUM(F18:F22)</f>
        <v>5720</v>
      </c>
      <c r="G23" s="76">
        <f t="shared" si="24"/>
        <v>29800</v>
      </c>
      <c r="H23" s="76">
        <f t="shared" si="24"/>
        <v>7408.6</v>
      </c>
      <c r="I23" s="76">
        <f t="shared" si="24"/>
        <v>0</v>
      </c>
      <c r="J23" s="76">
        <f>H18</f>
        <v>7408.6</v>
      </c>
      <c r="K23" s="76">
        <f t="shared" si="24"/>
        <v>4</v>
      </c>
      <c r="L23" s="76">
        <f t="shared" si="24"/>
        <v>8</v>
      </c>
      <c r="M23" s="76">
        <f t="shared" si="24"/>
        <v>500</v>
      </c>
      <c r="N23" s="76">
        <f t="shared" si="24"/>
        <v>16000</v>
      </c>
      <c r="O23" s="76">
        <f t="shared" si="24"/>
        <v>15000</v>
      </c>
      <c r="P23" s="76">
        <f t="shared" si="24"/>
        <v>0</v>
      </c>
      <c r="Q23" s="76">
        <f t="shared" si="24"/>
        <v>0</v>
      </c>
      <c r="R23" s="76">
        <f>O18</f>
        <v>15000</v>
      </c>
      <c r="S23" s="76">
        <f t="shared" si="24"/>
        <v>40</v>
      </c>
      <c r="T23" s="76">
        <f t="shared" si="24"/>
        <v>425</v>
      </c>
      <c r="U23" s="76">
        <f t="shared" si="24"/>
        <v>9</v>
      </c>
      <c r="V23" s="76">
        <f t="shared" si="24"/>
        <v>40000</v>
      </c>
      <c r="W23" s="76">
        <f t="shared" si="24"/>
        <v>150</v>
      </c>
      <c r="X23" s="76">
        <f t="shared" si="24"/>
        <v>4</v>
      </c>
      <c r="Y23" s="76">
        <f t="shared" si="24"/>
        <v>600</v>
      </c>
      <c r="Z23" s="76">
        <f t="shared" si="24"/>
        <v>40600</v>
      </c>
      <c r="AA23" s="76">
        <f t="shared" si="24"/>
        <v>20000</v>
      </c>
      <c r="AB23" s="76">
        <f t="shared" si="24"/>
        <v>0</v>
      </c>
      <c r="AC23" s="76">
        <f t="shared" si="24"/>
        <v>0</v>
      </c>
      <c r="AD23" s="76">
        <f>AA18</f>
        <v>20000</v>
      </c>
      <c r="AE23" s="76">
        <f t="shared" si="24"/>
        <v>3000</v>
      </c>
      <c r="AF23" s="76">
        <f>AE18</f>
        <v>3000</v>
      </c>
      <c r="AG23" s="76">
        <f t="shared" si="24"/>
        <v>23000</v>
      </c>
      <c r="AH23" s="76">
        <f t="shared" si="24"/>
        <v>86400</v>
      </c>
      <c r="AI23" s="97">
        <f>SUM(AI18:AI22)</f>
        <v>45408.6</v>
      </c>
      <c r="AJ23" s="155">
        <f>SUM(AJ18:AJ22)</f>
        <v>40991.4</v>
      </c>
      <c r="AK23" s="242"/>
    </row>
    <row r="24" spans="1:37" ht="16.5" customHeight="1" x14ac:dyDescent="0.3">
      <c r="A24" s="1090" t="s">
        <v>51</v>
      </c>
      <c r="B24" s="977"/>
      <c r="C24" s="977"/>
      <c r="D24" s="977"/>
      <c r="E24" s="977"/>
      <c r="F24" s="977"/>
      <c r="G24" s="977"/>
      <c r="H24" s="977"/>
      <c r="I24" s="977"/>
      <c r="J24" s="977"/>
      <c r="K24" s="977"/>
      <c r="L24" s="977"/>
      <c r="M24" s="977"/>
      <c r="N24" s="977"/>
      <c r="O24" s="977"/>
      <c r="P24" s="977"/>
      <c r="Q24" s="977"/>
      <c r="R24" s="977"/>
      <c r="S24" s="977"/>
      <c r="T24" s="977"/>
      <c r="U24" s="977"/>
      <c r="V24" s="977"/>
      <c r="W24" s="977"/>
      <c r="X24" s="977"/>
      <c r="Y24" s="977"/>
      <c r="Z24" s="977"/>
      <c r="AA24" s="977"/>
      <c r="AB24" s="977"/>
      <c r="AC24" s="977"/>
      <c r="AD24" s="977"/>
      <c r="AE24" s="977"/>
      <c r="AF24" s="977"/>
      <c r="AG24" s="977"/>
      <c r="AH24" s="977"/>
      <c r="AI24" s="977"/>
      <c r="AJ24" s="1091"/>
      <c r="AK24" s="242"/>
    </row>
    <row r="25" spans="1:37" ht="33.75" customHeight="1" x14ac:dyDescent="0.3">
      <c r="A25" s="102">
        <v>10</v>
      </c>
      <c r="B25" s="156" t="s">
        <v>350</v>
      </c>
      <c r="C25" s="102" t="s">
        <v>340</v>
      </c>
      <c r="D25" s="103" t="s">
        <v>43</v>
      </c>
      <c r="E25" s="103">
        <v>20</v>
      </c>
      <c r="F25" s="64"/>
      <c r="G25" s="64">
        <f t="shared" ref="G25:G28" si="25">F25*E25</f>
        <v>0</v>
      </c>
      <c r="H25" s="1046">
        <v>0</v>
      </c>
      <c r="I25" s="1047"/>
      <c r="J25" s="1048"/>
      <c r="K25" s="64"/>
      <c r="L25" s="64"/>
      <c r="M25" s="64"/>
      <c r="N25" s="64">
        <f>K25*L25*M25</f>
        <v>0</v>
      </c>
      <c r="O25" s="47">
        <v>0</v>
      </c>
      <c r="P25" s="47">
        <v>4</v>
      </c>
      <c r="Q25" s="47">
        <v>800</v>
      </c>
      <c r="R25" s="47">
        <f t="shared" ref="R25:R28" si="26">O25*P25*Q25</f>
        <v>0</v>
      </c>
      <c r="S25" s="64">
        <v>20</v>
      </c>
      <c r="T25" s="64">
        <v>225</v>
      </c>
      <c r="U25" s="64">
        <v>8</v>
      </c>
      <c r="V25" s="64">
        <f t="shared" ref="V25:V28" si="27">PRODUCT(S25:U25)</f>
        <v>36000</v>
      </c>
      <c r="W25" s="64"/>
      <c r="X25" s="64"/>
      <c r="Y25" s="64">
        <f t="shared" ref="Y25:Y28" si="28">PRODUCT(W25:X25)</f>
        <v>0</v>
      </c>
      <c r="Z25" s="64">
        <f>SUM(V25,Y25)</f>
        <v>36000</v>
      </c>
      <c r="AA25" s="47">
        <v>0</v>
      </c>
      <c r="AB25" s="47">
        <v>0</v>
      </c>
      <c r="AC25" s="47">
        <v>0</v>
      </c>
      <c r="AD25" s="47">
        <f t="shared" ref="AD25:AD28" si="29">PRODUCT(AA25:AC25)</f>
        <v>0</v>
      </c>
      <c r="AE25" s="47">
        <v>0</v>
      </c>
      <c r="AF25" s="47">
        <f>PRODUCT(AA25*AE25)*150</f>
        <v>0</v>
      </c>
      <c r="AG25" s="47">
        <f>SUM(AD25,AF25)</f>
        <v>0</v>
      </c>
      <c r="AH25" s="64">
        <f>G25+N25+Z25</f>
        <v>36000</v>
      </c>
      <c r="AI25" s="144">
        <f>J25+R25+AG25</f>
        <v>0</v>
      </c>
      <c r="AJ25" s="127">
        <f t="shared" ref="AJ25:AJ28" si="30">AH25-AI25</f>
        <v>36000</v>
      </c>
      <c r="AK25" s="245"/>
    </row>
    <row r="26" spans="1:37" ht="33" customHeight="1" x14ac:dyDescent="0.3">
      <c r="A26" s="102">
        <v>11</v>
      </c>
      <c r="B26" s="156" t="s">
        <v>171</v>
      </c>
      <c r="C26" s="102" t="s">
        <v>340</v>
      </c>
      <c r="D26" s="103" t="s">
        <v>43</v>
      </c>
      <c r="E26" s="103">
        <v>8</v>
      </c>
      <c r="F26" s="64">
        <v>2400</v>
      </c>
      <c r="G26" s="64">
        <f t="shared" si="25"/>
        <v>19200</v>
      </c>
      <c r="H26" s="1049"/>
      <c r="I26" s="1050"/>
      <c r="J26" s="1051"/>
      <c r="K26" s="64">
        <v>4</v>
      </c>
      <c r="L26" s="64">
        <v>8</v>
      </c>
      <c r="M26" s="64">
        <v>500</v>
      </c>
      <c r="N26" s="64">
        <f>K26*L26*M26</f>
        <v>16000</v>
      </c>
      <c r="O26" s="47">
        <v>0</v>
      </c>
      <c r="P26" s="47">
        <v>4</v>
      </c>
      <c r="Q26" s="47">
        <v>800</v>
      </c>
      <c r="R26" s="47">
        <f t="shared" si="26"/>
        <v>0</v>
      </c>
      <c r="S26" s="64"/>
      <c r="T26" s="64"/>
      <c r="U26" s="64"/>
      <c r="V26" s="64">
        <f t="shared" si="27"/>
        <v>0</v>
      </c>
      <c r="W26" s="64">
        <v>150</v>
      </c>
      <c r="X26" s="64">
        <v>5</v>
      </c>
      <c r="Y26" s="64">
        <f>PRODUCT(W26:X26)</f>
        <v>750</v>
      </c>
      <c r="Z26" s="64">
        <f>SUM(V26,Y26)</f>
        <v>750</v>
      </c>
      <c r="AA26" s="47">
        <v>0</v>
      </c>
      <c r="AB26" s="47">
        <v>0</v>
      </c>
      <c r="AC26" s="47">
        <v>0</v>
      </c>
      <c r="AD26" s="47">
        <f t="shared" si="29"/>
        <v>0</v>
      </c>
      <c r="AE26" s="47">
        <v>0</v>
      </c>
      <c r="AF26" s="47">
        <f t="shared" ref="AF26:AF28" si="31">PRODUCT(AA26*AE26)*150</f>
        <v>0</v>
      </c>
      <c r="AG26" s="47">
        <f>SUM(AD26,AF26)</f>
        <v>0</v>
      </c>
      <c r="AH26" s="64">
        <f>G26+N26+Z26</f>
        <v>35950</v>
      </c>
      <c r="AI26" s="144">
        <f>J26+R26+AG26</f>
        <v>0</v>
      </c>
      <c r="AJ26" s="127">
        <f t="shared" si="30"/>
        <v>35950</v>
      </c>
      <c r="AK26" s="245"/>
    </row>
    <row r="27" spans="1:37" ht="30" customHeight="1" x14ac:dyDescent="0.3">
      <c r="A27" s="102">
        <v>12</v>
      </c>
      <c r="B27" s="156" t="s">
        <v>172</v>
      </c>
      <c r="C27" s="102" t="s">
        <v>340</v>
      </c>
      <c r="D27" s="103" t="s">
        <v>43</v>
      </c>
      <c r="E27" s="103"/>
      <c r="F27" s="64"/>
      <c r="G27" s="64">
        <f t="shared" si="25"/>
        <v>0</v>
      </c>
      <c r="H27" s="1049"/>
      <c r="I27" s="1050"/>
      <c r="J27" s="1051"/>
      <c r="K27" s="64"/>
      <c r="L27" s="64"/>
      <c r="M27" s="64"/>
      <c r="N27" s="64">
        <f>K27*L27*M27</f>
        <v>0</v>
      </c>
      <c r="O27" s="47">
        <v>0</v>
      </c>
      <c r="P27" s="47">
        <v>4</v>
      </c>
      <c r="Q27" s="47">
        <v>800</v>
      </c>
      <c r="R27" s="47">
        <f t="shared" si="26"/>
        <v>0</v>
      </c>
      <c r="S27" s="64">
        <v>20</v>
      </c>
      <c r="T27" s="64">
        <v>200</v>
      </c>
      <c r="U27" s="64">
        <v>1</v>
      </c>
      <c r="V27" s="64">
        <f t="shared" si="27"/>
        <v>4000</v>
      </c>
      <c r="W27" s="64"/>
      <c r="X27" s="64"/>
      <c r="Y27" s="64">
        <f>PRODUCT(W27:X27)</f>
        <v>0</v>
      </c>
      <c r="Z27" s="64">
        <f t="shared" ref="Z27" si="32">SUM(V27,Y27)</f>
        <v>4000</v>
      </c>
      <c r="AA27" s="47">
        <v>0</v>
      </c>
      <c r="AB27" s="47">
        <v>0</v>
      </c>
      <c r="AC27" s="47">
        <v>0</v>
      </c>
      <c r="AD27" s="47">
        <f t="shared" si="29"/>
        <v>0</v>
      </c>
      <c r="AE27" s="47">
        <v>0</v>
      </c>
      <c r="AF27" s="47">
        <f t="shared" si="31"/>
        <v>0</v>
      </c>
      <c r="AG27" s="47">
        <f>SUM(AD27,AF27)</f>
        <v>0</v>
      </c>
      <c r="AH27" s="64">
        <f>G27+N27+Z27</f>
        <v>4000</v>
      </c>
      <c r="AI27" s="144">
        <f>J27+R27+AG27</f>
        <v>0</v>
      </c>
      <c r="AJ27" s="127">
        <f t="shared" si="30"/>
        <v>4000</v>
      </c>
      <c r="AK27" s="245"/>
    </row>
    <row r="28" spans="1:37" ht="35.25" customHeight="1" x14ac:dyDescent="0.3">
      <c r="A28" s="102">
        <v>13</v>
      </c>
      <c r="B28" s="156" t="s">
        <v>173</v>
      </c>
      <c r="C28" s="102" t="s">
        <v>340</v>
      </c>
      <c r="D28" s="103" t="s">
        <v>43</v>
      </c>
      <c r="E28" s="103">
        <v>1</v>
      </c>
      <c r="F28" s="64">
        <v>2400</v>
      </c>
      <c r="G28" s="64">
        <f t="shared" si="25"/>
        <v>2400</v>
      </c>
      <c r="H28" s="1053"/>
      <c r="I28" s="1054"/>
      <c r="J28" s="1055"/>
      <c r="K28" s="64"/>
      <c r="L28" s="64"/>
      <c r="M28" s="64"/>
      <c r="N28" s="64">
        <f>K28*L28*M28</f>
        <v>0</v>
      </c>
      <c r="O28" s="47">
        <v>0</v>
      </c>
      <c r="P28" s="47">
        <v>4</v>
      </c>
      <c r="Q28" s="47">
        <v>800</v>
      </c>
      <c r="R28" s="47">
        <f t="shared" si="26"/>
        <v>0</v>
      </c>
      <c r="S28" s="64">
        <v>0</v>
      </c>
      <c r="T28" s="64"/>
      <c r="U28" s="64"/>
      <c r="V28" s="64">
        <f t="shared" si="27"/>
        <v>0</v>
      </c>
      <c r="W28" s="64"/>
      <c r="X28" s="64"/>
      <c r="Y28" s="64">
        <f t="shared" si="28"/>
        <v>0</v>
      </c>
      <c r="Z28" s="64">
        <f>SUM(V28,Y28)</f>
        <v>0</v>
      </c>
      <c r="AA28" s="47">
        <v>0</v>
      </c>
      <c r="AB28" s="47">
        <v>0</v>
      </c>
      <c r="AC28" s="47">
        <v>0</v>
      </c>
      <c r="AD28" s="47">
        <f t="shared" si="29"/>
        <v>0</v>
      </c>
      <c r="AE28" s="47">
        <v>0</v>
      </c>
      <c r="AF28" s="47">
        <f t="shared" si="31"/>
        <v>0</v>
      </c>
      <c r="AG28" s="47">
        <f>SUM(AD28,AF28)</f>
        <v>0</v>
      </c>
      <c r="AH28" s="64">
        <f>G28+N28+Z28</f>
        <v>2400</v>
      </c>
      <c r="AI28" s="144">
        <f>J28+R28+AG28</f>
        <v>0</v>
      </c>
      <c r="AJ28" s="127">
        <f t="shared" si="30"/>
        <v>2400</v>
      </c>
      <c r="AK28" s="245"/>
    </row>
    <row r="29" spans="1:37" ht="31.5" customHeight="1" x14ac:dyDescent="0.3">
      <c r="A29" s="1087" t="s">
        <v>61</v>
      </c>
      <c r="B29" s="879"/>
      <c r="C29" s="112"/>
      <c r="D29" s="112"/>
      <c r="E29" s="192">
        <f>SUM(E25:E28)</f>
        <v>29</v>
      </c>
      <c r="F29" s="76">
        <f t="shared" ref="F29:AH29" si="33">SUM(F25:F28)</f>
        <v>4800</v>
      </c>
      <c r="G29" s="76">
        <f t="shared" si="33"/>
        <v>21600</v>
      </c>
      <c r="H29" s="76">
        <f t="shared" si="33"/>
        <v>0</v>
      </c>
      <c r="I29" s="76">
        <f t="shared" si="33"/>
        <v>0</v>
      </c>
      <c r="J29" s="76">
        <f t="shared" si="33"/>
        <v>0</v>
      </c>
      <c r="K29" s="76">
        <f t="shared" si="33"/>
        <v>4</v>
      </c>
      <c r="L29" s="76">
        <f t="shared" si="33"/>
        <v>8</v>
      </c>
      <c r="M29" s="76">
        <f t="shared" si="33"/>
        <v>500</v>
      </c>
      <c r="N29" s="76">
        <f t="shared" si="33"/>
        <v>16000</v>
      </c>
      <c r="O29" s="76">
        <f t="shared" si="33"/>
        <v>0</v>
      </c>
      <c r="P29" s="76">
        <f t="shared" si="33"/>
        <v>16</v>
      </c>
      <c r="Q29" s="76">
        <f t="shared" si="33"/>
        <v>3200</v>
      </c>
      <c r="R29" s="76">
        <f t="shared" si="33"/>
        <v>0</v>
      </c>
      <c r="S29" s="76">
        <f t="shared" si="33"/>
        <v>40</v>
      </c>
      <c r="T29" s="76">
        <f t="shared" si="33"/>
        <v>425</v>
      </c>
      <c r="U29" s="76">
        <f t="shared" si="33"/>
        <v>9</v>
      </c>
      <c r="V29" s="76">
        <f t="shared" si="33"/>
        <v>40000</v>
      </c>
      <c r="W29" s="76">
        <f t="shared" si="33"/>
        <v>150</v>
      </c>
      <c r="X29" s="76">
        <f t="shared" si="33"/>
        <v>5</v>
      </c>
      <c r="Y29" s="76">
        <f t="shared" si="33"/>
        <v>750</v>
      </c>
      <c r="Z29" s="76">
        <f t="shared" si="33"/>
        <v>40750</v>
      </c>
      <c r="AA29" s="76">
        <f t="shared" si="33"/>
        <v>0</v>
      </c>
      <c r="AB29" s="76">
        <f t="shared" si="33"/>
        <v>0</v>
      </c>
      <c r="AC29" s="76">
        <f t="shared" si="33"/>
        <v>0</v>
      </c>
      <c r="AD29" s="76">
        <f t="shared" si="33"/>
        <v>0</v>
      </c>
      <c r="AE29" s="76">
        <f t="shared" si="33"/>
        <v>0</v>
      </c>
      <c r="AF29" s="76">
        <f t="shared" si="33"/>
        <v>0</v>
      </c>
      <c r="AG29" s="76">
        <f t="shared" si="33"/>
        <v>0</v>
      </c>
      <c r="AH29" s="76">
        <f t="shared" si="33"/>
        <v>78350</v>
      </c>
      <c r="AI29" s="97">
        <f>SUM(AI25:AI25)</f>
        <v>0</v>
      </c>
      <c r="AJ29" s="159">
        <f>SUM(AJ25:AJ28)</f>
        <v>78350</v>
      </c>
      <c r="AK29" s="242"/>
    </row>
    <row r="30" spans="1:37" x14ac:dyDescent="0.3">
      <c r="A30" s="1092" t="s">
        <v>52</v>
      </c>
      <c r="B30" s="1077"/>
      <c r="C30" s="1077"/>
      <c r="D30" s="1077"/>
      <c r="E30" s="1077"/>
      <c r="F30" s="1077"/>
      <c r="G30" s="1077"/>
      <c r="H30" s="1077"/>
      <c r="I30" s="1077"/>
      <c r="J30" s="1077"/>
      <c r="K30" s="1077"/>
      <c r="L30" s="1077"/>
      <c r="M30" s="1077"/>
      <c r="N30" s="1077"/>
      <c r="O30" s="1077"/>
      <c r="P30" s="1077"/>
      <c r="Q30" s="1077"/>
      <c r="R30" s="1077"/>
      <c r="S30" s="1077"/>
      <c r="T30" s="1077"/>
      <c r="U30" s="1077"/>
      <c r="V30" s="1077"/>
      <c r="W30" s="1077"/>
      <c r="X30" s="1077"/>
      <c r="Y30" s="1077"/>
      <c r="Z30" s="1077"/>
      <c r="AA30" s="1077"/>
      <c r="AB30" s="1077"/>
      <c r="AC30" s="1077"/>
      <c r="AD30" s="1077"/>
      <c r="AE30" s="1077"/>
      <c r="AF30" s="1077"/>
      <c r="AG30" s="1077"/>
      <c r="AH30" s="1077"/>
      <c r="AI30" s="1077"/>
      <c r="AJ30" s="1093"/>
      <c r="AK30" s="242"/>
    </row>
    <row r="31" spans="1:37" ht="33" customHeight="1" x14ac:dyDescent="0.3">
      <c r="A31" s="810">
        <v>14</v>
      </c>
      <c r="B31" s="161" t="s">
        <v>174</v>
      </c>
      <c r="C31" s="799" t="s">
        <v>258</v>
      </c>
      <c r="D31" s="162" t="s">
        <v>42</v>
      </c>
      <c r="E31" s="163">
        <v>15</v>
      </c>
      <c r="F31" s="164"/>
      <c r="G31" s="165">
        <f t="shared" ref="G31:G34" si="34">F31*E31</f>
        <v>0</v>
      </c>
      <c r="H31" s="165">
        <f t="shared" ref="H31" si="35">G31*F31</f>
        <v>0</v>
      </c>
      <c r="I31" s="165">
        <f t="shared" ref="I31" si="36">H31*G31</f>
        <v>0</v>
      </c>
      <c r="J31" s="165">
        <f t="shared" ref="J31" si="37">I31*H31</f>
        <v>0</v>
      </c>
      <c r="K31" s="164">
        <v>16</v>
      </c>
      <c r="L31" s="164">
        <v>1</v>
      </c>
      <c r="M31" s="164">
        <v>500</v>
      </c>
      <c r="N31" s="165">
        <f>(K31*L31*M31)</f>
        <v>8000</v>
      </c>
      <c r="O31" s="48"/>
      <c r="P31" s="48"/>
      <c r="Q31" s="48"/>
      <c r="R31" s="134">
        <f t="shared" ref="R31:R34" si="38">O31*P31*Q31</f>
        <v>0</v>
      </c>
      <c r="S31" s="164">
        <v>15</v>
      </c>
      <c r="T31" s="164">
        <v>230</v>
      </c>
      <c r="U31" s="164">
        <v>5</v>
      </c>
      <c r="V31" s="164">
        <f t="shared" ref="V31:V34" si="39">PRODUCT(S31:U31)</f>
        <v>17250</v>
      </c>
      <c r="W31" s="164"/>
      <c r="X31" s="164"/>
      <c r="Y31" s="805">
        <f t="shared" ref="Y31:Y34" si="40">PRODUCT(W31:X31)</f>
        <v>0</v>
      </c>
      <c r="Z31" s="165">
        <f t="shared" ref="Z31:Z34" si="41">SUM(V31,Y31)</f>
        <v>17250</v>
      </c>
      <c r="AA31" s="48"/>
      <c r="AB31" s="48"/>
      <c r="AC31" s="48"/>
      <c r="AD31" s="47">
        <f t="shared" ref="AD31:AD34" si="42">PRODUCT(AA31:AC31)</f>
        <v>0</v>
      </c>
      <c r="AE31" s="48"/>
      <c r="AF31" s="47">
        <f>PRODUCT(AA31*AE31)*150</f>
        <v>0</v>
      </c>
      <c r="AG31" s="134">
        <f>SUM(AD31,AF31)</f>
        <v>0</v>
      </c>
      <c r="AH31" s="165">
        <f>G31+N31+Z31</f>
        <v>25250</v>
      </c>
      <c r="AI31" s="137">
        <f>J31+R31+AG31</f>
        <v>0</v>
      </c>
      <c r="AJ31" s="799">
        <f t="shared" ref="AJ31:AJ34" si="43">AH31-AI31</f>
        <v>25250</v>
      </c>
      <c r="AK31" s="242"/>
    </row>
    <row r="32" spans="1:37" ht="31.5" customHeight="1" x14ac:dyDescent="0.3">
      <c r="A32" s="162">
        <v>15</v>
      </c>
      <c r="B32" s="167" t="s">
        <v>168</v>
      </c>
      <c r="C32" s="799" t="s">
        <v>340</v>
      </c>
      <c r="D32" s="162" t="s">
        <v>42</v>
      </c>
      <c r="E32" s="799">
        <v>6</v>
      </c>
      <c r="F32" s="805">
        <v>2400</v>
      </c>
      <c r="G32" s="165">
        <f t="shared" si="34"/>
        <v>14400</v>
      </c>
      <c r="H32" s="49"/>
      <c r="I32" s="49"/>
      <c r="J32" s="134">
        <f t="shared" ref="J32:J34" si="44">I32*H32</f>
        <v>0</v>
      </c>
      <c r="K32" s="805">
        <v>3</v>
      </c>
      <c r="L32" s="805">
        <v>8</v>
      </c>
      <c r="M32" s="805">
        <v>500</v>
      </c>
      <c r="N32" s="165">
        <f>K32*L32*M32</f>
        <v>12000</v>
      </c>
      <c r="O32" s="49"/>
      <c r="P32" s="49"/>
      <c r="Q32" s="49"/>
      <c r="R32" s="134">
        <f t="shared" si="38"/>
        <v>0</v>
      </c>
      <c r="S32" s="805"/>
      <c r="T32" s="805"/>
      <c r="U32" s="805"/>
      <c r="V32" s="164">
        <f t="shared" si="39"/>
        <v>0</v>
      </c>
      <c r="W32" s="805">
        <v>150</v>
      </c>
      <c r="X32" s="805">
        <v>8</v>
      </c>
      <c r="Y32" s="805">
        <f t="shared" ref="Y32" si="45">PRODUCT(W32:X32)</f>
        <v>1200</v>
      </c>
      <c r="Z32" s="165">
        <f t="shared" si="41"/>
        <v>1200</v>
      </c>
      <c r="AA32" s="49"/>
      <c r="AB32" s="49"/>
      <c r="AC32" s="49"/>
      <c r="AD32" s="47">
        <f t="shared" si="42"/>
        <v>0</v>
      </c>
      <c r="AE32" s="49"/>
      <c r="AF32" s="47">
        <f t="shared" ref="AF32:AF34" si="46">PRODUCT(AA32*AE32)*150</f>
        <v>0</v>
      </c>
      <c r="AG32" s="134">
        <f>SUM(AD32,AF32)</f>
        <v>0</v>
      </c>
      <c r="AH32" s="165">
        <f>G32+N32+Z32</f>
        <v>27600</v>
      </c>
      <c r="AI32" s="137">
        <f>J32+R32+AG32</f>
        <v>0</v>
      </c>
      <c r="AJ32" s="799">
        <f t="shared" si="43"/>
        <v>27600</v>
      </c>
      <c r="AK32" s="246"/>
    </row>
    <row r="33" spans="1:37" ht="28.5" customHeight="1" x14ac:dyDescent="0.3">
      <c r="A33" s="162">
        <v>16</v>
      </c>
      <c r="B33" s="167" t="s">
        <v>170</v>
      </c>
      <c r="C33" s="799"/>
      <c r="D33" s="162" t="s">
        <v>42</v>
      </c>
      <c r="E33" s="799">
        <v>3</v>
      </c>
      <c r="F33" s="805">
        <v>600</v>
      </c>
      <c r="G33" s="165">
        <f t="shared" si="34"/>
        <v>1800</v>
      </c>
      <c r="H33" s="49"/>
      <c r="I33" s="49"/>
      <c r="J33" s="134">
        <f t="shared" si="44"/>
        <v>0</v>
      </c>
      <c r="K33" s="805"/>
      <c r="L33" s="805"/>
      <c r="M33" s="805"/>
      <c r="N33" s="165">
        <f>K33*L33*M33</f>
        <v>0</v>
      </c>
      <c r="O33" s="49"/>
      <c r="P33" s="49"/>
      <c r="Q33" s="49"/>
      <c r="R33" s="134">
        <f t="shared" si="38"/>
        <v>0</v>
      </c>
      <c r="S33" s="805"/>
      <c r="T33" s="805"/>
      <c r="U33" s="805"/>
      <c r="V33" s="164">
        <f t="shared" si="39"/>
        <v>0</v>
      </c>
      <c r="W33" s="805"/>
      <c r="X33" s="805"/>
      <c r="Y33" s="805">
        <f t="shared" si="40"/>
        <v>0</v>
      </c>
      <c r="Z33" s="165">
        <f t="shared" si="41"/>
        <v>0</v>
      </c>
      <c r="AA33" s="49"/>
      <c r="AB33" s="49"/>
      <c r="AC33" s="49"/>
      <c r="AD33" s="47">
        <f t="shared" si="42"/>
        <v>0</v>
      </c>
      <c r="AE33" s="49"/>
      <c r="AF33" s="47">
        <f t="shared" si="46"/>
        <v>0</v>
      </c>
      <c r="AG33" s="134">
        <f>SUM(AD33,AF33)</f>
        <v>0</v>
      </c>
      <c r="AH33" s="165">
        <f>G33+N33+Z33</f>
        <v>1800</v>
      </c>
      <c r="AI33" s="137">
        <f>J33+R33+AG33</f>
        <v>0</v>
      </c>
      <c r="AJ33" s="799">
        <f t="shared" si="43"/>
        <v>1800</v>
      </c>
      <c r="AK33" s="246"/>
    </row>
    <row r="34" spans="1:37" ht="32.25" customHeight="1" x14ac:dyDescent="0.3">
      <c r="A34" s="162">
        <v>17</v>
      </c>
      <c r="B34" s="167" t="s">
        <v>165</v>
      </c>
      <c r="C34" s="799" t="s">
        <v>340</v>
      </c>
      <c r="D34" s="162" t="s">
        <v>42</v>
      </c>
      <c r="E34" s="799">
        <v>1</v>
      </c>
      <c r="F34" s="805">
        <v>2400</v>
      </c>
      <c r="G34" s="165">
        <f t="shared" si="34"/>
        <v>2400</v>
      </c>
      <c r="H34" s="49"/>
      <c r="I34" s="49"/>
      <c r="J34" s="134">
        <f t="shared" si="44"/>
        <v>0</v>
      </c>
      <c r="K34" s="805"/>
      <c r="L34" s="805"/>
      <c r="M34" s="805"/>
      <c r="N34" s="165">
        <f>K34*L34*M34</f>
        <v>0</v>
      </c>
      <c r="O34" s="49"/>
      <c r="P34" s="49"/>
      <c r="Q34" s="49"/>
      <c r="R34" s="134">
        <f t="shared" si="38"/>
        <v>0</v>
      </c>
      <c r="S34" s="805"/>
      <c r="T34" s="805"/>
      <c r="U34" s="805"/>
      <c r="V34" s="164">
        <f t="shared" si="39"/>
        <v>0</v>
      </c>
      <c r="W34" s="805"/>
      <c r="X34" s="805"/>
      <c r="Y34" s="805">
        <f t="shared" si="40"/>
        <v>0</v>
      </c>
      <c r="Z34" s="165">
        <f t="shared" si="41"/>
        <v>0</v>
      </c>
      <c r="AA34" s="49"/>
      <c r="AB34" s="49"/>
      <c r="AC34" s="49"/>
      <c r="AD34" s="47">
        <f t="shared" si="42"/>
        <v>0</v>
      </c>
      <c r="AE34" s="49"/>
      <c r="AF34" s="47">
        <f t="shared" si="46"/>
        <v>0</v>
      </c>
      <c r="AG34" s="134">
        <f>SUM(AD34,AF34)</f>
        <v>0</v>
      </c>
      <c r="AH34" s="165">
        <f>G34+N34+Z34</f>
        <v>2400</v>
      </c>
      <c r="AI34" s="137">
        <f>J34+R34+AG34</f>
        <v>0</v>
      </c>
      <c r="AJ34" s="799">
        <f t="shared" si="43"/>
        <v>2400</v>
      </c>
      <c r="AK34" s="246"/>
    </row>
    <row r="35" spans="1:37" ht="27" customHeight="1" thickBot="1" x14ac:dyDescent="0.35">
      <c r="A35" s="1094" t="s">
        <v>62</v>
      </c>
      <c r="B35" s="969"/>
      <c r="C35" s="112"/>
      <c r="D35" s="112"/>
      <c r="E35" s="192">
        <f>SUM(E31:E34)</f>
        <v>25</v>
      </c>
      <c r="F35" s="76">
        <f t="shared" ref="F35:AH35" si="47">SUM(F31:F34)</f>
        <v>5400</v>
      </c>
      <c r="G35" s="76">
        <f t="shared" si="47"/>
        <v>18600</v>
      </c>
      <c r="H35" s="76">
        <f t="shared" si="47"/>
        <v>0</v>
      </c>
      <c r="I35" s="76">
        <f t="shared" si="47"/>
        <v>0</v>
      </c>
      <c r="J35" s="76">
        <f t="shared" si="47"/>
        <v>0</v>
      </c>
      <c r="K35" s="76">
        <f t="shared" si="47"/>
        <v>19</v>
      </c>
      <c r="L35" s="76">
        <f t="shared" si="47"/>
        <v>9</v>
      </c>
      <c r="M35" s="76">
        <f t="shared" si="47"/>
        <v>1000</v>
      </c>
      <c r="N35" s="76">
        <f t="shared" si="47"/>
        <v>20000</v>
      </c>
      <c r="O35" s="76">
        <f t="shared" si="47"/>
        <v>0</v>
      </c>
      <c r="P35" s="76">
        <f t="shared" si="47"/>
        <v>0</v>
      </c>
      <c r="Q35" s="76">
        <f t="shared" si="47"/>
        <v>0</v>
      </c>
      <c r="R35" s="76">
        <f t="shared" si="47"/>
        <v>0</v>
      </c>
      <c r="S35" s="76">
        <f t="shared" si="47"/>
        <v>15</v>
      </c>
      <c r="T35" s="76">
        <f t="shared" si="47"/>
        <v>230</v>
      </c>
      <c r="U35" s="76">
        <f t="shared" si="47"/>
        <v>5</v>
      </c>
      <c r="V35" s="76">
        <f t="shared" si="47"/>
        <v>17250</v>
      </c>
      <c r="W35" s="76">
        <f t="shared" si="47"/>
        <v>150</v>
      </c>
      <c r="X35" s="76">
        <f t="shared" si="47"/>
        <v>8</v>
      </c>
      <c r="Y35" s="76">
        <f t="shared" si="47"/>
        <v>1200</v>
      </c>
      <c r="Z35" s="76">
        <f t="shared" si="47"/>
        <v>18450</v>
      </c>
      <c r="AA35" s="76">
        <f t="shared" si="47"/>
        <v>0</v>
      </c>
      <c r="AB35" s="76">
        <f t="shared" si="47"/>
        <v>0</v>
      </c>
      <c r="AC35" s="76">
        <f t="shared" si="47"/>
        <v>0</v>
      </c>
      <c r="AD35" s="76">
        <f t="shared" si="47"/>
        <v>0</v>
      </c>
      <c r="AE35" s="76">
        <f t="shared" si="47"/>
        <v>0</v>
      </c>
      <c r="AF35" s="76">
        <f t="shared" si="47"/>
        <v>0</v>
      </c>
      <c r="AG35" s="76">
        <f t="shared" si="47"/>
        <v>0</v>
      </c>
      <c r="AH35" s="76">
        <f t="shared" si="47"/>
        <v>57050</v>
      </c>
      <c r="AI35" s="97">
        <f>SUM(AI31:AI34)</f>
        <v>0</v>
      </c>
      <c r="AJ35" s="170">
        <f>SUM(AJ31:AJ34)</f>
        <v>57050</v>
      </c>
      <c r="AK35" s="247"/>
    </row>
    <row r="36" spans="1:37" s="217" customFormat="1" ht="37.5" customHeight="1" thickBot="1" x14ac:dyDescent="0.35">
      <c r="A36" s="1095" t="s">
        <v>63</v>
      </c>
      <c r="B36" s="1096"/>
      <c r="C36" s="218"/>
      <c r="D36" s="218"/>
      <c r="E36" s="218">
        <f>E16+E23+E29+E35</f>
        <v>145</v>
      </c>
      <c r="F36" s="237"/>
      <c r="G36" s="237">
        <f>G16+G23+G29+G35</f>
        <v>86600</v>
      </c>
      <c r="H36" s="237">
        <f>H16+H23+H29+H35</f>
        <v>50720.299999999996</v>
      </c>
      <c r="I36" s="237"/>
      <c r="J36" s="237">
        <f>J16+J23+J29+J35</f>
        <v>50720.299999999996</v>
      </c>
      <c r="K36" s="237">
        <f>K16+K23+K29+K35</f>
        <v>39</v>
      </c>
      <c r="L36" s="237">
        <f>L16+L23+L29+L35</f>
        <v>57</v>
      </c>
      <c r="M36" s="237"/>
      <c r="N36" s="237">
        <f>N16+N23+N29+N35</f>
        <v>64000</v>
      </c>
      <c r="O36" s="237">
        <f>O16+O23+O29+O35</f>
        <v>46440</v>
      </c>
      <c r="P36" s="237">
        <f>P16+P23+P29+P35</f>
        <v>16</v>
      </c>
      <c r="Q36" s="237"/>
      <c r="R36" s="237">
        <f>R16+R23+R29+R35</f>
        <v>46440</v>
      </c>
      <c r="S36" s="237">
        <f>S16+S23+S29+S35</f>
        <v>138</v>
      </c>
      <c r="T36" s="237"/>
      <c r="U36" s="237">
        <f>U16+U23+U29+U35</f>
        <v>29</v>
      </c>
      <c r="V36" s="237">
        <f>V16+V23+V29+V35</f>
        <v>116000</v>
      </c>
      <c r="W36" s="237"/>
      <c r="X36" s="237">
        <f>X16+X23+X29+X35</f>
        <v>20</v>
      </c>
      <c r="Y36" s="237">
        <f>Y16+Y23+Y29+Y35</f>
        <v>3000</v>
      </c>
      <c r="Z36" s="237">
        <f>Z16+Z23+Z29+Z35</f>
        <v>119000</v>
      </c>
      <c r="AA36" s="237">
        <f>AA16+AA23+AA29+AA35</f>
        <v>59000</v>
      </c>
      <c r="AB36" s="237"/>
      <c r="AC36" s="237">
        <f>AC16+AC23+AC29+AC35</f>
        <v>0</v>
      </c>
      <c r="AD36" s="237"/>
      <c r="AE36" s="237">
        <f>AE16+AE23+AE29+AE35</f>
        <v>4600</v>
      </c>
      <c r="AF36" s="237"/>
      <c r="AG36" s="237">
        <f>AG16+AG23+AG29+AG35</f>
        <v>63600</v>
      </c>
      <c r="AH36" s="237">
        <f>AH16+AH23+AH29+AH35</f>
        <v>269600</v>
      </c>
      <c r="AI36" s="215">
        <f>AI16+AI23+AI29+AI35</f>
        <v>160760.29999999999</v>
      </c>
      <c r="AJ36" s="215">
        <f>AJ16+AJ23+AJ29+AJ35</f>
        <v>108839.70000000001</v>
      </c>
      <c r="AK36" s="216"/>
    </row>
  </sheetData>
  <conditionalFormatting sqref="D10">
    <cfRule type="containsText" dxfId="33" priority="83" operator="containsText" text="Да">
      <formula>NOT(ISERROR(SEARCH("Да",D10)))</formula>
    </cfRule>
  </conditionalFormatting>
  <conditionalFormatting sqref="D9">
    <cfRule type="containsText" dxfId="32" priority="75" operator="containsText" text="Да">
      <formula>NOT(ISERROR(SEARCH("Да",D9)))</formula>
    </cfRule>
  </conditionalFormatting>
  <conditionalFormatting sqref="D14">
    <cfRule type="containsText" dxfId="31" priority="74" operator="containsText" text="Да">
      <formula>NOT(ISERROR(SEARCH("Да",D14)))</formula>
    </cfRule>
  </conditionalFormatting>
  <conditionalFormatting sqref="D15">
    <cfRule type="containsText" dxfId="30" priority="76" operator="containsText" text="Да">
      <formula>NOT(ISERROR(SEARCH("Да",D15)))</formula>
    </cfRule>
  </conditionalFormatting>
  <conditionalFormatting sqref="D18">
    <cfRule type="containsText" dxfId="29" priority="59" operator="containsText" text="Да">
      <formula>NOT(ISERROR(SEARCH("Да",D18)))</formula>
    </cfRule>
  </conditionalFormatting>
  <conditionalFormatting sqref="D19">
    <cfRule type="containsText" dxfId="28" priority="51" operator="containsText" text="Да">
      <formula>NOT(ISERROR(SEARCH("Да",D19)))</formula>
    </cfRule>
  </conditionalFormatting>
  <conditionalFormatting sqref="D20">
    <cfRule type="containsText" dxfId="27" priority="50" operator="containsText" text="Да">
      <formula>NOT(ISERROR(SEARCH("Да",D20)))</formula>
    </cfRule>
  </conditionalFormatting>
  <conditionalFormatting sqref="D21">
    <cfRule type="containsText" dxfId="26" priority="49" operator="containsText" text="Да">
      <formula>NOT(ISERROR(SEARCH("Да",D21)))</formula>
    </cfRule>
  </conditionalFormatting>
  <conditionalFormatting sqref="D28">
    <cfRule type="containsText" dxfId="25" priority="37" operator="containsText" text="Да">
      <formula>NOT(ISERROR(SEARCH("Да",D28)))</formula>
    </cfRule>
  </conditionalFormatting>
  <conditionalFormatting sqref="D27">
    <cfRule type="containsText" dxfId="24" priority="28" operator="containsText" text="Да">
      <formula>NOT(ISERROR(SEARCH("Да",D27)))</formula>
    </cfRule>
  </conditionalFormatting>
  <conditionalFormatting sqref="D26">
    <cfRule type="containsText" dxfId="23" priority="27" operator="containsText" text="Да">
      <formula>NOT(ISERROR(SEARCH("Да",D26)))</formula>
    </cfRule>
  </conditionalFormatting>
  <conditionalFormatting sqref="D22">
    <cfRule type="containsText" dxfId="22" priority="60" operator="containsText" text="Да">
      <formula>NOT(ISERROR(SEARCH("Да",D22)))</formula>
    </cfRule>
  </conditionalFormatting>
  <conditionalFormatting sqref="D25">
    <cfRule type="containsText" dxfId="21" priority="36" operator="containsText" text="Да">
      <formula>NOT(ISERROR(SEARCH("Да",D25)))</formula>
    </cfRule>
  </conditionalFormatting>
  <conditionalFormatting sqref="D34">
    <cfRule type="containsText" dxfId="20" priority="16" operator="containsText" text="Да">
      <formula>NOT(ISERROR(SEARCH("Да",D34)))</formula>
    </cfRule>
  </conditionalFormatting>
  <conditionalFormatting sqref="D32">
    <cfRule type="containsText" dxfId="19" priority="13" operator="containsText" text="Да">
      <formula>NOT(ISERROR(SEARCH("Да",D32)))</formula>
    </cfRule>
  </conditionalFormatting>
  <conditionalFormatting sqref="D33">
    <cfRule type="containsText" dxfId="18" priority="8" operator="containsText" text="Да">
      <formula>NOT(ISERROR(SEARCH("Да",D33)))</formula>
    </cfRule>
  </conditionalFormatting>
  <conditionalFormatting sqref="D31">
    <cfRule type="containsText" dxfId="17" priority="7" operator="containsText" text="Да">
      <formula>NOT(ISERROR(SEARCH("Да",D31)))</formula>
    </cfRule>
  </conditionalFormatting>
  <conditionalFormatting sqref="D13">
    <cfRule type="containsText" dxfId="16" priority="3" operator="containsText" text="Да">
      <formula>NOT(ISERROR(SEARCH("Да",D13)))</formula>
    </cfRule>
  </conditionalFormatting>
  <conditionalFormatting sqref="D11">
    <cfRule type="containsText" dxfId="15" priority="2" operator="containsText" text="Да">
      <formula>NOT(ISERROR(SEARCH("Да",D11)))</formula>
    </cfRule>
  </conditionalFormatting>
  <conditionalFormatting sqref="D12">
    <cfRule type="containsText" dxfId="14" priority="1" operator="containsText" text="Да">
      <formula>NOT(ISERROR(SEARCH("Да",D12)))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31:D34 D18:D22 D25:D28 D9:D15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4"/>
  <sheetViews>
    <sheetView topLeftCell="G1" zoomScale="60" zoomScaleNormal="60" workbookViewId="0">
      <selection sqref="A1:XFD1048576"/>
    </sheetView>
  </sheetViews>
  <sheetFormatPr defaultRowHeight="15" x14ac:dyDescent="0.25"/>
  <cols>
    <col min="1" max="1" width="9.140625" style="13" customWidth="1"/>
    <col min="2" max="2" width="37.85546875" style="13" customWidth="1"/>
    <col min="3" max="3" width="15.5703125" style="13" customWidth="1"/>
    <col min="4" max="4" width="9.140625" style="13" hidden="1" customWidth="1"/>
    <col min="5" max="5" width="9" style="13" customWidth="1"/>
    <col min="6" max="6" width="9.7109375" style="13" hidden="1" customWidth="1"/>
    <col min="7" max="7" width="13.140625" style="13" customWidth="1"/>
    <col min="8" max="8" width="12.7109375" style="13" customWidth="1"/>
    <col min="9" max="9" width="12" style="13" customWidth="1"/>
    <col min="10" max="10" width="16.140625" style="13" customWidth="1"/>
    <col min="11" max="12" width="9.28515625" style="13" hidden="1" customWidth="1"/>
    <col min="13" max="13" width="2.7109375" style="13" hidden="1" customWidth="1"/>
    <col min="14" max="14" width="12.42578125" style="13" customWidth="1"/>
    <col min="15" max="15" width="11.5703125" style="13" hidden="1" customWidth="1"/>
    <col min="16" max="16" width="10.42578125" style="13" hidden="1" customWidth="1"/>
    <col min="17" max="17" width="10.5703125" style="13" hidden="1" customWidth="1"/>
    <col min="18" max="18" width="9.5703125" style="13" hidden="1" customWidth="1"/>
    <col min="19" max="19" width="9.7109375" style="13" hidden="1" customWidth="1"/>
    <col min="20" max="20" width="11.85546875" style="13" hidden="1" customWidth="1"/>
    <col min="21" max="21" width="9.28515625" style="13" hidden="1" customWidth="1"/>
    <col min="22" max="22" width="17.28515625" style="13" customWidth="1"/>
    <col min="23" max="23" width="9.7109375" style="13" hidden="1" customWidth="1"/>
    <col min="24" max="24" width="11" style="13" hidden="1" customWidth="1"/>
    <col min="25" max="25" width="12.140625" style="13" customWidth="1"/>
    <col min="26" max="26" width="11" style="13" hidden="1" customWidth="1"/>
    <col min="27" max="27" width="11.28515625" style="13" customWidth="1"/>
    <col min="28" max="28" width="12" style="13" customWidth="1"/>
    <col min="29" max="29" width="12.28515625" style="13" customWidth="1"/>
    <col min="30" max="30" width="16" style="13" customWidth="1"/>
    <col min="31" max="32" width="14.140625" style="13" customWidth="1"/>
    <col min="33" max="33" width="17.28515625" style="13" customWidth="1"/>
    <col min="34" max="34" width="19.7109375" style="13" customWidth="1"/>
    <col min="35" max="35" width="15" style="13" customWidth="1"/>
    <col min="36" max="36" width="13.5703125" style="13" customWidth="1"/>
    <col min="37" max="37" width="14" style="13" customWidth="1"/>
    <col min="38" max="16384" width="9.140625" style="13"/>
  </cols>
  <sheetData>
    <row r="1" spans="1:41" ht="18.75" customHeight="1" x14ac:dyDescent="0.3">
      <c r="A1" s="866" t="s">
        <v>39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220"/>
      <c r="AH1" s="221"/>
      <c r="AI1" s="221"/>
      <c r="AJ1" s="222"/>
    </row>
    <row r="2" spans="1:41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223"/>
    </row>
    <row r="3" spans="1:41" ht="15.75" customHeight="1" x14ac:dyDescent="0.25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15"/>
    </row>
    <row r="4" spans="1:41" ht="32.25" customHeight="1" x14ac:dyDescent="0.25">
      <c r="A4" s="823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'Шахматы, шашки'!$K$4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200" t="s">
        <v>74</v>
      </c>
    </row>
    <row r="5" spans="1:41" ht="18.75" customHeight="1" x14ac:dyDescent="0.25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201"/>
    </row>
    <row r="6" spans="1:41" ht="28.5" customHeight="1" x14ac:dyDescent="0.25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357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201"/>
    </row>
    <row r="7" spans="1:41" ht="27" customHeight="1" x14ac:dyDescent="0.25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202"/>
    </row>
    <row r="8" spans="1:41" ht="18" x14ac:dyDescent="0.25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16"/>
    </row>
    <row r="9" spans="1:41" ht="33" customHeight="1" x14ac:dyDescent="0.25">
      <c r="A9" s="129">
        <v>1</v>
      </c>
      <c r="B9" s="128" t="s">
        <v>288</v>
      </c>
      <c r="C9" s="224" t="s">
        <v>342</v>
      </c>
      <c r="D9" s="130" t="s">
        <v>42</v>
      </c>
      <c r="E9" s="207">
        <v>22</v>
      </c>
      <c r="F9" s="135"/>
      <c r="G9" s="133">
        <f t="shared" ref="G9" si="0">F9*E9</f>
        <v>0</v>
      </c>
      <c r="H9" s="930">
        <v>54000</v>
      </c>
      <c r="I9" s="931"/>
      <c r="J9" s="932"/>
      <c r="K9" s="135"/>
      <c r="L9" s="132"/>
      <c r="M9" s="135"/>
      <c r="N9" s="133">
        <f>K9*L9*M9</f>
        <v>0</v>
      </c>
      <c r="O9" s="134"/>
      <c r="P9" s="134"/>
      <c r="Q9" s="134"/>
      <c r="R9" s="134">
        <f>O9*P9*Q9</f>
        <v>0</v>
      </c>
      <c r="S9" s="135">
        <v>22</v>
      </c>
      <c r="T9" s="135">
        <v>225</v>
      </c>
      <c r="U9" s="135">
        <v>6</v>
      </c>
      <c r="V9" s="135">
        <f t="shared" ref="V9" si="1">PRODUCT(S9:U9)</f>
        <v>29700</v>
      </c>
      <c r="W9" s="135"/>
      <c r="X9" s="135"/>
      <c r="Y9" s="135">
        <f>PRODUCT(W9:X9)</f>
        <v>0</v>
      </c>
      <c r="Z9" s="133">
        <f>SUM(V9,Y9)</f>
        <v>29700</v>
      </c>
      <c r="AA9" s="930">
        <v>95100</v>
      </c>
      <c r="AB9" s="931"/>
      <c r="AC9" s="931"/>
      <c r="AD9" s="932"/>
      <c r="AE9" s="1097">
        <v>0</v>
      </c>
      <c r="AF9" s="1098"/>
      <c r="AG9" s="933">
        <f>AA9+AE9</f>
        <v>95100</v>
      </c>
      <c r="AH9" s="133">
        <f>G9+N9+Z9</f>
        <v>29700</v>
      </c>
      <c r="AI9" s="933">
        <f>H9+AG9</f>
        <v>149100</v>
      </c>
      <c r="AJ9" s="209">
        <f>AH9-AI9</f>
        <v>-119400</v>
      </c>
      <c r="AK9" s="1203" t="s">
        <v>473</v>
      </c>
      <c r="AL9" s="1204"/>
      <c r="AM9" s="1204"/>
      <c r="AN9" s="1204"/>
      <c r="AO9" s="1204"/>
    </row>
    <row r="10" spans="1:41" ht="35.25" customHeight="1" x14ac:dyDescent="0.25">
      <c r="A10" s="129">
        <v>2</v>
      </c>
      <c r="B10" s="128" t="s">
        <v>344</v>
      </c>
      <c r="C10" s="224" t="s">
        <v>342</v>
      </c>
      <c r="D10" s="130" t="s">
        <v>42</v>
      </c>
      <c r="E10" s="209">
        <v>22</v>
      </c>
      <c r="F10" s="135"/>
      <c r="G10" s="133">
        <f t="shared" ref="G10" si="2">F10*E10</f>
        <v>0</v>
      </c>
      <c r="H10" s="940"/>
      <c r="I10" s="941"/>
      <c r="J10" s="942"/>
      <c r="K10" s="132"/>
      <c r="L10" s="132"/>
      <c r="M10" s="135"/>
      <c r="N10" s="133">
        <f>K10*L10*M10</f>
        <v>0</v>
      </c>
      <c r="O10" s="48"/>
      <c r="P10" s="48"/>
      <c r="Q10" s="48"/>
      <c r="R10" s="134">
        <f t="shared" ref="R10" si="3">O10*P10*Q10</f>
        <v>0</v>
      </c>
      <c r="S10" s="135">
        <v>22</v>
      </c>
      <c r="T10" s="135">
        <v>225</v>
      </c>
      <c r="U10" s="135">
        <v>10</v>
      </c>
      <c r="V10" s="210">
        <f t="shared" ref="V10" si="4">PRODUCT(S10:U10)</f>
        <v>49500</v>
      </c>
      <c r="W10" s="135"/>
      <c r="X10" s="135"/>
      <c r="Y10" s="210">
        <f t="shared" ref="Y10" si="5">PRODUCT(W10:X10)</f>
        <v>0</v>
      </c>
      <c r="Z10" s="210">
        <f t="shared" ref="Z10" si="6">SUM(V10,Y10)</f>
        <v>49500</v>
      </c>
      <c r="AA10" s="940"/>
      <c r="AB10" s="941"/>
      <c r="AC10" s="941"/>
      <c r="AD10" s="942"/>
      <c r="AE10" s="1102"/>
      <c r="AF10" s="1103"/>
      <c r="AG10" s="1104"/>
      <c r="AH10" s="210">
        <f>G10+N10+Z10</f>
        <v>49500</v>
      </c>
      <c r="AI10" s="943"/>
      <c r="AJ10" s="211">
        <f t="shared" ref="AJ10" si="7">AH10-AI10</f>
        <v>49500</v>
      </c>
      <c r="AK10" s="1203"/>
      <c r="AL10" s="1204"/>
      <c r="AM10" s="1204"/>
      <c r="AN10" s="1204"/>
      <c r="AO10" s="1204"/>
    </row>
    <row r="11" spans="1:41" ht="24" customHeight="1" x14ac:dyDescent="0.25">
      <c r="A11" s="1087" t="s">
        <v>59</v>
      </c>
      <c r="B11" s="879"/>
      <c r="C11" s="112"/>
      <c r="D11" s="112"/>
      <c r="E11" s="192">
        <f>SUM(E9:E10)</f>
        <v>44</v>
      </c>
      <c r="F11" s="76">
        <f t="shared" ref="F11:AH11" si="8">SUM(F9:F10)</f>
        <v>0</v>
      </c>
      <c r="G11" s="76">
        <f t="shared" si="8"/>
        <v>0</v>
      </c>
      <c r="H11" s="76">
        <f t="shared" si="8"/>
        <v>54000</v>
      </c>
      <c r="I11" s="76">
        <f t="shared" si="8"/>
        <v>0</v>
      </c>
      <c r="J11" s="76">
        <f>H9</f>
        <v>54000</v>
      </c>
      <c r="K11" s="76">
        <f t="shared" si="8"/>
        <v>0</v>
      </c>
      <c r="L11" s="76">
        <f t="shared" si="8"/>
        <v>0</v>
      </c>
      <c r="M11" s="76">
        <f t="shared" si="8"/>
        <v>0</v>
      </c>
      <c r="N11" s="76">
        <f t="shared" si="8"/>
        <v>0</v>
      </c>
      <c r="O11" s="76">
        <f t="shared" si="8"/>
        <v>0</v>
      </c>
      <c r="P11" s="76">
        <f t="shared" si="8"/>
        <v>0</v>
      </c>
      <c r="Q11" s="76">
        <f t="shared" si="8"/>
        <v>0</v>
      </c>
      <c r="R11" s="76">
        <f t="shared" si="8"/>
        <v>0</v>
      </c>
      <c r="S11" s="76">
        <f t="shared" si="8"/>
        <v>44</v>
      </c>
      <c r="T11" s="76">
        <f t="shared" si="8"/>
        <v>450</v>
      </c>
      <c r="U11" s="76">
        <f t="shared" si="8"/>
        <v>16</v>
      </c>
      <c r="V11" s="76">
        <f t="shared" si="8"/>
        <v>79200</v>
      </c>
      <c r="W11" s="76">
        <f t="shared" si="8"/>
        <v>0</v>
      </c>
      <c r="X11" s="76">
        <f t="shared" si="8"/>
        <v>0</v>
      </c>
      <c r="Y11" s="76">
        <f t="shared" si="8"/>
        <v>0</v>
      </c>
      <c r="Z11" s="76">
        <f t="shared" si="8"/>
        <v>79200</v>
      </c>
      <c r="AA11" s="76">
        <f t="shared" si="8"/>
        <v>95100</v>
      </c>
      <c r="AB11" s="76">
        <f t="shared" si="8"/>
        <v>0</v>
      </c>
      <c r="AC11" s="76">
        <f t="shared" si="8"/>
        <v>0</v>
      </c>
      <c r="AD11" s="76">
        <f>AA9</f>
        <v>95100</v>
      </c>
      <c r="AE11" s="76">
        <f>SUM(AE9:AE10)</f>
        <v>0</v>
      </c>
      <c r="AF11" s="76">
        <f t="shared" si="8"/>
        <v>0</v>
      </c>
      <c r="AG11" s="76">
        <f t="shared" si="8"/>
        <v>95100</v>
      </c>
      <c r="AH11" s="76">
        <f t="shared" si="8"/>
        <v>79200</v>
      </c>
      <c r="AI11" s="97">
        <f>SUM(AI9:AI10)</f>
        <v>149100</v>
      </c>
      <c r="AJ11" s="212">
        <f>SUM(AJ9:AJ10)</f>
        <v>-69900</v>
      </c>
      <c r="AK11" s="17"/>
    </row>
    <row r="12" spans="1:41" ht="18" x14ac:dyDescent="0.25">
      <c r="A12" s="1088" t="s">
        <v>49</v>
      </c>
      <c r="B12" s="974"/>
      <c r="C12" s="974"/>
      <c r="D12" s="974"/>
      <c r="E12" s="974"/>
      <c r="F12" s="974"/>
      <c r="G12" s="974"/>
      <c r="H12" s="974"/>
      <c r="I12" s="974"/>
      <c r="J12" s="974"/>
      <c r="K12" s="974"/>
      <c r="L12" s="974"/>
      <c r="M12" s="974"/>
      <c r="N12" s="974"/>
      <c r="O12" s="974"/>
      <c r="P12" s="974"/>
      <c r="Q12" s="974"/>
      <c r="R12" s="974"/>
      <c r="S12" s="974"/>
      <c r="T12" s="974"/>
      <c r="U12" s="974"/>
      <c r="V12" s="974"/>
      <c r="W12" s="974"/>
      <c r="X12" s="974"/>
      <c r="Y12" s="974"/>
      <c r="Z12" s="974"/>
      <c r="AA12" s="974"/>
      <c r="AB12" s="974"/>
      <c r="AC12" s="974"/>
      <c r="AD12" s="974"/>
      <c r="AE12" s="974"/>
      <c r="AF12" s="974"/>
      <c r="AG12" s="974"/>
      <c r="AH12" s="974"/>
      <c r="AI12" s="974"/>
      <c r="AJ12" s="1089"/>
      <c r="AK12" s="17"/>
    </row>
    <row r="13" spans="1:41" ht="28.5" customHeight="1" x14ac:dyDescent="0.25">
      <c r="A13" s="142">
        <v>3</v>
      </c>
      <c r="B13" s="141" t="s">
        <v>343</v>
      </c>
      <c r="C13" s="142" t="s">
        <v>86</v>
      </c>
      <c r="D13" s="143" t="s">
        <v>42</v>
      </c>
      <c r="E13" s="143">
        <v>22</v>
      </c>
      <c r="F13" s="228"/>
      <c r="G13" s="228">
        <f>F13*E13</f>
        <v>0</v>
      </c>
      <c r="H13" s="229">
        <v>20</v>
      </c>
      <c r="I13" s="229"/>
      <c r="J13" s="229">
        <f>I13*H13</f>
        <v>0</v>
      </c>
      <c r="K13" s="228">
        <v>22</v>
      </c>
      <c r="L13" s="228">
        <v>1</v>
      </c>
      <c r="M13" s="228">
        <v>400</v>
      </c>
      <c r="N13" s="228">
        <f>K13*L13*M13</f>
        <v>8800</v>
      </c>
      <c r="O13" s="229"/>
      <c r="P13" s="229"/>
      <c r="Q13" s="229"/>
      <c r="R13" s="229">
        <f>O13*P13*Q13</f>
        <v>0</v>
      </c>
      <c r="S13" s="228">
        <v>22</v>
      </c>
      <c r="T13" s="228">
        <v>300</v>
      </c>
      <c r="U13" s="228">
        <v>2</v>
      </c>
      <c r="V13" s="228">
        <f>PRODUCT(S13:U13)</f>
        <v>13200</v>
      </c>
      <c r="W13" s="228"/>
      <c r="X13" s="228">
        <v>0</v>
      </c>
      <c r="Y13" s="228">
        <f>PRODUCT(W13:X13)</f>
        <v>0</v>
      </c>
      <c r="Z13" s="228">
        <f>SUM(V13,Y13)</f>
        <v>13200</v>
      </c>
      <c r="AA13" s="229">
        <v>20</v>
      </c>
      <c r="AB13" s="229">
        <v>300</v>
      </c>
      <c r="AC13" s="229">
        <v>2</v>
      </c>
      <c r="AD13" s="229">
        <f>PRODUCT(AA13:AC13)</f>
        <v>12000</v>
      </c>
      <c r="AE13" s="229"/>
      <c r="AF13" s="229">
        <f>PRODUCT(AA13*AE13)*150</f>
        <v>0</v>
      </c>
      <c r="AG13" s="229">
        <f>SUM(AD13,AF13)</f>
        <v>12000</v>
      </c>
      <c r="AH13" s="228">
        <f>G13+N13+Z13</f>
        <v>22000</v>
      </c>
      <c r="AI13" s="144">
        <f>J13+R13+AG13</f>
        <v>12000</v>
      </c>
      <c r="AJ13" s="213">
        <f>AH13-AI13</f>
        <v>10000</v>
      </c>
      <c r="AK13" s="27"/>
    </row>
    <row r="14" spans="1:41" ht="23.25" customHeight="1" x14ac:dyDescent="0.25">
      <c r="A14" s="1087" t="s">
        <v>60</v>
      </c>
      <c r="B14" s="879"/>
      <c r="C14" s="113"/>
      <c r="D14" s="112"/>
      <c r="E14" s="192">
        <f>SUM(E13:E13)</f>
        <v>22</v>
      </c>
      <c r="F14" s="230">
        <f t="shared" ref="F14:AH14" si="9">SUM(F13:F13)</f>
        <v>0</v>
      </c>
      <c r="G14" s="230">
        <f t="shared" si="9"/>
        <v>0</v>
      </c>
      <c r="H14" s="230">
        <f t="shared" si="9"/>
        <v>20</v>
      </c>
      <c r="I14" s="230">
        <f t="shared" si="9"/>
        <v>0</v>
      </c>
      <c r="J14" s="230">
        <f t="shared" si="9"/>
        <v>0</v>
      </c>
      <c r="K14" s="230">
        <f t="shared" si="9"/>
        <v>22</v>
      </c>
      <c r="L14" s="230">
        <f t="shared" si="9"/>
        <v>1</v>
      </c>
      <c r="M14" s="230">
        <f t="shared" si="9"/>
        <v>400</v>
      </c>
      <c r="N14" s="230">
        <f t="shared" si="9"/>
        <v>8800</v>
      </c>
      <c r="O14" s="230">
        <f t="shared" si="9"/>
        <v>0</v>
      </c>
      <c r="P14" s="230">
        <f t="shared" si="9"/>
        <v>0</v>
      </c>
      <c r="Q14" s="230">
        <f t="shared" si="9"/>
        <v>0</v>
      </c>
      <c r="R14" s="230">
        <f t="shared" si="9"/>
        <v>0</v>
      </c>
      <c r="S14" s="230">
        <f t="shared" si="9"/>
        <v>22</v>
      </c>
      <c r="T14" s="230">
        <f t="shared" si="9"/>
        <v>300</v>
      </c>
      <c r="U14" s="230">
        <f t="shared" si="9"/>
        <v>2</v>
      </c>
      <c r="V14" s="230">
        <f t="shared" si="9"/>
        <v>13200</v>
      </c>
      <c r="W14" s="230">
        <f t="shared" si="9"/>
        <v>0</v>
      </c>
      <c r="X14" s="230">
        <f t="shared" si="9"/>
        <v>0</v>
      </c>
      <c r="Y14" s="230">
        <f t="shared" si="9"/>
        <v>0</v>
      </c>
      <c r="Z14" s="230">
        <f t="shared" si="9"/>
        <v>13200</v>
      </c>
      <c r="AA14" s="230">
        <f t="shared" si="9"/>
        <v>20</v>
      </c>
      <c r="AB14" s="230">
        <f t="shared" si="9"/>
        <v>300</v>
      </c>
      <c r="AC14" s="230">
        <f t="shared" si="9"/>
        <v>2</v>
      </c>
      <c r="AD14" s="230">
        <f t="shared" si="9"/>
        <v>12000</v>
      </c>
      <c r="AE14" s="230">
        <f t="shared" si="9"/>
        <v>0</v>
      </c>
      <c r="AF14" s="230">
        <f t="shared" si="9"/>
        <v>0</v>
      </c>
      <c r="AG14" s="230">
        <f t="shared" si="9"/>
        <v>12000</v>
      </c>
      <c r="AH14" s="230">
        <f t="shared" si="9"/>
        <v>22000</v>
      </c>
      <c r="AI14" s="97">
        <f>SUM(AI13:AI13)</f>
        <v>12000</v>
      </c>
      <c r="AJ14" s="155">
        <f>SUM(AJ13:AJ13)</f>
        <v>10000</v>
      </c>
      <c r="AK14" s="1205" t="s">
        <v>474</v>
      </c>
      <c r="AL14" s="1206"/>
      <c r="AM14" s="1206"/>
      <c r="AN14" s="1206"/>
    </row>
    <row r="15" spans="1:41" ht="18" hidden="1" customHeight="1" x14ac:dyDescent="0.25">
      <c r="A15" s="1090" t="s">
        <v>51</v>
      </c>
      <c r="B15" s="977"/>
      <c r="C15" s="977"/>
      <c r="D15" s="977"/>
      <c r="E15" s="977"/>
      <c r="F15" s="977"/>
      <c r="G15" s="977"/>
      <c r="H15" s="977"/>
      <c r="I15" s="977"/>
      <c r="J15" s="977"/>
      <c r="K15" s="977"/>
      <c r="L15" s="977"/>
      <c r="M15" s="977"/>
      <c r="N15" s="977"/>
      <c r="O15" s="977"/>
      <c r="P15" s="977"/>
      <c r="Q15" s="977"/>
      <c r="R15" s="977"/>
      <c r="S15" s="977"/>
      <c r="T15" s="977"/>
      <c r="U15" s="977"/>
      <c r="V15" s="977"/>
      <c r="W15" s="977"/>
      <c r="X15" s="977"/>
      <c r="Y15" s="977"/>
      <c r="Z15" s="977"/>
      <c r="AA15" s="977"/>
      <c r="AB15" s="977"/>
      <c r="AC15" s="977"/>
      <c r="AD15" s="977"/>
      <c r="AE15" s="977"/>
      <c r="AF15" s="977"/>
      <c r="AG15" s="977"/>
      <c r="AH15" s="977"/>
      <c r="AI15" s="977"/>
      <c r="AJ15" s="1091"/>
      <c r="AK15" s="17"/>
    </row>
    <row r="16" spans="1:41" ht="18" hidden="1" customHeight="1" x14ac:dyDescent="0.25">
      <c r="A16" s="102">
        <v>6</v>
      </c>
      <c r="B16" s="156"/>
      <c r="C16" s="102"/>
      <c r="D16" s="103" t="s">
        <v>43</v>
      </c>
      <c r="E16" s="103">
        <v>0</v>
      </c>
      <c r="F16" s="103">
        <v>0</v>
      </c>
      <c r="G16" s="103">
        <f>F16*E16</f>
        <v>0</v>
      </c>
      <c r="H16" s="144">
        <v>0</v>
      </c>
      <c r="I16" s="144">
        <v>0</v>
      </c>
      <c r="J16" s="144">
        <f>I16*H16</f>
        <v>0</v>
      </c>
      <c r="K16" s="103">
        <v>0</v>
      </c>
      <c r="L16" s="103">
        <v>0</v>
      </c>
      <c r="M16" s="103">
        <v>0</v>
      </c>
      <c r="N16" s="103">
        <f>K16*L16*M16</f>
        <v>0</v>
      </c>
      <c r="O16" s="144">
        <v>0</v>
      </c>
      <c r="P16" s="144">
        <v>4</v>
      </c>
      <c r="Q16" s="144">
        <v>800</v>
      </c>
      <c r="R16" s="144">
        <f>O16*P16*Q16</f>
        <v>0</v>
      </c>
      <c r="S16" s="103">
        <v>0</v>
      </c>
      <c r="T16" s="103">
        <v>0</v>
      </c>
      <c r="U16" s="103">
        <v>0</v>
      </c>
      <c r="V16" s="103">
        <f>PRODUCT(S16:U16)</f>
        <v>0</v>
      </c>
      <c r="W16" s="103">
        <v>0</v>
      </c>
      <c r="X16" s="103">
        <v>0</v>
      </c>
      <c r="Y16" s="103">
        <f>PRODUCT(W16:X16)</f>
        <v>0</v>
      </c>
      <c r="Z16" s="103">
        <f>SUM(V16,Y16)</f>
        <v>0</v>
      </c>
      <c r="AA16" s="144">
        <v>0</v>
      </c>
      <c r="AB16" s="144"/>
      <c r="AC16" s="144"/>
      <c r="AD16" s="144">
        <f>PRODUCT(AA16:AC16)</f>
        <v>0</v>
      </c>
      <c r="AE16" s="144">
        <v>0</v>
      </c>
      <c r="AF16" s="144">
        <f>PRODUCT(AE16:AE16)</f>
        <v>0</v>
      </c>
      <c r="AG16" s="144">
        <f>SUM(AD16,AF16)</f>
        <v>0</v>
      </c>
      <c r="AH16" s="103">
        <f>G16+N16+Z16</f>
        <v>0</v>
      </c>
      <c r="AI16" s="144">
        <f>J16+R16+AG16</f>
        <v>0</v>
      </c>
      <c r="AJ16" s="127">
        <f>AH16-AI16</f>
        <v>0</v>
      </c>
      <c r="AK16" s="18"/>
    </row>
    <row r="17" spans="1:37" ht="18" hidden="1" customHeight="1" x14ac:dyDescent="0.25">
      <c r="A17" s="102"/>
      <c r="B17" s="156"/>
      <c r="C17" s="102"/>
      <c r="D17" s="103"/>
      <c r="E17" s="103"/>
      <c r="F17" s="103"/>
      <c r="G17" s="103"/>
      <c r="H17" s="144"/>
      <c r="I17" s="144"/>
      <c r="J17" s="144"/>
      <c r="K17" s="103"/>
      <c r="L17" s="103"/>
      <c r="M17" s="103"/>
      <c r="N17" s="103"/>
      <c r="O17" s="144"/>
      <c r="P17" s="144"/>
      <c r="Q17" s="144"/>
      <c r="R17" s="144"/>
      <c r="S17" s="103"/>
      <c r="T17" s="103"/>
      <c r="U17" s="103"/>
      <c r="V17" s="103">
        <f>PRODUCT(S17:U17)</f>
        <v>0</v>
      </c>
      <c r="W17" s="103"/>
      <c r="X17" s="103"/>
      <c r="Y17" s="103">
        <f>PRODUCT(W17:X17)</f>
        <v>0</v>
      </c>
      <c r="Z17" s="103">
        <f>SUM(V17,Y17)</f>
        <v>0</v>
      </c>
      <c r="AA17" s="144"/>
      <c r="AB17" s="144"/>
      <c r="AC17" s="144"/>
      <c r="AD17" s="144">
        <f>PRODUCT(AA17:AC17)</f>
        <v>0</v>
      </c>
      <c r="AE17" s="144"/>
      <c r="AF17" s="144">
        <f>PRODUCT(AE17:AE17)</f>
        <v>0</v>
      </c>
      <c r="AG17" s="144">
        <f>SUM(AD17,AF17)</f>
        <v>0</v>
      </c>
      <c r="AH17" s="103"/>
      <c r="AI17" s="144"/>
      <c r="AJ17" s="127"/>
      <c r="AK17" s="18"/>
    </row>
    <row r="18" spans="1:37" ht="18" hidden="1" customHeight="1" x14ac:dyDescent="0.25">
      <c r="A18" s="226" t="s">
        <v>61</v>
      </c>
      <c r="B18" s="158"/>
      <c r="C18" s="158"/>
      <c r="D18" s="158"/>
      <c r="E18" s="159">
        <f>SUM(E16:E16)</f>
        <v>0</v>
      </c>
      <c r="F18" s="158"/>
      <c r="G18" s="159">
        <f>SUM(G16:G16)</f>
        <v>0</v>
      </c>
      <c r="H18" s="97">
        <f>SUM(H16:H16)</f>
        <v>0</v>
      </c>
      <c r="I18" s="160"/>
      <c r="J18" s="97">
        <f>SUM(J16:J16)</f>
        <v>0</v>
      </c>
      <c r="K18" s="159">
        <f>SUM(K16:K16)</f>
        <v>0</v>
      </c>
      <c r="L18" s="159">
        <f>SUM(L16:L16)</f>
        <v>0</v>
      </c>
      <c r="M18" s="158"/>
      <c r="N18" s="159">
        <f>SUM(N16:N16)</f>
        <v>0</v>
      </c>
      <c r="O18" s="97">
        <v>0</v>
      </c>
      <c r="P18" s="97">
        <f>SUM(P16:P16)</f>
        <v>4</v>
      </c>
      <c r="Q18" s="160"/>
      <c r="R18" s="97">
        <f>SUM(R16:R16)</f>
        <v>0</v>
      </c>
      <c r="S18" s="159">
        <f>SUM(S16:S16)</f>
        <v>0</v>
      </c>
      <c r="T18" s="158"/>
      <c r="U18" s="159">
        <f>SUM(U16:U16)</f>
        <v>0</v>
      </c>
      <c r="V18" s="158">
        <f>SUM(V16:V17)</f>
        <v>0</v>
      </c>
      <c r="W18" s="158"/>
      <c r="X18" s="159">
        <f>SUM(X16:X16)</f>
        <v>0</v>
      </c>
      <c r="Y18" s="159">
        <f>SUM(Y16:Y17)</f>
        <v>0</v>
      </c>
      <c r="Z18" s="159">
        <f>SUM(Z16:Z16)</f>
        <v>0</v>
      </c>
      <c r="AA18" s="97">
        <f>SUM(AA16:AA16)</f>
        <v>0</v>
      </c>
      <c r="AB18" s="97"/>
      <c r="AC18" s="97">
        <f>SUM(AC16:AC16)</f>
        <v>0</v>
      </c>
      <c r="AD18" s="97">
        <f>SUM(AD16:AD17)</f>
        <v>0</v>
      </c>
      <c r="AE18" s="97">
        <f>SUM(AE16:AE16)</f>
        <v>0</v>
      </c>
      <c r="AF18" s="97">
        <f>SUM(AF16:AF17)</f>
        <v>0</v>
      </c>
      <c r="AG18" s="97">
        <f>SUM(AG16:AG17)</f>
        <v>0</v>
      </c>
      <c r="AH18" s="159">
        <f>SUM(AH16:AH16)</f>
        <v>0</v>
      </c>
      <c r="AI18" s="97">
        <f>SUM(AI16:AI16)</f>
        <v>0</v>
      </c>
      <c r="AJ18" s="159">
        <f>SUM(AJ16:AJ16)</f>
        <v>0</v>
      </c>
      <c r="AK18" s="17"/>
    </row>
    <row r="19" spans="1:37" ht="15.75" customHeight="1" x14ac:dyDescent="0.25">
      <c r="A19" s="1092" t="s">
        <v>52</v>
      </c>
      <c r="B19" s="1077"/>
      <c r="C19" s="1077"/>
      <c r="D19" s="1077"/>
      <c r="E19" s="1077"/>
      <c r="F19" s="1077"/>
      <c r="G19" s="1077"/>
      <c r="H19" s="1077"/>
      <c r="I19" s="1077"/>
      <c r="J19" s="1077"/>
      <c r="K19" s="1077"/>
      <c r="L19" s="1077"/>
      <c r="M19" s="1077"/>
      <c r="N19" s="1077"/>
      <c r="O19" s="1077"/>
      <c r="P19" s="1077"/>
      <c r="Q19" s="1077"/>
      <c r="R19" s="1077"/>
      <c r="S19" s="1077"/>
      <c r="T19" s="1077"/>
      <c r="U19" s="1077"/>
      <c r="V19" s="1077"/>
      <c r="W19" s="1077"/>
      <c r="X19" s="1077"/>
      <c r="Y19" s="1077"/>
      <c r="Z19" s="1077"/>
      <c r="AA19" s="1077"/>
      <c r="AB19" s="1077"/>
      <c r="AC19" s="1077"/>
      <c r="AD19" s="1077"/>
      <c r="AE19" s="1077"/>
      <c r="AF19" s="1077"/>
      <c r="AG19" s="1077"/>
      <c r="AH19" s="1077"/>
      <c r="AI19" s="1077"/>
      <c r="AJ19" s="1093"/>
      <c r="AK19" s="17"/>
    </row>
    <row r="20" spans="1:37" ht="32.25" customHeight="1" x14ac:dyDescent="0.25">
      <c r="A20" s="810">
        <v>4</v>
      </c>
      <c r="B20" s="227" t="s">
        <v>345</v>
      </c>
      <c r="C20" s="799" t="s">
        <v>85</v>
      </c>
      <c r="D20" s="162" t="s">
        <v>42</v>
      </c>
      <c r="E20" s="163">
        <v>22</v>
      </c>
      <c r="F20" s="231"/>
      <c r="G20" s="232">
        <f t="shared" ref="G20:G22" si="10">F20*E20</f>
        <v>0</v>
      </c>
      <c r="H20" s="233"/>
      <c r="I20" s="233"/>
      <c r="J20" s="234">
        <f t="shared" ref="J20:J22" si="11">I20*H20</f>
        <v>0</v>
      </c>
      <c r="K20" s="231"/>
      <c r="L20" s="231"/>
      <c r="M20" s="231"/>
      <c r="N20" s="232">
        <f>(K20*L20*M20)</f>
        <v>0</v>
      </c>
      <c r="O20" s="233"/>
      <c r="P20" s="233"/>
      <c r="Q20" s="233"/>
      <c r="R20" s="234">
        <f t="shared" ref="R20:R22" si="12">O20*P20*Q20</f>
        <v>0</v>
      </c>
      <c r="S20" s="231">
        <v>22</v>
      </c>
      <c r="T20" s="231">
        <v>225</v>
      </c>
      <c r="U20" s="231">
        <v>2</v>
      </c>
      <c r="V20" s="231">
        <f>PRODUCT(S20:U20)</f>
        <v>9900</v>
      </c>
      <c r="W20" s="231"/>
      <c r="X20" s="231"/>
      <c r="Y20" s="235">
        <f>PRODUCT(W20:X20)</f>
        <v>0</v>
      </c>
      <c r="Z20" s="232">
        <f>SUM(V20,Y20)</f>
        <v>9900</v>
      </c>
      <c r="AA20" s="233"/>
      <c r="AB20" s="233"/>
      <c r="AC20" s="233"/>
      <c r="AD20" s="229">
        <f>PRODUCT(AA20:AC20)</f>
        <v>0</v>
      </c>
      <c r="AE20" s="233"/>
      <c r="AF20" s="229">
        <f>PRODUCT(AA20*AE20)*150</f>
        <v>0</v>
      </c>
      <c r="AG20" s="234">
        <f>SUM(AD20,AF20)</f>
        <v>0</v>
      </c>
      <c r="AH20" s="232">
        <f>G20+N20+Z20</f>
        <v>9900</v>
      </c>
      <c r="AI20" s="137">
        <f>J20+R20+AG20</f>
        <v>0</v>
      </c>
      <c r="AJ20" s="799">
        <f>AH20-AI20</f>
        <v>9900</v>
      </c>
      <c r="AK20" s="17"/>
    </row>
    <row r="21" spans="1:37" ht="26.25" customHeight="1" x14ac:dyDescent="0.25">
      <c r="A21" s="162">
        <v>5</v>
      </c>
      <c r="B21" s="168" t="s">
        <v>266</v>
      </c>
      <c r="C21" s="799" t="s">
        <v>85</v>
      </c>
      <c r="D21" s="162" t="s">
        <v>42</v>
      </c>
      <c r="E21" s="163">
        <v>22</v>
      </c>
      <c r="F21" s="231"/>
      <c r="G21" s="232">
        <f t="shared" si="10"/>
        <v>0</v>
      </c>
      <c r="H21" s="233"/>
      <c r="I21" s="233"/>
      <c r="J21" s="234">
        <f t="shared" si="11"/>
        <v>0</v>
      </c>
      <c r="K21" s="231"/>
      <c r="L21" s="231"/>
      <c r="M21" s="231"/>
      <c r="N21" s="232">
        <f>(K21*L21*M21)</f>
        <v>0</v>
      </c>
      <c r="O21" s="233"/>
      <c r="P21" s="233"/>
      <c r="Q21" s="233"/>
      <c r="R21" s="234">
        <f t="shared" si="12"/>
        <v>0</v>
      </c>
      <c r="S21" s="231">
        <v>22</v>
      </c>
      <c r="T21" s="231">
        <v>225</v>
      </c>
      <c r="U21" s="231">
        <v>2</v>
      </c>
      <c r="V21" s="231">
        <f>PRODUCT(S21:U21)</f>
        <v>9900</v>
      </c>
      <c r="W21" s="231"/>
      <c r="X21" s="231"/>
      <c r="Y21" s="235">
        <f t="shared" ref="Y21:Y22" si="13">PRODUCT(W21:X21)</f>
        <v>0</v>
      </c>
      <c r="Z21" s="232">
        <f>SUM(V21,Y21)</f>
        <v>9900</v>
      </c>
      <c r="AA21" s="236"/>
      <c r="AB21" s="236"/>
      <c r="AC21" s="236"/>
      <c r="AD21" s="229">
        <f>PRODUCT(AA21:AC21)</f>
        <v>0</v>
      </c>
      <c r="AE21" s="236"/>
      <c r="AF21" s="229">
        <f t="shared" ref="AF21:AF22" si="14">PRODUCT(AA21*AE21)*150</f>
        <v>0</v>
      </c>
      <c r="AG21" s="234">
        <f>SUM(AD21,AF21)</f>
        <v>0</v>
      </c>
      <c r="AH21" s="232">
        <f>G21+N21+Z21</f>
        <v>9900</v>
      </c>
      <c r="AI21" s="137">
        <f>J21+R21+AG21</f>
        <v>0</v>
      </c>
      <c r="AJ21" s="799">
        <f>AH21-AI21</f>
        <v>9900</v>
      </c>
      <c r="AK21" s="28"/>
    </row>
    <row r="22" spans="1:37" ht="30.75" customHeight="1" x14ac:dyDescent="0.25">
      <c r="A22" s="162">
        <v>6</v>
      </c>
      <c r="B22" s="167" t="s">
        <v>300</v>
      </c>
      <c r="C22" s="799" t="s">
        <v>85</v>
      </c>
      <c r="D22" s="162" t="s">
        <v>42</v>
      </c>
      <c r="E22" s="799">
        <v>3</v>
      </c>
      <c r="F22" s="235">
        <v>600</v>
      </c>
      <c r="G22" s="232">
        <f t="shared" si="10"/>
        <v>1800</v>
      </c>
      <c r="H22" s="236"/>
      <c r="I22" s="236"/>
      <c r="J22" s="234">
        <f t="shared" si="11"/>
        <v>0</v>
      </c>
      <c r="K22" s="235"/>
      <c r="L22" s="235"/>
      <c r="M22" s="235"/>
      <c r="N22" s="232">
        <f>K22*L22*M22</f>
        <v>0</v>
      </c>
      <c r="O22" s="236"/>
      <c r="P22" s="236"/>
      <c r="Q22" s="236"/>
      <c r="R22" s="234">
        <f t="shared" si="12"/>
        <v>0</v>
      </c>
      <c r="S22" s="235"/>
      <c r="T22" s="235"/>
      <c r="U22" s="235"/>
      <c r="V22" s="231">
        <f>PRODUCT(S22:U22)</f>
        <v>0</v>
      </c>
      <c r="W22" s="231">
        <v>150</v>
      </c>
      <c r="X22" s="231">
        <v>4</v>
      </c>
      <c r="Y22" s="235">
        <f t="shared" si="13"/>
        <v>600</v>
      </c>
      <c r="Z22" s="232">
        <f>SUM(V22,Y22)</f>
        <v>600</v>
      </c>
      <c r="AA22" s="236"/>
      <c r="AB22" s="236"/>
      <c r="AC22" s="236"/>
      <c r="AD22" s="229">
        <f>PRODUCT(AA22:AC22)</f>
        <v>0</v>
      </c>
      <c r="AE22" s="236"/>
      <c r="AF22" s="229">
        <f t="shared" si="14"/>
        <v>0</v>
      </c>
      <c r="AG22" s="234">
        <f>SUM(AD22,AF22)</f>
        <v>0</v>
      </c>
      <c r="AH22" s="232">
        <f>G22+N22+Z22</f>
        <v>2400</v>
      </c>
      <c r="AI22" s="137">
        <f>J22+R22+AG22</f>
        <v>0</v>
      </c>
      <c r="AJ22" s="799">
        <f>AH22-AI22</f>
        <v>2400</v>
      </c>
      <c r="AK22" s="28"/>
    </row>
    <row r="23" spans="1:37" ht="24.75" customHeight="1" thickBot="1" x14ac:dyDescent="0.3">
      <c r="A23" s="1094" t="s">
        <v>62</v>
      </c>
      <c r="B23" s="969"/>
      <c r="C23" s="112"/>
      <c r="D23" s="112"/>
      <c r="E23" s="192">
        <f>SUM(E20:E22)</f>
        <v>47</v>
      </c>
      <c r="F23" s="230">
        <f t="shared" ref="F23:AH23" si="15">SUM(F20:F22)</f>
        <v>600</v>
      </c>
      <c r="G23" s="76">
        <f t="shared" si="15"/>
        <v>1800</v>
      </c>
      <c r="H23" s="76">
        <f t="shared" si="15"/>
        <v>0</v>
      </c>
      <c r="I23" s="76">
        <f t="shared" si="15"/>
        <v>0</v>
      </c>
      <c r="J23" s="76">
        <f t="shared" si="15"/>
        <v>0</v>
      </c>
      <c r="K23" s="76">
        <f t="shared" si="15"/>
        <v>0</v>
      </c>
      <c r="L23" s="76">
        <f t="shared" si="15"/>
        <v>0</v>
      </c>
      <c r="M23" s="76">
        <f t="shared" si="15"/>
        <v>0</v>
      </c>
      <c r="N23" s="76">
        <f t="shared" si="15"/>
        <v>0</v>
      </c>
      <c r="O23" s="76">
        <f t="shared" si="15"/>
        <v>0</v>
      </c>
      <c r="P23" s="76">
        <f t="shared" si="15"/>
        <v>0</v>
      </c>
      <c r="Q23" s="76">
        <f t="shared" si="15"/>
        <v>0</v>
      </c>
      <c r="R23" s="76">
        <f t="shared" si="15"/>
        <v>0</v>
      </c>
      <c r="S23" s="76">
        <f t="shared" si="15"/>
        <v>44</v>
      </c>
      <c r="T23" s="76">
        <f t="shared" si="15"/>
        <v>450</v>
      </c>
      <c r="U23" s="76">
        <f t="shared" si="15"/>
        <v>4</v>
      </c>
      <c r="V23" s="76">
        <f t="shared" si="15"/>
        <v>19800</v>
      </c>
      <c r="W23" s="76">
        <f t="shared" si="15"/>
        <v>150</v>
      </c>
      <c r="X23" s="76">
        <f t="shared" si="15"/>
        <v>4</v>
      </c>
      <c r="Y23" s="76">
        <f t="shared" si="15"/>
        <v>600</v>
      </c>
      <c r="Z23" s="76">
        <f t="shared" si="15"/>
        <v>20400</v>
      </c>
      <c r="AA23" s="76">
        <f t="shared" si="15"/>
        <v>0</v>
      </c>
      <c r="AB23" s="76">
        <f t="shared" si="15"/>
        <v>0</v>
      </c>
      <c r="AC23" s="76">
        <f t="shared" si="15"/>
        <v>0</v>
      </c>
      <c r="AD23" s="76">
        <f t="shared" si="15"/>
        <v>0</v>
      </c>
      <c r="AE23" s="76">
        <f t="shared" si="15"/>
        <v>0</v>
      </c>
      <c r="AF23" s="76">
        <f t="shared" si="15"/>
        <v>0</v>
      </c>
      <c r="AG23" s="76">
        <f t="shared" si="15"/>
        <v>0</v>
      </c>
      <c r="AH23" s="76">
        <f t="shared" si="15"/>
        <v>22200</v>
      </c>
      <c r="AI23" s="97">
        <f>SUM(AI20:AI22)</f>
        <v>0</v>
      </c>
      <c r="AJ23" s="170">
        <f>SUM(AJ20:AJ22)</f>
        <v>22200</v>
      </c>
      <c r="AK23" s="29"/>
    </row>
    <row r="24" spans="1:37" s="33" customFormat="1" ht="28.5" customHeight="1" thickBot="1" x14ac:dyDescent="0.3">
      <c r="A24" s="1095" t="s">
        <v>63</v>
      </c>
      <c r="B24" s="1096"/>
      <c r="C24" s="218"/>
      <c r="D24" s="218"/>
      <c r="E24" s="218">
        <f>E11+E14+E18+E23</f>
        <v>113</v>
      </c>
      <c r="F24" s="219"/>
      <c r="G24" s="237">
        <f>G11+G14+G18+G23</f>
        <v>1800</v>
      </c>
      <c r="H24" s="237">
        <f>H11+H14+H18+H23</f>
        <v>54020</v>
      </c>
      <c r="I24" s="237"/>
      <c r="J24" s="237">
        <f>J11+J14+J18+J23</f>
        <v>54000</v>
      </c>
      <c r="K24" s="237">
        <f>K11+K14+K18+K23</f>
        <v>22</v>
      </c>
      <c r="L24" s="237">
        <f>L11+L14+L18+L23</f>
        <v>1</v>
      </c>
      <c r="M24" s="237"/>
      <c r="N24" s="237">
        <f>N11+N14+N18+N23</f>
        <v>8800</v>
      </c>
      <c r="O24" s="237">
        <f>O11+O14+O18+O23</f>
        <v>0</v>
      </c>
      <c r="P24" s="237">
        <f>P11+P14+P18+P23</f>
        <v>4</v>
      </c>
      <c r="Q24" s="237"/>
      <c r="R24" s="237">
        <f>R11+R14+R18+R23</f>
        <v>0</v>
      </c>
      <c r="S24" s="237">
        <f>S11+S14+S18+S23</f>
        <v>110</v>
      </c>
      <c r="T24" s="237"/>
      <c r="U24" s="237">
        <f>U11+U14+U18+U23</f>
        <v>22</v>
      </c>
      <c r="V24" s="237">
        <f>V11+V14+V18+V23</f>
        <v>112200</v>
      </c>
      <c r="W24" s="237"/>
      <c r="X24" s="237">
        <f>X11+X14+X18+X23</f>
        <v>4</v>
      </c>
      <c r="Y24" s="237">
        <f>Y11+Y14+Y18+Y23</f>
        <v>600</v>
      </c>
      <c r="Z24" s="237">
        <f>Z11+Z14+Z18+Z23</f>
        <v>112800</v>
      </c>
      <c r="AA24" s="237">
        <f>AA11+AA14+AA18+AA23</f>
        <v>95120</v>
      </c>
      <c r="AB24" s="237"/>
      <c r="AC24" s="237">
        <f>AC11+AC14+AC18+AC23</f>
        <v>2</v>
      </c>
      <c r="AD24" s="237"/>
      <c r="AE24" s="237">
        <f>AE11+AE14+AE18+AE23</f>
        <v>0</v>
      </c>
      <c r="AF24" s="237"/>
      <c r="AG24" s="237">
        <f>AG11+AG14+AG18+AG23</f>
        <v>107100</v>
      </c>
      <c r="AH24" s="237">
        <f>AH11+AH14+AH18+AH23</f>
        <v>123400</v>
      </c>
      <c r="AI24" s="215">
        <f>AI11+AI14+AI18+AI23</f>
        <v>161100</v>
      </c>
      <c r="AJ24" s="215">
        <f>AJ11+AJ14+AJ18+AJ23</f>
        <v>-37700</v>
      </c>
      <c r="AK24" s="34"/>
    </row>
  </sheetData>
  <conditionalFormatting sqref="D13">
    <cfRule type="containsText" dxfId="13" priority="46" operator="containsText" text="Да">
      <formula>NOT(ISERROR(SEARCH("Да",D13)))</formula>
    </cfRule>
  </conditionalFormatting>
  <conditionalFormatting sqref="D16:D17">
    <cfRule type="containsText" dxfId="12" priority="44" operator="containsText" text="Да">
      <formula>NOT(ISERROR(SEARCH("Да",D16)))</formula>
    </cfRule>
  </conditionalFormatting>
  <conditionalFormatting sqref="D9">
    <cfRule type="containsText" dxfId="11" priority="24" operator="containsText" text="Да">
      <formula>NOT(ISERROR(SEARCH("Да",D9)))</formula>
    </cfRule>
  </conditionalFormatting>
  <conditionalFormatting sqref="D20">
    <cfRule type="containsText" dxfId="10" priority="5" operator="containsText" text="Да">
      <formula>NOT(ISERROR(SEARCH("Да",D20)))</formula>
    </cfRule>
  </conditionalFormatting>
  <conditionalFormatting sqref="D21">
    <cfRule type="containsText" dxfId="9" priority="4" operator="containsText" text="Да">
      <formula>NOT(ISERROR(SEARCH("Да",D21)))</formula>
    </cfRule>
  </conditionalFormatting>
  <conditionalFormatting sqref="D22">
    <cfRule type="containsText" dxfId="8" priority="2" operator="containsText" text="Да">
      <formula>NOT(ISERROR(SEARCH("Да",D22)))</formula>
    </cfRule>
  </conditionalFormatting>
  <conditionalFormatting sqref="D10">
    <cfRule type="containsText" dxfId="7" priority="1" operator="containsText" text="Да">
      <formula>NOT(ISERROR(SEARCH("Да",D10)))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6:D17 D13 D9:D10 D20:D22">
      <formula1>"Да,Нет"</formula1>
    </dataValidation>
  </dataValidations>
  <pageMargins left="0.7" right="0.7" top="0.75" bottom="0.75" header="0.3" footer="0.3"/>
  <pageSetup paperSize="9" scale="4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5"/>
  <sheetViews>
    <sheetView topLeftCell="G1" zoomScale="60" zoomScaleNormal="60" workbookViewId="0">
      <selection activeCell="J19" sqref="J19"/>
    </sheetView>
  </sheetViews>
  <sheetFormatPr defaultColWidth="15.5703125" defaultRowHeight="18.75" x14ac:dyDescent="0.3"/>
  <cols>
    <col min="1" max="1" width="13.85546875" style="205" customWidth="1"/>
    <col min="2" max="2" width="56.140625" style="205" customWidth="1"/>
    <col min="3" max="3" width="15" style="205" customWidth="1"/>
    <col min="4" max="4" width="15.5703125" style="205" hidden="1" customWidth="1"/>
    <col min="5" max="5" width="12.7109375" style="205" customWidth="1"/>
    <col min="6" max="6" width="11" style="205" hidden="1" customWidth="1"/>
    <col min="7" max="7" width="15.5703125" style="205"/>
    <col min="8" max="8" width="12.42578125" style="205" customWidth="1"/>
    <col min="9" max="10" width="11" style="205" customWidth="1"/>
    <col min="11" max="11" width="10.28515625" style="205" hidden="1" customWidth="1"/>
    <col min="12" max="12" width="9.85546875" style="205" hidden="1" customWidth="1"/>
    <col min="13" max="13" width="11.28515625" style="205" hidden="1" customWidth="1"/>
    <col min="14" max="14" width="15.28515625" style="205" customWidth="1"/>
    <col min="15" max="15" width="0.42578125" style="205" hidden="1" customWidth="1"/>
    <col min="16" max="16" width="13.5703125" style="205" customWidth="1"/>
    <col min="17" max="17" width="14" style="205" customWidth="1"/>
    <col min="18" max="18" width="12.5703125" style="205" customWidth="1"/>
    <col min="19" max="19" width="0.28515625" style="205" hidden="1" customWidth="1"/>
    <col min="20" max="20" width="12.7109375" style="205" hidden="1" customWidth="1"/>
    <col min="21" max="21" width="11.28515625" style="205" hidden="1" customWidth="1"/>
    <col min="22" max="22" width="14.85546875" style="205" customWidth="1"/>
    <col min="23" max="24" width="12.140625" style="205" hidden="1" customWidth="1"/>
    <col min="25" max="25" width="13.5703125" style="205" customWidth="1"/>
    <col min="26" max="26" width="14.42578125" style="205" hidden="1" customWidth="1"/>
    <col min="27" max="28" width="11.42578125" style="205" customWidth="1"/>
    <col min="29" max="29" width="12.140625" style="205" customWidth="1"/>
    <col min="30" max="30" width="11.85546875" style="205" customWidth="1"/>
    <col min="31" max="31" width="11.140625" style="205" customWidth="1"/>
    <col min="32" max="32" width="11.42578125" style="205" customWidth="1"/>
    <col min="33" max="33" width="12.140625" style="205" customWidth="1"/>
    <col min="34" max="34" width="20.42578125" style="205" customWidth="1"/>
    <col min="35" max="36" width="16.85546875" style="205" customWidth="1"/>
    <col min="37" max="37" width="15.7109375" style="205" customWidth="1"/>
    <col min="38" max="16384" width="15.5703125" style="205"/>
  </cols>
  <sheetData>
    <row r="1" spans="1:37" ht="18.75" customHeight="1" x14ac:dyDescent="0.3">
      <c r="A1" s="1114" t="s">
        <v>40</v>
      </c>
      <c r="B1" s="1114"/>
      <c r="C1" s="1114"/>
      <c r="D1" s="1114"/>
      <c r="E1" s="1114"/>
      <c r="F1" s="1114"/>
      <c r="G1" s="1114"/>
      <c r="H1" s="1114"/>
      <c r="I1" s="1114"/>
      <c r="J1" s="1114"/>
      <c r="K1" s="1114"/>
      <c r="L1" s="1114"/>
      <c r="M1" s="1114"/>
      <c r="N1" s="1114"/>
      <c r="O1" s="1114"/>
      <c r="P1" s="1114"/>
      <c r="Q1" s="1114"/>
      <c r="R1" s="1114"/>
      <c r="S1" s="1114"/>
      <c r="T1" s="1114"/>
      <c r="U1" s="1114"/>
      <c r="V1" s="1114"/>
      <c r="W1" s="1114"/>
      <c r="X1" s="1114"/>
      <c r="Y1" s="1114"/>
      <c r="Z1" s="1114"/>
      <c r="AA1" s="1114"/>
      <c r="AB1" s="1114"/>
      <c r="AC1" s="1114"/>
      <c r="AD1" s="1114"/>
      <c r="AE1" s="1114"/>
      <c r="AF1" s="1114"/>
      <c r="AG1" s="124"/>
      <c r="AH1" s="125"/>
      <c r="AI1" s="125"/>
      <c r="AJ1" s="125"/>
      <c r="AK1" s="125"/>
    </row>
    <row r="2" spans="1:37" ht="15.75" customHeight="1" x14ac:dyDescent="0.3">
      <c r="A2" s="816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125"/>
      <c r="AK2" s="125"/>
    </row>
    <row r="3" spans="1:37" ht="15.75" customHeight="1" x14ac:dyDescent="0.3">
      <c r="A3" s="819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19"/>
      <c r="AK3" s="124"/>
    </row>
    <row r="4" spans="1:37" ht="36" customHeight="1" x14ac:dyDescent="0.3">
      <c r="A4" s="823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Баскетбол!$K$4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1079" t="s">
        <v>58</v>
      </c>
      <c r="AK4" s="1082" t="s">
        <v>74</v>
      </c>
    </row>
    <row r="5" spans="1:37" ht="33" customHeight="1" x14ac:dyDescent="0.3">
      <c r="A5" s="834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1081"/>
      <c r="AK5" s="1082"/>
    </row>
    <row r="6" spans="1:37" ht="28.5" customHeight="1" x14ac:dyDescent="0.3">
      <c r="A6" s="834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1081"/>
      <c r="AK6" s="1082"/>
    </row>
    <row r="7" spans="1:37" ht="31.5" customHeight="1" x14ac:dyDescent="0.3">
      <c r="A7" s="847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1083"/>
      <c r="AK7" s="1084"/>
    </row>
    <row r="8" spans="1:37" x14ac:dyDescent="0.3">
      <c r="A8" s="1085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1086"/>
      <c r="AK8" s="206"/>
    </row>
    <row r="9" spans="1:37" ht="30.75" customHeight="1" x14ac:dyDescent="0.3">
      <c r="A9" s="129">
        <v>1</v>
      </c>
      <c r="B9" s="128" t="s">
        <v>293</v>
      </c>
      <c r="C9" s="129" t="s">
        <v>68</v>
      </c>
      <c r="D9" s="130" t="s">
        <v>42</v>
      </c>
      <c r="E9" s="207">
        <v>0</v>
      </c>
      <c r="F9" s="135">
        <v>600</v>
      </c>
      <c r="G9" s="133">
        <f>F9*E9</f>
        <v>0</v>
      </c>
      <c r="H9" s="134"/>
      <c r="I9" s="134"/>
      <c r="J9" s="134">
        <f>I9*H9</f>
        <v>0</v>
      </c>
      <c r="K9" s="135">
        <v>0</v>
      </c>
      <c r="L9" s="135">
        <v>0</v>
      </c>
      <c r="M9" s="135">
        <v>600</v>
      </c>
      <c r="N9" s="133">
        <f>K9*L9*M9</f>
        <v>0</v>
      </c>
      <c r="O9" s="134"/>
      <c r="P9" s="134"/>
      <c r="Q9" s="134"/>
      <c r="R9" s="134">
        <f>O9*P9*Q9</f>
        <v>0</v>
      </c>
      <c r="S9" s="135">
        <v>0</v>
      </c>
      <c r="T9" s="135">
        <v>300</v>
      </c>
      <c r="U9" s="135">
        <v>2</v>
      </c>
      <c r="V9" s="135">
        <f>PRODUCT(S9:U9)</f>
        <v>0</v>
      </c>
      <c r="W9" s="135">
        <v>0</v>
      </c>
      <c r="X9" s="135">
        <v>0</v>
      </c>
      <c r="Y9" s="135">
        <f>PRODUCT(W9:X9)</f>
        <v>0</v>
      </c>
      <c r="Z9" s="133">
        <f>SUM(V9,Y9)</f>
        <v>0</v>
      </c>
      <c r="AA9" s="134"/>
      <c r="AB9" s="208"/>
      <c r="AC9" s="208"/>
      <c r="AD9" s="208">
        <f>PRODUCT(AA9:AC9)</f>
        <v>0</v>
      </c>
      <c r="AE9" s="208"/>
      <c r="AF9" s="208">
        <f>PRODUCT(AA9*AE9)*150</f>
        <v>0</v>
      </c>
      <c r="AG9" s="134">
        <f>SUM(AD9,AF9)</f>
        <v>0</v>
      </c>
      <c r="AH9" s="133">
        <f>G9+N9+Z9</f>
        <v>0</v>
      </c>
      <c r="AI9" s="137">
        <f>J9+R9+AG9</f>
        <v>0</v>
      </c>
      <c r="AJ9" s="209">
        <f>AH9-AI9</f>
        <v>0</v>
      </c>
      <c r="AK9" s="206"/>
    </row>
    <row r="10" spans="1:37" ht="32.25" customHeight="1" x14ac:dyDescent="0.3">
      <c r="A10" s="129">
        <v>2</v>
      </c>
      <c r="B10" s="128" t="s">
        <v>294</v>
      </c>
      <c r="C10" s="129" t="s">
        <v>68</v>
      </c>
      <c r="D10" s="130" t="s">
        <v>42</v>
      </c>
      <c r="E10" s="207">
        <v>2</v>
      </c>
      <c r="F10" s="135">
        <v>600</v>
      </c>
      <c r="G10" s="133">
        <f>F10*E10</f>
        <v>1200</v>
      </c>
      <c r="H10" s="134"/>
      <c r="I10" s="134"/>
      <c r="J10" s="134">
        <f>I10*H10</f>
        <v>0</v>
      </c>
      <c r="K10" s="135">
        <v>2</v>
      </c>
      <c r="L10" s="135">
        <v>1</v>
      </c>
      <c r="M10" s="135">
        <v>600</v>
      </c>
      <c r="N10" s="133">
        <f>K10*L10*M10</f>
        <v>1200</v>
      </c>
      <c r="O10" s="134"/>
      <c r="P10" s="134"/>
      <c r="Q10" s="134"/>
      <c r="R10" s="134">
        <f>O10*P10*Q10</f>
        <v>0</v>
      </c>
      <c r="S10" s="135">
        <v>2</v>
      </c>
      <c r="T10" s="135">
        <v>300</v>
      </c>
      <c r="U10" s="135">
        <v>1</v>
      </c>
      <c r="V10" s="132">
        <f>PRODUCT(S10:U10)</f>
        <v>600</v>
      </c>
      <c r="W10" s="132">
        <v>150</v>
      </c>
      <c r="X10" s="132">
        <v>0</v>
      </c>
      <c r="Y10" s="132">
        <f t="shared" ref="Y10:Y12" si="0">PRODUCT(W10:X10)</f>
        <v>0</v>
      </c>
      <c r="Z10" s="133">
        <f t="shared" ref="Z10:Z12" si="1">SUM(V10,Y10)</f>
        <v>600</v>
      </c>
      <c r="AA10" s="48"/>
      <c r="AB10" s="136"/>
      <c r="AC10" s="136"/>
      <c r="AD10" s="136">
        <f>PRODUCT(AA10:AC10)</f>
        <v>0</v>
      </c>
      <c r="AE10" s="208"/>
      <c r="AF10" s="208">
        <f t="shared" ref="AF10:AF12" si="2">PRODUCT(AA10*AE10)*150</f>
        <v>0</v>
      </c>
      <c r="AG10" s="134">
        <f>SUM(AD10,AF10)</f>
        <v>0</v>
      </c>
      <c r="AH10" s="133">
        <f>G10+N10+Z10</f>
        <v>3000</v>
      </c>
      <c r="AI10" s="137">
        <f>J10+R10+AG10</f>
        <v>0</v>
      </c>
      <c r="AJ10" s="209">
        <f t="shared" ref="AJ10" si="3">AH10-AI10</f>
        <v>3000</v>
      </c>
      <c r="AK10" s="206"/>
    </row>
    <row r="11" spans="1:37" ht="30.75" customHeight="1" x14ac:dyDescent="0.3">
      <c r="A11" s="129">
        <v>3</v>
      </c>
      <c r="B11" s="128" t="s">
        <v>295</v>
      </c>
      <c r="C11" s="129" t="s">
        <v>68</v>
      </c>
      <c r="D11" s="130" t="s">
        <v>42</v>
      </c>
      <c r="E11" s="207">
        <v>10</v>
      </c>
      <c r="F11" s="135"/>
      <c r="G11" s="133">
        <f>F11*E11</f>
        <v>0</v>
      </c>
      <c r="H11" s="134">
        <v>5</v>
      </c>
      <c r="I11" s="134"/>
      <c r="J11" s="134">
        <f>I11*H11</f>
        <v>0</v>
      </c>
      <c r="K11" s="135"/>
      <c r="L11" s="135">
        <v>1</v>
      </c>
      <c r="M11" s="135">
        <v>600</v>
      </c>
      <c r="N11" s="133">
        <f>K11*L11*M11</f>
        <v>0</v>
      </c>
      <c r="O11" s="134"/>
      <c r="P11" s="134"/>
      <c r="Q11" s="134"/>
      <c r="R11" s="134">
        <f>O11*P11*Q11</f>
        <v>0</v>
      </c>
      <c r="S11" s="135">
        <v>10</v>
      </c>
      <c r="T11" s="135">
        <v>200</v>
      </c>
      <c r="U11" s="135">
        <v>2</v>
      </c>
      <c r="V11" s="210">
        <f>PRODUCT(S11:U11)</f>
        <v>4000</v>
      </c>
      <c r="W11" s="210">
        <v>150</v>
      </c>
      <c r="X11" s="210">
        <v>0</v>
      </c>
      <c r="Y11" s="210">
        <f t="shared" ref="Y11" si="4">PRODUCT(W11:X11)</f>
        <v>0</v>
      </c>
      <c r="Z11" s="210">
        <f t="shared" ref="Z11" si="5">SUM(V11,Y11)</f>
        <v>4000</v>
      </c>
      <c r="AA11" s="47">
        <v>5</v>
      </c>
      <c r="AB11" s="47">
        <v>200</v>
      </c>
      <c r="AC11" s="47">
        <v>2</v>
      </c>
      <c r="AD11" s="47">
        <f>PRODUCT(AA11:AC11)</f>
        <v>2000</v>
      </c>
      <c r="AE11" s="208"/>
      <c r="AF11" s="208">
        <f t="shared" si="2"/>
        <v>0</v>
      </c>
      <c r="AG11" s="47">
        <f>SUM(AD11,AF11)</f>
        <v>2000</v>
      </c>
      <c r="AH11" s="210">
        <f>G11+N11+Z11</f>
        <v>4000</v>
      </c>
      <c r="AI11" s="144">
        <f>J11+R11+AG11</f>
        <v>2000</v>
      </c>
      <c r="AJ11" s="211">
        <f>AH11-AI11</f>
        <v>2000</v>
      </c>
      <c r="AK11" s="206" t="s">
        <v>416</v>
      </c>
    </row>
    <row r="12" spans="1:37" ht="33" customHeight="1" x14ac:dyDescent="0.3">
      <c r="A12" s="129">
        <v>4</v>
      </c>
      <c r="B12" s="128" t="s">
        <v>296</v>
      </c>
      <c r="C12" s="129" t="s">
        <v>69</v>
      </c>
      <c r="D12" s="130" t="s">
        <v>42</v>
      </c>
      <c r="E12" s="209">
        <v>2</v>
      </c>
      <c r="F12" s="132">
        <v>600</v>
      </c>
      <c r="G12" s="133">
        <f>F12*E12</f>
        <v>1200</v>
      </c>
      <c r="H12" s="48"/>
      <c r="I12" s="48"/>
      <c r="J12" s="134">
        <f>I12*H12</f>
        <v>0</v>
      </c>
      <c r="K12" s="132">
        <v>2</v>
      </c>
      <c r="L12" s="132">
        <v>3</v>
      </c>
      <c r="M12" s="135">
        <v>1000</v>
      </c>
      <c r="N12" s="133">
        <f t="shared" ref="N12" si="6">K12*L12*M12</f>
        <v>6000</v>
      </c>
      <c r="O12" s="48"/>
      <c r="P12" s="48"/>
      <c r="Q12" s="48"/>
      <c r="R12" s="134">
        <f t="shared" ref="R12" si="7">O12*P12*Q12</f>
        <v>0</v>
      </c>
      <c r="S12" s="132">
        <v>2</v>
      </c>
      <c r="T12" s="132">
        <v>300</v>
      </c>
      <c r="U12" s="132">
        <v>3</v>
      </c>
      <c r="V12" s="210">
        <f>PRODUCT(S12:U12)</f>
        <v>1800</v>
      </c>
      <c r="W12" s="210">
        <v>150</v>
      </c>
      <c r="X12" s="210">
        <v>0</v>
      </c>
      <c r="Y12" s="210">
        <f t="shared" si="0"/>
        <v>0</v>
      </c>
      <c r="Z12" s="210">
        <f t="shared" si="1"/>
        <v>1800</v>
      </c>
      <c r="AA12" s="47">
        <v>0</v>
      </c>
      <c r="AB12" s="47">
        <v>0</v>
      </c>
      <c r="AC12" s="47">
        <v>0</v>
      </c>
      <c r="AD12" s="47">
        <f>PRODUCT(AA12:AC12)</f>
        <v>0</v>
      </c>
      <c r="AE12" s="208"/>
      <c r="AF12" s="208">
        <f t="shared" si="2"/>
        <v>0</v>
      </c>
      <c r="AG12" s="47">
        <f>SUM(AD12,AF12)</f>
        <v>0</v>
      </c>
      <c r="AH12" s="210">
        <f>G12+N12+Z12</f>
        <v>9000</v>
      </c>
      <c r="AI12" s="144">
        <f>J12+R12+AG12</f>
        <v>0</v>
      </c>
      <c r="AJ12" s="211">
        <f>AH12-AI12</f>
        <v>9000</v>
      </c>
      <c r="AK12" s="206"/>
    </row>
    <row r="13" spans="1:37" ht="30.75" customHeight="1" x14ac:dyDescent="0.3">
      <c r="A13" s="1087" t="s">
        <v>59</v>
      </c>
      <c r="B13" s="879"/>
      <c r="C13" s="112"/>
      <c r="D13" s="112"/>
      <c r="E13" s="192">
        <f>SUM(E9:E12)</f>
        <v>14</v>
      </c>
      <c r="F13" s="76">
        <f t="shared" ref="F13:AK13" si="8">SUM(F9:F12)</f>
        <v>1800</v>
      </c>
      <c r="G13" s="76">
        <f t="shared" si="8"/>
        <v>2400</v>
      </c>
      <c r="H13" s="76">
        <f t="shared" si="8"/>
        <v>5</v>
      </c>
      <c r="I13" s="76">
        <f t="shared" si="8"/>
        <v>0</v>
      </c>
      <c r="J13" s="76">
        <f t="shared" si="8"/>
        <v>0</v>
      </c>
      <c r="K13" s="76">
        <f t="shared" si="8"/>
        <v>4</v>
      </c>
      <c r="L13" s="76">
        <f t="shared" si="8"/>
        <v>5</v>
      </c>
      <c r="M13" s="76">
        <f t="shared" si="8"/>
        <v>2800</v>
      </c>
      <c r="N13" s="76">
        <f t="shared" si="8"/>
        <v>7200</v>
      </c>
      <c r="O13" s="76">
        <f t="shared" si="8"/>
        <v>0</v>
      </c>
      <c r="P13" s="76">
        <f t="shared" si="8"/>
        <v>0</v>
      </c>
      <c r="Q13" s="76">
        <f t="shared" si="8"/>
        <v>0</v>
      </c>
      <c r="R13" s="76">
        <f t="shared" si="8"/>
        <v>0</v>
      </c>
      <c r="S13" s="76">
        <f t="shared" si="8"/>
        <v>14</v>
      </c>
      <c r="T13" s="76">
        <f t="shared" si="8"/>
        <v>1100</v>
      </c>
      <c r="U13" s="76">
        <f t="shared" si="8"/>
        <v>8</v>
      </c>
      <c r="V13" s="76">
        <f t="shared" si="8"/>
        <v>6400</v>
      </c>
      <c r="W13" s="76">
        <f t="shared" si="8"/>
        <v>450</v>
      </c>
      <c r="X13" s="76">
        <f t="shared" si="8"/>
        <v>0</v>
      </c>
      <c r="Y13" s="76">
        <f t="shared" si="8"/>
        <v>0</v>
      </c>
      <c r="Z13" s="76">
        <f t="shared" si="8"/>
        <v>6400</v>
      </c>
      <c r="AA13" s="76">
        <f t="shared" si="8"/>
        <v>5</v>
      </c>
      <c r="AB13" s="76">
        <f t="shared" si="8"/>
        <v>200</v>
      </c>
      <c r="AC13" s="76">
        <f t="shared" si="8"/>
        <v>2</v>
      </c>
      <c r="AD13" s="76">
        <f t="shared" si="8"/>
        <v>2000</v>
      </c>
      <c r="AE13" s="76">
        <f t="shared" si="8"/>
        <v>0</v>
      </c>
      <c r="AF13" s="76">
        <f t="shared" si="8"/>
        <v>0</v>
      </c>
      <c r="AG13" s="76">
        <f t="shared" si="8"/>
        <v>2000</v>
      </c>
      <c r="AH13" s="76">
        <f t="shared" si="8"/>
        <v>16000</v>
      </c>
      <c r="AI13" s="212">
        <f t="shared" si="8"/>
        <v>2000</v>
      </c>
      <c r="AJ13" s="212">
        <f t="shared" si="8"/>
        <v>14000</v>
      </c>
      <c r="AK13" s="212">
        <f t="shared" si="8"/>
        <v>0</v>
      </c>
    </row>
    <row r="14" spans="1:37" x14ac:dyDescent="0.3">
      <c r="A14" s="1196" t="s">
        <v>49</v>
      </c>
      <c r="B14" s="1125"/>
      <c r="C14" s="1125"/>
      <c r="D14" s="1125"/>
      <c r="E14" s="1125"/>
      <c r="F14" s="1125"/>
      <c r="G14" s="1125"/>
      <c r="H14" s="1125"/>
      <c r="I14" s="1125"/>
      <c r="J14" s="1125"/>
      <c r="K14" s="1125"/>
      <c r="L14" s="1125"/>
      <c r="M14" s="1125"/>
      <c r="N14" s="1125"/>
      <c r="O14" s="1125"/>
      <c r="P14" s="1125"/>
      <c r="Q14" s="1125"/>
      <c r="R14" s="1125"/>
      <c r="S14" s="1125"/>
      <c r="T14" s="1125"/>
      <c r="U14" s="1125"/>
      <c r="V14" s="1125"/>
      <c r="W14" s="1125"/>
      <c r="X14" s="1125"/>
      <c r="Y14" s="1125"/>
      <c r="Z14" s="1125"/>
      <c r="AA14" s="1125"/>
      <c r="AB14" s="1125"/>
      <c r="AC14" s="1125"/>
      <c r="AD14" s="1125"/>
      <c r="AE14" s="1125"/>
      <c r="AF14" s="1125"/>
      <c r="AG14" s="1125"/>
      <c r="AH14" s="1125"/>
      <c r="AI14" s="1125"/>
      <c r="AJ14" s="1197"/>
      <c r="AK14" s="206"/>
    </row>
    <row r="15" spans="1:37" ht="28.5" customHeight="1" x14ac:dyDescent="0.3">
      <c r="A15" s="142">
        <v>6</v>
      </c>
      <c r="B15" s="141" t="s">
        <v>297</v>
      </c>
      <c r="C15" s="142" t="s">
        <v>71</v>
      </c>
      <c r="D15" s="143" t="s">
        <v>42</v>
      </c>
      <c r="E15" s="143">
        <v>1</v>
      </c>
      <c r="F15" s="54">
        <v>600</v>
      </c>
      <c r="G15" s="54">
        <f>F15*E15</f>
        <v>600</v>
      </c>
      <c r="H15" s="47"/>
      <c r="I15" s="47"/>
      <c r="J15" s="47">
        <f>I15*H15</f>
        <v>0</v>
      </c>
      <c r="K15" s="54">
        <v>1</v>
      </c>
      <c r="L15" s="54">
        <v>1</v>
      </c>
      <c r="M15" s="54">
        <v>600</v>
      </c>
      <c r="N15" s="54">
        <f>K15*L15*M15</f>
        <v>600</v>
      </c>
      <c r="O15" s="47"/>
      <c r="P15" s="47"/>
      <c r="Q15" s="47"/>
      <c r="R15" s="47">
        <f>O15*P15*Q15</f>
        <v>0</v>
      </c>
      <c r="S15" s="54">
        <v>1</v>
      </c>
      <c r="T15" s="54">
        <v>300</v>
      </c>
      <c r="U15" s="54">
        <v>1</v>
      </c>
      <c r="V15" s="54">
        <f>PRODUCT(S15:U15)</f>
        <v>300</v>
      </c>
      <c r="W15" s="54">
        <v>150</v>
      </c>
      <c r="X15" s="54">
        <v>0</v>
      </c>
      <c r="Y15" s="54">
        <f>PRODUCT(W15:X15)</f>
        <v>0</v>
      </c>
      <c r="Z15" s="54">
        <f>SUM(V15,Y15)</f>
        <v>300</v>
      </c>
      <c r="AA15" s="47"/>
      <c r="AB15" s="47">
        <v>0</v>
      </c>
      <c r="AC15" s="47"/>
      <c r="AD15" s="47">
        <f>PRODUCT(AA15:AC15)</f>
        <v>0</v>
      </c>
      <c r="AE15" s="47"/>
      <c r="AF15" s="47">
        <f>PRODUCT(AA15*AE15)*150</f>
        <v>0</v>
      </c>
      <c r="AG15" s="47">
        <f>SUM(AD15,AF15)</f>
        <v>0</v>
      </c>
      <c r="AH15" s="54">
        <f>G15+N15+Z15</f>
        <v>1500</v>
      </c>
      <c r="AI15" s="144">
        <f>J15+R15+AG15</f>
        <v>0</v>
      </c>
      <c r="AJ15" s="213">
        <f>AH15-AI15</f>
        <v>1500</v>
      </c>
      <c r="AK15" s="206"/>
    </row>
    <row r="16" spans="1:37" ht="30.75" customHeight="1" x14ac:dyDescent="0.3">
      <c r="A16" s="1087" t="s">
        <v>60</v>
      </c>
      <c r="B16" s="879"/>
      <c r="C16" s="113"/>
      <c r="D16" s="112"/>
      <c r="E16" s="192">
        <f>SUM(E15:E15)</f>
        <v>1</v>
      </c>
      <c r="F16" s="75"/>
      <c r="G16" s="76">
        <f>SUM(G15:G15)</f>
        <v>600</v>
      </c>
      <c r="H16" s="75"/>
      <c r="I16" s="75"/>
      <c r="J16" s="76">
        <f>SUM(J15:J15)</f>
        <v>0</v>
      </c>
      <c r="K16" s="76">
        <f>SUM(K15:K15)</f>
        <v>1</v>
      </c>
      <c r="L16" s="76">
        <f>SUM(L15:L15)</f>
        <v>1</v>
      </c>
      <c r="M16" s="75"/>
      <c r="N16" s="76">
        <f>SUM(N15:N15)</f>
        <v>600</v>
      </c>
      <c r="O16" s="75"/>
      <c r="P16" s="75"/>
      <c r="Q16" s="75"/>
      <c r="R16" s="76">
        <f>SUM(R15:R15)</f>
        <v>0</v>
      </c>
      <c r="S16" s="76">
        <f>SUM(S15:S15)</f>
        <v>1</v>
      </c>
      <c r="T16" s="75"/>
      <c r="U16" s="76">
        <f>SUM(U15:U15)</f>
        <v>1</v>
      </c>
      <c r="V16" s="76">
        <f>SUM(V15:V15)</f>
        <v>300</v>
      </c>
      <c r="W16" s="75"/>
      <c r="X16" s="76">
        <f>SUM(X15:X15)</f>
        <v>0</v>
      </c>
      <c r="Y16" s="76">
        <f>SUM(Y15:Y15)</f>
        <v>0</v>
      </c>
      <c r="Z16" s="76">
        <f>SUM(Z15:Z15)</f>
        <v>300</v>
      </c>
      <c r="AA16" s="75"/>
      <c r="AB16" s="75"/>
      <c r="AC16" s="75"/>
      <c r="AD16" s="75">
        <f>SUM(AD15:AD15)</f>
        <v>0</v>
      </c>
      <c r="AE16" s="75"/>
      <c r="AF16" s="75">
        <f>SUM(AF15:AF15)</f>
        <v>0</v>
      </c>
      <c r="AG16" s="76">
        <f>SUM(AG15:AG15)</f>
        <v>0</v>
      </c>
      <c r="AH16" s="76">
        <f>SUM(AH15:AH15)</f>
        <v>1500</v>
      </c>
      <c r="AI16" s="97">
        <f>SUM(AI15:AI15)</f>
        <v>0</v>
      </c>
      <c r="AJ16" s="155">
        <f>SUM(AJ15:AJ15)</f>
        <v>1500</v>
      </c>
      <c r="AK16" s="206"/>
    </row>
    <row r="17" spans="1:37" x14ac:dyDescent="0.3">
      <c r="A17" s="1207" t="s">
        <v>51</v>
      </c>
      <c r="B17" s="881"/>
      <c r="C17" s="881"/>
      <c r="D17" s="881"/>
      <c r="E17" s="881"/>
      <c r="F17" s="881"/>
      <c r="G17" s="881"/>
      <c r="H17" s="881"/>
      <c r="I17" s="881"/>
      <c r="J17" s="881"/>
      <c r="K17" s="881"/>
      <c r="L17" s="881"/>
      <c r="M17" s="881"/>
      <c r="N17" s="881"/>
      <c r="O17" s="881"/>
      <c r="P17" s="881"/>
      <c r="Q17" s="881"/>
      <c r="R17" s="881"/>
      <c r="S17" s="881"/>
      <c r="T17" s="881"/>
      <c r="U17" s="881"/>
      <c r="V17" s="881"/>
      <c r="W17" s="881"/>
      <c r="X17" s="881"/>
      <c r="Y17" s="881"/>
      <c r="Z17" s="881"/>
      <c r="AA17" s="881"/>
      <c r="AB17" s="881"/>
      <c r="AC17" s="881"/>
      <c r="AD17" s="881"/>
      <c r="AE17" s="881"/>
      <c r="AF17" s="881"/>
      <c r="AG17" s="881"/>
      <c r="AH17" s="881"/>
      <c r="AI17" s="881"/>
      <c r="AJ17" s="1208"/>
      <c r="AK17" s="206"/>
    </row>
    <row r="18" spans="1:37" ht="34.5" customHeight="1" x14ac:dyDescent="0.3">
      <c r="A18" s="102">
        <v>7</v>
      </c>
      <c r="B18" s="156" t="s">
        <v>298</v>
      </c>
      <c r="C18" s="102" t="s">
        <v>73</v>
      </c>
      <c r="D18" s="103" t="s">
        <v>43</v>
      </c>
      <c r="E18" s="103"/>
      <c r="F18" s="64">
        <v>300</v>
      </c>
      <c r="G18" s="64">
        <f>F18*E18</f>
        <v>0</v>
      </c>
      <c r="H18" s="47">
        <v>0</v>
      </c>
      <c r="I18" s="47">
        <v>0</v>
      </c>
      <c r="J18" s="47">
        <f>I18*H18</f>
        <v>0</v>
      </c>
      <c r="K18" s="64">
        <v>2</v>
      </c>
      <c r="L18" s="64">
        <v>0</v>
      </c>
      <c r="M18" s="64">
        <v>600</v>
      </c>
      <c r="N18" s="64">
        <f>K18*L18*M18</f>
        <v>0</v>
      </c>
      <c r="O18" s="47">
        <v>0</v>
      </c>
      <c r="P18" s="47">
        <v>4</v>
      </c>
      <c r="Q18" s="47">
        <v>800</v>
      </c>
      <c r="R18" s="47">
        <f>O18*P18*Q18</f>
        <v>0</v>
      </c>
      <c r="S18" s="64">
        <v>10</v>
      </c>
      <c r="T18" s="64">
        <v>200</v>
      </c>
      <c r="U18" s="64">
        <v>2</v>
      </c>
      <c r="V18" s="64">
        <f>PRODUCT(S18:U18)</f>
        <v>4000</v>
      </c>
      <c r="W18" s="64">
        <v>150</v>
      </c>
      <c r="X18" s="64">
        <v>0</v>
      </c>
      <c r="Y18" s="64">
        <f>PRODUCT(W18:X18)</f>
        <v>0</v>
      </c>
      <c r="Z18" s="64">
        <f>SUM(V18,Y18)</f>
        <v>4000</v>
      </c>
      <c r="AA18" s="47">
        <v>0</v>
      </c>
      <c r="AB18" s="47">
        <v>0</v>
      </c>
      <c r="AC18" s="47">
        <v>0</v>
      </c>
      <c r="AD18" s="47">
        <f>PRODUCT(AA18:AC18)</f>
        <v>0</v>
      </c>
      <c r="AE18" s="47">
        <v>0</v>
      </c>
      <c r="AF18" s="47">
        <f>PRODUCT(AA18*AE18)*150</f>
        <v>0</v>
      </c>
      <c r="AG18" s="47">
        <f>SUM(AD18,AF18)</f>
        <v>0</v>
      </c>
      <c r="AH18" s="64">
        <f>G18+N18+Z18</f>
        <v>4000</v>
      </c>
      <c r="AI18" s="144">
        <f>J18+R18+AG18</f>
        <v>0</v>
      </c>
      <c r="AJ18" s="127">
        <f>AH18-AI18</f>
        <v>4000</v>
      </c>
      <c r="AK18" s="206"/>
    </row>
    <row r="19" spans="1:37" ht="36.75" customHeight="1" x14ac:dyDescent="0.3">
      <c r="A19" s="102">
        <v>8</v>
      </c>
      <c r="B19" s="156" t="s">
        <v>299</v>
      </c>
      <c r="C19" s="102" t="s">
        <v>163</v>
      </c>
      <c r="D19" s="103" t="s">
        <v>43</v>
      </c>
      <c r="E19" s="103">
        <v>2</v>
      </c>
      <c r="F19" s="64">
        <v>600</v>
      </c>
      <c r="G19" s="64">
        <f>F19*E19</f>
        <v>1200</v>
      </c>
      <c r="H19" s="47">
        <v>0</v>
      </c>
      <c r="I19" s="47">
        <v>0</v>
      </c>
      <c r="J19" s="47">
        <f>I19*H19</f>
        <v>0</v>
      </c>
      <c r="K19" s="64">
        <v>2</v>
      </c>
      <c r="L19" s="64">
        <v>2</v>
      </c>
      <c r="M19" s="64">
        <v>1000</v>
      </c>
      <c r="N19" s="64">
        <f>K19*L19*M19</f>
        <v>4000</v>
      </c>
      <c r="O19" s="47">
        <v>0</v>
      </c>
      <c r="P19" s="47">
        <v>4</v>
      </c>
      <c r="Q19" s="47">
        <v>800</v>
      </c>
      <c r="R19" s="47">
        <f>O19*P19*Q19</f>
        <v>0</v>
      </c>
      <c r="S19" s="64">
        <v>2</v>
      </c>
      <c r="T19" s="64">
        <v>300</v>
      </c>
      <c r="U19" s="64">
        <v>2</v>
      </c>
      <c r="V19" s="64">
        <f>PRODUCT(S19:U19)</f>
        <v>1200</v>
      </c>
      <c r="W19" s="64"/>
      <c r="X19" s="64"/>
      <c r="Y19" s="64">
        <f>PRODUCT(W19:X19)</f>
        <v>0</v>
      </c>
      <c r="Z19" s="64">
        <f>SUM(V19,Y19)</f>
        <v>1200</v>
      </c>
      <c r="AA19" s="47"/>
      <c r="AB19" s="47"/>
      <c r="AC19" s="47"/>
      <c r="AD19" s="47">
        <f>PRODUCT(AA19:AC19)</f>
        <v>0</v>
      </c>
      <c r="AE19" s="47"/>
      <c r="AF19" s="47">
        <f>PRODUCT(AA19*AE19)*150</f>
        <v>0</v>
      </c>
      <c r="AG19" s="47">
        <f>SUM(AD19,AF19)</f>
        <v>0</v>
      </c>
      <c r="AH19" s="64">
        <f>SUM(G19,N19,Z19)</f>
        <v>6400</v>
      </c>
      <c r="AI19" s="144"/>
      <c r="AJ19" s="127">
        <f>AH19-AI19</f>
        <v>6400</v>
      </c>
      <c r="AK19" s="206"/>
    </row>
    <row r="20" spans="1:37" ht="36" customHeight="1" x14ac:dyDescent="0.3">
      <c r="A20" s="1087" t="s">
        <v>61</v>
      </c>
      <c r="B20" s="879"/>
      <c r="C20" s="112"/>
      <c r="D20" s="112"/>
      <c r="E20" s="192">
        <f>SUM(E18:E19)</f>
        <v>2</v>
      </c>
      <c r="F20" s="75"/>
      <c r="G20" s="76">
        <f>SUM(G18:G19)</f>
        <v>1200</v>
      </c>
      <c r="H20" s="76">
        <f>SUM(H18:H18)</f>
        <v>0</v>
      </c>
      <c r="I20" s="75"/>
      <c r="J20" s="76">
        <f>SUM(J18:J18)</f>
        <v>0</v>
      </c>
      <c r="K20" s="76">
        <f>SUM(K18:K18)</f>
        <v>2</v>
      </c>
      <c r="L20" s="76">
        <f>SUM(L18:L18)</f>
        <v>0</v>
      </c>
      <c r="M20" s="75"/>
      <c r="N20" s="76">
        <f>SUM(N18:N19)</f>
        <v>4000</v>
      </c>
      <c r="O20" s="76">
        <v>0</v>
      </c>
      <c r="P20" s="76">
        <f>SUM(P18:P18)</f>
        <v>4</v>
      </c>
      <c r="Q20" s="75"/>
      <c r="R20" s="76">
        <f>SUM(R18:R18)</f>
        <v>0</v>
      </c>
      <c r="S20" s="76">
        <f>SUM(S18:S18)</f>
        <v>10</v>
      </c>
      <c r="T20" s="75"/>
      <c r="U20" s="76">
        <f>SUM(U18:U18)</f>
        <v>2</v>
      </c>
      <c r="V20" s="197">
        <f>SUM(V18:V19)</f>
        <v>5200</v>
      </c>
      <c r="W20" s="75"/>
      <c r="X20" s="76">
        <f>SUM(X18:X19)</f>
        <v>0</v>
      </c>
      <c r="Y20" s="76">
        <f>SUM(Y18:Y19)</f>
        <v>0</v>
      </c>
      <c r="Z20" s="76">
        <f>SUM(Z18:Z19)</f>
        <v>5200</v>
      </c>
      <c r="AA20" s="76">
        <f>SUM(AA18:AA18)</f>
        <v>0</v>
      </c>
      <c r="AB20" s="76"/>
      <c r="AC20" s="76">
        <f>SUM(AC18:AC18)</f>
        <v>0</v>
      </c>
      <c r="AD20" s="76">
        <f>SUM(AD18:AD18)</f>
        <v>0</v>
      </c>
      <c r="AE20" s="76">
        <f>SUM(AE18:AE18)</f>
        <v>0</v>
      </c>
      <c r="AF20" s="76">
        <f>SUM(AF18:AF19)</f>
        <v>0</v>
      </c>
      <c r="AG20" s="76">
        <f>SUM(AG18:AG19)</f>
        <v>0</v>
      </c>
      <c r="AH20" s="76">
        <f>SUM(AH18:AH19)</f>
        <v>10400</v>
      </c>
      <c r="AI20" s="97">
        <f>SUM(AI18:AI19)</f>
        <v>0</v>
      </c>
      <c r="AJ20" s="159">
        <f>SUM(AJ18:AJ19)</f>
        <v>10400</v>
      </c>
      <c r="AK20" s="206"/>
    </row>
    <row r="21" spans="1:37" ht="0.75" customHeight="1" thickBot="1" x14ac:dyDescent="0.35">
      <c r="A21" s="1092" t="s">
        <v>52</v>
      </c>
      <c r="B21" s="1077"/>
      <c r="C21" s="1077"/>
      <c r="D21" s="1077"/>
      <c r="E21" s="1077"/>
      <c r="F21" s="1077"/>
      <c r="G21" s="1077"/>
      <c r="H21" s="1077"/>
      <c r="I21" s="1077"/>
      <c r="J21" s="1077"/>
      <c r="K21" s="1077"/>
      <c r="L21" s="1077"/>
      <c r="M21" s="1077"/>
      <c r="N21" s="1077"/>
      <c r="O21" s="1077"/>
      <c r="P21" s="1077"/>
      <c r="Q21" s="1077"/>
      <c r="R21" s="1077"/>
      <c r="S21" s="1077"/>
      <c r="T21" s="1077"/>
      <c r="U21" s="1077"/>
      <c r="V21" s="1077"/>
      <c r="W21" s="1077"/>
      <c r="X21" s="1077"/>
      <c r="Y21" s="1077"/>
      <c r="Z21" s="1077"/>
      <c r="AA21" s="1077"/>
      <c r="AB21" s="1077"/>
      <c r="AC21" s="1077"/>
      <c r="AD21" s="1077"/>
      <c r="AE21" s="1077"/>
      <c r="AF21" s="1077"/>
      <c r="AG21" s="1077"/>
      <c r="AH21" s="1077"/>
      <c r="AI21" s="1077"/>
      <c r="AJ21" s="1093"/>
      <c r="AK21" s="206"/>
    </row>
    <row r="22" spans="1:37" ht="19.5" hidden="1" customHeight="1" thickBot="1" x14ac:dyDescent="0.35">
      <c r="A22" s="810">
        <v>8</v>
      </c>
      <c r="B22" s="161"/>
      <c r="C22" s="799" t="s">
        <v>75</v>
      </c>
      <c r="D22" s="162" t="s">
        <v>42</v>
      </c>
      <c r="E22" s="163">
        <v>0</v>
      </c>
      <c r="F22" s="163">
        <v>0</v>
      </c>
      <c r="G22" s="162">
        <f>F22*E22</f>
        <v>0</v>
      </c>
      <c r="H22" s="160"/>
      <c r="I22" s="160"/>
      <c r="J22" s="137">
        <f t="shared" ref="J22:J23" si="9">I22*H22</f>
        <v>0</v>
      </c>
      <c r="K22" s="163">
        <v>0</v>
      </c>
      <c r="L22" s="163">
        <v>0</v>
      </c>
      <c r="M22" s="163">
        <v>0</v>
      </c>
      <c r="N22" s="162">
        <f t="shared" ref="N22" si="10">K22*L22*M22</f>
        <v>0</v>
      </c>
      <c r="O22" s="160"/>
      <c r="P22" s="160"/>
      <c r="Q22" s="160"/>
      <c r="R22" s="137">
        <f>O22*P22*Q22</f>
        <v>0</v>
      </c>
      <c r="S22" s="163">
        <v>0</v>
      </c>
      <c r="T22" s="163">
        <v>0</v>
      </c>
      <c r="U22" s="163">
        <v>0</v>
      </c>
      <c r="V22" s="163">
        <f>PRODUCT(S22:U22)</f>
        <v>0</v>
      </c>
      <c r="W22" s="163">
        <v>0</v>
      </c>
      <c r="X22" s="163">
        <v>0</v>
      </c>
      <c r="Y22" s="799">
        <f>PRODUCT(W22:X22)</f>
        <v>0</v>
      </c>
      <c r="Z22" s="162">
        <f>SUM(V22,Y22)</f>
        <v>0</v>
      </c>
      <c r="AA22" s="160"/>
      <c r="AB22" s="160"/>
      <c r="AC22" s="160"/>
      <c r="AD22" s="144">
        <f>PRODUCT(AA22:AC22)</f>
        <v>0</v>
      </c>
      <c r="AE22" s="160"/>
      <c r="AF22" s="144">
        <f>PRODUCT(AE22:AE22)</f>
        <v>0</v>
      </c>
      <c r="AG22" s="137">
        <f>SUM(AD22,AF22)</f>
        <v>0</v>
      </c>
      <c r="AH22" s="162">
        <f>G22+N22+Z22</f>
        <v>0</v>
      </c>
      <c r="AI22" s="137">
        <f>J22+R22+AG22</f>
        <v>0</v>
      </c>
      <c r="AJ22" s="799">
        <f>AH22-AI22</f>
        <v>0</v>
      </c>
      <c r="AK22" s="206"/>
    </row>
    <row r="23" spans="1:37" ht="28.5" hidden="1" customHeight="1" thickBot="1" x14ac:dyDescent="0.35">
      <c r="A23" s="162">
        <v>9</v>
      </c>
      <c r="B23" s="167"/>
      <c r="C23" s="799" t="s">
        <v>75</v>
      </c>
      <c r="D23" s="162" t="s">
        <v>42</v>
      </c>
      <c r="E23" s="799">
        <v>0</v>
      </c>
      <c r="F23" s="799">
        <v>0</v>
      </c>
      <c r="G23" s="162">
        <f>F23*E23</f>
        <v>0</v>
      </c>
      <c r="H23" s="97"/>
      <c r="I23" s="97"/>
      <c r="J23" s="137">
        <f t="shared" si="9"/>
        <v>0</v>
      </c>
      <c r="K23" s="799">
        <v>0</v>
      </c>
      <c r="L23" s="799">
        <v>0</v>
      </c>
      <c r="M23" s="799">
        <v>0</v>
      </c>
      <c r="N23" s="162">
        <f>K23*L23*M23</f>
        <v>0</v>
      </c>
      <c r="O23" s="97"/>
      <c r="P23" s="97"/>
      <c r="Q23" s="97"/>
      <c r="R23" s="137">
        <f>O23*P23*Q23</f>
        <v>0</v>
      </c>
      <c r="S23" s="799">
        <v>0</v>
      </c>
      <c r="T23" s="799">
        <v>0</v>
      </c>
      <c r="U23" s="799">
        <v>0</v>
      </c>
      <c r="V23" s="163">
        <f>PRODUCT(S23:U23)</f>
        <v>0</v>
      </c>
      <c r="W23" s="799">
        <v>0</v>
      </c>
      <c r="X23" s="799">
        <v>0</v>
      </c>
      <c r="Y23" s="799">
        <f>PRODUCT(W23:X23)</f>
        <v>0</v>
      </c>
      <c r="Z23" s="162">
        <f>SUM(V23,Y23)</f>
        <v>0</v>
      </c>
      <c r="AA23" s="97"/>
      <c r="AB23" s="97"/>
      <c r="AC23" s="97"/>
      <c r="AD23" s="144">
        <f>PRODUCT(AA23:AC23)</f>
        <v>0</v>
      </c>
      <c r="AE23" s="97"/>
      <c r="AF23" s="144">
        <f>PRODUCT(AE23:AE23)</f>
        <v>0</v>
      </c>
      <c r="AG23" s="137">
        <f>SUM(AD23,AF23)</f>
        <v>0</v>
      </c>
      <c r="AH23" s="162">
        <f>G23+N23+Z23</f>
        <v>0</v>
      </c>
      <c r="AI23" s="137">
        <f>J23+R23+AG23</f>
        <v>0</v>
      </c>
      <c r="AJ23" s="799">
        <f>AH23-AI23</f>
        <v>0</v>
      </c>
      <c r="AK23" s="206"/>
    </row>
    <row r="24" spans="1:37" ht="36.75" hidden="1" customHeight="1" thickBot="1" x14ac:dyDescent="0.35">
      <c r="A24" s="214" t="s">
        <v>62</v>
      </c>
      <c r="B24" s="169"/>
      <c r="C24" s="169"/>
      <c r="D24" s="169"/>
      <c r="E24" s="170">
        <f>SUM(E22:E23)</f>
        <v>0</v>
      </c>
      <c r="F24" s="169"/>
      <c r="G24" s="170">
        <f>SUM(G22:G23)</f>
        <v>0</v>
      </c>
      <c r="H24" s="160"/>
      <c r="I24" s="160"/>
      <c r="J24" s="97">
        <f>SUM(J22:J23)</f>
        <v>0</v>
      </c>
      <c r="K24" s="170">
        <f>SUM(K22:K23)</f>
        <v>0</v>
      </c>
      <c r="L24" s="170">
        <f>SUM(L22:L23)</f>
        <v>0</v>
      </c>
      <c r="M24" s="169"/>
      <c r="N24" s="170">
        <f>SUM(N22:N23)</f>
        <v>0</v>
      </c>
      <c r="O24" s="160"/>
      <c r="P24" s="160"/>
      <c r="Q24" s="160"/>
      <c r="R24" s="97">
        <f>SUM(R22:R23)</f>
        <v>0</v>
      </c>
      <c r="S24" s="170">
        <f>SUM(S22:S23)</f>
        <v>0</v>
      </c>
      <c r="T24" s="169"/>
      <c r="U24" s="170">
        <f>SUM(U22:U23)</f>
        <v>0</v>
      </c>
      <c r="V24" s="170">
        <f>SUM(V22:V23)</f>
        <v>0</v>
      </c>
      <c r="W24" s="169"/>
      <c r="X24" s="170">
        <f>SUM(X22:X23)</f>
        <v>0</v>
      </c>
      <c r="Y24" s="170">
        <f>SUM(Y22:Y23)</f>
        <v>0</v>
      </c>
      <c r="Z24" s="170">
        <f>SUM(Z22:Z23)</f>
        <v>0</v>
      </c>
      <c r="AA24" s="160"/>
      <c r="AB24" s="160"/>
      <c r="AC24" s="160"/>
      <c r="AD24" s="97">
        <f>SUM(AD22:AD23)</f>
        <v>0</v>
      </c>
      <c r="AE24" s="160"/>
      <c r="AF24" s="97">
        <f>SUM(AF22:AF23)</f>
        <v>0</v>
      </c>
      <c r="AG24" s="97">
        <f>SUM(AG22:AG23)</f>
        <v>0</v>
      </c>
      <c r="AH24" s="170">
        <f>SUM(AH22:AH23)</f>
        <v>0</v>
      </c>
      <c r="AI24" s="97">
        <f>SUM(AI22:AI23)</f>
        <v>0</v>
      </c>
      <c r="AJ24" s="170">
        <f>SUM(AJ22:AJ23)</f>
        <v>0</v>
      </c>
      <c r="AK24" s="206"/>
    </row>
    <row r="25" spans="1:37" s="217" customFormat="1" ht="38.25" customHeight="1" thickBot="1" x14ac:dyDescent="0.35">
      <c r="A25" s="1095" t="s">
        <v>63</v>
      </c>
      <c r="B25" s="1096"/>
      <c r="C25" s="218"/>
      <c r="D25" s="218"/>
      <c r="E25" s="218">
        <f>E13+E16+E20+E24</f>
        <v>17</v>
      </c>
      <c r="F25" s="218"/>
      <c r="G25" s="219">
        <f>G13+G16+G20+G24</f>
        <v>4200</v>
      </c>
      <c r="H25" s="219">
        <f>H13+H16+H20+H24</f>
        <v>5</v>
      </c>
      <c r="I25" s="219"/>
      <c r="J25" s="219">
        <f>J13+J16+J20+J24</f>
        <v>0</v>
      </c>
      <c r="K25" s="219">
        <f>K13+K16+K20+K24</f>
        <v>7</v>
      </c>
      <c r="L25" s="219">
        <f>L13+L16+L20+L24</f>
        <v>6</v>
      </c>
      <c r="M25" s="219"/>
      <c r="N25" s="219">
        <f>N13+N16+N20+N24</f>
        <v>11800</v>
      </c>
      <c r="O25" s="219">
        <f>O13+O16+O20+O24</f>
        <v>0</v>
      </c>
      <c r="P25" s="219">
        <f>P13+P16+P20+P24</f>
        <v>4</v>
      </c>
      <c r="Q25" s="219"/>
      <c r="R25" s="219">
        <f>R13+R16+R20+R24</f>
        <v>0</v>
      </c>
      <c r="S25" s="219">
        <f>S13+S16+S20+S24</f>
        <v>25</v>
      </c>
      <c r="T25" s="219"/>
      <c r="U25" s="219">
        <f>U13+U16+U20+U24</f>
        <v>11</v>
      </c>
      <c r="V25" s="219">
        <f>V13+V16+V20+V24</f>
        <v>11900</v>
      </c>
      <c r="W25" s="219"/>
      <c r="X25" s="219">
        <f>X13+X16+X20+X24</f>
        <v>0</v>
      </c>
      <c r="Y25" s="219">
        <f>Y13+Y16+Y20+Y24</f>
        <v>0</v>
      </c>
      <c r="Z25" s="219">
        <f>Z13+Z16+Z20+Z24</f>
        <v>11900</v>
      </c>
      <c r="AA25" s="219">
        <f>AA13+AA16+AA20+AA24</f>
        <v>5</v>
      </c>
      <c r="AB25" s="219"/>
      <c r="AC25" s="219">
        <f>AC13+AC16+AC20+AC24</f>
        <v>2</v>
      </c>
      <c r="AD25" s="219"/>
      <c r="AE25" s="219">
        <f t="shared" ref="AE25:AJ25" si="11">AE13+AE16+AE20+AE24</f>
        <v>0</v>
      </c>
      <c r="AF25" s="219">
        <f t="shared" si="11"/>
        <v>0</v>
      </c>
      <c r="AG25" s="219">
        <f t="shared" si="11"/>
        <v>2000</v>
      </c>
      <c r="AH25" s="219">
        <f t="shared" si="11"/>
        <v>27900</v>
      </c>
      <c r="AI25" s="215">
        <f t="shared" si="11"/>
        <v>2000</v>
      </c>
      <c r="AJ25" s="215">
        <f t="shared" si="11"/>
        <v>25900</v>
      </c>
      <c r="AK25" s="216"/>
    </row>
  </sheetData>
  <conditionalFormatting sqref="D22:D23">
    <cfRule type="containsText" dxfId="6" priority="12" operator="containsText" text="Да">
      <formula>NOT(ISERROR(SEARCH("Да",D22)))</formula>
    </cfRule>
  </conditionalFormatting>
  <conditionalFormatting sqref="D10">
    <cfRule type="containsText" dxfId="5" priority="4" operator="containsText" text="Да">
      <formula>NOT(ISERROR(SEARCH("Да",D10)))</formula>
    </cfRule>
  </conditionalFormatting>
  <conditionalFormatting sqref="D15">
    <cfRule type="containsText" dxfId="4" priority="3" operator="containsText" text="Да">
      <formula>NOT(ISERROR(SEARCH("Да",D15)))</formula>
    </cfRule>
  </conditionalFormatting>
  <conditionalFormatting sqref="D18">
    <cfRule type="containsText" dxfId="3" priority="1" operator="containsText" text="Да">
      <formula>NOT(ISERROR(SEARCH("Да",D18)))</formula>
    </cfRule>
  </conditionalFormatting>
  <conditionalFormatting sqref="D11:D12">
    <cfRule type="containsText" dxfId="2" priority="6" operator="containsText" text="Да">
      <formula>NOT(ISERROR(SEARCH("Да",D11)))</formula>
    </cfRule>
  </conditionalFormatting>
  <conditionalFormatting sqref="D9">
    <cfRule type="containsText" dxfId="1" priority="5" operator="containsText" text="Да">
      <formula>NOT(ISERROR(SEARCH("Да",D9)))</formula>
    </cfRule>
  </conditionalFormatting>
  <conditionalFormatting sqref="D19">
    <cfRule type="containsText" dxfId="0" priority="2" operator="containsText" text="Да">
      <formula>NOT(ISERROR(SEARCH("Да",D19)))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2:D23 D15 D9:D12 D18:D19">
      <formula1>"Да,Нет"</formula1>
    </dataValidation>
  </dataValidations>
  <pageMargins left="0.7" right="0.7" top="0.75" bottom="0.75" header="0.3" footer="0.3"/>
  <pageSetup paperSize="9"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topLeftCell="I1" zoomScale="60" zoomScaleNormal="60" workbookViewId="0">
      <selection activeCell="P2" sqref="P2"/>
    </sheetView>
  </sheetViews>
  <sheetFormatPr defaultRowHeight="21" customHeight="1" x14ac:dyDescent="0.25"/>
  <cols>
    <col min="1" max="1" width="8.5703125" customWidth="1"/>
    <col min="2" max="2" width="43" customWidth="1"/>
    <col min="3" max="3" width="11.140625" customWidth="1"/>
    <col min="4" max="4" width="6.140625" hidden="1" customWidth="1"/>
    <col min="5" max="5" width="9.42578125" hidden="1" customWidth="1"/>
    <col min="6" max="6" width="11.85546875" hidden="1" customWidth="1"/>
    <col min="7" max="7" width="17.42578125" customWidth="1"/>
    <col min="8" max="10" width="12.28515625" customWidth="1"/>
    <col min="11" max="12" width="9.42578125" hidden="1" customWidth="1"/>
    <col min="13" max="13" width="11.85546875" hidden="1" customWidth="1"/>
    <col min="14" max="14" width="15" customWidth="1"/>
    <col min="15" max="15" width="12.28515625" customWidth="1"/>
    <col min="16" max="16" width="12.42578125" customWidth="1"/>
    <col min="17" max="17" width="13" customWidth="1"/>
    <col min="18" max="18" width="16.5703125" customWidth="1"/>
    <col min="19" max="19" width="9.42578125" hidden="1" customWidth="1"/>
    <col min="20" max="20" width="12.5703125" hidden="1" customWidth="1"/>
    <col min="21" max="21" width="10" hidden="1" customWidth="1"/>
    <col min="22" max="22" width="14.7109375" customWidth="1"/>
    <col min="23" max="23" width="3.140625" hidden="1" customWidth="1"/>
    <col min="24" max="24" width="7.140625" hidden="1" customWidth="1"/>
    <col min="25" max="25" width="13.140625" customWidth="1"/>
    <col min="26" max="26" width="0.42578125" customWidth="1"/>
    <col min="27" max="28" width="11.85546875" customWidth="1"/>
    <col min="29" max="29" width="12.28515625" customWidth="1"/>
    <col min="30" max="30" width="12.42578125" customWidth="1"/>
    <col min="31" max="31" width="12.85546875" customWidth="1"/>
    <col min="32" max="32" width="13.28515625" customWidth="1"/>
    <col min="33" max="33" width="13.140625" customWidth="1"/>
    <col min="34" max="34" width="18.42578125" customWidth="1"/>
    <col min="35" max="35" width="21" customWidth="1"/>
    <col min="36" max="36" width="20.85546875" customWidth="1"/>
    <col min="37" max="37" width="16.42578125" customWidth="1"/>
  </cols>
  <sheetData>
    <row r="1" spans="1:37" ht="16.5" customHeight="1" x14ac:dyDescent="0.25">
      <c r="A1" s="866" t="s">
        <v>13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867"/>
      <c r="AH1" s="867"/>
      <c r="AI1" s="867"/>
      <c r="AJ1" s="868"/>
      <c r="AK1" s="3"/>
    </row>
    <row r="2" spans="1:37" ht="14.25" customHeight="1" x14ac:dyDescent="0.25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816"/>
      <c r="AH2" s="816"/>
      <c r="AI2" s="816"/>
      <c r="AJ2" s="870"/>
      <c r="AK2" s="3"/>
    </row>
    <row r="3" spans="1:37" ht="17.25" customHeight="1" x14ac:dyDescent="0.25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3"/>
    </row>
    <row r="4" spans="1:37" ht="26.25" customHeight="1" x14ac:dyDescent="0.25">
      <c r="A4" s="821"/>
      <c r="B4" s="822" t="s">
        <v>46</v>
      </c>
      <c r="C4" s="822" t="s">
        <v>47</v>
      </c>
      <c r="D4" s="823" t="s">
        <v>50</v>
      </c>
      <c r="E4" s="824" t="s">
        <v>318</v>
      </c>
      <c r="F4" s="825"/>
      <c r="G4" s="825"/>
      <c r="H4" s="825"/>
      <c r="I4" s="825"/>
      <c r="J4" s="826"/>
      <c r="K4" s="824" t="s">
        <v>317</v>
      </c>
      <c r="L4" s="825"/>
      <c r="M4" s="825"/>
      <c r="N4" s="825"/>
      <c r="O4" s="825"/>
      <c r="P4" s="825"/>
      <c r="Q4" s="825"/>
      <c r="R4" s="826"/>
      <c r="S4" s="824" t="s">
        <v>363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831" t="s">
        <v>74</v>
      </c>
    </row>
    <row r="5" spans="1:37" ht="21" customHeight="1" x14ac:dyDescent="0.25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842"/>
    </row>
    <row r="6" spans="1:37" ht="21" customHeight="1" x14ac:dyDescent="0.25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842"/>
    </row>
    <row r="7" spans="1:37" ht="32.25" customHeight="1" x14ac:dyDescent="0.25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851"/>
    </row>
    <row r="8" spans="1:37" ht="18.75" customHeight="1" x14ac:dyDescent="0.25">
      <c r="A8" s="852" t="s">
        <v>48</v>
      </c>
      <c r="B8" s="853"/>
      <c r="C8" s="853"/>
      <c r="D8" s="853"/>
      <c r="E8" s="853"/>
      <c r="F8" s="853"/>
      <c r="G8" s="853"/>
      <c r="H8" s="853"/>
      <c r="I8" s="853"/>
      <c r="J8" s="853"/>
      <c r="K8" s="853"/>
      <c r="L8" s="853"/>
      <c r="M8" s="853"/>
      <c r="N8" s="853"/>
      <c r="O8" s="853"/>
      <c r="P8" s="853"/>
      <c r="Q8" s="853"/>
      <c r="R8" s="853"/>
      <c r="S8" s="853"/>
      <c r="T8" s="853"/>
      <c r="U8" s="853"/>
      <c r="V8" s="853"/>
      <c r="W8" s="853"/>
      <c r="X8" s="853"/>
      <c r="Y8" s="853"/>
      <c r="Z8" s="853"/>
      <c r="AA8" s="853"/>
      <c r="AB8" s="853"/>
      <c r="AC8" s="853"/>
      <c r="AD8" s="853"/>
      <c r="AE8" s="853"/>
      <c r="AF8" s="853"/>
      <c r="AG8" s="853"/>
      <c r="AH8" s="853"/>
      <c r="AI8" s="853"/>
      <c r="AJ8" s="854"/>
      <c r="AK8" s="4"/>
    </row>
    <row r="9" spans="1:37" ht="57" customHeight="1" x14ac:dyDescent="0.25">
      <c r="A9" s="794">
        <v>1</v>
      </c>
      <c r="B9" s="110" t="s">
        <v>87</v>
      </c>
      <c r="C9" s="792" t="s">
        <v>68</v>
      </c>
      <c r="D9" s="111" t="s">
        <v>42</v>
      </c>
      <c r="E9" s="81">
        <v>4</v>
      </c>
      <c r="F9" s="81">
        <v>600</v>
      </c>
      <c r="G9" s="82">
        <f>F9*E9</f>
        <v>2400</v>
      </c>
      <c r="H9" s="873">
        <v>0</v>
      </c>
      <c r="I9" s="874"/>
      <c r="J9" s="875"/>
      <c r="K9" s="81">
        <v>4</v>
      </c>
      <c r="L9" s="81">
        <v>3</v>
      </c>
      <c r="M9" s="81">
        <v>600</v>
      </c>
      <c r="N9" s="82">
        <f>K9*L9*M9</f>
        <v>7200</v>
      </c>
      <c r="O9" s="873">
        <v>5600</v>
      </c>
      <c r="P9" s="874"/>
      <c r="Q9" s="874"/>
      <c r="R9" s="875"/>
      <c r="S9" s="81">
        <v>4</v>
      </c>
      <c r="T9" s="81">
        <v>300</v>
      </c>
      <c r="U9" s="81">
        <v>3</v>
      </c>
      <c r="V9" s="81">
        <f>PRODUCT(S9:U9)</f>
        <v>3600</v>
      </c>
      <c r="W9" s="81">
        <v>150</v>
      </c>
      <c r="X9" s="81">
        <v>0</v>
      </c>
      <c r="Y9" s="791">
        <f t="shared" ref="Y9" si="0">PRODUCT(W9:X9)</f>
        <v>0</v>
      </c>
      <c r="Z9" s="82">
        <f t="shared" ref="Z9" si="1">SUM(V9,Y9)</f>
        <v>3600</v>
      </c>
      <c r="AA9" s="873">
        <v>2400</v>
      </c>
      <c r="AB9" s="874"/>
      <c r="AC9" s="874"/>
      <c r="AD9" s="875"/>
      <c r="AE9" s="876">
        <v>600</v>
      </c>
      <c r="AF9" s="877"/>
      <c r="AG9" s="722">
        <f>AA9+AE9</f>
        <v>3000</v>
      </c>
      <c r="AH9" s="82">
        <f>G9+N9+Z9</f>
        <v>13200</v>
      </c>
      <c r="AI9" s="722">
        <f>H9+O9+AG9</f>
        <v>8600</v>
      </c>
      <c r="AJ9" s="793">
        <f>AH9-AI9</f>
        <v>4600</v>
      </c>
      <c r="AK9" s="4" t="s">
        <v>427</v>
      </c>
    </row>
    <row r="10" spans="1:37" ht="29.25" customHeight="1" x14ac:dyDescent="0.25">
      <c r="A10" s="878" t="s">
        <v>59</v>
      </c>
      <c r="B10" s="879"/>
      <c r="C10" s="112"/>
      <c r="D10" s="112"/>
      <c r="E10" s="76"/>
      <c r="F10" s="75"/>
      <c r="G10" s="76">
        <f>SUM(G9:G9)</f>
        <v>2400</v>
      </c>
      <c r="H10" s="723">
        <f t="shared" ref="H10:AJ10" si="2">SUM(H9:H9)</f>
        <v>0</v>
      </c>
      <c r="I10" s="723">
        <f t="shared" si="2"/>
        <v>0</v>
      </c>
      <c r="J10" s="723">
        <f t="shared" si="2"/>
        <v>0</v>
      </c>
      <c r="K10" s="76">
        <f t="shared" si="2"/>
        <v>4</v>
      </c>
      <c r="L10" s="76">
        <f t="shared" si="2"/>
        <v>3</v>
      </c>
      <c r="M10" s="76">
        <f t="shared" si="2"/>
        <v>600</v>
      </c>
      <c r="N10" s="76">
        <f t="shared" si="2"/>
        <v>7200</v>
      </c>
      <c r="O10" s="723">
        <f t="shared" si="2"/>
        <v>5600</v>
      </c>
      <c r="P10" s="723">
        <f t="shared" si="2"/>
        <v>0</v>
      </c>
      <c r="Q10" s="723">
        <f t="shared" si="2"/>
        <v>0</v>
      </c>
      <c r="R10" s="723">
        <f>O9</f>
        <v>5600</v>
      </c>
      <c r="S10" s="76">
        <f t="shared" si="2"/>
        <v>4</v>
      </c>
      <c r="T10" s="76">
        <f t="shared" si="2"/>
        <v>300</v>
      </c>
      <c r="U10" s="76">
        <f t="shared" si="2"/>
        <v>3</v>
      </c>
      <c r="V10" s="76">
        <f t="shared" si="2"/>
        <v>3600</v>
      </c>
      <c r="W10" s="76">
        <f t="shared" si="2"/>
        <v>150</v>
      </c>
      <c r="X10" s="76">
        <f t="shared" si="2"/>
        <v>0</v>
      </c>
      <c r="Y10" s="76">
        <f t="shared" si="2"/>
        <v>0</v>
      </c>
      <c r="Z10" s="76">
        <f t="shared" si="2"/>
        <v>3600</v>
      </c>
      <c r="AA10" s="76">
        <f t="shared" si="2"/>
        <v>2400</v>
      </c>
      <c r="AB10" s="76">
        <f t="shared" si="2"/>
        <v>0</v>
      </c>
      <c r="AC10" s="76">
        <f t="shared" si="2"/>
        <v>0</v>
      </c>
      <c r="AD10" s="76">
        <f>AA9</f>
        <v>2400</v>
      </c>
      <c r="AE10" s="76">
        <f t="shared" si="2"/>
        <v>600</v>
      </c>
      <c r="AF10" s="76">
        <f>AE9</f>
        <v>600</v>
      </c>
      <c r="AG10" s="76">
        <f t="shared" si="2"/>
        <v>3000</v>
      </c>
      <c r="AH10" s="76">
        <f t="shared" si="2"/>
        <v>13200</v>
      </c>
      <c r="AI10" s="76">
        <f t="shared" si="2"/>
        <v>8600</v>
      </c>
      <c r="AJ10" s="76">
        <f t="shared" si="2"/>
        <v>4600</v>
      </c>
      <c r="AK10" s="6"/>
    </row>
    <row r="11" spans="1:37" ht="26.25" customHeight="1" x14ac:dyDescent="0.25">
      <c r="A11" s="880" t="s">
        <v>49</v>
      </c>
      <c r="B11" s="881"/>
      <c r="C11" s="881"/>
      <c r="D11" s="881"/>
      <c r="E11" s="881"/>
      <c r="F11" s="881"/>
      <c r="G11" s="881"/>
      <c r="H11" s="881"/>
      <c r="I11" s="881"/>
      <c r="J11" s="881"/>
      <c r="K11" s="881"/>
      <c r="L11" s="881"/>
      <c r="M11" s="881"/>
      <c r="N11" s="881"/>
      <c r="O11" s="881"/>
      <c r="P11" s="881"/>
      <c r="Q11" s="881"/>
      <c r="R11" s="881"/>
      <c r="S11" s="881"/>
      <c r="T11" s="881"/>
      <c r="U11" s="881"/>
      <c r="V11" s="881"/>
      <c r="W11" s="881"/>
      <c r="X11" s="881"/>
      <c r="Y11" s="881"/>
      <c r="Z11" s="881"/>
      <c r="AA11" s="881"/>
      <c r="AB11" s="881"/>
      <c r="AC11" s="881"/>
      <c r="AD11" s="881"/>
      <c r="AE11" s="881"/>
      <c r="AF11" s="881"/>
      <c r="AG11" s="881"/>
      <c r="AH11" s="881"/>
      <c r="AI11" s="881"/>
      <c r="AJ11" s="882"/>
      <c r="AK11" s="6"/>
    </row>
    <row r="12" spans="1:37" ht="43.5" customHeight="1" x14ac:dyDescent="0.25">
      <c r="A12" s="100">
        <v>2</v>
      </c>
      <c r="B12" s="101" t="s">
        <v>88</v>
      </c>
      <c r="C12" s="127" t="s">
        <v>86</v>
      </c>
      <c r="D12" s="103" t="s">
        <v>42</v>
      </c>
      <c r="E12" s="64">
        <v>3</v>
      </c>
      <c r="F12" s="64">
        <v>600</v>
      </c>
      <c r="G12" s="64">
        <f>F12*E12</f>
        <v>1800</v>
      </c>
      <c r="H12" s="883">
        <v>6405.4</v>
      </c>
      <c r="I12" s="884"/>
      <c r="J12" s="885"/>
      <c r="K12" s="64">
        <v>3</v>
      </c>
      <c r="L12" s="64">
        <v>3</v>
      </c>
      <c r="M12" s="64">
        <v>600</v>
      </c>
      <c r="N12" s="64">
        <f>K12*L12*M12</f>
        <v>5400</v>
      </c>
      <c r="O12" s="883">
        <v>8400</v>
      </c>
      <c r="P12" s="884"/>
      <c r="Q12" s="884"/>
      <c r="R12" s="885"/>
      <c r="S12" s="64">
        <v>3</v>
      </c>
      <c r="T12" s="64">
        <v>300</v>
      </c>
      <c r="U12" s="64">
        <v>3</v>
      </c>
      <c r="V12" s="64">
        <f>PRODUCT(S12:U12)</f>
        <v>2700</v>
      </c>
      <c r="W12" s="64">
        <v>150</v>
      </c>
      <c r="X12" s="64">
        <v>0</v>
      </c>
      <c r="Y12" s="64">
        <f>PRODUCT(W12:X12)</f>
        <v>0</v>
      </c>
      <c r="Z12" s="64">
        <f>SUM(V12,Y12)</f>
        <v>2700</v>
      </c>
      <c r="AA12" s="883">
        <v>3000</v>
      </c>
      <c r="AB12" s="884"/>
      <c r="AC12" s="884"/>
      <c r="AD12" s="885"/>
      <c r="AE12" s="883">
        <v>900</v>
      </c>
      <c r="AF12" s="885"/>
      <c r="AG12" s="886">
        <f>AA12+AE12</f>
        <v>3900</v>
      </c>
      <c r="AH12" s="64">
        <f>G12+N12+Z12</f>
        <v>9900</v>
      </c>
      <c r="AI12" s="886">
        <f>H12+O12+AG12</f>
        <v>18705.400000000001</v>
      </c>
      <c r="AJ12" s="104">
        <f>AH12-AI12</f>
        <v>-8805.4000000000015</v>
      </c>
      <c r="AK12" s="25"/>
    </row>
    <row r="13" spans="1:37" ht="42.75" customHeight="1" x14ac:dyDescent="0.25">
      <c r="A13" s="100"/>
      <c r="B13" s="787" t="s">
        <v>462</v>
      </c>
      <c r="C13" s="127"/>
      <c r="D13" s="103" t="s">
        <v>42</v>
      </c>
      <c r="E13" s="64">
        <v>4</v>
      </c>
      <c r="F13" s="64">
        <v>600</v>
      </c>
      <c r="G13" s="64"/>
      <c r="H13" s="887"/>
      <c r="I13" s="888"/>
      <c r="J13" s="889"/>
      <c r="K13" s="64">
        <v>4</v>
      </c>
      <c r="L13" s="64">
        <v>3</v>
      </c>
      <c r="M13" s="64">
        <v>600</v>
      </c>
      <c r="N13" s="64"/>
      <c r="O13" s="887"/>
      <c r="P13" s="888"/>
      <c r="Q13" s="888"/>
      <c r="R13" s="889"/>
      <c r="S13" s="64">
        <v>4</v>
      </c>
      <c r="T13" s="64">
        <v>300</v>
      </c>
      <c r="U13" s="64">
        <v>4</v>
      </c>
      <c r="V13" s="64"/>
      <c r="W13" s="64">
        <v>150</v>
      </c>
      <c r="X13" s="64">
        <v>0</v>
      </c>
      <c r="Y13" s="64"/>
      <c r="Z13" s="64">
        <f>SUM(V13,Y13)</f>
        <v>0</v>
      </c>
      <c r="AA13" s="887"/>
      <c r="AB13" s="888"/>
      <c r="AC13" s="888"/>
      <c r="AD13" s="889"/>
      <c r="AE13" s="887"/>
      <c r="AF13" s="889"/>
      <c r="AG13" s="890"/>
      <c r="AH13" s="64">
        <f>G13+N13+Z13</f>
        <v>0</v>
      </c>
      <c r="AI13" s="891"/>
      <c r="AJ13" s="104">
        <f>AH13-AI13</f>
        <v>0</v>
      </c>
      <c r="AK13" s="25" t="s">
        <v>463</v>
      </c>
    </row>
    <row r="14" spans="1:37" ht="42.75" customHeight="1" x14ac:dyDescent="0.25">
      <c r="A14" s="100">
        <v>3</v>
      </c>
      <c r="B14" s="101" t="s">
        <v>90</v>
      </c>
      <c r="C14" s="127" t="s">
        <v>71</v>
      </c>
      <c r="D14" s="103" t="s">
        <v>42</v>
      </c>
      <c r="E14" s="64">
        <v>4</v>
      </c>
      <c r="F14" s="64">
        <v>600</v>
      </c>
      <c r="G14" s="64">
        <f>F14*E14</f>
        <v>2400</v>
      </c>
      <c r="H14" s="892"/>
      <c r="I14" s="893"/>
      <c r="J14" s="894"/>
      <c r="K14" s="64">
        <v>4</v>
      </c>
      <c r="L14" s="64">
        <v>3</v>
      </c>
      <c r="M14" s="64">
        <v>600</v>
      </c>
      <c r="N14" s="64">
        <f>K14*L14*M14</f>
        <v>7200</v>
      </c>
      <c r="O14" s="892"/>
      <c r="P14" s="893"/>
      <c r="Q14" s="893"/>
      <c r="R14" s="894"/>
      <c r="S14" s="64">
        <v>4</v>
      </c>
      <c r="T14" s="64">
        <v>300</v>
      </c>
      <c r="U14" s="64">
        <v>4</v>
      </c>
      <c r="V14" s="64">
        <f>PRODUCT(S14:U14)</f>
        <v>4800</v>
      </c>
      <c r="W14" s="64">
        <v>150</v>
      </c>
      <c r="X14" s="64">
        <v>0</v>
      </c>
      <c r="Y14" s="64">
        <f>PRODUCT(W14:X14)</f>
        <v>0</v>
      </c>
      <c r="Z14" s="64">
        <f>SUM(V14,Y14)</f>
        <v>4800</v>
      </c>
      <c r="AA14" s="892"/>
      <c r="AB14" s="893"/>
      <c r="AC14" s="893"/>
      <c r="AD14" s="894"/>
      <c r="AE14" s="892"/>
      <c r="AF14" s="894"/>
      <c r="AG14" s="895"/>
      <c r="AH14" s="64">
        <f>G14+N14+Z14</f>
        <v>14400</v>
      </c>
      <c r="AI14" s="896"/>
      <c r="AJ14" s="104">
        <f>AH14-AI14</f>
        <v>14400</v>
      </c>
      <c r="AK14" s="25"/>
    </row>
    <row r="15" spans="1:37" ht="24" customHeight="1" x14ac:dyDescent="0.25">
      <c r="A15" s="878" t="s">
        <v>60</v>
      </c>
      <c r="B15" s="879"/>
      <c r="C15" s="113"/>
      <c r="D15" s="112"/>
      <c r="E15" s="76">
        <f t="shared" ref="E15:I15" si="3">SUM(E12:E14)</f>
        <v>11</v>
      </c>
      <c r="F15" s="76">
        <f t="shared" si="3"/>
        <v>1800</v>
      </c>
      <c r="G15" s="76">
        <f t="shared" si="3"/>
        <v>4200</v>
      </c>
      <c r="H15" s="723">
        <f t="shared" si="3"/>
        <v>6405.4</v>
      </c>
      <c r="I15" s="723">
        <f t="shared" si="3"/>
        <v>0</v>
      </c>
      <c r="J15" s="723">
        <f>H12</f>
        <v>6405.4</v>
      </c>
      <c r="K15" s="723">
        <f t="shared" ref="K15:AJ15" si="4">SUM(K12:K14)</f>
        <v>11</v>
      </c>
      <c r="L15" s="723">
        <f t="shared" si="4"/>
        <v>9</v>
      </c>
      <c r="M15" s="723">
        <f t="shared" si="4"/>
        <v>1800</v>
      </c>
      <c r="N15" s="723">
        <f t="shared" si="4"/>
        <v>12600</v>
      </c>
      <c r="O15" s="723">
        <f>SUM(O12:O14)</f>
        <v>8400</v>
      </c>
      <c r="P15" s="723">
        <f t="shared" si="4"/>
        <v>0</v>
      </c>
      <c r="Q15" s="723">
        <f t="shared" si="4"/>
        <v>0</v>
      </c>
      <c r="R15" s="723">
        <f>O12</f>
        <v>8400</v>
      </c>
      <c r="S15" s="723">
        <f t="shared" si="4"/>
        <v>11</v>
      </c>
      <c r="T15" s="723">
        <f t="shared" si="4"/>
        <v>900</v>
      </c>
      <c r="U15" s="723">
        <f t="shared" si="4"/>
        <v>11</v>
      </c>
      <c r="V15" s="723">
        <f t="shared" si="4"/>
        <v>7500</v>
      </c>
      <c r="W15" s="723">
        <f t="shared" si="4"/>
        <v>450</v>
      </c>
      <c r="X15" s="723">
        <f t="shared" si="4"/>
        <v>0</v>
      </c>
      <c r="Y15" s="723">
        <f t="shared" si="4"/>
        <v>0</v>
      </c>
      <c r="Z15" s="723">
        <f t="shared" si="4"/>
        <v>7500</v>
      </c>
      <c r="AA15" s="723">
        <f t="shared" si="4"/>
        <v>3000</v>
      </c>
      <c r="AB15" s="723">
        <f t="shared" si="4"/>
        <v>0</v>
      </c>
      <c r="AC15" s="723">
        <f t="shared" si="4"/>
        <v>0</v>
      </c>
      <c r="AD15" s="723">
        <f>AA12</f>
        <v>3000</v>
      </c>
      <c r="AE15" s="723">
        <f t="shared" si="4"/>
        <v>900</v>
      </c>
      <c r="AF15" s="723">
        <f>AE12</f>
        <v>900</v>
      </c>
      <c r="AG15" s="723">
        <f t="shared" si="4"/>
        <v>3900</v>
      </c>
      <c r="AH15" s="723">
        <f t="shared" si="4"/>
        <v>24300</v>
      </c>
      <c r="AI15" s="723">
        <f t="shared" si="4"/>
        <v>18705.400000000001</v>
      </c>
      <c r="AJ15" s="723">
        <f t="shared" si="4"/>
        <v>5594.5999999999985</v>
      </c>
      <c r="AK15" s="6"/>
    </row>
    <row r="16" spans="1:37" ht="23.25" customHeight="1" x14ac:dyDescent="0.25">
      <c r="A16" s="897" t="s">
        <v>51</v>
      </c>
      <c r="B16" s="898"/>
      <c r="C16" s="898"/>
      <c r="D16" s="898"/>
      <c r="E16" s="898"/>
      <c r="F16" s="898"/>
      <c r="G16" s="898"/>
      <c r="H16" s="898"/>
      <c r="I16" s="898"/>
      <c r="J16" s="898"/>
      <c r="K16" s="898"/>
      <c r="L16" s="898"/>
      <c r="M16" s="898"/>
      <c r="N16" s="898"/>
      <c r="O16" s="898"/>
      <c r="P16" s="898"/>
      <c r="Q16" s="898"/>
      <c r="R16" s="898"/>
      <c r="S16" s="898"/>
      <c r="T16" s="898"/>
      <c r="U16" s="898"/>
      <c r="V16" s="898"/>
      <c r="W16" s="898"/>
      <c r="X16" s="898"/>
      <c r="Y16" s="898"/>
      <c r="Z16" s="898"/>
      <c r="AA16" s="898"/>
      <c r="AB16" s="898"/>
      <c r="AC16" s="898"/>
      <c r="AD16" s="898"/>
      <c r="AE16" s="898"/>
      <c r="AF16" s="898"/>
      <c r="AG16" s="898"/>
      <c r="AH16" s="898"/>
      <c r="AI16" s="898"/>
      <c r="AJ16" s="899"/>
      <c r="AK16" s="6"/>
    </row>
    <row r="17" spans="1:37" ht="39.75" customHeight="1" x14ac:dyDescent="0.25">
      <c r="A17" s="185">
        <v>4</v>
      </c>
      <c r="B17" s="186" t="s">
        <v>89</v>
      </c>
      <c r="C17" s="187" t="s">
        <v>73</v>
      </c>
      <c r="D17" s="188" t="s">
        <v>42</v>
      </c>
      <c r="E17" s="189">
        <v>3</v>
      </c>
      <c r="F17" s="189">
        <v>600</v>
      </c>
      <c r="G17" s="189">
        <f>F17*E17</f>
        <v>1800</v>
      </c>
      <c r="H17" s="720">
        <v>0</v>
      </c>
      <c r="I17" s="720">
        <v>0</v>
      </c>
      <c r="J17" s="720">
        <f>I17*H17</f>
        <v>0</v>
      </c>
      <c r="K17" s="189">
        <v>3</v>
      </c>
      <c r="L17" s="189">
        <v>3</v>
      </c>
      <c r="M17" s="189">
        <v>700</v>
      </c>
      <c r="N17" s="189">
        <f>K17*L17*M17</f>
        <v>6300</v>
      </c>
      <c r="O17" s="720">
        <v>0</v>
      </c>
      <c r="P17" s="720">
        <v>4</v>
      </c>
      <c r="Q17" s="720">
        <v>800</v>
      </c>
      <c r="R17" s="720">
        <f>O17*P17*Q17</f>
        <v>0</v>
      </c>
      <c r="S17" s="189">
        <v>3</v>
      </c>
      <c r="T17" s="189">
        <v>300</v>
      </c>
      <c r="U17" s="189">
        <v>3</v>
      </c>
      <c r="V17" s="189">
        <f>PRODUCT(S17:U17)</f>
        <v>2700</v>
      </c>
      <c r="W17" s="189">
        <v>150</v>
      </c>
      <c r="X17" s="189">
        <v>0</v>
      </c>
      <c r="Y17" s="189">
        <f>PRODUCT(W17:X17)</f>
        <v>0</v>
      </c>
      <c r="Z17" s="189">
        <f>SUM(V17,Y17)</f>
        <v>2700</v>
      </c>
      <c r="AA17" s="720">
        <v>0</v>
      </c>
      <c r="AB17" s="720">
        <v>300</v>
      </c>
      <c r="AC17" s="720">
        <v>0</v>
      </c>
      <c r="AD17" s="720">
        <f>PRODUCT(AA17:AC17)</f>
        <v>0</v>
      </c>
      <c r="AE17" s="720">
        <v>0</v>
      </c>
      <c r="AF17" s="720">
        <f>PRODUCT(AA17*AE17)*150</f>
        <v>0</v>
      </c>
      <c r="AG17" s="720">
        <f>SUM(AD17,AF17)</f>
        <v>0</v>
      </c>
      <c r="AH17" s="189">
        <f>G17+N17+Z17</f>
        <v>10800</v>
      </c>
      <c r="AI17" s="761">
        <f>J17+R17+AG17</f>
        <v>0</v>
      </c>
      <c r="AJ17" s="190">
        <f>AH17-AI17</f>
        <v>10800</v>
      </c>
      <c r="AK17" s="7"/>
    </row>
    <row r="18" spans="1:37" ht="18.75" customHeight="1" x14ac:dyDescent="0.25">
      <c r="A18" s="878" t="s">
        <v>61</v>
      </c>
      <c r="B18" s="879"/>
      <c r="C18" s="112"/>
      <c r="D18" s="112"/>
      <c r="E18" s="76">
        <f>SUM(E17:E17)</f>
        <v>3</v>
      </c>
      <c r="F18" s="75"/>
      <c r="G18" s="76">
        <f>SUM(G17:G17)</f>
        <v>1800</v>
      </c>
      <c r="H18" s="723">
        <f>SUM(H17:H17)</f>
        <v>0</v>
      </c>
      <c r="I18" s="721"/>
      <c r="J18" s="723">
        <f>SUM(J17:J17)</f>
        <v>0</v>
      </c>
      <c r="K18" s="76">
        <f>SUM(K17:K17)</f>
        <v>3</v>
      </c>
      <c r="L18" s="76">
        <f>SUM(L17:L17)</f>
        <v>3</v>
      </c>
      <c r="M18" s="75"/>
      <c r="N18" s="76">
        <f>SUM(N17:N17)</f>
        <v>6300</v>
      </c>
      <c r="O18" s="723">
        <v>0</v>
      </c>
      <c r="P18" s="723">
        <f>SUM(P17:P17)</f>
        <v>4</v>
      </c>
      <c r="Q18" s="721"/>
      <c r="R18" s="723">
        <f>SUM(R17:R17)</f>
        <v>0</v>
      </c>
      <c r="S18" s="76">
        <f>SUM(S17:S17)</f>
        <v>3</v>
      </c>
      <c r="T18" s="75"/>
      <c r="U18" s="76">
        <f>SUM(U17:U17)</f>
        <v>3</v>
      </c>
      <c r="V18" s="75">
        <f>SUM(V17:V17)</f>
        <v>2700</v>
      </c>
      <c r="W18" s="75"/>
      <c r="X18" s="76">
        <f>SUM(X17:X17)</f>
        <v>0</v>
      </c>
      <c r="Y18" s="76">
        <f>SUM(Y17:Y17)</f>
        <v>0</v>
      </c>
      <c r="Z18" s="76">
        <f>SUM(Z17:Z17)</f>
        <v>2700</v>
      </c>
      <c r="AA18" s="76">
        <v>0</v>
      </c>
      <c r="AB18" s="76"/>
      <c r="AC18" s="76">
        <f>SUM(AC17:AC17)</f>
        <v>0</v>
      </c>
      <c r="AD18" s="76">
        <f>SUM(AD17:AD17)</f>
        <v>0</v>
      </c>
      <c r="AE18" s="76">
        <f t="shared" ref="AE18:AJ18" si="5">SUM(AE17:AE17)</f>
        <v>0</v>
      </c>
      <c r="AF18" s="76">
        <f t="shared" si="5"/>
        <v>0</v>
      </c>
      <c r="AG18" s="76">
        <f t="shared" si="5"/>
        <v>0</v>
      </c>
      <c r="AH18" s="76">
        <f t="shared" si="5"/>
        <v>10800</v>
      </c>
      <c r="AI18" s="76">
        <f t="shared" si="5"/>
        <v>0</v>
      </c>
      <c r="AJ18" s="76">
        <f t="shared" si="5"/>
        <v>10800</v>
      </c>
      <c r="AK18" s="6"/>
    </row>
    <row r="19" spans="1:37" ht="25.5" customHeight="1" x14ac:dyDescent="0.25">
      <c r="A19" s="900" t="s">
        <v>52</v>
      </c>
      <c r="B19" s="901"/>
      <c r="C19" s="901"/>
      <c r="D19" s="901"/>
      <c r="E19" s="901"/>
      <c r="F19" s="901"/>
      <c r="G19" s="901"/>
      <c r="H19" s="901"/>
      <c r="I19" s="901"/>
      <c r="J19" s="901"/>
      <c r="K19" s="901"/>
      <c r="L19" s="901"/>
      <c r="M19" s="901"/>
      <c r="N19" s="901"/>
      <c r="O19" s="901"/>
      <c r="P19" s="901"/>
      <c r="Q19" s="901"/>
      <c r="R19" s="901"/>
      <c r="S19" s="901"/>
      <c r="T19" s="901"/>
      <c r="U19" s="901"/>
      <c r="V19" s="901"/>
      <c r="W19" s="901"/>
      <c r="X19" s="901"/>
      <c r="Y19" s="901"/>
      <c r="Z19" s="901"/>
      <c r="AA19" s="901"/>
      <c r="AB19" s="901"/>
      <c r="AC19" s="901"/>
      <c r="AD19" s="901"/>
      <c r="AE19" s="901"/>
      <c r="AF19" s="901"/>
      <c r="AG19" s="901"/>
      <c r="AH19" s="901"/>
      <c r="AI19" s="901"/>
      <c r="AJ19" s="902"/>
      <c r="AK19" s="6"/>
    </row>
    <row r="20" spans="1:37" ht="39.75" customHeight="1" x14ac:dyDescent="0.25">
      <c r="A20" s="115">
        <v>5</v>
      </c>
      <c r="B20" s="116" t="s">
        <v>91</v>
      </c>
      <c r="C20" s="117" t="s">
        <v>157</v>
      </c>
      <c r="D20" s="118" t="s">
        <v>42</v>
      </c>
      <c r="E20" s="88">
        <v>5</v>
      </c>
      <c r="F20" s="88">
        <v>450</v>
      </c>
      <c r="G20" s="87">
        <f>F20*E20</f>
        <v>2250</v>
      </c>
      <c r="H20" s="721"/>
      <c r="I20" s="721"/>
      <c r="J20" s="722">
        <f t="shared" ref="J20:J21" si="6">I20*H20</f>
        <v>0</v>
      </c>
      <c r="K20" s="88">
        <v>6</v>
      </c>
      <c r="L20" s="88">
        <v>2</v>
      </c>
      <c r="M20" s="88">
        <v>600</v>
      </c>
      <c r="N20" s="87">
        <f t="shared" ref="N20" si="7">K20*L20*M20</f>
        <v>7200</v>
      </c>
      <c r="O20" s="721"/>
      <c r="P20" s="721"/>
      <c r="Q20" s="721"/>
      <c r="R20" s="722">
        <f>O20*P20*Q20</f>
        <v>0</v>
      </c>
      <c r="S20" s="88">
        <v>6</v>
      </c>
      <c r="T20" s="88">
        <v>200</v>
      </c>
      <c r="U20" s="88">
        <v>3</v>
      </c>
      <c r="V20" s="88">
        <f>PRODUCT(S20:U20)</f>
        <v>3600</v>
      </c>
      <c r="W20" s="88">
        <v>150</v>
      </c>
      <c r="X20" s="88">
        <v>0</v>
      </c>
      <c r="Y20" s="86">
        <f>PRODUCT(W20:X20)</f>
        <v>0</v>
      </c>
      <c r="Z20" s="87">
        <f>SUM(V20,Y20)</f>
        <v>3600</v>
      </c>
      <c r="AA20" s="721"/>
      <c r="AB20" s="721"/>
      <c r="AC20" s="721"/>
      <c r="AD20" s="720">
        <f>PRODUCT(AA20:AC20)</f>
        <v>0</v>
      </c>
      <c r="AE20" s="721"/>
      <c r="AF20" s="720">
        <f>PRODUCT(AA20*AE20)*150</f>
        <v>0</v>
      </c>
      <c r="AG20" s="722">
        <f>SUM(AD20,AF20)</f>
        <v>0</v>
      </c>
      <c r="AH20" s="87">
        <f>G20+N20+Z20</f>
        <v>13050</v>
      </c>
      <c r="AI20" s="760">
        <f>J20+R20+AG20</f>
        <v>0</v>
      </c>
      <c r="AJ20" s="119">
        <f>AH20-AI20</f>
        <v>13050</v>
      </c>
      <c r="AK20" s="6"/>
    </row>
    <row r="21" spans="1:37" ht="36" customHeight="1" x14ac:dyDescent="0.25">
      <c r="A21" s="120">
        <v>6</v>
      </c>
      <c r="B21" s="121" t="s">
        <v>92</v>
      </c>
      <c r="C21" s="117" t="s">
        <v>85</v>
      </c>
      <c r="D21" s="118" t="s">
        <v>42</v>
      </c>
      <c r="E21" s="86">
        <v>2</v>
      </c>
      <c r="F21" s="86">
        <v>600</v>
      </c>
      <c r="G21" s="87">
        <f>F21*E21</f>
        <v>1200</v>
      </c>
      <c r="H21" s="723"/>
      <c r="I21" s="723"/>
      <c r="J21" s="722">
        <f t="shared" si="6"/>
        <v>0</v>
      </c>
      <c r="K21" s="86">
        <v>2</v>
      </c>
      <c r="L21" s="86">
        <v>3</v>
      </c>
      <c r="M21" s="88">
        <v>600</v>
      </c>
      <c r="N21" s="87">
        <f>K21*L21*M21</f>
        <v>3600</v>
      </c>
      <c r="O21" s="723"/>
      <c r="P21" s="723"/>
      <c r="Q21" s="723"/>
      <c r="R21" s="722">
        <f>O21*P21*Q21</f>
        <v>0</v>
      </c>
      <c r="S21" s="86">
        <v>2</v>
      </c>
      <c r="T21" s="86">
        <v>300</v>
      </c>
      <c r="U21" s="86">
        <v>3</v>
      </c>
      <c r="V21" s="88">
        <f>PRODUCT(S21:U21)</f>
        <v>1800</v>
      </c>
      <c r="W21" s="86">
        <v>150</v>
      </c>
      <c r="X21" s="86">
        <v>0</v>
      </c>
      <c r="Y21" s="86">
        <f>PRODUCT(W21:X21)</f>
        <v>0</v>
      </c>
      <c r="Z21" s="87">
        <f>SUM(V21,Y21)</f>
        <v>1800</v>
      </c>
      <c r="AA21" s="723"/>
      <c r="AB21" s="723"/>
      <c r="AC21" s="723"/>
      <c r="AD21" s="720">
        <f>PRODUCT(AA21:AC21)</f>
        <v>0</v>
      </c>
      <c r="AE21" s="723"/>
      <c r="AF21" s="720">
        <f>PRODUCT(AA21*AE21)*150</f>
        <v>0</v>
      </c>
      <c r="AG21" s="722">
        <f>SUM(AD21,AF21)</f>
        <v>0</v>
      </c>
      <c r="AH21" s="87">
        <f>SUM(G21,N21,Z21)</f>
        <v>6600</v>
      </c>
      <c r="AI21" s="760">
        <f>J21+R21+AG21</f>
        <v>0</v>
      </c>
      <c r="AJ21" s="119">
        <f>AH21-AI21</f>
        <v>6600</v>
      </c>
      <c r="AK21" s="22"/>
    </row>
    <row r="22" spans="1:37" ht="25.5" customHeight="1" thickBot="1" x14ac:dyDescent="0.3">
      <c r="A22" s="903" t="s">
        <v>62</v>
      </c>
      <c r="B22" s="904"/>
      <c r="C22" s="114"/>
      <c r="D22" s="114"/>
      <c r="E22" s="93">
        <f>SUM(E20:E21)</f>
        <v>7</v>
      </c>
      <c r="F22" s="93">
        <f t="shared" ref="F22:AH22" si="8">SUM(F20:F21)</f>
        <v>1050</v>
      </c>
      <c r="G22" s="93">
        <f t="shared" si="8"/>
        <v>3450</v>
      </c>
      <c r="H22" s="724">
        <f t="shared" si="8"/>
        <v>0</v>
      </c>
      <c r="I22" s="724">
        <f t="shared" si="8"/>
        <v>0</v>
      </c>
      <c r="J22" s="724">
        <f t="shared" si="8"/>
        <v>0</v>
      </c>
      <c r="K22" s="93">
        <f t="shared" si="8"/>
        <v>8</v>
      </c>
      <c r="L22" s="93">
        <f t="shared" si="8"/>
        <v>5</v>
      </c>
      <c r="M22" s="93">
        <f t="shared" si="8"/>
        <v>1200</v>
      </c>
      <c r="N22" s="93">
        <f t="shared" si="8"/>
        <v>10800</v>
      </c>
      <c r="O22" s="724">
        <f t="shared" si="8"/>
        <v>0</v>
      </c>
      <c r="P22" s="724">
        <f t="shared" si="8"/>
        <v>0</v>
      </c>
      <c r="Q22" s="724">
        <f t="shared" si="8"/>
        <v>0</v>
      </c>
      <c r="R22" s="724">
        <f t="shared" si="8"/>
        <v>0</v>
      </c>
      <c r="S22" s="93">
        <f t="shared" si="8"/>
        <v>8</v>
      </c>
      <c r="T22" s="93">
        <f t="shared" si="8"/>
        <v>500</v>
      </c>
      <c r="U22" s="93">
        <f t="shared" si="8"/>
        <v>6</v>
      </c>
      <c r="V22" s="93">
        <f t="shared" si="8"/>
        <v>5400</v>
      </c>
      <c r="W22" s="93">
        <f t="shared" si="8"/>
        <v>300</v>
      </c>
      <c r="X22" s="93">
        <f t="shared" si="8"/>
        <v>0</v>
      </c>
      <c r="Y22" s="93">
        <f t="shared" si="8"/>
        <v>0</v>
      </c>
      <c r="Z22" s="93">
        <f t="shared" si="8"/>
        <v>5400</v>
      </c>
      <c r="AA22" s="93">
        <f t="shared" si="8"/>
        <v>0</v>
      </c>
      <c r="AB22" s="93">
        <f t="shared" si="8"/>
        <v>0</v>
      </c>
      <c r="AC22" s="93">
        <f t="shared" si="8"/>
        <v>0</v>
      </c>
      <c r="AD22" s="93">
        <f t="shared" si="8"/>
        <v>0</v>
      </c>
      <c r="AE22" s="93">
        <f t="shared" si="8"/>
        <v>0</v>
      </c>
      <c r="AF22" s="93">
        <f t="shared" si="8"/>
        <v>0</v>
      </c>
      <c r="AG22" s="93">
        <f t="shared" si="8"/>
        <v>0</v>
      </c>
      <c r="AH22" s="93">
        <f t="shared" si="8"/>
        <v>19650</v>
      </c>
      <c r="AI22" s="97">
        <f>SUM(AI20:AI21)</f>
        <v>0</v>
      </c>
      <c r="AJ22" s="106">
        <f>SUM(AJ20:AJ21)</f>
        <v>19650</v>
      </c>
      <c r="AK22" s="23"/>
    </row>
    <row r="23" spans="1:37" s="14" customFormat="1" ht="25.5" customHeight="1" thickBot="1" x14ac:dyDescent="0.3">
      <c r="A23" s="108" t="s">
        <v>63</v>
      </c>
      <c r="B23" s="109"/>
      <c r="C23" s="109"/>
      <c r="D23" s="109"/>
      <c r="E23" s="95">
        <f>E10+E15+E18+E22</f>
        <v>21</v>
      </c>
      <c r="F23" s="95"/>
      <c r="G23" s="95">
        <f>G10+G15+G18+G22</f>
        <v>11850</v>
      </c>
      <c r="H23" s="725">
        <f>H10+H15+H18+H22</f>
        <v>6405.4</v>
      </c>
      <c r="I23" s="725"/>
      <c r="J23" s="725">
        <f>J10+J15+J18+J22</f>
        <v>6405.4</v>
      </c>
      <c r="K23" s="95">
        <f>K10+K15+K18+K22</f>
        <v>26</v>
      </c>
      <c r="L23" s="95">
        <f>L10+L15+L18+L22</f>
        <v>20</v>
      </c>
      <c r="M23" s="95"/>
      <c r="N23" s="95">
        <f>N10+N15+N18+N22</f>
        <v>36900</v>
      </c>
      <c r="O23" s="725">
        <f>O10+O15+O18+O22</f>
        <v>14000</v>
      </c>
      <c r="P23" s="725">
        <f>P10+P15+P18+P22</f>
        <v>4</v>
      </c>
      <c r="Q23" s="725"/>
      <c r="R23" s="725">
        <f>R10+R15+R18+R22</f>
        <v>14000</v>
      </c>
      <c r="S23" s="95">
        <f>S10+S15+S18+S22</f>
        <v>26</v>
      </c>
      <c r="T23" s="95"/>
      <c r="U23" s="95">
        <f>U10+U15+U18+U22</f>
        <v>23</v>
      </c>
      <c r="V23" s="95">
        <f>V10+V15+V18+V22</f>
        <v>19200</v>
      </c>
      <c r="W23" s="95"/>
      <c r="X23" s="95">
        <f>X10+X15+X18+X22</f>
        <v>0</v>
      </c>
      <c r="Y23" s="95">
        <f>Y10+Y15+Y18+Y22</f>
        <v>0</v>
      </c>
      <c r="Z23" s="95">
        <f>Z10+Z15+Z18+Z22</f>
        <v>19200</v>
      </c>
      <c r="AA23" s="95">
        <f>AA10+AA15+AA18+AA22</f>
        <v>5400</v>
      </c>
      <c r="AB23" s="95"/>
      <c r="AC23" s="95">
        <f>AC10+AC15+AC18+AC22</f>
        <v>0</v>
      </c>
      <c r="AD23" s="95"/>
      <c r="AE23" s="95">
        <f>AE10+AE15+AE18+AE22</f>
        <v>1500</v>
      </c>
      <c r="AF23" s="95"/>
      <c r="AG23" s="95">
        <f>AG10+AG15+AG18+AG22</f>
        <v>6900</v>
      </c>
      <c r="AH23" s="96">
        <f>AH10+AH15+AH18+AH22</f>
        <v>67950</v>
      </c>
      <c r="AI23" s="96">
        <f>AI10+AI15+AI18+AI22</f>
        <v>27305.4</v>
      </c>
      <c r="AJ23" s="96">
        <f>AJ10+AJ15+AJ18+AJ22</f>
        <v>40644.6</v>
      </c>
      <c r="AK23" s="31"/>
    </row>
  </sheetData>
  <conditionalFormatting sqref="D20:D21">
    <cfRule type="containsText" dxfId="256" priority="9" operator="containsText" text="Да">
      <formula>NOT(ISERROR(SEARCH("Да",D20)))</formula>
    </cfRule>
  </conditionalFormatting>
  <conditionalFormatting sqref="D14">
    <cfRule type="containsText" dxfId="255" priority="7" operator="containsText" text="Да">
      <formula>NOT(ISERROR(SEARCH("Да",D14)))</formula>
    </cfRule>
  </conditionalFormatting>
  <conditionalFormatting sqref="D17">
    <cfRule type="containsText" dxfId="254" priority="6" operator="containsText" text="Да">
      <formula>NOT(ISERROR(SEARCH("Да",D17)))</formula>
    </cfRule>
  </conditionalFormatting>
  <conditionalFormatting sqref="D9">
    <cfRule type="containsText" dxfId="253" priority="4" operator="containsText" text="Да">
      <formula>NOT(ISERROR(SEARCH("Да",D9)))</formula>
    </cfRule>
  </conditionalFormatting>
  <conditionalFormatting sqref="D12">
    <cfRule type="containsText" dxfId="252" priority="3" operator="containsText" text="Да">
      <formula>NOT(ISERROR(SEARCH("Да",D12)))</formula>
    </cfRule>
  </conditionalFormatting>
  <conditionalFormatting sqref="D13">
    <cfRule type="containsText" dxfId="251" priority="1" operator="containsText" text="Да">
      <formula>NOT(ISERROR(SEARCH("Да",D13)))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0:D21 D17 D9 D12:D14">
      <formula1>"Да,Нет"</formula1>
    </dataValidation>
  </dataValidations>
  <pageMargins left="0.7" right="0.7" top="0.75" bottom="0.75" header="0.3" footer="0.3"/>
  <pageSetup paperSize="9"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26"/>
  <sheetViews>
    <sheetView zoomScale="60" zoomScaleNormal="60" workbookViewId="0">
      <selection activeCell="AA15" sqref="AA15"/>
    </sheetView>
  </sheetViews>
  <sheetFormatPr defaultRowHeight="15" x14ac:dyDescent="0.25"/>
  <cols>
    <col min="1" max="1" width="9.140625" style="13" customWidth="1"/>
    <col min="2" max="2" width="40.28515625" style="13" customWidth="1"/>
    <col min="3" max="3" width="10.85546875" style="13" customWidth="1"/>
    <col min="4" max="4" width="9.140625" style="13" hidden="1" customWidth="1"/>
    <col min="5" max="5" width="9.42578125" style="13" hidden="1" customWidth="1"/>
    <col min="6" max="6" width="14.140625" style="13" hidden="1" customWidth="1"/>
    <col min="7" max="7" width="17.42578125" style="13" customWidth="1"/>
    <col min="8" max="8" width="14.28515625" style="13" customWidth="1"/>
    <col min="9" max="9" width="11.42578125" style="13" customWidth="1"/>
    <col min="10" max="10" width="19.7109375" style="13" customWidth="1"/>
    <col min="11" max="12" width="9.85546875" style="13" hidden="1" customWidth="1"/>
    <col min="13" max="13" width="3.85546875" style="13" hidden="1" customWidth="1"/>
    <col min="14" max="14" width="18.140625" style="13" customWidth="1"/>
    <col min="15" max="15" width="12.28515625" style="13" customWidth="1"/>
    <col min="16" max="16" width="13.28515625" style="13" customWidth="1"/>
    <col min="17" max="17" width="13.42578125" style="13" customWidth="1"/>
    <col min="18" max="18" width="17.5703125" style="13" customWidth="1"/>
    <col min="19" max="19" width="0.140625" style="13" hidden="1" customWidth="1"/>
    <col min="20" max="20" width="3" style="13" hidden="1" customWidth="1"/>
    <col min="21" max="21" width="2.85546875" style="13" hidden="1" customWidth="1"/>
    <col min="22" max="22" width="16.85546875" style="13" customWidth="1"/>
    <col min="23" max="23" width="9.7109375" style="13" hidden="1" customWidth="1"/>
    <col min="24" max="24" width="10.5703125" style="13" hidden="1" customWidth="1"/>
    <col min="25" max="25" width="12.85546875" style="13" customWidth="1"/>
    <col min="26" max="26" width="16.42578125" style="13" hidden="1" customWidth="1"/>
    <col min="27" max="27" width="14.85546875" style="13" customWidth="1"/>
    <col min="28" max="28" width="15.140625" style="13" customWidth="1"/>
    <col min="29" max="29" width="15.5703125" style="13" customWidth="1"/>
    <col min="30" max="30" width="14.7109375" style="13" customWidth="1"/>
    <col min="31" max="31" width="14.85546875" style="13" customWidth="1"/>
    <col min="32" max="32" width="13.7109375" style="13" customWidth="1"/>
    <col min="33" max="33" width="18.28515625" style="13" customWidth="1"/>
    <col min="34" max="34" width="19.5703125" style="13" customWidth="1"/>
    <col min="35" max="35" width="20.85546875" style="13" customWidth="1"/>
    <col min="36" max="36" width="18.28515625" style="13" customWidth="1"/>
    <col min="37" max="37" width="18" style="13" customWidth="1"/>
    <col min="38" max="16384" width="9.140625" style="13"/>
  </cols>
  <sheetData>
    <row r="1" spans="1:59" ht="18" customHeight="1" x14ac:dyDescent="0.25">
      <c r="A1" s="812" t="s">
        <v>14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813"/>
      <c r="AH1" s="813"/>
      <c r="AI1" s="813"/>
      <c r="AJ1" s="814"/>
      <c r="AK1" s="15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5.75" customHeight="1" x14ac:dyDescent="0.3">
      <c r="A2" s="815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126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5.75" customHeight="1" x14ac:dyDescent="0.25">
      <c r="A3" s="818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20"/>
      <c r="AK3" s="15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33" customHeight="1" x14ac:dyDescent="0.25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">
        <v>317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05" t="s">
        <v>74</v>
      </c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8.75" customHeight="1" x14ac:dyDescent="0.25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06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204" customFormat="1" ht="28.5" customHeight="1" x14ac:dyDescent="0.25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391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06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</row>
    <row r="7" spans="1:59" s="204" customFormat="1" ht="20.25" customHeight="1" x14ac:dyDescent="0.25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07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</row>
    <row r="8" spans="1:59" ht="18" x14ac:dyDescent="0.25">
      <c r="A8" s="852" t="s">
        <v>48</v>
      </c>
      <c r="B8" s="853"/>
      <c r="C8" s="853"/>
      <c r="D8" s="853"/>
      <c r="E8" s="853"/>
      <c r="F8" s="853"/>
      <c r="G8" s="853"/>
      <c r="H8" s="853"/>
      <c r="I8" s="853"/>
      <c r="J8" s="853"/>
      <c r="K8" s="853"/>
      <c r="L8" s="853"/>
      <c r="M8" s="853"/>
      <c r="N8" s="853"/>
      <c r="O8" s="853"/>
      <c r="P8" s="853"/>
      <c r="Q8" s="853"/>
      <c r="R8" s="853"/>
      <c r="S8" s="853"/>
      <c r="T8" s="853"/>
      <c r="U8" s="853"/>
      <c r="V8" s="853"/>
      <c r="W8" s="853"/>
      <c r="X8" s="853"/>
      <c r="Y8" s="853"/>
      <c r="Z8" s="853"/>
      <c r="AA8" s="853"/>
      <c r="AB8" s="853"/>
      <c r="AC8" s="853"/>
      <c r="AD8" s="853"/>
      <c r="AE8" s="853"/>
      <c r="AF8" s="853"/>
      <c r="AG8" s="853"/>
      <c r="AH8" s="853"/>
      <c r="AI8" s="853"/>
      <c r="AJ8" s="854"/>
      <c r="AK8" s="16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49.5" customHeight="1" x14ac:dyDescent="0.25">
      <c r="A9" s="593">
        <v>1</v>
      </c>
      <c r="B9" s="594" t="s">
        <v>130</v>
      </c>
      <c r="C9" s="791" t="s">
        <v>140</v>
      </c>
      <c r="D9" s="82" t="s">
        <v>42</v>
      </c>
      <c r="E9" s="585">
        <v>11</v>
      </c>
      <c r="F9" s="791">
        <v>600</v>
      </c>
      <c r="G9" s="201">
        <f>F9*E9</f>
        <v>6600</v>
      </c>
      <c r="H9" s="908">
        <v>10522.4</v>
      </c>
      <c r="I9" s="909"/>
      <c r="J9" s="910"/>
      <c r="K9" s="791">
        <v>11</v>
      </c>
      <c r="L9" s="791">
        <v>2</v>
      </c>
      <c r="M9" s="791">
        <v>600</v>
      </c>
      <c r="N9" s="201">
        <f>K9*L9*M9</f>
        <v>13200</v>
      </c>
      <c r="O9" s="908">
        <v>17600</v>
      </c>
      <c r="P9" s="909"/>
      <c r="Q9" s="909"/>
      <c r="R9" s="910"/>
      <c r="S9" s="791">
        <v>11</v>
      </c>
      <c r="T9" s="791">
        <v>300</v>
      </c>
      <c r="U9" s="791">
        <v>2</v>
      </c>
      <c r="V9" s="791">
        <f>PRODUCT(S9:U9)</f>
        <v>6600</v>
      </c>
      <c r="W9" s="202">
        <v>0</v>
      </c>
      <c r="X9" s="791">
        <v>0</v>
      </c>
      <c r="Y9" s="791">
        <f t="shared" ref="Y9" si="0">PRODUCT(W9:X9)</f>
        <v>0</v>
      </c>
      <c r="Z9" s="201">
        <f t="shared" ref="Z9" si="1">SUM(V9,Y9)</f>
        <v>6600</v>
      </c>
      <c r="AA9" s="908">
        <v>9900</v>
      </c>
      <c r="AB9" s="909"/>
      <c r="AC9" s="909"/>
      <c r="AD9" s="910"/>
      <c r="AE9" s="908">
        <v>0</v>
      </c>
      <c r="AF9" s="910"/>
      <c r="AG9" s="731">
        <f>AA9+AE9</f>
        <v>9900</v>
      </c>
      <c r="AH9" s="201">
        <f>G9+N9+Z9</f>
        <v>26400</v>
      </c>
      <c r="AI9" s="722">
        <f>H9+O9+AG9</f>
        <v>38022.400000000001</v>
      </c>
      <c r="AJ9" s="83">
        <f t="shared" ref="AJ9" si="2">AH9-AI9</f>
        <v>-11622.400000000001</v>
      </c>
      <c r="AK9" s="16" t="s">
        <v>476</v>
      </c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25.5" customHeight="1" x14ac:dyDescent="0.25">
      <c r="A10" s="911" t="s">
        <v>59</v>
      </c>
      <c r="B10" s="912"/>
      <c r="C10" s="75"/>
      <c r="D10" s="75"/>
      <c r="E10" s="364">
        <f>SUM(E9:E9)</f>
        <v>11</v>
      </c>
      <c r="F10" s="75"/>
      <c r="G10" s="76">
        <f>SUM(G9:G9)</f>
        <v>6600</v>
      </c>
      <c r="H10" s="721"/>
      <c r="I10" s="721"/>
      <c r="J10" s="723">
        <f>H9</f>
        <v>10522.4</v>
      </c>
      <c r="K10" s="76">
        <f>SUM(K9:K9)</f>
        <v>11</v>
      </c>
      <c r="L10" s="76">
        <f>SUM(L9:L9)</f>
        <v>2</v>
      </c>
      <c r="M10" s="75"/>
      <c r="N10" s="76">
        <f>SUM(N9:N9)</f>
        <v>13200</v>
      </c>
      <c r="O10" s="723">
        <v>0</v>
      </c>
      <c r="P10" s="721"/>
      <c r="Q10" s="721"/>
      <c r="R10" s="723">
        <f>O9</f>
        <v>17600</v>
      </c>
      <c r="S10" s="76">
        <f>SUM(S9:S9)</f>
        <v>11</v>
      </c>
      <c r="T10" s="75"/>
      <c r="U10" s="76">
        <f>SUM(U9:U9)</f>
        <v>2</v>
      </c>
      <c r="V10" s="76">
        <f>SUM(V9:V9)</f>
        <v>6600</v>
      </c>
      <c r="W10" s="75"/>
      <c r="X10" s="76">
        <f>SUM(X9:X9)</f>
        <v>0</v>
      </c>
      <c r="Y10" s="76">
        <f>SUM(Y9:Y9)</f>
        <v>0</v>
      </c>
      <c r="Z10" s="76">
        <f>SUM(Z9:Z9)</f>
        <v>6600</v>
      </c>
      <c r="AA10" s="723">
        <v>0</v>
      </c>
      <c r="AB10" s="721"/>
      <c r="AC10" s="723">
        <f>SUM(AC9:AC9)</f>
        <v>0</v>
      </c>
      <c r="AD10" s="723">
        <f>AA9</f>
        <v>9900</v>
      </c>
      <c r="AE10" s="723">
        <f>SUM(AE9:AE9)</f>
        <v>0</v>
      </c>
      <c r="AF10" s="723">
        <f>SUM(AF9:AF9)</f>
        <v>0</v>
      </c>
      <c r="AG10" s="723">
        <f t="shared" ref="AG10:AJ10" si="3">SUM(AG9:AG9)</f>
        <v>9900</v>
      </c>
      <c r="AH10" s="76">
        <f t="shared" si="3"/>
        <v>26400</v>
      </c>
      <c r="AI10" s="49">
        <f t="shared" si="3"/>
        <v>38022.400000000001</v>
      </c>
      <c r="AJ10" s="50">
        <f t="shared" si="3"/>
        <v>-11622.400000000001</v>
      </c>
      <c r="AK10" s="16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8" x14ac:dyDescent="0.25">
      <c r="A11" s="913" t="s">
        <v>49</v>
      </c>
      <c r="B11" s="914"/>
      <c r="C11" s="914"/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  <c r="X11" s="914"/>
      <c r="Y11" s="914"/>
      <c r="Z11" s="914"/>
      <c r="AA11" s="914"/>
      <c r="AB11" s="914"/>
      <c r="AC11" s="914"/>
      <c r="AD11" s="914"/>
      <c r="AE11" s="914"/>
      <c r="AF11" s="914"/>
      <c r="AG11" s="914"/>
      <c r="AH11" s="914"/>
      <c r="AI11" s="914"/>
      <c r="AJ11" s="915"/>
      <c r="AK11" s="16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35.25" customHeight="1" x14ac:dyDescent="0.25">
      <c r="A12" s="179">
        <v>2</v>
      </c>
      <c r="B12" s="595" t="s">
        <v>131</v>
      </c>
      <c r="C12" s="63" t="s">
        <v>190</v>
      </c>
      <c r="D12" s="64" t="s">
        <v>42</v>
      </c>
      <c r="E12" s="586">
        <v>4</v>
      </c>
      <c r="F12" s="64">
        <v>600</v>
      </c>
      <c r="G12" s="64">
        <f>F12*E12</f>
        <v>2400</v>
      </c>
      <c r="H12" s="883">
        <v>6224</v>
      </c>
      <c r="I12" s="884"/>
      <c r="J12" s="885"/>
      <c r="K12" s="64">
        <v>0</v>
      </c>
      <c r="L12" s="64">
        <v>0</v>
      </c>
      <c r="M12" s="64"/>
      <c r="N12" s="64">
        <f>K12*L12*M12</f>
        <v>0</v>
      </c>
      <c r="O12" s="883">
        <v>61200</v>
      </c>
      <c r="P12" s="884"/>
      <c r="Q12" s="884"/>
      <c r="R12" s="885"/>
      <c r="S12" s="64">
        <v>4</v>
      </c>
      <c r="T12" s="64">
        <v>300</v>
      </c>
      <c r="U12" s="64">
        <v>1</v>
      </c>
      <c r="V12" s="64">
        <f>PRODUCT(S12:U12)</f>
        <v>1200</v>
      </c>
      <c r="W12" s="64"/>
      <c r="X12" s="64">
        <v>0</v>
      </c>
      <c r="Y12" s="64">
        <f>PRODUCT(W12:X12)</f>
        <v>0</v>
      </c>
      <c r="Z12" s="64">
        <f>SUM(V12,Y12)</f>
        <v>1200</v>
      </c>
      <c r="AA12" s="883">
        <v>29100</v>
      </c>
      <c r="AB12" s="884"/>
      <c r="AC12" s="884"/>
      <c r="AD12" s="885"/>
      <c r="AE12" s="883">
        <v>0</v>
      </c>
      <c r="AF12" s="885"/>
      <c r="AG12" s="886">
        <f>AA12+AE12</f>
        <v>29100</v>
      </c>
      <c r="AH12" s="64">
        <f>G12+N12+Z12</f>
        <v>3600</v>
      </c>
      <c r="AI12" s="886">
        <f>AG12+O12++H12</f>
        <v>96524</v>
      </c>
      <c r="AJ12" s="65">
        <f>AH12-AI12</f>
        <v>-92924</v>
      </c>
      <c r="AK12" s="16" t="s">
        <v>477</v>
      </c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s="26" customFormat="1" ht="31.5" customHeight="1" x14ac:dyDescent="0.25">
      <c r="A13" s="180">
        <v>3</v>
      </c>
      <c r="B13" s="596" t="s">
        <v>323</v>
      </c>
      <c r="C13" s="181" t="s">
        <v>86</v>
      </c>
      <c r="D13" s="182" t="s">
        <v>42</v>
      </c>
      <c r="E13" s="587">
        <v>11</v>
      </c>
      <c r="F13" s="181">
        <v>600</v>
      </c>
      <c r="G13" s="182">
        <f>F13*E13</f>
        <v>6600</v>
      </c>
      <c r="H13" s="887"/>
      <c r="I13" s="888"/>
      <c r="J13" s="889"/>
      <c r="K13" s="181">
        <v>11</v>
      </c>
      <c r="L13" s="181">
        <v>2</v>
      </c>
      <c r="M13" s="181">
        <v>600</v>
      </c>
      <c r="N13" s="64">
        <f>K13*L13*M13</f>
        <v>13200</v>
      </c>
      <c r="O13" s="887"/>
      <c r="P13" s="888"/>
      <c r="Q13" s="888"/>
      <c r="R13" s="889"/>
      <c r="S13" s="181">
        <v>11</v>
      </c>
      <c r="T13" s="181">
        <v>300</v>
      </c>
      <c r="U13" s="181">
        <v>3</v>
      </c>
      <c r="V13" s="64">
        <f t="shared" ref="V13:V14" si="4">PRODUCT(S13:U13)</f>
        <v>9900</v>
      </c>
      <c r="W13" s="182">
        <v>150</v>
      </c>
      <c r="X13" s="182">
        <v>0</v>
      </c>
      <c r="Y13" s="182">
        <f>PRODUCT(W13:X13)</f>
        <v>0</v>
      </c>
      <c r="Z13" s="182">
        <f>SUM(V13,Y13)</f>
        <v>9900</v>
      </c>
      <c r="AA13" s="887"/>
      <c r="AB13" s="888"/>
      <c r="AC13" s="888"/>
      <c r="AD13" s="889"/>
      <c r="AE13" s="887"/>
      <c r="AF13" s="889"/>
      <c r="AG13" s="890"/>
      <c r="AH13" s="64">
        <f>G13+N13+Z13</f>
        <v>29700</v>
      </c>
      <c r="AI13" s="890"/>
      <c r="AJ13" s="184">
        <f>AH13-AI13</f>
        <v>29700</v>
      </c>
      <c r="AK13" s="16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28.5" customHeight="1" x14ac:dyDescent="0.25">
      <c r="A14" s="179">
        <v>4</v>
      </c>
      <c r="B14" s="597" t="s">
        <v>133</v>
      </c>
      <c r="C14" s="63" t="s">
        <v>71</v>
      </c>
      <c r="D14" s="64" t="s">
        <v>42</v>
      </c>
      <c r="E14" s="586">
        <v>11</v>
      </c>
      <c r="F14" s="64">
        <v>600</v>
      </c>
      <c r="G14" s="64">
        <f>F14*E14</f>
        <v>6600</v>
      </c>
      <c r="H14" s="892"/>
      <c r="I14" s="893"/>
      <c r="J14" s="894"/>
      <c r="K14" s="64">
        <v>11</v>
      </c>
      <c r="L14" s="64">
        <v>4</v>
      </c>
      <c r="M14" s="181">
        <v>600</v>
      </c>
      <c r="N14" s="64">
        <f>K14*L14*M14</f>
        <v>26400</v>
      </c>
      <c r="O14" s="892"/>
      <c r="P14" s="893"/>
      <c r="Q14" s="893"/>
      <c r="R14" s="894"/>
      <c r="S14" s="64">
        <v>11</v>
      </c>
      <c r="T14" s="64">
        <v>300</v>
      </c>
      <c r="U14" s="64">
        <v>5</v>
      </c>
      <c r="V14" s="64">
        <f t="shared" si="4"/>
        <v>16500</v>
      </c>
      <c r="W14" s="64">
        <v>150</v>
      </c>
      <c r="X14" s="64">
        <v>0</v>
      </c>
      <c r="Y14" s="64">
        <f>PRODUCT(W14:X14)</f>
        <v>0</v>
      </c>
      <c r="Z14" s="64">
        <f>SUM(V14,Y14)</f>
        <v>16500</v>
      </c>
      <c r="AA14" s="892"/>
      <c r="AB14" s="893"/>
      <c r="AC14" s="893"/>
      <c r="AD14" s="894"/>
      <c r="AE14" s="892"/>
      <c r="AF14" s="894"/>
      <c r="AG14" s="895"/>
      <c r="AH14" s="64">
        <f>G14+N14+Z14</f>
        <v>49500</v>
      </c>
      <c r="AI14" s="895"/>
      <c r="AJ14" s="65">
        <f>AH14-AI14</f>
        <v>49500</v>
      </c>
      <c r="AK14" s="16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24" customHeight="1" x14ac:dyDescent="0.25">
      <c r="A15" s="122" t="s">
        <v>60</v>
      </c>
      <c r="B15" s="916"/>
      <c r="C15" s="197"/>
      <c r="D15" s="75"/>
      <c r="E15" s="364">
        <f>SUM(E12:E14)</f>
        <v>26</v>
      </c>
      <c r="F15" s="76">
        <f t="shared" ref="F15:AJ15" si="5">SUM(F12:F14)</f>
        <v>1800</v>
      </c>
      <c r="G15" s="76">
        <f t="shared" si="5"/>
        <v>15600</v>
      </c>
      <c r="H15" s="723">
        <f t="shared" si="5"/>
        <v>6224</v>
      </c>
      <c r="I15" s="723">
        <f t="shared" si="5"/>
        <v>0</v>
      </c>
      <c r="J15" s="723">
        <f>H12</f>
        <v>6224</v>
      </c>
      <c r="K15" s="76">
        <f t="shared" si="5"/>
        <v>22</v>
      </c>
      <c r="L15" s="76">
        <f t="shared" si="5"/>
        <v>6</v>
      </c>
      <c r="M15" s="76">
        <f t="shared" si="5"/>
        <v>1200</v>
      </c>
      <c r="N15" s="76">
        <f t="shared" si="5"/>
        <v>39600</v>
      </c>
      <c r="O15" s="723">
        <f>SUM(O12:O14)</f>
        <v>61200</v>
      </c>
      <c r="P15" s="723">
        <f t="shared" si="5"/>
        <v>0</v>
      </c>
      <c r="Q15" s="723">
        <f t="shared" si="5"/>
        <v>0</v>
      </c>
      <c r="R15" s="723">
        <f>O12</f>
        <v>61200</v>
      </c>
      <c r="S15" s="76">
        <f t="shared" si="5"/>
        <v>26</v>
      </c>
      <c r="T15" s="76">
        <f t="shared" si="5"/>
        <v>900</v>
      </c>
      <c r="U15" s="76">
        <f t="shared" si="5"/>
        <v>9</v>
      </c>
      <c r="V15" s="76">
        <f t="shared" si="5"/>
        <v>27600</v>
      </c>
      <c r="W15" s="76">
        <f t="shared" si="5"/>
        <v>300</v>
      </c>
      <c r="X15" s="76">
        <f t="shared" si="5"/>
        <v>0</v>
      </c>
      <c r="Y15" s="76">
        <f t="shared" si="5"/>
        <v>0</v>
      </c>
      <c r="Z15" s="76">
        <f t="shared" si="5"/>
        <v>27600</v>
      </c>
      <c r="AA15" s="723">
        <f t="shared" si="5"/>
        <v>29100</v>
      </c>
      <c r="AB15" s="723">
        <f t="shared" si="5"/>
        <v>0</v>
      </c>
      <c r="AC15" s="723">
        <f t="shared" si="5"/>
        <v>0</v>
      </c>
      <c r="AD15" s="723">
        <f>AA12</f>
        <v>29100</v>
      </c>
      <c r="AE15" s="723">
        <f t="shared" si="5"/>
        <v>0</v>
      </c>
      <c r="AF15" s="723">
        <f>AE12</f>
        <v>0</v>
      </c>
      <c r="AG15" s="723">
        <f t="shared" si="5"/>
        <v>29100</v>
      </c>
      <c r="AH15" s="76">
        <f t="shared" si="5"/>
        <v>82800</v>
      </c>
      <c r="AI15" s="59">
        <f t="shared" si="5"/>
        <v>96524</v>
      </c>
      <c r="AJ15" s="59">
        <f t="shared" si="5"/>
        <v>-13724</v>
      </c>
      <c r="AK15" s="16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0.75" hidden="1" customHeight="1" x14ac:dyDescent="0.25">
      <c r="A16" s="858" t="s">
        <v>51</v>
      </c>
      <c r="B16" s="859"/>
      <c r="C16" s="859"/>
      <c r="D16" s="859"/>
      <c r="E16" s="859"/>
      <c r="F16" s="859"/>
      <c r="G16" s="859"/>
      <c r="H16" s="859"/>
      <c r="I16" s="859"/>
      <c r="J16" s="859"/>
      <c r="K16" s="859"/>
      <c r="L16" s="859"/>
      <c r="M16" s="859"/>
      <c r="N16" s="859"/>
      <c r="O16" s="859"/>
      <c r="P16" s="859"/>
      <c r="Q16" s="859"/>
      <c r="R16" s="859"/>
      <c r="S16" s="859"/>
      <c r="T16" s="859"/>
      <c r="U16" s="859"/>
      <c r="V16" s="859"/>
      <c r="W16" s="859"/>
      <c r="X16" s="859"/>
      <c r="Y16" s="859"/>
      <c r="Z16" s="859"/>
      <c r="AA16" s="859"/>
      <c r="AB16" s="859"/>
      <c r="AC16" s="859"/>
      <c r="AD16" s="859"/>
      <c r="AE16" s="859"/>
      <c r="AF16" s="859"/>
      <c r="AG16" s="859"/>
      <c r="AH16" s="859"/>
      <c r="AI16" s="859"/>
      <c r="AJ16" s="860"/>
      <c r="AK16" s="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ht="20.25" hidden="1" customHeight="1" x14ac:dyDescent="0.25">
      <c r="A17" s="173">
        <v>6</v>
      </c>
      <c r="B17" s="62" t="s">
        <v>134</v>
      </c>
      <c r="C17" s="63" t="s">
        <v>73</v>
      </c>
      <c r="D17" s="64" t="s">
        <v>42</v>
      </c>
      <c r="E17" s="64">
        <v>0</v>
      </c>
      <c r="F17" s="64"/>
      <c r="G17" s="64">
        <f>F17*E17</f>
        <v>0</v>
      </c>
      <c r="H17" s="47">
        <v>0</v>
      </c>
      <c r="I17" s="47">
        <v>0</v>
      </c>
      <c r="J17" s="47">
        <f>I17*H17</f>
        <v>0</v>
      </c>
      <c r="K17" s="64"/>
      <c r="L17" s="64"/>
      <c r="M17" s="64"/>
      <c r="N17" s="64">
        <f>K17*L17*M17</f>
        <v>0</v>
      </c>
      <c r="O17" s="47"/>
      <c r="P17" s="47"/>
      <c r="Q17" s="47"/>
      <c r="R17" s="47">
        <f>O17*P17*Q17</f>
        <v>0</v>
      </c>
      <c r="S17" s="64">
        <v>0</v>
      </c>
      <c r="T17" s="64"/>
      <c r="U17" s="64">
        <v>1</v>
      </c>
      <c r="V17" s="64">
        <f>PRODUCT(S17:U17)</f>
        <v>0</v>
      </c>
      <c r="W17" s="64"/>
      <c r="X17" s="64">
        <v>0</v>
      </c>
      <c r="Y17" s="64">
        <f>PRODUCT(W17:X17)</f>
        <v>0</v>
      </c>
      <c r="Z17" s="64">
        <f>SUM(V17,Y17)</f>
        <v>0</v>
      </c>
      <c r="AA17" s="47">
        <v>0</v>
      </c>
      <c r="AB17" s="47">
        <v>0</v>
      </c>
      <c r="AC17" s="47">
        <v>0</v>
      </c>
      <c r="AD17" s="47">
        <f>PRODUCT(AA17:AC17)</f>
        <v>0</v>
      </c>
      <c r="AE17" s="47">
        <v>0</v>
      </c>
      <c r="AF17" s="47">
        <f>PRODUCT(AE17:AE17)</f>
        <v>0</v>
      </c>
      <c r="AG17" s="47">
        <f>SUM(AD17,AF17)</f>
        <v>0</v>
      </c>
      <c r="AH17" s="64">
        <f>G17+N17+Z17</f>
        <v>0</v>
      </c>
      <c r="AI17" s="47">
        <f>J17+R17+AG17</f>
        <v>0</v>
      </c>
      <c r="AJ17" s="65">
        <f>AH17-AI17</f>
        <v>0</v>
      </c>
      <c r="AK17" s="16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ht="15.75" hidden="1" customHeight="1" x14ac:dyDescent="0.25">
      <c r="A18" s="67" t="s">
        <v>61</v>
      </c>
      <c r="B18" s="68"/>
      <c r="C18" s="68"/>
      <c r="D18" s="68"/>
      <c r="E18" s="69">
        <f>SUM(E17:E17)</f>
        <v>0</v>
      </c>
      <c r="F18" s="68"/>
      <c r="G18" s="69">
        <f>SUM(G17:G17)</f>
        <v>0</v>
      </c>
      <c r="H18" s="49">
        <f>SUM(H17:H17)</f>
        <v>0</v>
      </c>
      <c r="I18" s="48"/>
      <c r="J18" s="49">
        <f>SUM(J17:J17)</f>
        <v>0</v>
      </c>
      <c r="K18" s="69">
        <f>SUM(K17:K17)</f>
        <v>0</v>
      </c>
      <c r="L18" s="69">
        <f>SUM(L17:L17)</f>
        <v>0</v>
      </c>
      <c r="M18" s="68"/>
      <c r="N18" s="69">
        <f>SUM(N17:N17)</f>
        <v>0</v>
      </c>
      <c r="O18" s="49">
        <v>0</v>
      </c>
      <c r="P18" s="49">
        <f>SUM(P17:P17)</f>
        <v>0</v>
      </c>
      <c r="Q18" s="48"/>
      <c r="R18" s="49">
        <f>SUM(R17:R17)</f>
        <v>0</v>
      </c>
      <c r="S18" s="69">
        <f>SUM(S17:S17)</f>
        <v>0</v>
      </c>
      <c r="T18" s="68"/>
      <c r="U18" s="69">
        <f>SUM(U17:U17)</f>
        <v>1</v>
      </c>
      <c r="V18" s="68">
        <f>SUM(V17:V17)</f>
        <v>0</v>
      </c>
      <c r="W18" s="68"/>
      <c r="X18" s="69">
        <f>SUM(X17:X17)</f>
        <v>0</v>
      </c>
      <c r="Y18" s="69">
        <f>SUM(Y17:Y17)</f>
        <v>0</v>
      </c>
      <c r="Z18" s="69">
        <f>SUM(Z17:Z17)</f>
        <v>0</v>
      </c>
      <c r="AA18" s="49">
        <f>SUM(AA17:AA17)</f>
        <v>0</v>
      </c>
      <c r="AB18" s="49"/>
      <c r="AC18" s="49">
        <f>SUM(AC17:AC17)</f>
        <v>0</v>
      </c>
      <c r="AD18" s="49">
        <f>SUM(AD17:AD17)</f>
        <v>0</v>
      </c>
      <c r="AE18" s="49">
        <f t="shared" ref="AE18:AJ18" si="6">SUM(AE17:AE17)</f>
        <v>0</v>
      </c>
      <c r="AF18" s="49">
        <f t="shared" si="6"/>
        <v>0</v>
      </c>
      <c r="AG18" s="49">
        <f t="shared" si="6"/>
        <v>0</v>
      </c>
      <c r="AH18" s="69">
        <f t="shared" si="6"/>
        <v>0</v>
      </c>
      <c r="AI18" s="49">
        <f t="shared" si="6"/>
        <v>0</v>
      </c>
      <c r="AJ18" s="70">
        <f t="shared" si="6"/>
        <v>0</v>
      </c>
      <c r="AK18" s="16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ht="18" x14ac:dyDescent="0.25">
      <c r="A19" s="917" t="s">
        <v>52</v>
      </c>
      <c r="B19" s="918"/>
      <c r="C19" s="918"/>
      <c r="D19" s="918"/>
      <c r="E19" s="918"/>
      <c r="F19" s="918"/>
      <c r="G19" s="918"/>
      <c r="H19" s="918"/>
      <c r="I19" s="918"/>
      <c r="J19" s="918"/>
      <c r="K19" s="918"/>
      <c r="L19" s="918"/>
      <c r="M19" s="918"/>
      <c r="N19" s="918"/>
      <c r="O19" s="918"/>
      <c r="P19" s="918"/>
      <c r="Q19" s="918"/>
      <c r="R19" s="918"/>
      <c r="S19" s="918"/>
      <c r="T19" s="918"/>
      <c r="U19" s="918"/>
      <c r="V19" s="918"/>
      <c r="W19" s="918"/>
      <c r="X19" s="918"/>
      <c r="Y19" s="918"/>
      <c r="Z19" s="918"/>
      <c r="AA19" s="918"/>
      <c r="AB19" s="918"/>
      <c r="AC19" s="918"/>
      <c r="AD19" s="918"/>
      <c r="AE19" s="918"/>
      <c r="AF19" s="918"/>
      <c r="AG19" s="918"/>
      <c r="AH19" s="918"/>
      <c r="AI19" s="918"/>
      <c r="AJ19" s="919"/>
      <c r="AK19" s="16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ht="38.25" customHeight="1" x14ac:dyDescent="0.25">
      <c r="A20" s="198">
        <v>5</v>
      </c>
      <c r="B20" s="598" t="s">
        <v>135</v>
      </c>
      <c r="C20" s="86" t="s">
        <v>136</v>
      </c>
      <c r="D20" s="87" t="s">
        <v>42</v>
      </c>
      <c r="E20" s="588">
        <v>11</v>
      </c>
      <c r="F20" s="88">
        <v>600</v>
      </c>
      <c r="G20" s="87">
        <f t="shared" ref="G20:G24" si="7">F20*E20</f>
        <v>6600</v>
      </c>
      <c r="H20" s="721"/>
      <c r="I20" s="721"/>
      <c r="J20" s="722">
        <f t="shared" ref="J20:J24" si="8">I20*H20</f>
        <v>0</v>
      </c>
      <c r="K20" s="88">
        <v>11</v>
      </c>
      <c r="L20" s="88">
        <v>2</v>
      </c>
      <c r="M20" s="88">
        <v>600</v>
      </c>
      <c r="N20" s="87">
        <f>K20*L20*M20</f>
        <v>13200</v>
      </c>
      <c r="O20" s="721"/>
      <c r="P20" s="721"/>
      <c r="Q20" s="721"/>
      <c r="R20" s="722">
        <f>O20*P20*Q20</f>
        <v>0</v>
      </c>
      <c r="S20" s="88">
        <v>11</v>
      </c>
      <c r="T20" s="88">
        <v>300</v>
      </c>
      <c r="U20" s="88">
        <v>3</v>
      </c>
      <c r="V20" s="88">
        <f t="shared" ref="V20:V24" si="9">PRODUCT(S20:U20)</f>
        <v>9900</v>
      </c>
      <c r="W20" s="88">
        <v>150</v>
      </c>
      <c r="X20" s="88">
        <v>0</v>
      </c>
      <c r="Y20" s="86">
        <f t="shared" ref="Y20:Y24" si="10">PRODUCT(W20:X20)</f>
        <v>0</v>
      </c>
      <c r="Z20" s="87">
        <f t="shared" ref="Z20:Z24" si="11">SUM(V20,Y20)</f>
        <v>9900</v>
      </c>
      <c r="AA20" s="721"/>
      <c r="AB20" s="721"/>
      <c r="AC20" s="721"/>
      <c r="AD20" s="720">
        <f t="shared" ref="AD20:AD24" si="12">PRODUCT(AA20:AC20)</f>
        <v>0</v>
      </c>
      <c r="AE20" s="721"/>
      <c r="AF20" s="720">
        <f>PRODUCT(AA20*AE20)*150</f>
        <v>0</v>
      </c>
      <c r="AG20" s="722">
        <f>SUM(AD20,AF20)</f>
        <v>0</v>
      </c>
      <c r="AH20" s="87">
        <f>G20+N20+Z20</f>
        <v>29700</v>
      </c>
      <c r="AI20" s="722">
        <f>J20+R20+AG20</f>
        <v>0</v>
      </c>
      <c r="AJ20" s="89">
        <f t="shared" ref="AJ20:AJ24" si="13">AH20-AI20</f>
        <v>29700</v>
      </c>
      <c r="AK20" s="16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ht="33" customHeight="1" x14ac:dyDescent="0.25">
      <c r="A21" s="199">
        <v>6</v>
      </c>
      <c r="B21" s="193" t="s">
        <v>137</v>
      </c>
      <c r="C21" s="86" t="s">
        <v>136</v>
      </c>
      <c r="D21" s="87" t="s">
        <v>42</v>
      </c>
      <c r="E21" s="589">
        <v>11</v>
      </c>
      <c r="F21" s="86">
        <v>600</v>
      </c>
      <c r="G21" s="87">
        <f t="shared" si="7"/>
        <v>6600</v>
      </c>
      <c r="H21" s="723"/>
      <c r="I21" s="723"/>
      <c r="J21" s="722">
        <f t="shared" si="8"/>
        <v>0</v>
      </c>
      <c r="K21" s="86">
        <v>11</v>
      </c>
      <c r="L21" s="86">
        <v>2</v>
      </c>
      <c r="M21" s="88">
        <v>600</v>
      </c>
      <c r="N21" s="87">
        <f>K21*L21*M21</f>
        <v>13200</v>
      </c>
      <c r="O21" s="723"/>
      <c r="P21" s="723"/>
      <c r="Q21" s="723"/>
      <c r="R21" s="722">
        <f>O21*P21*Q21</f>
        <v>0</v>
      </c>
      <c r="S21" s="86">
        <v>11</v>
      </c>
      <c r="T21" s="86">
        <v>300</v>
      </c>
      <c r="U21" s="86">
        <v>3</v>
      </c>
      <c r="V21" s="88">
        <f t="shared" si="9"/>
        <v>9900</v>
      </c>
      <c r="W21" s="86">
        <v>150</v>
      </c>
      <c r="X21" s="88">
        <v>0</v>
      </c>
      <c r="Y21" s="86">
        <f t="shared" si="10"/>
        <v>0</v>
      </c>
      <c r="Z21" s="87">
        <f t="shared" si="11"/>
        <v>9900</v>
      </c>
      <c r="AA21" s="723"/>
      <c r="AB21" s="723"/>
      <c r="AC21" s="723"/>
      <c r="AD21" s="720">
        <f t="shared" si="12"/>
        <v>0</v>
      </c>
      <c r="AE21" s="723"/>
      <c r="AF21" s="720">
        <f t="shared" ref="AF21:AF23" si="14">PRODUCT(AA21*AE21)*150</f>
        <v>0</v>
      </c>
      <c r="AG21" s="722">
        <f>SUM(AD21,AF21)</f>
        <v>0</v>
      </c>
      <c r="AH21" s="87">
        <f>G21+N21+Z21</f>
        <v>29700</v>
      </c>
      <c r="AI21" s="722">
        <f t="shared" ref="AI21:AI23" si="15">J21+R21+AG21</f>
        <v>0</v>
      </c>
      <c r="AJ21" s="89">
        <f t="shared" si="13"/>
        <v>29700</v>
      </c>
      <c r="AK21" s="16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s="30" customFormat="1" ht="30.75" customHeight="1" x14ac:dyDescent="0.25">
      <c r="A22" s="90">
        <v>7</v>
      </c>
      <c r="B22" s="599" t="s">
        <v>324</v>
      </c>
      <c r="C22" s="194" t="s">
        <v>157</v>
      </c>
      <c r="D22" s="195" t="s">
        <v>42</v>
      </c>
      <c r="E22" s="590">
        <v>11</v>
      </c>
      <c r="F22" s="194">
        <v>600</v>
      </c>
      <c r="G22" s="87">
        <f t="shared" si="7"/>
        <v>6600</v>
      </c>
      <c r="H22" s="733"/>
      <c r="I22" s="733"/>
      <c r="J22" s="734">
        <f>I22*H22</f>
        <v>0</v>
      </c>
      <c r="K22" s="194">
        <v>11</v>
      </c>
      <c r="L22" s="194">
        <v>2</v>
      </c>
      <c r="M22" s="88">
        <v>600</v>
      </c>
      <c r="N22" s="87">
        <f>K22*L22*M22</f>
        <v>13200</v>
      </c>
      <c r="O22" s="733"/>
      <c r="P22" s="733"/>
      <c r="Q22" s="733"/>
      <c r="R22" s="734">
        <f t="shared" ref="R22" si="16">O22*P22*Q22</f>
        <v>0</v>
      </c>
      <c r="S22" s="194">
        <v>11</v>
      </c>
      <c r="T22" s="194">
        <v>300</v>
      </c>
      <c r="U22" s="194">
        <v>3</v>
      </c>
      <c r="V22" s="195">
        <f t="shared" si="9"/>
        <v>9900</v>
      </c>
      <c r="W22" s="196">
        <v>150</v>
      </c>
      <c r="X22" s="195">
        <v>0</v>
      </c>
      <c r="Y22" s="196">
        <f t="shared" si="10"/>
        <v>0</v>
      </c>
      <c r="Z22" s="195">
        <f t="shared" si="11"/>
        <v>9900</v>
      </c>
      <c r="AA22" s="736"/>
      <c r="AB22" s="736"/>
      <c r="AC22" s="736"/>
      <c r="AD22" s="734">
        <f t="shared" si="12"/>
        <v>0</v>
      </c>
      <c r="AE22" s="736"/>
      <c r="AF22" s="720">
        <f t="shared" si="14"/>
        <v>0</v>
      </c>
      <c r="AG22" s="734">
        <f>SUM(AD22,AF22)</f>
        <v>0</v>
      </c>
      <c r="AH22" s="87">
        <f>G22+N22+Z22</f>
        <v>29700</v>
      </c>
      <c r="AI22" s="722">
        <f t="shared" si="15"/>
        <v>0</v>
      </c>
      <c r="AJ22" s="200">
        <f t="shared" si="13"/>
        <v>29700</v>
      </c>
      <c r="AK22" s="16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ht="36.75" customHeight="1" x14ac:dyDescent="0.25">
      <c r="A23" s="199">
        <v>8</v>
      </c>
      <c r="B23" s="193" t="s">
        <v>325</v>
      </c>
      <c r="C23" s="86" t="s">
        <v>157</v>
      </c>
      <c r="D23" s="87" t="s">
        <v>42</v>
      </c>
      <c r="E23" s="589">
        <v>11</v>
      </c>
      <c r="F23" s="86">
        <v>600</v>
      </c>
      <c r="G23" s="87">
        <f t="shared" si="7"/>
        <v>6600</v>
      </c>
      <c r="H23" s="723"/>
      <c r="I23" s="723"/>
      <c r="J23" s="722">
        <f t="shared" si="8"/>
        <v>0</v>
      </c>
      <c r="K23" s="86">
        <v>11</v>
      </c>
      <c r="L23" s="86">
        <v>2</v>
      </c>
      <c r="M23" s="88">
        <v>600</v>
      </c>
      <c r="N23" s="87">
        <f>K23*L23*M23</f>
        <v>13200</v>
      </c>
      <c r="O23" s="723"/>
      <c r="P23" s="723"/>
      <c r="Q23" s="723"/>
      <c r="R23" s="722">
        <f>O23*P23*Q23</f>
        <v>0</v>
      </c>
      <c r="S23" s="86">
        <v>11</v>
      </c>
      <c r="T23" s="86">
        <v>300</v>
      </c>
      <c r="U23" s="86">
        <v>3</v>
      </c>
      <c r="V23" s="88">
        <f t="shared" si="9"/>
        <v>9900</v>
      </c>
      <c r="W23" s="86">
        <v>150</v>
      </c>
      <c r="X23" s="88">
        <v>0</v>
      </c>
      <c r="Y23" s="86">
        <f t="shared" si="10"/>
        <v>0</v>
      </c>
      <c r="Z23" s="87">
        <f t="shared" si="11"/>
        <v>9900</v>
      </c>
      <c r="AA23" s="723"/>
      <c r="AB23" s="723"/>
      <c r="AC23" s="723"/>
      <c r="AD23" s="720">
        <f t="shared" si="12"/>
        <v>0</v>
      </c>
      <c r="AE23" s="723"/>
      <c r="AF23" s="720">
        <f t="shared" si="14"/>
        <v>0</v>
      </c>
      <c r="AG23" s="722">
        <f>SUM(AD23,AF23)</f>
        <v>0</v>
      </c>
      <c r="AH23" s="87">
        <f>G23+N23+Z23</f>
        <v>29700</v>
      </c>
      <c r="AI23" s="722">
        <f t="shared" si="15"/>
        <v>0</v>
      </c>
      <c r="AJ23" s="806">
        <f t="shared" si="13"/>
        <v>29700</v>
      </c>
      <c r="AK23" s="16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ht="7.5" hidden="1" customHeight="1" x14ac:dyDescent="0.25">
      <c r="A24" s="176">
        <v>9</v>
      </c>
      <c r="B24" s="175" t="s">
        <v>138</v>
      </c>
      <c r="C24" s="805" t="s">
        <v>85</v>
      </c>
      <c r="D24" s="165" t="s">
        <v>42</v>
      </c>
      <c r="E24" s="591">
        <v>0</v>
      </c>
      <c r="F24" s="805">
        <v>600</v>
      </c>
      <c r="G24" s="165">
        <f t="shared" si="7"/>
        <v>0</v>
      </c>
      <c r="H24" s="723"/>
      <c r="I24" s="723"/>
      <c r="J24" s="722">
        <f t="shared" si="8"/>
        <v>0</v>
      </c>
      <c r="K24" s="805">
        <v>5</v>
      </c>
      <c r="L24" s="805">
        <v>0</v>
      </c>
      <c r="M24" s="805">
        <v>1000</v>
      </c>
      <c r="N24" s="165">
        <f>K24*L24*M24</f>
        <v>0</v>
      </c>
      <c r="O24" s="723"/>
      <c r="P24" s="723"/>
      <c r="Q24" s="723"/>
      <c r="R24" s="722">
        <f>O24*P24*Q24</f>
        <v>0</v>
      </c>
      <c r="S24" s="805">
        <v>0</v>
      </c>
      <c r="T24" s="805">
        <v>200</v>
      </c>
      <c r="U24" s="805">
        <v>3</v>
      </c>
      <c r="V24" s="164">
        <f t="shared" si="9"/>
        <v>0</v>
      </c>
      <c r="W24" s="805">
        <v>150</v>
      </c>
      <c r="X24" s="164">
        <v>0</v>
      </c>
      <c r="Y24" s="805">
        <f t="shared" si="10"/>
        <v>0</v>
      </c>
      <c r="Z24" s="165">
        <f t="shared" si="11"/>
        <v>0</v>
      </c>
      <c r="AA24" s="723"/>
      <c r="AB24" s="723"/>
      <c r="AC24" s="723"/>
      <c r="AD24" s="720">
        <f t="shared" si="12"/>
        <v>0</v>
      </c>
      <c r="AE24" s="723"/>
      <c r="AF24" s="720">
        <f>PRODUCT(AE24:AE24)</f>
        <v>0</v>
      </c>
      <c r="AG24" s="722">
        <f>SUM(AD24,AF24)</f>
        <v>0</v>
      </c>
      <c r="AH24" s="165">
        <f>G24+N24+Z24</f>
        <v>0</v>
      </c>
      <c r="AI24" s="134">
        <f>J24+R24+AG24</f>
        <v>0</v>
      </c>
      <c r="AJ24" s="806">
        <f t="shared" si="13"/>
        <v>0</v>
      </c>
      <c r="AK24" s="16"/>
      <c r="AL24"/>
      <c r="AM24"/>
    </row>
    <row r="25" spans="1:59" ht="29.25" customHeight="1" thickBot="1" x14ac:dyDescent="0.3">
      <c r="A25" s="920" t="s">
        <v>62</v>
      </c>
      <c r="B25" s="921"/>
      <c r="C25" s="75"/>
      <c r="D25" s="75"/>
      <c r="E25" s="364">
        <f>SUM(E20:E24)</f>
        <v>44</v>
      </c>
      <c r="F25" s="76">
        <f t="shared" ref="F25:AK25" si="17">SUM(F20:F24)</f>
        <v>3000</v>
      </c>
      <c r="G25" s="76">
        <f t="shared" si="17"/>
        <v>26400</v>
      </c>
      <c r="H25" s="723">
        <f t="shared" si="17"/>
        <v>0</v>
      </c>
      <c r="I25" s="723">
        <f t="shared" si="17"/>
        <v>0</v>
      </c>
      <c r="J25" s="723">
        <f t="shared" si="17"/>
        <v>0</v>
      </c>
      <c r="K25" s="76">
        <f t="shared" si="17"/>
        <v>49</v>
      </c>
      <c r="L25" s="76">
        <f t="shared" si="17"/>
        <v>8</v>
      </c>
      <c r="M25" s="76">
        <f t="shared" si="17"/>
        <v>3400</v>
      </c>
      <c r="N25" s="76">
        <f t="shared" si="17"/>
        <v>52800</v>
      </c>
      <c r="O25" s="723">
        <f t="shared" si="17"/>
        <v>0</v>
      </c>
      <c r="P25" s="723">
        <f t="shared" si="17"/>
        <v>0</v>
      </c>
      <c r="Q25" s="723">
        <f t="shared" si="17"/>
        <v>0</v>
      </c>
      <c r="R25" s="723">
        <f t="shared" si="17"/>
        <v>0</v>
      </c>
      <c r="S25" s="76">
        <f t="shared" si="17"/>
        <v>44</v>
      </c>
      <c r="T25" s="76">
        <f t="shared" si="17"/>
        <v>1400</v>
      </c>
      <c r="U25" s="76">
        <f t="shared" si="17"/>
        <v>15</v>
      </c>
      <c r="V25" s="76">
        <f t="shared" si="17"/>
        <v>39600</v>
      </c>
      <c r="W25" s="76">
        <f t="shared" si="17"/>
        <v>750</v>
      </c>
      <c r="X25" s="76">
        <f t="shared" si="17"/>
        <v>0</v>
      </c>
      <c r="Y25" s="76">
        <f t="shared" si="17"/>
        <v>0</v>
      </c>
      <c r="Z25" s="76">
        <f t="shared" si="17"/>
        <v>39600</v>
      </c>
      <c r="AA25" s="723">
        <f t="shared" si="17"/>
        <v>0</v>
      </c>
      <c r="AB25" s="723">
        <f t="shared" si="17"/>
        <v>0</v>
      </c>
      <c r="AC25" s="723">
        <f t="shared" si="17"/>
        <v>0</v>
      </c>
      <c r="AD25" s="723">
        <f t="shared" si="17"/>
        <v>0</v>
      </c>
      <c r="AE25" s="723">
        <f t="shared" si="17"/>
        <v>0</v>
      </c>
      <c r="AF25" s="723">
        <f t="shared" si="17"/>
        <v>0</v>
      </c>
      <c r="AG25" s="723">
        <f t="shared" si="17"/>
        <v>0</v>
      </c>
      <c r="AH25" s="76">
        <f t="shared" si="17"/>
        <v>118800</v>
      </c>
      <c r="AI25" s="171">
        <f t="shared" si="17"/>
        <v>0</v>
      </c>
      <c r="AJ25" s="171">
        <f t="shared" si="17"/>
        <v>118800</v>
      </c>
      <c r="AK25" s="24">
        <f t="shared" si="17"/>
        <v>0</v>
      </c>
      <c r="AL25"/>
    </row>
    <row r="26" spans="1:59" s="33" customFormat="1" ht="28.5" customHeight="1" thickBot="1" x14ac:dyDescent="0.3">
      <c r="A26" s="922" t="s">
        <v>63</v>
      </c>
      <c r="B26" s="923"/>
      <c r="C26" s="35"/>
      <c r="D26" s="35"/>
      <c r="E26" s="592">
        <f>E10+E15+E18+E25</f>
        <v>81</v>
      </c>
      <c r="F26" s="35"/>
      <c r="G26" s="35">
        <f>G10+G15+G18+G25</f>
        <v>48600</v>
      </c>
      <c r="H26" s="735">
        <f>H10+H15+H18+H25</f>
        <v>6224</v>
      </c>
      <c r="I26" s="735"/>
      <c r="J26" s="735">
        <f>J10+J15+J18+J25</f>
        <v>16746.400000000001</v>
      </c>
      <c r="K26" s="35">
        <f>K10+K15+K18+K25</f>
        <v>82</v>
      </c>
      <c r="L26" s="35">
        <f>L10+L15+L18+L25</f>
        <v>16</v>
      </c>
      <c r="M26" s="35"/>
      <c r="N26" s="35">
        <f>N10+N15+N18+N25</f>
        <v>105600</v>
      </c>
      <c r="O26" s="735">
        <f>O10+O15+O18+O25</f>
        <v>61200</v>
      </c>
      <c r="P26" s="735">
        <f>P10+P15+P18+P25</f>
        <v>0</v>
      </c>
      <c r="Q26" s="735"/>
      <c r="R26" s="735">
        <f>R10+R15+R18+R25</f>
        <v>78800</v>
      </c>
      <c r="S26" s="35">
        <f>S10+S15+S18+S25</f>
        <v>81</v>
      </c>
      <c r="T26" s="35"/>
      <c r="U26" s="35">
        <f>U10+U15+U18+U25</f>
        <v>27</v>
      </c>
      <c r="V26" s="35">
        <f>V10+V15+V18+V25</f>
        <v>73800</v>
      </c>
      <c r="W26" s="35"/>
      <c r="X26" s="35">
        <f>X10+X15+X18+X25</f>
        <v>0</v>
      </c>
      <c r="Y26" s="35">
        <f>Y10+Y15+Y18+Y25</f>
        <v>0</v>
      </c>
      <c r="Z26" s="35">
        <f>Z10+Z15+Z18+Z25</f>
        <v>73800</v>
      </c>
      <c r="AA26" s="35">
        <f>AA10+AA15+AA18+AA25</f>
        <v>29100</v>
      </c>
      <c r="AB26" s="35"/>
      <c r="AC26" s="35">
        <f>AC10+AC15+AC18+AC25</f>
        <v>0</v>
      </c>
      <c r="AD26" s="35"/>
      <c r="AE26" s="35">
        <f t="shared" ref="AE26:AJ26" si="18">AE10+AE15+AE18+AE25</f>
        <v>0</v>
      </c>
      <c r="AF26" s="35">
        <f t="shared" si="18"/>
        <v>0</v>
      </c>
      <c r="AG26" s="35">
        <f t="shared" si="18"/>
        <v>39000</v>
      </c>
      <c r="AH26" s="35">
        <f t="shared" si="18"/>
        <v>228000</v>
      </c>
      <c r="AI26" s="35">
        <f t="shared" si="18"/>
        <v>134546.4</v>
      </c>
      <c r="AJ26" s="178">
        <f t="shared" si="18"/>
        <v>93453.6</v>
      </c>
      <c r="AK26" s="32"/>
      <c r="AL26"/>
    </row>
  </sheetData>
  <conditionalFormatting sqref="D9">
    <cfRule type="containsText" dxfId="250" priority="15" operator="containsText" text="Да">
      <formula>NOT(ISERROR(SEARCH("Да",D9)))</formula>
    </cfRule>
  </conditionalFormatting>
  <conditionalFormatting sqref="D12">
    <cfRule type="containsText" dxfId="249" priority="13" operator="containsText" text="Да">
      <formula>NOT(ISERROR(SEARCH("Да",D12)))</formula>
    </cfRule>
  </conditionalFormatting>
  <conditionalFormatting sqref="D17">
    <cfRule type="containsText" dxfId="248" priority="10" operator="containsText" text="Да">
      <formula>NOT(ISERROR(SEARCH("Да",D17)))</formula>
    </cfRule>
  </conditionalFormatting>
  <conditionalFormatting sqref="D21">
    <cfRule type="containsText" dxfId="247" priority="4" operator="containsText" text="Да">
      <formula>NOT(ISERROR(SEARCH("Да",D21)))</formula>
    </cfRule>
  </conditionalFormatting>
  <conditionalFormatting sqref="D14">
    <cfRule type="containsText" dxfId="246" priority="12" operator="containsText" text="Да">
      <formula>NOT(ISERROR(SEARCH("Да",D14)))</formula>
    </cfRule>
  </conditionalFormatting>
  <conditionalFormatting sqref="D13">
    <cfRule type="containsText" dxfId="245" priority="11" operator="containsText" text="Да">
      <formula>NOT(ISERROR(SEARCH("Да",D13)))</formula>
    </cfRule>
  </conditionalFormatting>
  <conditionalFormatting sqref="D23">
    <cfRule type="containsText" dxfId="244" priority="3" operator="containsText" text="Да">
      <formula>NOT(ISERROR(SEARCH("Да",D23)))</formula>
    </cfRule>
  </conditionalFormatting>
  <conditionalFormatting sqref="D22">
    <cfRule type="containsText" dxfId="243" priority="1" operator="containsText" text="Да">
      <formula>NOT(ISERROR(SEARCH("Да",D22)))</formula>
    </cfRule>
  </conditionalFormatting>
  <conditionalFormatting sqref="D20 D24">
    <cfRule type="containsText" dxfId="242" priority="5" operator="containsText" text="Да">
      <formula>NOT(ISERROR(SEARCH("Да",D20)))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7 D12:D14 D9 D20:D24">
      <formula1>"Да,Нет"</formula1>
    </dataValidation>
  </dataValidations>
  <pageMargins left="0.7" right="0.7" top="0.75" bottom="0.75" header="0.3" footer="0.3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9"/>
  <sheetViews>
    <sheetView zoomScale="50" zoomScaleNormal="50" workbookViewId="0">
      <selection sqref="A1:XFD1048576"/>
    </sheetView>
  </sheetViews>
  <sheetFormatPr defaultRowHeight="18.75" x14ac:dyDescent="0.3"/>
  <cols>
    <col min="1" max="1" width="8.140625" style="205" customWidth="1"/>
    <col min="2" max="2" width="28.7109375" style="205" customWidth="1"/>
    <col min="3" max="3" width="14.28515625" style="205" customWidth="1"/>
    <col min="4" max="4" width="9.140625" style="205" hidden="1" customWidth="1"/>
    <col min="5" max="5" width="0.28515625" style="205" hidden="1" customWidth="1"/>
    <col min="6" max="6" width="11.85546875" style="205" hidden="1" customWidth="1"/>
    <col min="7" max="7" width="18.85546875" style="205" customWidth="1"/>
    <col min="8" max="9" width="17.5703125" style="205" customWidth="1"/>
    <col min="10" max="10" width="17" style="205" customWidth="1"/>
    <col min="11" max="12" width="9.42578125" style="205" hidden="1" customWidth="1"/>
    <col min="13" max="13" width="12.42578125" style="205" hidden="1" customWidth="1"/>
    <col min="14" max="14" width="19" style="205" customWidth="1"/>
    <col min="15" max="15" width="14.5703125" style="205" customWidth="1"/>
    <col min="16" max="16" width="15.28515625" style="205" customWidth="1"/>
    <col min="17" max="17" width="15.7109375" style="205" customWidth="1"/>
    <col min="18" max="18" width="15.85546875" style="205" customWidth="1"/>
    <col min="19" max="19" width="9.42578125" style="205" hidden="1" customWidth="1"/>
    <col min="20" max="20" width="12.85546875" style="205" hidden="1" customWidth="1"/>
    <col min="21" max="21" width="9.42578125" style="205" hidden="1" customWidth="1"/>
    <col min="22" max="22" width="19.5703125" style="205" customWidth="1"/>
    <col min="23" max="23" width="12.85546875" style="205" hidden="1" customWidth="1"/>
    <col min="24" max="24" width="10.140625" style="205" hidden="1" customWidth="1"/>
    <col min="25" max="25" width="19.7109375" style="205" customWidth="1"/>
    <col min="26" max="26" width="21.42578125" style="205" hidden="1" customWidth="1"/>
    <col min="27" max="27" width="20.7109375" style="205" customWidth="1"/>
    <col min="28" max="28" width="21" style="205" customWidth="1"/>
    <col min="29" max="29" width="21.140625" style="205" customWidth="1"/>
    <col min="30" max="30" width="20.42578125" style="205" customWidth="1"/>
    <col min="31" max="31" width="9.28515625" style="205" customWidth="1"/>
    <col min="32" max="32" width="20.7109375" style="205" customWidth="1"/>
    <col min="33" max="33" width="13.7109375" style="205" customWidth="1"/>
    <col min="34" max="34" width="21.85546875" style="205" customWidth="1"/>
    <col min="35" max="35" width="18.28515625" style="205" customWidth="1"/>
    <col min="36" max="36" width="19" style="205" customWidth="1"/>
    <col min="37" max="37" width="19.28515625" style="205" customWidth="1"/>
    <col min="38" max="16384" width="9.140625" style="205"/>
  </cols>
  <sheetData>
    <row r="1" spans="1:37" x14ac:dyDescent="0.3">
      <c r="A1" s="866" t="s">
        <v>15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867"/>
      <c r="AH1" s="867"/>
      <c r="AI1" s="867"/>
      <c r="AJ1" s="868"/>
      <c r="AK1" s="238"/>
    </row>
    <row r="2" spans="1:37" ht="15.75" customHeight="1" x14ac:dyDescent="0.3">
      <c r="A2" s="869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124"/>
      <c r="AH2" s="125"/>
      <c r="AI2" s="125"/>
      <c r="AJ2" s="223"/>
    </row>
    <row r="3" spans="1:37" ht="15.75" customHeight="1" x14ac:dyDescent="0.3">
      <c r="A3" s="871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72"/>
      <c r="AK3" s="238"/>
    </row>
    <row r="4" spans="1:37" ht="42.75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318</v>
      </c>
      <c r="F4" s="825"/>
      <c r="G4" s="825"/>
      <c r="H4" s="825"/>
      <c r="I4" s="825"/>
      <c r="J4" s="826"/>
      <c r="K4" s="824" t="str">
        <f>Баскетбол!$K$4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24" t="s">
        <v>74</v>
      </c>
    </row>
    <row r="5" spans="1:37" ht="21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25"/>
    </row>
    <row r="6" spans="1:37" ht="28.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25"/>
    </row>
    <row r="7" spans="1:37" ht="24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26"/>
    </row>
    <row r="8" spans="1:37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06"/>
    </row>
    <row r="9" spans="1:37" ht="51.75" customHeight="1" x14ac:dyDescent="0.3">
      <c r="A9" s="578">
        <v>1</v>
      </c>
      <c r="B9" s="395" t="s">
        <v>333</v>
      </c>
      <c r="C9" s="454" t="s">
        <v>349</v>
      </c>
      <c r="D9" s="130" t="s">
        <v>42</v>
      </c>
      <c r="E9" s="477">
        <v>5</v>
      </c>
      <c r="F9" s="135">
        <v>1238</v>
      </c>
      <c r="G9" s="133">
        <f>F9*E9</f>
        <v>6190</v>
      </c>
      <c r="H9" s="134">
        <v>2</v>
      </c>
      <c r="I9" s="134">
        <v>2303.8000000000002</v>
      </c>
      <c r="J9" s="134">
        <f>I9*H9</f>
        <v>4607.6000000000004</v>
      </c>
      <c r="K9" s="135">
        <v>2</v>
      </c>
      <c r="L9" s="135">
        <v>3</v>
      </c>
      <c r="M9" s="135">
        <v>750</v>
      </c>
      <c r="N9" s="133">
        <f>K9*L9*M9</f>
        <v>4500</v>
      </c>
      <c r="O9" s="930">
        <v>33000</v>
      </c>
      <c r="P9" s="931"/>
      <c r="Q9" s="931"/>
      <c r="R9" s="932"/>
      <c r="S9" s="135">
        <v>2</v>
      </c>
      <c r="T9" s="135"/>
      <c r="U9" s="135">
        <v>0</v>
      </c>
      <c r="V9" s="135">
        <f t="shared" ref="V9:V14" si="0">PRODUCT(S9:U9)</f>
        <v>0</v>
      </c>
      <c r="W9" s="135">
        <v>150</v>
      </c>
      <c r="X9" s="135">
        <v>6</v>
      </c>
      <c r="Y9" s="135">
        <f>PRODUCT(W9:X9)</f>
        <v>900</v>
      </c>
      <c r="Z9" s="133">
        <f>SUM(V9,Y9)</f>
        <v>900</v>
      </c>
      <c r="AA9" s="134"/>
      <c r="AB9" s="208"/>
      <c r="AC9" s="208"/>
      <c r="AD9" s="208">
        <f>PRODUCT(AA9:AC9)</f>
        <v>0</v>
      </c>
      <c r="AE9" s="208">
        <v>0</v>
      </c>
      <c r="AF9" s="208">
        <f>PRODUCT(AA9*AE9)*150</f>
        <v>0</v>
      </c>
      <c r="AG9" s="134">
        <f t="shared" ref="AG9:AG14" si="1">SUM(AD9,AF9)</f>
        <v>0</v>
      </c>
      <c r="AH9" s="133">
        <f t="shared" ref="AH9:AH14" si="2">G9+N9+Z9</f>
        <v>11590</v>
      </c>
      <c r="AI9" s="933">
        <f>AG15+O9+J15</f>
        <v>59265.5</v>
      </c>
      <c r="AJ9" s="138">
        <f>AH9-AI9</f>
        <v>-47675.5</v>
      </c>
      <c r="AK9" s="934" t="s">
        <v>478</v>
      </c>
    </row>
    <row r="10" spans="1:37" ht="51.75" customHeight="1" x14ac:dyDescent="0.3">
      <c r="A10" s="578"/>
      <c r="B10" s="395" t="s">
        <v>333</v>
      </c>
      <c r="C10" s="454" t="s">
        <v>349</v>
      </c>
      <c r="D10" s="130" t="s">
        <v>42</v>
      </c>
      <c r="E10" s="477">
        <v>5</v>
      </c>
      <c r="F10" s="135">
        <v>1238</v>
      </c>
      <c r="G10" s="133">
        <v>0</v>
      </c>
      <c r="H10" s="134">
        <v>1</v>
      </c>
      <c r="I10" s="134">
        <v>2348.3000000000002</v>
      </c>
      <c r="J10" s="134">
        <f t="shared" ref="J10:J14" si="3">I10*H10</f>
        <v>2348.3000000000002</v>
      </c>
      <c r="K10" s="135">
        <v>2</v>
      </c>
      <c r="L10" s="135">
        <v>3</v>
      </c>
      <c r="M10" s="135">
        <v>750</v>
      </c>
      <c r="N10" s="133">
        <v>0</v>
      </c>
      <c r="O10" s="935"/>
      <c r="P10" s="936"/>
      <c r="Q10" s="936"/>
      <c r="R10" s="937"/>
      <c r="S10" s="135">
        <v>2</v>
      </c>
      <c r="T10" s="135"/>
      <c r="U10" s="135">
        <v>0</v>
      </c>
      <c r="V10" s="135">
        <f t="shared" si="0"/>
        <v>0</v>
      </c>
      <c r="W10" s="135">
        <v>150</v>
      </c>
      <c r="X10" s="135">
        <v>6</v>
      </c>
      <c r="Y10" s="135">
        <v>0</v>
      </c>
      <c r="Z10" s="133">
        <f>SUM(V10,Y10)</f>
        <v>0</v>
      </c>
      <c r="AA10" s="134">
        <v>1</v>
      </c>
      <c r="AB10" s="208">
        <v>0</v>
      </c>
      <c r="AC10" s="208"/>
      <c r="AD10" s="208">
        <f t="shared" ref="AD10:AD13" si="4">PRODUCT(AA10:AC10)</f>
        <v>0</v>
      </c>
      <c r="AE10" s="208">
        <v>8</v>
      </c>
      <c r="AF10" s="208">
        <f>PRODUCT(AA10*AE10)*150</f>
        <v>1200</v>
      </c>
      <c r="AG10" s="134">
        <f t="shared" si="1"/>
        <v>1200</v>
      </c>
      <c r="AH10" s="133">
        <f t="shared" si="2"/>
        <v>0</v>
      </c>
      <c r="AI10" s="938"/>
      <c r="AJ10" s="138">
        <f>AH10-AI10</f>
        <v>0</v>
      </c>
      <c r="AK10" s="939"/>
    </row>
    <row r="11" spans="1:37" ht="51.75" customHeight="1" x14ac:dyDescent="0.3">
      <c r="A11" s="578"/>
      <c r="B11" s="395" t="s">
        <v>333</v>
      </c>
      <c r="C11" s="454" t="s">
        <v>349</v>
      </c>
      <c r="D11" s="130" t="s">
        <v>42</v>
      </c>
      <c r="E11" s="477">
        <v>5</v>
      </c>
      <c r="F11" s="135">
        <v>1238</v>
      </c>
      <c r="G11" s="133">
        <v>0</v>
      </c>
      <c r="H11" s="134">
        <v>1</v>
      </c>
      <c r="I11" s="134">
        <v>597.6</v>
      </c>
      <c r="J11" s="134">
        <f t="shared" ref="J11" si="5">I11*H11</f>
        <v>597.6</v>
      </c>
      <c r="K11" s="135">
        <v>2</v>
      </c>
      <c r="L11" s="135">
        <v>3</v>
      </c>
      <c r="M11" s="135">
        <v>750</v>
      </c>
      <c r="N11" s="133">
        <v>0</v>
      </c>
      <c r="O11" s="935"/>
      <c r="P11" s="936"/>
      <c r="Q11" s="936"/>
      <c r="R11" s="937"/>
      <c r="S11" s="135">
        <v>2</v>
      </c>
      <c r="T11" s="135"/>
      <c r="U11" s="135">
        <v>0</v>
      </c>
      <c r="V11" s="135">
        <f t="shared" si="0"/>
        <v>0</v>
      </c>
      <c r="W11" s="135">
        <v>150</v>
      </c>
      <c r="X11" s="135">
        <v>6</v>
      </c>
      <c r="Y11" s="135">
        <v>0</v>
      </c>
      <c r="Z11" s="133">
        <f>SUM(V11,Y11)</f>
        <v>0</v>
      </c>
      <c r="AA11" s="134">
        <v>1</v>
      </c>
      <c r="AB11" s="208">
        <v>0</v>
      </c>
      <c r="AC11" s="208"/>
      <c r="AD11" s="208">
        <f t="shared" ref="AD11" si="6">PRODUCT(AA11:AC11)</f>
        <v>0</v>
      </c>
      <c r="AE11" s="208">
        <v>5</v>
      </c>
      <c r="AF11" s="208">
        <f>PRODUCT(AA11*AE11)*150</f>
        <v>750</v>
      </c>
      <c r="AG11" s="134">
        <f t="shared" si="1"/>
        <v>750</v>
      </c>
      <c r="AH11" s="133">
        <f t="shared" si="2"/>
        <v>0</v>
      </c>
      <c r="AI11" s="938"/>
      <c r="AJ11" s="138">
        <f>AH11-AI11</f>
        <v>0</v>
      </c>
      <c r="AK11" s="939"/>
    </row>
    <row r="12" spans="1:37" ht="51.75" customHeight="1" x14ac:dyDescent="0.3">
      <c r="A12" s="578"/>
      <c r="B12" s="395" t="s">
        <v>333</v>
      </c>
      <c r="C12" s="454" t="s">
        <v>349</v>
      </c>
      <c r="D12" s="130" t="s">
        <v>42</v>
      </c>
      <c r="E12" s="477">
        <v>5</v>
      </c>
      <c r="F12" s="135">
        <v>1238</v>
      </c>
      <c r="G12" s="133">
        <v>0</v>
      </c>
      <c r="H12" s="134">
        <v>1</v>
      </c>
      <c r="I12" s="134">
        <v>622.4</v>
      </c>
      <c r="J12" s="134">
        <f t="shared" si="3"/>
        <v>622.4</v>
      </c>
      <c r="K12" s="135">
        <v>2</v>
      </c>
      <c r="L12" s="135">
        <v>3</v>
      </c>
      <c r="M12" s="135">
        <v>750</v>
      </c>
      <c r="N12" s="133">
        <v>0</v>
      </c>
      <c r="O12" s="935"/>
      <c r="P12" s="936"/>
      <c r="Q12" s="936"/>
      <c r="R12" s="937"/>
      <c r="S12" s="135">
        <v>2</v>
      </c>
      <c r="T12" s="135"/>
      <c r="U12" s="135">
        <v>0</v>
      </c>
      <c r="V12" s="135">
        <f t="shared" si="0"/>
        <v>0</v>
      </c>
      <c r="W12" s="135">
        <v>150</v>
      </c>
      <c r="X12" s="135">
        <v>6</v>
      </c>
      <c r="Y12" s="135">
        <v>0</v>
      </c>
      <c r="Z12" s="133">
        <f>SUM(V12,Y12)</f>
        <v>0</v>
      </c>
      <c r="AA12" s="134">
        <v>1</v>
      </c>
      <c r="AB12" s="208">
        <v>0</v>
      </c>
      <c r="AC12" s="208"/>
      <c r="AD12" s="208">
        <f t="shared" si="4"/>
        <v>0</v>
      </c>
      <c r="AE12" s="208">
        <v>5</v>
      </c>
      <c r="AF12" s="208">
        <f>PRODUCT(AA12*AE12)*150</f>
        <v>750</v>
      </c>
      <c r="AG12" s="134">
        <f t="shared" si="1"/>
        <v>750</v>
      </c>
      <c r="AH12" s="133">
        <f t="shared" si="2"/>
        <v>0</v>
      </c>
      <c r="AI12" s="938"/>
      <c r="AJ12" s="138">
        <f>AH12-AI12</f>
        <v>0</v>
      </c>
      <c r="AK12" s="939"/>
    </row>
    <row r="13" spans="1:37" ht="45" customHeight="1" x14ac:dyDescent="0.3">
      <c r="A13" s="377">
        <v>2</v>
      </c>
      <c r="B13" s="579" t="s">
        <v>139</v>
      </c>
      <c r="C13" s="454" t="s">
        <v>349</v>
      </c>
      <c r="D13" s="130" t="s">
        <v>42</v>
      </c>
      <c r="E13" s="478">
        <v>6</v>
      </c>
      <c r="F13" s="131">
        <v>600</v>
      </c>
      <c r="G13" s="133">
        <f>F13*E13</f>
        <v>3600</v>
      </c>
      <c r="H13" s="134">
        <v>8</v>
      </c>
      <c r="I13" s="134">
        <v>573.70000000000005</v>
      </c>
      <c r="J13" s="134">
        <f t="shared" si="3"/>
        <v>4589.6000000000004</v>
      </c>
      <c r="K13" s="131">
        <v>6</v>
      </c>
      <c r="L13" s="131">
        <v>2</v>
      </c>
      <c r="M13" s="135">
        <v>750</v>
      </c>
      <c r="N13" s="133">
        <f t="shared" ref="N13" si="7">K13*L13*M13</f>
        <v>9000</v>
      </c>
      <c r="O13" s="935"/>
      <c r="P13" s="936"/>
      <c r="Q13" s="936"/>
      <c r="R13" s="937"/>
      <c r="S13" s="131">
        <v>4</v>
      </c>
      <c r="T13" s="131">
        <v>300</v>
      </c>
      <c r="U13" s="131">
        <v>3</v>
      </c>
      <c r="V13" s="131">
        <f t="shared" si="0"/>
        <v>3600</v>
      </c>
      <c r="W13" s="131">
        <v>150</v>
      </c>
      <c r="X13" s="131">
        <v>4</v>
      </c>
      <c r="Y13" s="131">
        <f t="shared" ref="Y13:Y14" si="8">PRODUCT(W13:X13)</f>
        <v>600</v>
      </c>
      <c r="Z13" s="133">
        <f t="shared" ref="Z13:Z14" si="9">SUM(V13,Y13)</f>
        <v>4200</v>
      </c>
      <c r="AA13" s="396">
        <v>8</v>
      </c>
      <c r="AB13" s="49">
        <v>300</v>
      </c>
      <c r="AC13" s="49">
        <v>4</v>
      </c>
      <c r="AD13" s="208">
        <f t="shared" si="4"/>
        <v>9600</v>
      </c>
      <c r="AE13" s="49">
        <v>1</v>
      </c>
      <c r="AF13" s="208">
        <f t="shared" ref="AF13:AF14" si="10">PRODUCT(AA13*AE13)*150</f>
        <v>1200</v>
      </c>
      <c r="AG13" s="134">
        <f t="shared" si="1"/>
        <v>10800</v>
      </c>
      <c r="AH13" s="133">
        <f t="shared" si="2"/>
        <v>16800</v>
      </c>
      <c r="AI13" s="938"/>
      <c r="AJ13" s="138">
        <f t="shared" ref="AJ13" si="11">AH13-AI13</f>
        <v>16800</v>
      </c>
      <c r="AK13" s="939"/>
    </row>
    <row r="14" spans="1:37" ht="39" customHeight="1" x14ac:dyDescent="0.3">
      <c r="A14" s="377">
        <v>3</v>
      </c>
      <c r="B14" s="580" t="s">
        <v>141</v>
      </c>
      <c r="C14" s="454" t="s">
        <v>349</v>
      </c>
      <c r="D14" s="225" t="s">
        <v>42</v>
      </c>
      <c r="E14" s="479">
        <v>3</v>
      </c>
      <c r="F14" s="210">
        <v>2000</v>
      </c>
      <c r="G14" s="210">
        <f>F14*E14</f>
        <v>6000</v>
      </c>
      <c r="H14" s="134">
        <v>0</v>
      </c>
      <c r="I14" s="134">
        <v>0</v>
      </c>
      <c r="J14" s="134">
        <f t="shared" si="3"/>
        <v>0</v>
      </c>
      <c r="K14" s="210">
        <v>3</v>
      </c>
      <c r="L14" s="210">
        <v>4</v>
      </c>
      <c r="M14" s="135">
        <v>750</v>
      </c>
      <c r="N14" s="210">
        <f>K14*L14*M14</f>
        <v>9000</v>
      </c>
      <c r="O14" s="940"/>
      <c r="P14" s="941"/>
      <c r="Q14" s="941"/>
      <c r="R14" s="942"/>
      <c r="S14" s="210">
        <v>3</v>
      </c>
      <c r="T14" s="210">
        <v>300</v>
      </c>
      <c r="U14" s="210">
        <v>4</v>
      </c>
      <c r="V14" s="210">
        <f t="shared" si="0"/>
        <v>3600</v>
      </c>
      <c r="W14" s="210">
        <v>150</v>
      </c>
      <c r="X14" s="210">
        <v>6</v>
      </c>
      <c r="Y14" s="210">
        <f t="shared" si="8"/>
        <v>900</v>
      </c>
      <c r="Z14" s="210">
        <f t="shared" si="9"/>
        <v>4500</v>
      </c>
      <c r="AA14" s="47">
        <v>0</v>
      </c>
      <c r="AB14" s="47">
        <v>0</v>
      </c>
      <c r="AC14" s="47">
        <v>0</v>
      </c>
      <c r="AD14" s="47">
        <f>PRODUCT(AA14:AC14)</f>
        <v>0</v>
      </c>
      <c r="AE14" s="47">
        <v>0</v>
      </c>
      <c r="AF14" s="208">
        <f t="shared" si="10"/>
        <v>0</v>
      </c>
      <c r="AG14" s="47">
        <f t="shared" si="1"/>
        <v>0</v>
      </c>
      <c r="AH14" s="133">
        <f t="shared" si="2"/>
        <v>19500</v>
      </c>
      <c r="AI14" s="943"/>
      <c r="AJ14" s="378">
        <f>AH14-AI14</f>
        <v>19500</v>
      </c>
      <c r="AK14" s="944"/>
    </row>
    <row r="15" spans="1:37" ht="30" customHeight="1" x14ac:dyDescent="0.3">
      <c r="A15" s="945" t="s">
        <v>59</v>
      </c>
      <c r="B15" s="946"/>
      <c r="C15" s="397"/>
      <c r="D15" s="397"/>
      <c r="E15" s="364">
        <f>SUM(E12:E14)</f>
        <v>14</v>
      </c>
      <c r="F15" s="76">
        <f t="shared" ref="F15:AJ15" si="12">SUM(F12:F14)</f>
        <v>3838</v>
      </c>
      <c r="G15" s="76">
        <f t="shared" ref="G15:AG15" si="13">SUM(G9:G14)</f>
        <v>15790</v>
      </c>
      <c r="H15" s="76">
        <f t="shared" si="13"/>
        <v>13</v>
      </c>
      <c r="I15" s="76">
        <f t="shared" si="13"/>
        <v>6445.8</v>
      </c>
      <c r="J15" s="76">
        <f t="shared" si="13"/>
        <v>12765.5</v>
      </c>
      <c r="K15" s="76">
        <f t="shared" si="13"/>
        <v>17</v>
      </c>
      <c r="L15" s="76">
        <f t="shared" si="13"/>
        <v>18</v>
      </c>
      <c r="M15" s="76">
        <f t="shared" si="13"/>
        <v>4500</v>
      </c>
      <c r="N15" s="76">
        <f t="shared" si="13"/>
        <v>22500</v>
      </c>
      <c r="O15" s="76">
        <v>0</v>
      </c>
      <c r="P15" s="76">
        <f t="shared" si="13"/>
        <v>0</v>
      </c>
      <c r="Q15" s="76">
        <f t="shared" si="13"/>
        <v>0</v>
      </c>
      <c r="R15" s="76">
        <f>O9</f>
        <v>33000</v>
      </c>
      <c r="S15" s="76">
        <f t="shared" si="13"/>
        <v>15</v>
      </c>
      <c r="T15" s="76">
        <f t="shared" si="13"/>
        <v>600</v>
      </c>
      <c r="U15" s="76">
        <f t="shared" si="13"/>
        <v>7</v>
      </c>
      <c r="V15" s="76">
        <f t="shared" si="13"/>
        <v>7200</v>
      </c>
      <c r="W15" s="76">
        <f t="shared" si="13"/>
        <v>900</v>
      </c>
      <c r="X15" s="76">
        <f t="shared" si="13"/>
        <v>34</v>
      </c>
      <c r="Y15" s="76">
        <f t="shared" si="13"/>
        <v>2400</v>
      </c>
      <c r="Z15" s="76">
        <f t="shared" si="13"/>
        <v>9600</v>
      </c>
      <c r="AA15" s="76">
        <f t="shared" si="13"/>
        <v>11</v>
      </c>
      <c r="AB15" s="76">
        <f t="shared" si="13"/>
        <v>300</v>
      </c>
      <c r="AC15" s="76">
        <f t="shared" si="13"/>
        <v>4</v>
      </c>
      <c r="AD15" s="76">
        <f t="shared" si="13"/>
        <v>9600</v>
      </c>
      <c r="AE15" s="76">
        <f t="shared" si="13"/>
        <v>19</v>
      </c>
      <c r="AF15" s="76">
        <f t="shared" si="13"/>
        <v>3900</v>
      </c>
      <c r="AG15" s="76">
        <f t="shared" si="13"/>
        <v>13500</v>
      </c>
      <c r="AH15" s="76">
        <f>SUM(AH9:AH14)</f>
        <v>47890</v>
      </c>
      <c r="AI15" s="76">
        <f>SUM(AI9)</f>
        <v>59265.5</v>
      </c>
      <c r="AJ15" s="76">
        <f t="shared" si="12"/>
        <v>36300</v>
      </c>
      <c r="AK15" s="206"/>
    </row>
    <row r="16" spans="1:37" x14ac:dyDescent="0.3">
      <c r="A16" s="947" t="s">
        <v>49</v>
      </c>
      <c r="B16" s="948"/>
      <c r="C16" s="948"/>
      <c r="D16" s="948"/>
      <c r="E16" s="948"/>
      <c r="F16" s="948"/>
      <c r="G16" s="948"/>
      <c r="H16" s="948"/>
      <c r="I16" s="948"/>
      <c r="J16" s="948"/>
      <c r="K16" s="948"/>
      <c r="L16" s="948"/>
      <c r="M16" s="948"/>
      <c r="N16" s="948"/>
      <c r="O16" s="948"/>
      <c r="P16" s="948"/>
      <c r="Q16" s="948"/>
      <c r="R16" s="948"/>
      <c r="S16" s="948"/>
      <c r="T16" s="948"/>
      <c r="U16" s="948"/>
      <c r="V16" s="948"/>
      <c r="W16" s="948"/>
      <c r="X16" s="948"/>
      <c r="Y16" s="948"/>
      <c r="Z16" s="948"/>
      <c r="AA16" s="948"/>
      <c r="AB16" s="948"/>
      <c r="AC16" s="948"/>
      <c r="AD16" s="948"/>
      <c r="AE16" s="948"/>
      <c r="AF16" s="948"/>
      <c r="AG16" s="948"/>
      <c r="AH16" s="948"/>
      <c r="AI16" s="948"/>
      <c r="AJ16" s="949"/>
      <c r="AK16" s="206"/>
    </row>
    <row r="17" spans="1:37" s="466" customFormat="1" ht="37.5" customHeight="1" x14ac:dyDescent="0.3">
      <c r="A17" s="441">
        <v>4</v>
      </c>
      <c r="B17" s="536" t="s">
        <v>333</v>
      </c>
      <c r="C17" s="149" t="s">
        <v>383</v>
      </c>
      <c r="D17" s="149" t="s">
        <v>42</v>
      </c>
      <c r="E17" s="480">
        <v>1</v>
      </c>
      <c r="F17" s="151">
        <v>600</v>
      </c>
      <c r="G17" s="151">
        <f>F17*E17</f>
        <v>600</v>
      </c>
      <c r="H17" s="950">
        <v>933</v>
      </c>
      <c r="I17" s="951"/>
      <c r="J17" s="952"/>
      <c r="K17" s="151">
        <v>1</v>
      </c>
      <c r="L17" s="151">
        <v>4</v>
      </c>
      <c r="M17" s="151">
        <v>1000</v>
      </c>
      <c r="N17" s="151">
        <f>K17*L17*M17</f>
        <v>4000</v>
      </c>
      <c r="O17" s="950">
        <v>14400</v>
      </c>
      <c r="P17" s="951"/>
      <c r="Q17" s="951"/>
      <c r="R17" s="952"/>
      <c r="S17" s="151">
        <v>2</v>
      </c>
      <c r="T17" s="151"/>
      <c r="U17" s="151">
        <v>0</v>
      </c>
      <c r="V17" s="151">
        <f>PRODUCT(S17:U17)</f>
        <v>0</v>
      </c>
      <c r="W17" s="151">
        <v>150</v>
      </c>
      <c r="X17" s="151">
        <v>5</v>
      </c>
      <c r="Y17" s="151">
        <f>PRODUCT(W17:X17)</f>
        <v>750</v>
      </c>
      <c r="Z17" s="151">
        <f>SUM(V17,Y17)</f>
        <v>750</v>
      </c>
      <c r="AA17" s="950">
        <v>11700</v>
      </c>
      <c r="AB17" s="951"/>
      <c r="AC17" s="951"/>
      <c r="AD17" s="952"/>
      <c r="AE17" s="950">
        <v>0</v>
      </c>
      <c r="AF17" s="952"/>
      <c r="AG17" s="953">
        <f>AA17+AE17</f>
        <v>11700</v>
      </c>
      <c r="AH17" s="151">
        <f>G17+N17+Z17</f>
        <v>5350</v>
      </c>
      <c r="AI17" s="954">
        <f>AG17+O17+H17</f>
        <v>27033</v>
      </c>
      <c r="AJ17" s="465">
        <f>AH17-AI17</f>
        <v>-21683</v>
      </c>
      <c r="AK17" s="955">
        <v>162</v>
      </c>
    </row>
    <row r="18" spans="1:37" ht="37.5" customHeight="1" x14ac:dyDescent="0.3">
      <c r="A18" s="441">
        <v>5</v>
      </c>
      <c r="B18" s="536" t="s">
        <v>142</v>
      </c>
      <c r="C18" s="291" t="s">
        <v>132</v>
      </c>
      <c r="D18" s="149" t="s">
        <v>42</v>
      </c>
      <c r="E18" s="480">
        <v>3</v>
      </c>
      <c r="F18" s="151">
        <v>600</v>
      </c>
      <c r="G18" s="151">
        <f>F18*E18</f>
        <v>1800</v>
      </c>
      <c r="H18" s="956"/>
      <c r="I18" s="957"/>
      <c r="J18" s="958"/>
      <c r="K18" s="151">
        <v>3</v>
      </c>
      <c r="L18" s="151">
        <v>4</v>
      </c>
      <c r="M18" s="151">
        <v>750</v>
      </c>
      <c r="N18" s="151">
        <f>K18*L18*M18</f>
        <v>9000</v>
      </c>
      <c r="O18" s="956"/>
      <c r="P18" s="957"/>
      <c r="Q18" s="957"/>
      <c r="R18" s="958"/>
      <c r="S18" s="151">
        <v>3</v>
      </c>
      <c r="T18" s="151">
        <v>300</v>
      </c>
      <c r="U18" s="151">
        <v>4</v>
      </c>
      <c r="V18" s="151">
        <f>PRODUCT(S18:U18)</f>
        <v>3600</v>
      </c>
      <c r="W18" s="151">
        <v>150</v>
      </c>
      <c r="X18" s="151">
        <v>3</v>
      </c>
      <c r="Y18" s="151">
        <f>PRODUCT(W18:X18)</f>
        <v>450</v>
      </c>
      <c r="Z18" s="151">
        <f>SUM(V18,Y18)</f>
        <v>4050</v>
      </c>
      <c r="AA18" s="956"/>
      <c r="AB18" s="957"/>
      <c r="AC18" s="957"/>
      <c r="AD18" s="958"/>
      <c r="AE18" s="956"/>
      <c r="AF18" s="958"/>
      <c r="AG18" s="959"/>
      <c r="AH18" s="151">
        <f>G18+N18+Z18</f>
        <v>14850</v>
      </c>
      <c r="AI18" s="960"/>
      <c r="AJ18" s="145">
        <f>AH18-AI18</f>
        <v>14850</v>
      </c>
      <c r="AK18" s="961"/>
    </row>
    <row r="19" spans="1:37" ht="30" customHeight="1" x14ac:dyDescent="0.3">
      <c r="A19" s="945" t="s">
        <v>60</v>
      </c>
      <c r="B19" s="946"/>
      <c r="C19" s="192"/>
      <c r="D19" s="397"/>
      <c r="E19" s="364">
        <f>SUM(E17:E18)</f>
        <v>4</v>
      </c>
      <c r="F19" s="76">
        <f t="shared" ref="F19:AH19" si="14">SUM(F17:F18)</f>
        <v>1200</v>
      </c>
      <c r="G19" s="76">
        <f t="shared" si="14"/>
        <v>2400</v>
      </c>
      <c r="H19" s="723">
        <f t="shared" si="14"/>
        <v>933</v>
      </c>
      <c r="I19" s="723">
        <f t="shared" si="14"/>
        <v>0</v>
      </c>
      <c r="J19" s="723">
        <f>H17</f>
        <v>933</v>
      </c>
      <c r="K19" s="76">
        <f t="shared" si="14"/>
        <v>4</v>
      </c>
      <c r="L19" s="76">
        <f t="shared" si="14"/>
        <v>8</v>
      </c>
      <c r="M19" s="76">
        <f t="shared" si="14"/>
        <v>1750</v>
      </c>
      <c r="N19" s="76">
        <f t="shared" si="14"/>
        <v>13000</v>
      </c>
      <c r="O19" s="723">
        <f t="shared" si="14"/>
        <v>14400</v>
      </c>
      <c r="P19" s="723">
        <f t="shared" si="14"/>
        <v>0</v>
      </c>
      <c r="Q19" s="723">
        <f t="shared" si="14"/>
        <v>0</v>
      </c>
      <c r="R19" s="723">
        <f>O17</f>
        <v>14400</v>
      </c>
      <c r="S19" s="76">
        <f t="shared" si="14"/>
        <v>5</v>
      </c>
      <c r="T19" s="76">
        <f t="shared" si="14"/>
        <v>300</v>
      </c>
      <c r="U19" s="76">
        <f t="shared" si="14"/>
        <v>4</v>
      </c>
      <c r="V19" s="76">
        <f t="shared" si="14"/>
        <v>3600</v>
      </c>
      <c r="W19" s="76">
        <f t="shared" si="14"/>
        <v>300</v>
      </c>
      <c r="X19" s="76">
        <f t="shared" si="14"/>
        <v>8</v>
      </c>
      <c r="Y19" s="76">
        <f t="shared" si="14"/>
        <v>1200</v>
      </c>
      <c r="Z19" s="76">
        <f t="shared" si="14"/>
        <v>4800</v>
      </c>
      <c r="AA19" s="76">
        <f t="shared" si="14"/>
        <v>11700</v>
      </c>
      <c r="AB19" s="76">
        <f t="shared" si="14"/>
        <v>0</v>
      </c>
      <c r="AC19" s="76">
        <f t="shared" si="14"/>
        <v>0</v>
      </c>
      <c r="AD19" s="76">
        <f>AA17</f>
        <v>11700</v>
      </c>
      <c r="AE19" s="76">
        <f t="shared" si="14"/>
        <v>0</v>
      </c>
      <c r="AF19" s="76">
        <f>AE17</f>
        <v>0</v>
      </c>
      <c r="AG19" s="76">
        <f t="shared" si="14"/>
        <v>11700</v>
      </c>
      <c r="AH19" s="76">
        <f t="shared" si="14"/>
        <v>20200</v>
      </c>
      <c r="AI19" s="49">
        <f>SUM(AI17)</f>
        <v>27033</v>
      </c>
      <c r="AJ19" s="99">
        <f>SUM(AJ18:AJ18)</f>
        <v>14850</v>
      </c>
      <c r="AK19" s="206"/>
    </row>
    <row r="20" spans="1:37" ht="18.75" hidden="1" customHeight="1" x14ac:dyDescent="0.3">
      <c r="A20" s="962" t="s">
        <v>51</v>
      </c>
      <c r="B20" s="963"/>
      <c r="C20" s="963"/>
      <c r="D20" s="963"/>
      <c r="E20" s="963"/>
      <c r="F20" s="963"/>
      <c r="G20" s="963"/>
      <c r="H20" s="963"/>
      <c r="I20" s="963"/>
      <c r="J20" s="963"/>
      <c r="K20" s="963"/>
      <c r="L20" s="963"/>
      <c r="M20" s="963"/>
      <c r="N20" s="963"/>
      <c r="O20" s="963"/>
      <c r="P20" s="963"/>
      <c r="Q20" s="963"/>
      <c r="R20" s="963"/>
      <c r="S20" s="963"/>
      <c r="T20" s="963"/>
      <c r="U20" s="963"/>
      <c r="V20" s="963"/>
      <c r="W20" s="963"/>
      <c r="X20" s="963"/>
      <c r="Y20" s="963"/>
      <c r="Z20" s="963"/>
      <c r="AA20" s="963"/>
      <c r="AB20" s="963"/>
      <c r="AC20" s="963"/>
      <c r="AD20" s="963"/>
      <c r="AE20" s="963"/>
      <c r="AF20" s="963"/>
      <c r="AG20" s="963"/>
      <c r="AH20" s="963"/>
      <c r="AI20" s="963"/>
      <c r="AJ20" s="964"/>
      <c r="AK20" s="206"/>
    </row>
    <row r="21" spans="1:37" ht="15.75" hidden="1" customHeight="1" x14ac:dyDescent="0.3">
      <c r="A21" s="381"/>
      <c r="B21" s="399"/>
      <c r="C21" s="127" t="s">
        <v>73</v>
      </c>
      <c r="D21" s="103" t="s">
        <v>43</v>
      </c>
      <c r="E21" s="103">
        <v>0</v>
      </c>
      <c r="F21" s="103">
        <v>600</v>
      </c>
      <c r="G21" s="103">
        <f>F21*E21</f>
        <v>0</v>
      </c>
      <c r="H21" s="144">
        <v>0</v>
      </c>
      <c r="I21" s="144">
        <v>0</v>
      </c>
      <c r="J21" s="144">
        <f>I21*H21</f>
        <v>0</v>
      </c>
      <c r="K21" s="103">
        <v>0</v>
      </c>
      <c r="L21" s="103">
        <v>4</v>
      </c>
      <c r="M21" s="103">
        <v>800</v>
      </c>
      <c r="N21" s="103">
        <f>K21*L21*M21</f>
        <v>0</v>
      </c>
      <c r="O21" s="144">
        <v>0</v>
      </c>
      <c r="P21" s="144">
        <v>4</v>
      </c>
      <c r="Q21" s="144">
        <v>800</v>
      </c>
      <c r="R21" s="144">
        <f>O21*P21*Q21</f>
        <v>0</v>
      </c>
      <c r="S21" s="103">
        <v>0</v>
      </c>
      <c r="T21" s="103">
        <v>300</v>
      </c>
      <c r="U21" s="103">
        <v>5</v>
      </c>
      <c r="V21" s="103">
        <f>PRODUCT(S21:U21)</f>
        <v>0</v>
      </c>
      <c r="W21" s="103">
        <v>150</v>
      </c>
      <c r="X21" s="103">
        <v>0</v>
      </c>
      <c r="Y21" s="103">
        <f>PRODUCT(W21:X21)</f>
        <v>0</v>
      </c>
      <c r="Z21" s="103">
        <f>SUM(V21,Y21)</f>
        <v>0</v>
      </c>
      <c r="AA21" s="144">
        <v>0</v>
      </c>
      <c r="AB21" s="144">
        <v>0</v>
      </c>
      <c r="AC21" s="144">
        <v>0</v>
      </c>
      <c r="AD21" s="144">
        <f>PRODUCT(AA21:AC21)</f>
        <v>0</v>
      </c>
      <c r="AE21" s="144">
        <v>0</v>
      </c>
      <c r="AF21" s="144">
        <f>PRODUCT(AE21:AE21)</f>
        <v>0</v>
      </c>
      <c r="AG21" s="144">
        <f>SUM(AD21,AF21)</f>
        <v>0</v>
      </c>
      <c r="AH21" s="103">
        <f>G21+N21+Z21</f>
        <v>0</v>
      </c>
      <c r="AI21" s="144">
        <f>J21+R21+AG21</f>
        <v>0</v>
      </c>
      <c r="AJ21" s="104">
        <f>AH21-AI21</f>
        <v>0</v>
      </c>
      <c r="AK21" s="206"/>
    </row>
    <row r="22" spans="1:37" ht="15" hidden="1" customHeight="1" x14ac:dyDescent="0.3">
      <c r="A22" s="456" t="s">
        <v>61</v>
      </c>
      <c r="B22" s="556"/>
      <c r="C22" s="556"/>
      <c r="D22" s="556"/>
      <c r="E22" s="159">
        <f>SUM(E21:E21)</f>
        <v>0</v>
      </c>
      <c r="F22" s="556"/>
      <c r="G22" s="159">
        <f>SUM(G21:G21)</f>
        <v>0</v>
      </c>
      <c r="H22" s="97">
        <f>SUM(H21:H21)</f>
        <v>0</v>
      </c>
      <c r="I22" s="557"/>
      <c r="J22" s="97">
        <f>SUM(J21:J21)</f>
        <v>0</v>
      </c>
      <c r="K22" s="159">
        <f>SUM(K21:K21)</f>
        <v>0</v>
      </c>
      <c r="L22" s="159">
        <f>SUM(L21:L21)</f>
        <v>4</v>
      </c>
      <c r="M22" s="556"/>
      <c r="N22" s="159">
        <f>SUM(N21:N21)</f>
        <v>0</v>
      </c>
      <c r="O22" s="97">
        <v>0</v>
      </c>
      <c r="P22" s="97">
        <f>SUM(P21:P21)</f>
        <v>4</v>
      </c>
      <c r="Q22" s="557"/>
      <c r="R22" s="97">
        <f>SUM(R21:R21)</f>
        <v>0</v>
      </c>
      <c r="S22" s="159">
        <f>SUM(S21:S21)</f>
        <v>0</v>
      </c>
      <c r="T22" s="556"/>
      <c r="U22" s="159">
        <f>SUM(U21:U21)</f>
        <v>5</v>
      </c>
      <c r="V22" s="556">
        <f>SUM(V21:V21)</f>
        <v>0</v>
      </c>
      <c r="W22" s="556"/>
      <c r="X22" s="159">
        <f>SUM(X21:X21)</f>
        <v>0</v>
      </c>
      <c r="Y22" s="159">
        <f>SUM(Y21:Y21)</f>
        <v>0</v>
      </c>
      <c r="Z22" s="159">
        <f>SUM(Z21:Z21)</f>
        <v>0</v>
      </c>
      <c r="AA22" s="97">
        <f>SUM(AA21:AA21)</f>
        <v>0</v>
      </c>
      <c r="AB22" s="97"/>
      <c r="AC22" s="97">
        <f>SUM(AC21:AC21)</f>
        <v>0</v>
      </c>
      <c r="AD22" s="97">
        <f>SUM(AD21:AD21)</f>
        <v>0</v>
      </c>
      <c r="AE22" s="97">
        <f t="shared" ref="AE22:AJ22" si="15">SUM(AE21:AE21)</f>
        <v>0</v>
      </c>
      <c r="AF22" s="97">
        <f t="shared" si="15"/>
        <v>0</v>
      </c>
      <c r="AG22" s="97">
        <f t="shared" si="15"/>
        <v>0</v>
      </c>
      <c r="AH22" s="159">
        <f t="shared" si="15"/>
        <v>0</v>
      </c>
      <c r="AI22" s="97">
        <f t="shared" si="15"/>
        <v>0</v>
      </c>
      <c r="AJ22" s="105">
        <f t="shared" si="15"/>
        <v>0</v>
      </c>
      <c r="AK22" s="206"/>
    </row>
    <row r="23" spans="1:37" x14ac:dyDescent="0.3">
      <c r="A23" s="965" t="s">
        <v>52</v>
      </c>
      <c r="B23" s="966"/>
      <c r="C23" s="966"/>
      <c r="D23" s="966"/>
      <c r="E23" s="966"/>
      <c r="F23" s="966"/>
      <c r="G23" s="966"/>
      <c r="H23" s="966"/>
      <c r="I23" s="966"/>
      <c r="J23" s="966"/>
      <c r="K23" s="966"/>
      <c r="L23" s="966"/>
      <c r="M23" s="966"/>
      <c r="N23" s="966"/>
      <c r="O23" s="966"/>
      <c r="P23" s="966"/>
      <c r="Q23" s="966"/>
      <c r="R23" s="966"/>
      <c r="S23" s="966"/>
      <c r="T23" s="966"/>
      <c r="U23" s="966"/>
      <c r="V23" s="966"/>
      <c r="W23" s="966"/>
      <c r="X23" s="966"/>
      <c r="Y23" s="966"/>
      <c r="Z23" s="966"/>
      <c r="AA23" s="966"/>
      <c r="AB23" s="966"/>
      <c r="AC23" s="966"/>
      <c r="AD23" s="966"/>
      <c r="AE23" s="966"/>
      <c r="AF23" s="966"/>
      <c r="AG23" s="966"/>
      <c r="AH23" s="966"/>
      <c r="AI23" s="966"/>
      <c r="AJ23" s="967"/>
      <c r="AK23" s="206"/>
    </row>
    <row r="24" spans="1:37" s="471" customFormat="1" ht="39" customHeight="1" x14ac:dyDescent="0.3">
      <c r="A24" s="581">
        <v>6</v>
      </c>
      <c r="B24" s="582" t="s">
        <v>333</v>
      </c>
      <c r="C24" s="467" t="s">
        <v>383</v>
      </c>
      <c r="D24" s="467" t="s">
        <v>42</v>
      </c>
      <c r="E24" s="467">
        <v>1</v>
      </c>
      <c r="F24" s="468">
        <v>600</v>
      </c>
      <c r="G24" s="468">
        <f>F24*E24</f>
        <v>600</v>
      </c>
      <c r="H24" s="734"/>
      <c r="I24" s="734"/>
      <c r="J24" s="734">
        <f>I24*H24</f>
        <v>0</v>
      </c>
      <c r="K24" s="468">
        <v>1</v>
      </c>
      <c r="L24" s="468">
        <v>4</v>
      </c>
      <c r="M24" s="468">
        <v>1000</v>
      </c>
      <c r="N24" s="468">
        <f>K24*L24*M24</f>
        <v>4000</v>
      </c>
      <c r="O24" s="396"/>
      <c r="P24" s="734"/>
      <c r="Q24" s="734"/>
      <c r="R24" s="734">
        <f>O24*P24*Q24</f>
        <v>0</v>
      </c>
      <c r="S24" s="468">
        <v>1</v>
      </c>
      <c r="T24" s="468">
        <v>323</v>
      </c>
      <c r="U24" s="468">
        <v>1</v>
      </c>
      <c r="V24" s="468">
        <f>PRODUCT(S24:U24)</f>
        <v>323</v>
      </c>
      <c r="W24" s="468">
        <v>150</v>
      </c>
      <c r="X24" s="468">
        <v>5</v>
      </c>
      <c r="Y24" s="468">
        <f>PRODUCT(W24:X24)</f>
        <v>750</v>
      </c>
      <c r="Z24" s="468">
        <f>SUM(V24,Y24)</f>
        <v>1073</v>
      </c>
      <c r="AA24" s="734"/>
      <c r="AB24" s="734"/>
      <c r="AC24" s="734"/>
      <c r="AD24" s="734">
        <f>PRODUCT(AA24:AC24)</f>
        <v>0</v>
      </c>
      <c r="AE24" s="734"/>
      <c r="AF24" s="734">
        <f>PRODUCT(AA24*AE24)*150</f>
        <v>0</v>
      </c>
      <c r="AG24" s="734">
        <f>SUM(AD24,AF24)</f>
        <v>0</v>
      </c>
      <c r="AH24" s="468">
        <f>G24+N24+Z24</f>
        <v>5673</v>
      </c>
      <c r="AI24" s="469">
        <f>J24+R24+AG24</f>
        <v>0</v>
      </c>
      <c r="AJ24" s="470">
        <f>AH24-AI24</f>
        <v>5673</v>
      </c>
      <c r="AK24" s="206"/>
    </row>
    <row r="25" spans="1:37" s="476" customFormat="1" ht="43.5" customHeight="1" x14ac:dyDescent="0.3">
      <c r="A25" s="581">
        <v>7</v>
      </c>
      <c r="B25" s="583" t="s">
        <v>352</v>
      </c>
      <c r="C25" s="472" t="s">
        <v>136</v>
      </c>
      <c r="D25" s="467" t="s">
        <v>42</v>
      </c>
      <c r="E25" s="467">
        <v>0</v>
      </c>
      <c r="F25" s="468">
        <v>600</v>
      </c>
      <c r="G25" s="468">
        <f>F25*E25</f>
        <v>0</v>
      </c>
      <c r="H25" s="737"/>
      <c r="I25" s="737"/>
      <c r="J25" s="734">
        <f t="shared" ref="J25:J27" si="16">I25*H25</f>
        <v>0</v>
      </c>
      <c r="K25" s="468">
        <v>3</v>
      </c>
      <c r="L25" s="468">
        <v>0</v>
      </c>
      <c r="M25" s="468">
        <v>750</v>
      </c>
      <c r="N25" s="468">
        <f t="shared" ref="N25:N27" si="17">K25*L25*M25</f>
        <v>0</v>
      </c>
      <c r="O25" s="396"/>
      <c r="P25" s="737"/>
      <c r="Q25" s="737"/>
      <c r="R25" s="734">
        <f>O25*P25*Q25</f>
        <v>0</v>
      </c>
      <c r="S25" s="468">
        <v>0</v>
      </c>
      <c r="T25" s="468">
        <v>300</v>
      </c>
      <c r="U25" s="468">
        <v>4</v>
      </c>
      <c r="V25" s="468">
        <f>PRODUCT(S25:U25)</f>
        <v>0</v>
      </c>
      <c r="W25" s="468">
        <v>150</v>
      </c>
      <c r="X25" s="468">
        <v>0</v>
      </c>
      <c r="Y25" s="473">
        <f>PRODUCT(W25:X25)</f>
        <v>0</v>
      </c>
      <c r="Z25" s="468">
        <f>SUM(V25,Y25)</f>
        <v>0</v>
      </c>
      <c r="AA25" s="737"/>
      <c r="AB25" s="737"/>
      <c r="AC25" s="737"/>
      <c r="AD25" s="734">
        <f>PRODUCT(AA25:AC25)</f>
        <v>0</v>
      </c>
      <c r="AE25" s="737"/>
      <c r="AF25" s="734">
        <f t="shared" ref="AF25:AF27" si="18">PRODUCT(AA25*AE25)*150</f>
        <v>0</v>
      </c>
      <c r="AG25" s="734">
        <f>SUM(AD25,AF25)</f>
        <v>0</v>
      </c>
      <c r="AH25" s="468">
        <f>G25+N25+Z25</f>
        <v>0</v>
      </c>
      <c r="AI25" s="474">
        <f>J25+R25+AG25</f>
        <v>0</v>
      </c>
      <c r="AJ25" s="475">
        <f>AH25-AI25</f>
        <v>0</v>
      </c>
      <c r="AK25" s="206"/>
    </row>
    <row r="26" spans="1:37" ht="49.5" customHeight="1" x14ac:dyDescent="0.3">
      <c r="A26" s="166">
        <v>8</v>
      </c>
      <c r="B26" s="584" t="s">
        <v>334</v>
      </c>
      <c r="C26" s="799" t="s">
        <v>157</v>
      </c>
      <c r="D26" s="162" t="s">
        <v>42</v>
      </c>
      <c r="E26" s="163">
        <v>5</v>
      </c>
      <c r="F26" s="164">
        <v>3000</v>
      </c>
      <c r="G26" s="165">
        <f>F26*E26</f>
        <v>15000</v>
      </c>
      <c r="H26" s="738"/>
      <c r="I26" s="738"/>
      <c r="J26" s="722">
        <f t="shared" si="16"/>
        <v>0</v>
      </c>
      <c r="K26" s="164">
        <v>5</v>
      </c>
      <c r="L26" s="164">
        <v>4</v>
      </c>
      <c r="M26" s="468">
        <v>750</v>
      </c>
      <c r="N26" s="165">
        <f t="shared" si="17"/>
        <v>15000</v>
      </c>
      <c r="O26" s="396"/>
      <c r="P26" s="396"/>
      <c r="Q26" s="396"/>
      <c r="R26" s="134">
        <f>O26*P26*Q26</f>
        <v>0</v>
      </c>
      <c r="S26" s="164">
        <v>5</v>
      </c>
      <c r="T26" s="164">
        <v>200</v>
      </c>
      <c r="U26" s="164">
        <v>4</v>
      </c>
      <c r="V26" s="164">
        <f>PRODUCT(S26:U26)</f>
        <v>4000</v>
      </c>
      <c r="W26" s="805">
        <v>150</v>
      </c>
      <c r="X26" s="164">
        <v>5</v>
      </c>
      <c r="Y26" s="805">
        <f>PRODUCT(W26:X26)</f>
        <v>750</v>
      </c>
      <c r="Z26" s="165">
        <f>SUM(V26,Y26)</f>
        <v>4750</v>
      </c>
      <c r="AA26" s="723"/>
      <c r="AB26" s="723"/>
      <c r="AC26" s="723"/>
      <c r="AD26" s="720">
        <f>PRODUCT(AA26:AC26)</f>
        <v>0</v>
      </c>
      <c r="AE26" s="723"/>
      <c r="AF26" s="734">
        <f t="shared" si="18"/>
        <v>0</v>
      </c>
      <c r="AG26" s="722">
        <f>SUM(AD26,AF26)</f>
        <v>0</v>
      </c>
      <c r="AH26" s="165">
        <f>G26+N26+Z26</f>
        <v>34750</v>
      </c>
      <c r="AI26" s="137">
        <f>J26+R26+AG26</f>
        <v>0</v>
      </c>
      <c r="AJ26" s="800">
        <f>AH26-AI26</f>
        <v>34750</v>
      </c>
      <c r="AK26" s="206"/>
    </row>
    <row r="27" spans="1:37" ht="52.5" customHeight="1" x14ac:dyDescent="0.3">
      <c r="A27" s="166">
        <v>9</v>
      </c>
      <c r="B27" s="584" t="s">
        <v>326</v>
      </c>
      <c r="C27" s="799" t="s">
        <v>85</v>
      </c>
      <c r="D27" s="162" t="s">
        <v>42</v>
      </c>
      <c r="E27" s="163">
        <v>7</v>
      </c>
      <c r="F27" s="164">
        <v>700</v>
      </c>
      <c r="G27" s="165">
        <f>F27*E27</f>
        <v>4900</v>
      </c>
      <c r="H27" s="738"/>
      <c r="I27" s="738"/>
      <c r="J27" s="722">
        <f t="shared" si="16"/>
        <v>0</v>
      </c>
      <c r="K27" s="164">
        <v>7</v>
      </c>
      <c r="L27" s="164">
        <v>2</v>
      </c>
      <c r="M27" s="468">
        <v>750</v>
      </c>
      <c r="N27" s="165">
        <f t="shared" si="17"/>
        <v>10500</v>
      </c>
      <c r="O27" s="396"/>
      <c r="P27" s="396"/>
      <c r="Q27" s="396"/>
      <c r="R27" s="134">
        <f>O27*P27*Q27</f>
        <v>0</v>
      </c>
      <c r="S27" s="164">
        <v>7</v>
      </c>
      <c r="T27" s="164">
        <v>300</v>
      </c>
      <c r="U27" s="164">
        <v>2</v>
      </c>
      <c r="V27" s="164">
        <f>PRODUCT(S27:U27)</f>
        <v>4200</v>
      </c>
      <c r="W27" s="805">
        <v>150</v>
      </c>
      <c r="X27" s="164">
        <v>7</v>
      </c>
      <c r="Y27" s="805">
        <f>PRODUCT(W27:X27)</f>
        <v>1050</v>
      </c>
      <c r="Z27" s="165">
        <f>SUM(V27,Y27)</f>
        <v>5250</v>
      </c>
      <c r="AA27" s="49"/>
      <c r="AB27" s="49"/>
      <c r="AC27" s="49"/>
      <c r="AD27" s="47">
        <f>PRODUCT(AA27:AC27)</f>
        <v>0</v>
      </c>
      <c r="AE27" s="49"/>
      <c r="AF27" s="734">
        <f t="shared" si="18"/>
        <v>0</v>
      </c>
      <c r="AG27" s="134">
        <f>SUM(AD27,AF27)</f>
        <v>0</v>
      </c>
      <c r="AH27" s="165">
        <f>G27+N27+Z27</f>
        <v>20650</v>
      </c>
      <c r="AI27" s="137">
        <f>J27+R27+AG27</f>
        <v>0</v>
      </c>
      <c r="AJ27" s="800">
        <f>AH27-AI27</f>
        <v>20650</v>
      </c>
      <c r="AK27" s="206"/>
    </row>
    <row r="28" spans="1:37" ht="32.25" customHeight="1" x14ac:dyDescent="0.3">
      <c r="A28" s="968" t="s">
        <v>62</v>
      </c>
      <c r="B28" s="969"/>
      <c r="C28" s="397"/>
      <c r="D28" s="397"/>
      <c r="E28" s="192">
        <f>SUM(E24:E27)</f>
        <v>13</v>
      </c>
      <c r="F28" s="76">
        <f t="shared" ref="F28:AH28" si="19">SUM(F24:F27)</f>
        <v>4900</v>
      </c>
      <c r="G28" s="76">
        <f t="shared" si="19"/>
        <v>20500</v>
      </c>
      <c r="H28" s="723">
        <f t="shared" si="19"/>
        <v>0</v>
      </c>
      <c r="I28" s="723">
        <f t="shared" si="19"/>
        <v>0</v>
      </c>
      <c r="J28" s="723">
        <f t="shared" si="19"/>
        <v>0</v>
      </c>
      <c r="K28" s="76">
        <f t="shared" si="19"/>
        <v>16</v>
      </c>
      <c r="L28" s="76">
        <f t="shared" si="19"/>
        <v>10</v>
      </c>
      <c r="M28" s="76">
        <f t="shared" si="19"/>
        <v>3250</v>
      </c>
      <c r="N28" s="76">
        <f t="shared" si="19"/>
        <v>29500</v>
      </c>
      <c r="O28" s="76">
        <f t="shared" si="19"/>
        <v>0</v>
      </c>
      <c r="P28" s="76">
        <f t="shared" si="19"/>
        <v>0</v>
      </c>
      <c r="Q28" s="76">
        <f t="shared" si="19"/>
        <v>0</v>
      </c>
      <c r="R28" s="76">
        <f t="shared" si="19"/>
        <v>0</v>
      </c>
      <c r="S28" s="76">
        <f t="shared" si="19"/>
        <v>13</v>
      </c>
      <c r="T28" s="76">
        <f t="shared" si="19"/>
        <v>1123</v>
      </c>
      <c r="U28" s="76">
        <f t="shared" si="19"/>
        <v>11</v>
      </c>
      <c r="V28" s="76">
        <f t="shared" si="19"/>
        <v>8523</v>
      </c>
      <c r="W28" s="76">
        <f t="shared" si="19"/>
        <v>600</v>
      </c>
      <c r="X28" s="76">
        <f t="shared" si="19"/>
        <v>17</v>
      </c>
      <c r="Y28" s="76">
        <f t="shared" si="19"/>
        <v>2550</v>
      </c>
      <c r="Z28" s="76">
        <f t="shared" si="19"/>
        <v>11073</v>
      </c>
      <c r="AA28" s="76">
        <f t="shared" si="19"/>
        <v>0</v>
      </c>
      <c r="AB28" s="76">
        <f t="shared" si="19"/>
        <v>0</v>
      </c>
      <c r="AC28" s="76">
        <f t="shared" si="19"/>
        <v>0</v>
      </c>
      <c r="AD28" s="76">
        <f t="shared" si="19"/>
        <v>0</v>
      </c>
      <c r="AE28" s="76">
        <f t="shared" si="19"/>
        <v>0</v>
      </c>
      <c r="AF28" s="76">
        <f t="shared" si="19"/>
        <v>0</v>
      </c>
      <c r="AG28" s="76">
        <f t="shared" si="19"/>
        <v>0</v>
      </c>
      <c r="AH28" s="76">
        <f t="shared" si="19"/>
        <v>61073</v>
      </c>
      <c r="AI28" s="97">
        <f>SUM(AI25:AI27)</f>
        <v>0</v>
      </c>
      <c r="AJ28" s="106">
        <f>SUM(AJ25:AJ27)</f>
        <v>55400</v>
      </c>
      <c r="AK28" s="206"/>
    </row>
    <row r="29" spans="1:37" s="217" customFormat="1" ht="42" customHeight="1" thickBot="1" x14ac:dyDescent="0.35">
      <c r="A29" s="448" t="s">
        <v>63</v>
      </c>
      <c r="B29" s="449"/>
      <c r="C29" s="443"/>
      <c r="D29" s="443"/>
      <c r="E29" s="443">
        <f>E15+E19+E22+E28</f>
        <v>31</v>
      </c>
      <c r="F29" s="444"/>
      <c r="G29" s="444">
        <f>G15+G19+G22+G28</f>
        <v>38690</v>
      </c>
      <c r="H29" s="444">
        <f>H15+H19+H22+H28</f>
        <v>946</v>
      </c>
      <c r="I29" s="444"/>
      <c r="J29" s="444">
        <f>J15+J19+J22+J28</f>
        <v>13698.5</v>
      </c>
      <c r="K29" s="444">
        <f>K15+K19+K22+K28</f>
        <v>37</v>
      </c>
      <c r="L29" s="444">
        <f>L15+L19+L22+L28</f>
        <v>40</v>
      </c>
      <c r="M29" s="444"/>
      <c r="N29" s="444">
        <f>N15+N19+N22+N28</f>
        <v>65000</v>
      </c>
      <c r="O29" s="444">
        <f>O15+O19+O22+O28</f>
        <v>14400</v>
      </c>
      <c r="P29" s="444">
        <f>P15+P19+P22+P28</f>
        <v>4</v>
      </c>
      <c r="Q29" s="444"/>
      <c r="R29" s="444">
        <f>R15+R19+R22+R28</f>
        <v>47400</v>
      </c>
      <c r="S29" s="444">
        <f>S15+S19+S22+S28</f>
        <v>33</v>
      </c>
      <c r="T29" s="444"/>
      <c r="U29" s="444">
        <f>U15+U19+U22+U28</f>
        <v>27</v>
      </c>
      <c r="V29" s="444">
        <f>V15+V19+V22+V28</f>
        <v>19323</v>
      </c>
      <c r="W29" s="444"/>
      <c r="X29" s="444">
        <f>X15+X19+X22+X28</f>
        <v>59</v>
      </c>
      <c r="Y29" s="444">
        <f>Y15+Y19+Y22+Y28</f>
        <v>6150</v>
      </c>
      <c r="Z29" s="444">
        <f>Z15+Z19+Z22+Z28</f>
        <v>25473</v>
      </c>
      <c r="AA29" s="444">
        <f>AA15+AA19+AA22+AA28</f>
        <v>11711</v>
      </c>
      <c r="AB29" s="444"/>
      <c r="AC29" s="444">
        <f>AC15+AC19+AC22+AC28</f>
        <v>4</v>
      </c>
      <c r="AD29" s="444"/>
      <c r="AE29" s="444">
        <f>AE15+AE19+AE22+AE28</f>
        <v>19</v>
      </c>
      <c r="AF29" s="444"/>
      <c r="AG29" s="444">
        <f>AG15+AG19+AG22+AG28</f>
        <v>25200</v>
      </c>
      <c r="AH29" s="444">
        <f>AH15+AH19+AH22+AH28</f>
        <v>129163</v>
      </c>
      <c r="AI29" s="215">
        <f>AI15+AI19+AI22+AI28</f>
        <v>86298.5</v>
      </c>
      <c r="AJ29" s="107">
        <f>AJ15+AJ19+AJ22+AJ28</f>
        <v>106550</v>
      </c>
      <c r="AK29" s="206"/>
    </row>
  </sheetData>
  <conditionalFormatting sqref="D12:D13">
    <cfRule type="containsText" dxfId="241" priority="13" operator="containsText" text="Да">
      <formula>NOT(ISERROR(SEARCH("Да",D12)))</formula>
    </cfRule>
  </conditionalFormatting>
  <conditionalFormatting sqref="D21">
    <cfRule type="containsText" dxfId="240" priority="16" operator="containsText" text="Да">
      <formula>NOT(ISERROR(SEARCH("Да",D21)))</formula>
    </cfRule>
  </conditionalFormatting>
  <conditionalFormatting sqref="D26">
    <cfRule type="containsText" dxfId="239" priority="9" operator="containsText" text="Да">
      <formula>NOT(ISERROR(SEARCH("Да",D26)))</formula>
    </cfRule>
  </conditionalFormatting>
  <conditionalFormatting sqref="D18">
    <cfRule type="containsText" dxfId="238" priority="11" operator="containsText" text="Да">
      <formula>NOT(ISERROR(SEARCH("Да",D18)))</formula>
    </cfRule>
  </conditionalFormatting>
  <conditionalFormatting sqref="D25">
    <cfRule type="containsText" dxfId="237" priority="8" operator="containsText" text="Да">
      <formula>NOT(ISERROR(SEARCH("Да",D25)))</formula>
    </cfRule>
  </conditionalFormatting>
  <conditionalFormatting sqref="D14">
    <cfRule type="containsText" dxfId="236" priority="12" operator="containsText" text="Да">
      <formula>NOT(ISERROR(SEARCH("Да",D14)))</formula>
    </cfRule>
  </conditionalFormatting>
  <conditionalFormatting sqref="D27">
    <cfRule type="containsText" dxfId="235" priority="10" operator="containsText" text="Да">
      <formula>NOT(ISERROR(SEARCH("Да",D27)))</formula>
    </cfRule>
  </conditionalFormatting>
  <conditionalFormatting sqref="D17">
    <cfRule type="containsText" dxfId="234" priority="6" operator="containsText" text="Да">
      <formula>NOT(ISERROR(SEARCH("Да",D17)))</formula>
    </cfRule>
  </conditionalFormatting>
  <conditionalFormatting sqref="D24">
    <cfRule type="containsText" dxfId="233" priority="5" operator="containsText" text="Да">
      <formula>NOT(ISERROR(SEARCH("Да",D24)))</formula>
    </cfRule>
  </conditionalFormatting>
  <conditionalFormatting sqref="D9">
    <cfRule type="containsText" dxfId="232" priority="4" operator="containsText" text="Да">
      <formula>NOT(ISERROR(SEARCH("Да",D9)))</formula>
    </cfRule>
  </conditionalFormatting>
  <conditionalFormatting sqref="D10">
    <cfRule type="containsText" dxfId="231" priority="3" operator="containsText" text="Да">
      <formula>NOT(ISERROR(SEARCH("Да",D10)))</formula>
    </cfRule>
  </conditionalFormatting>
  <conditionalFormatting sqref="D11">
    <cfRule type="containsText" dxfId="230" priority="1" operator="containsText" text="Да">
      <formula>NOT(ISERROR(SEARCH("Да",D11)))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1 D24:D27 D17:D18 D9:D14">
      <formula1>"Да,Нет"</formula1>
    </dataValidation>
  </dataValidations>
  <pageMargins left="0.7" right="0.7" top="0.75" bottom="0.75" header="0.3" footer="0.3"/>
  <pageSetup paperSize="9" scale="4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zoomScale="60" zoomScaleNormal="60" workbookViewId="0">
      <selection sqref="A1:XFD1048576"/>
    </sheetView>
  </sheetViews>
  <sheetFormatPr defaultRowHeight="18.75" x14ac:dyDescent="0.3"/>
  <cols>
    <col min="1" max="1" width="11" style="260" customWidth="1"/>
    <col min="2" max="2" width="37" style="260" customWidth="1"/>
    <col min="3" max="3" width="9.42578125" style="260" customWidth="1"/>
    <col min="4" max="4" width="0.28515625" style="260" customWidth="1"/>
    <col min="5" max="5" width="9.7109375" style="260" customWidth="1"/>
    <col min="6" max="6" width="11.85546875" style="260" hidden="1" customWidth="1"/>
    <col min="7" max="7" width="19.5703125" style="260" customWidth="1"/>
    <col min="8" max="8" width="0.140625" style="260" customWidth="1"/>
    <col min="9" max="9" width="14" style="260" hidden="1" customWidth="1"/>
    <col min="10" max="10" width="13.7109375" style="260" hidden="1" customWidth="1"/>
    <col min="11" max="11" width="9.85546875" style="260" hidden="1" customWidth="1"/>
    <col min="12" max="12" width="9.42578125" style="260" hidden="1" customWidth="1"/>
    <col min="13" max="13" width="14.85546875" style="260" hidden="1" customWidth="1"/>
    <col min="14" max="14" width="18.7109375" style="260" customWidth="1"/>
    <col min="15" max="15" width="0.140625" style="260" hidden="1" customWidth="1"/>
    <col min="16" max="16" width="0.140625" style="260" customWidth="1"/>
    <col min="17" max="17" width="14.140625" style="260" hidden="1" customWidth="1"/>
    <col min="18" max="18" width="12.140625" style="260" hidden="1" customWidth="1"/>
    <col min="19" max="19" width="4" style="260" hidden="1" customWidth="1"/>
    <col min="20" max="20" width="14.5703125" style="260" hidden="1" customWidth="1"/>
    <col min="21" max="21" width="9.42578125" style="260" hidden="1" customWidth="1"/>
    <col min="22" max="22" width="20.28515625" style="260" customWidth="1"/>
    <col min="23" max="23" width="9.7109375" style="260" hidden="1" customWidth="1"/>
    <col min="24" max="24" width="13.140625" style="260" hidden="1" customWidth="1"/>
    <col min="25" max="25" width="15.7109375" style="260" customWidth="1"/>
    <col min="26" max="26" width="24.28515625" style="260" hidden="1" customWidth="1"/>
    <col min="27" max="27" width="11.85546875" style="260" hidden="1" customWidth="1"/>
    <col min="28" max="28" width="12.42578125" style="260" hidden="1" customWidth="1"/>
    <col min="29" max="29" width="13" style="260" hidden="1" customWidth="1"/>
    <col min="30" max="30" width="12.28515625" style="260" hidden="1" customWidth="1"/>
    <col min="31" max="31" width="11.5703125" style="260" hidden="1" customWidth="1"/>
    <col min="32" max="32" width="14.28515625" style="260" customWidth="1"/>
    <col min="33" max="33" width="12.42578125" style="260" customWidth="1"/>
    <col min="34" max="34" width="22" style="260" customWidth="1"/>
    <col min="35" max="35" width="25.7109375" style="260" customWidth="1"/>
    <col min="36" max="36" width="26" style="260" customWidth="1"/>
    <col min="37" max="37" width="26.140625" style="260" customWidth="1"/>
    <col min="38" max="16384" width="9.140625" style="260"/>
  </cols>
  <sheetData>
    <row r="1" spans="1:37" ht="18.75" customHeight="1" x14ac:dyDescent="0.3">
      <c r="A1" s="812" t="s">
        <v>16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450"/>
      <c r="AH1" s="451"/>
      <c r="AI1" s="451"/>
      <c r="AJ1" s="452"/>
      <c r="AK1" s="511"/>
    </row>
    <row r="2" spans="1:37" ht="18.75" customHeight="1" x14ac:dyDescent="0.3">
      <c r="A2" s="815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258"/>
      <c r="AH2" s="259"/>
      <c r="AI2" s="259"/>
      <c r="AJ2" s="453"/>
      <c r="AK2" s="511"/>
    </row>
    <row r="3" spans="1:37" ht="15.75" customHeight="1" x14ac:dyDescent="0.3">
      <c r="A3" s="818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20"/>
      <c r="AK3" s="512"/>
    </row>
    <row r="4" spans="1:37" ht="39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Бокс!$K$4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70" t="s">
        <v>74</v>
      </c>
    </row>
    <row r="5" spans="1:37" ht="35.25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71"/>
    </row>
    <row r="6" spans="1:37" ht="28.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45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71"/>
    </row>
    <row r="7" spans="1:37" ht="31.5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72"/>
    </row>
    <row r="8" spans="1:37" ht="3.75" hidden="1" customHeight="1" thickBot="1" x14ac:dyDescent="0.35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62"/>
    </row>
    <row r="9" spans="1:37" ht="54" hidden="1" customHeight="1" x14ac:dyDescent="0.3">
      <c r="A9" s="417">
        <v>4</v>
      </c>
      <c r="B9" s="418" t="s">
        <v>84</v>
      </c>
      <c r="C9" s="419" t="s">
        <v>76</v>
      </c>
      <c r="D9" s="420" t="s">
        <v>42</v>
      </c>
      <c r="E9" s="420">
        <v>0</v>
      </c>
      <c r="F9" s="420">
        <v>600</v>
      </c>
      <c r="G9" s="420">
        <f>F9*E9</f>
        <v>0</v>
      </c>
      <c r="H9" s="421">
        <v>0</v>
      </c>
      <c r="I9" s="421"/>
      <c r="J9" s="421">
        <f>I9*H9</f>
        <v>0</v>
      </c>
      <c r="K9" s="420">
        <v>0</v>
      </c>
      <c r="L9" s="420">
        <v>0</v>
      </c>
      <c r="M9" s="420">
        <v>800</v>
      </c>
      <c r="N9" s="420">
        <f>K9*L9*M9</f>
        <v>0</v>
      </c>
      <c r="O9" s="421">
        <v>0</v>
      </c>
      <c r="P9" s="421">
        <v>3</v>
      </c>
      <c r="Q9" s="421">
        <v>742</v>
      </c>
      <c r="R9" s="421">
        <f>O9*P9*Q9</f>
        <v>0</v>
      </c>
      <c r="S9" s="420">
        <v>0</v>
      </c>
      <c r="T9" s="420">
        <v>300</v>
      </c>
      <c r="U9" s="420">
        <v>0</v>
      </c>
      <c r="V9" s="420">
        <f>PRODUCT(S9:U9)</f>
        <v>0</v>
      </c>
      <c r="W9" s="420">
        <v>150</v>
      </c>
      <c r="X9" s="420">
        <v>0</v>
      </c>
      <c r="Y9" s="420">
        <f t="shared" ref="Y9" si="0">PRODUCT(W9:X9)</f>
        <v>0</v>
      </c>
      <c r="Z9" s="420">
        <f t="shared" ref="Z9" si="1">SUM(V9,Y9)</f>
        <v>0</v>
      </c>
      <c r="AA9" s="421">
        <v>0</v>
      </c>
      <c r="AB9" s="421">
        <v>0</v>
      </c>
      <c r="AC9" s="421">
        <v>3</v>
      </c>
      <c r="AD9" s="421">
        <f>PRODUCT(AA9:AC9)</f>
        <v>0</v>
      </c>
      <c r="AE9" s="421">
        <v>1</v>
      </c>
      <c r="AF9" s="421">
        <f>PRODUCT(AE9:AE9)</f>
        <v>1</v>
      </c>
      <c r="AG9" s="421">
        <f>SUM(AD9,AF9)</f>
        <v>1</v>
      </c>
      <c r="AH9" s="420">
        <f>G9+N9+Z9</f>
        <v>0</v>
      </c>
      <c r="AI9" s="421">
        <f>J9+R9+AG9</f>
        <v>1</v>
      </c>
      <c r="AJ9" s="422">
        <f>AH9-AI9</f>
        <v>-1</v>
      </c>
      <c r="AK9" s="423" t="s">
        <v>77</v>
      </c>
    </row>
    <row r="10" spans="1:37" ht="18.75" hidden="1" customHeight="1" x14ac:dyDescent="0.3">
      <c r="A10" s="424" t="s">
        <v>59</v>
      </c>
      <c r="B10" s="139"/>
      <c r="C10" s="139"/>
      <c r="D10" s="139"/>
      <c r="E10" s="212">
        <f>SUM(E9:E9)</f>
        <v>0</v>
      </c>
      <c r="F10" s="139"/>
      <c r="G10" s="212">
        <f>SUM(G9:G9)</f>
        <v>0</v>
      </c>
      <c r="H10" s="160"/>
      <c r="I10" s="160"/>
      <c r="J10" s="97">
        <f>SUM(J9:J9)</f>
        <v>0</v>
      </c>
      <c r="K10" s="212">
        <f>SUM(K9:K9)</f>
        <v>0</v>
      </c>
      <c r="L10" s="212">
        <f>SUM(L9:L9)</f>
        <v>0</v>
      </c>
      <c r="M10" s="139"/>
      <c r="N10" s="212">
        <f>SUM(N9:N9)</f>
        <v>0</v>
      </c>
      <c r="O10" s="97">
        <v>0</v>
      </c>
      <c r="P10" s="160"/>
      <c r="Q10" s="160"/>
      <c r="R10" s="97">
        <f>SUM(R9:R9)</f>
        <v>0</v>
      </c>
      <c r="S10" s="212">
        <f>SUM(S9:S9)</f>
        <v>0</v>
      </c>
      <c r="T10" s="139"/>
      <c r="U10" s="212">
        <f>SUM(U9:U9)</f>
        <v>0</v>
      </c>
      <c r="V10" s="212">
        <f>SUM(V9:V9)</f>
        <v>0</v>
      </c>
      <c r="W10" s="139"/>
      <c r="X10" s="212">
        <f>SUM(X9:X9)</f>
        <v>0</v>
      </c>
      <c r="Y10" s="212">
        <f>SUM(Y9:Y9)</f>
        <v>0</v>
      </c>
      <c r="Z10" s="212">
        <f>SUM(Z9:Z9)</f>
        <v>0</v>
      </c>
      <c r="AA10" s="97">
        <v>0</v>
      </c>
      <c r="AB10" s="160"/>
      <c r="AC10" s="97">
        <f>SUM(AC9:AC9)</f>
        <v>3</v>
      </c>
      <c r="AD10" s="97">
        <f>SUM(AD9:AD9)</f>
        <v>0</v>
      </c>
      <c r="AE10" s="97">
        <f t="shared" ref="AE10:AJ10" si="2">SUM(AE9:AE9)</f>
        <v>1</v>
      </c>
      <c r="AF10" s="97">
        <f t="shared" si="2"/>
        <v>1</v>
      </c>
      <c r="AG10" s="97">
        <f t="shared" si="2"/>
        <v>1</v>
      </c>
      <c r="AH10" s="212">
        <f t="shared" si="2"/>
        <v>0</v>
      </c>
      <c r="AI10" s="97">
        <f t="shared" si="2"/>
        <v>1</v>
      </c>
      <c r="AJ10" s="98">
        <f t="shared" si="2"/>
        <v>-1</v>
      </c>
      <c r="AK10" s="273"/>
    </row>
    <row r="11" spans="1:37" ht="30" customHeight="1" x14ac:dyDescent="0.3">
      <c r="A11" s="973" t="s">
        <v>49</v>
      </c>
      <c r="B11" s="974"/>
      <c r="C11" s="974"/>
      <c r="D11" s="974"/>
      <c r="E11" s="974"/>
      <c r="F11" s="974"/>
      <c r="G11" s="974"/>
      <c r="H11" s="974"/>
      <c r="I11" s="974"/>
      <c r="J11" s="974"/>
      <c r="K11" s="974"/>
      <c r="L11" s="974"/>
      <c r="M11" s="974"/>
      <c r="N11" s="974"/>
      <c r="O11" s="974"/>
      <c r="P11" s="974"/>
      <c r="Q11" s="974"/>
      <c r="R11" s="974"/>
      <c r="S11" s="974"/>
      <c r="T11" s="974"/>
      <c r="U11" s="974"/>
      <c r="V11" s="974"/>
      <c r="W11" s="974"/>
      <c r="X11" s="974"/>
      <c r="Y11" s="974"/>
      <c r="Z11" s="974"/>
      <c r="AA11" s="974"/>
      <c r="AB11" s="974"/>
      <c r="AC11" s="974"/>
      <c r="AD11" s="974"/>
      <c r="AE11" s="974"/>
      <c r="AF11" s="974"/>
      <c r="AG11" s="974"/>
      <c r="AH11" s="974"/>
      <c r="AI11" s="974"/>
      <c r="AJ11" s="975"/>
      <c r="AK11" s="273"/>
    </row>
    <row r="12" spans="1:37" ht="33.75" customHeight="1" x14ac:dyDescent="0.3">
      <c r="A12" s="513"/>
      <c r="B12" s="514"/>
      <c r="C12" s="515"/>
      <c r="D12" s="516" t="s">
        <v>42</v>
      </c>
      <c r="E12" s="516">
        <v>0</v>
      </c>
      <c r="F12" s="516"/>
      <c r="G12" s="516">
        <f>F12*E12</f>
        <v>0</v>
      </c>
      <c r="H12" s="421"/>
      <c r="I12" s="421"/>
      <c r="J12" s="421">
        <f>I12*H12</f>
        <v>0</v>
      </c>
      <c r="K12" s="516">
        <v>0</v>
      </c>
      <c r="L12" s="516">
        <v>0</v>
      </c>
      <c r="M12" s="516"/>
      <c r="N12" s="516">
        <f>K12*L12*M12</f>
        <v>0</v>
      </c>
      <c r="O12" s="421"/>
      <c r="P12" s="421"/>
      <c r="Q12" s="421"/>
      <c r="R12" s="421">
        <f>O12*P12*Q12</f>
        <v>0</v>
      </c>
      <c r="S12" s="516">
        <v>0</v>
      </c>
      <c r="T12" s="516"/>
      <c r="U12" s="516">
        <v>0</v>
      </c>
      <c r="V12" s="516">
        <f>PRODUCT(S12:U12)</f>
        <v>0</v>
      </c>
      <c r="W12" s="516"/>
      <c r="X12" s="516">
        <v>0</v>
      </c>
      <c r="Y12" s="516">
        <f>PRODUCT(W12:X12)</f>
        <v>0</v>
      </c>
      <c r="Z12" s="516">
        <f>SUM(V12,Y12)</f>
        <v>0</v>
      </c>
      <c r="AA12" s="421"/>
      <c r="AB12" s="421">
        <v>0</v>
      </c>
      <c r="AC12" s="421"/>
      <c r="AD12" s="421">
        <f>PRODUCT(AA12:AC12)</f>
        <v>0</v>
      </c>
      <c r="AE12" s="421"/>
      <c r="AF12" s="421">
        <v>1350</v>
      </c>
      <c r="AG12" s="144">
        <f>SUM(AD12,AF12)</f>
        <v>1350</v>
      </c>
      <c r="AH12" s="516">
        <f>G12+N12+Z12</f>
        <v>0</v>
      </c>
      <c r="AI12" s="421">
        <f>J12+R12+AG12</f>
        <v>1350</v>
      </c>
      <c r="AJ12" s="517">
        <f>AH12-AI12</f>
        <v>-1350</v>
      </c>
      <c r="AK12" s="275"/>
    </row>
    <row r="13" spans="1:37" ht="27.75" customHeight="1" x14ac:dyDescent="0.3">
      <c r="A13" s="146">
        <v>5</v>
      </c>
      <c r="B13" s="147" t="s">
        <v>82</v>
      </c>
      <c r="C13" s="148" t="s">
        <v>71</v>
      </c>
      <c r="D13" s="149" t="s">
        <v>42</v>
      </c>
      <c r="E13" s="149">
        <v>0</v>
      </c>
      <c r="F13" s="149">
        <v>600</v>
      </c>
      <c r="G13" s="149">
        <f>F13*E13</f>
        <v>0</v>
      </c>
      <c r="H13" s="290"/>
      <c r="I13" s="290"/>
      <c r="J13" s="290">
        <f>I13*H13</f>
        <v>0</v>
      </c>
      <c r="K13" s="149">
        <v>0</v>
      </c>
      <c r="L13" s="149">
        <v>0</v>
      </c>
      <c r="M13" s="149">
        <v>500</v>
      </c>
      <c r="N13" s="149">
        <f>K13*L13*M13</f>
        <v>0</v>
      </c>
      <c r="O13" s="290"/>
      <c r="P13" s="290"/>
      <c r="Q13" s="290"/>
      <c r="R13" s="290">
        <f>O13*P13*Q13</f>
        <v>0</v>
      </c>
      <c r="S13" s="149">
        <v>0</v>
      </c>
      <c r="T13" s="149">
        <v>300</v>
      </c>
      <c r="U13" s="149">
        <v>0</v>
      </c>
      <c r="V13" s="149">
        <f>PRODUCT(S13:U13)</f>
        <v>0</v>
      </c>
      <c r="W13" s="149">
        <v>150</v>
      </c>
      <c r="X13" s="149">
        <v>0</v>
      </c>
      <c r="Y13" s="149">
        <f>PRODUCT(W13:X13)</f>
        <v>0</v>
      </c>
      <c r="Z13" s="149">
        <f>SUM(V13,Y13)</f>
        <v>0</v>
      </c>
      <c r="AA13" s="290"/>
      <c r="AB13" s="290">
        <v>0</v>
      </c>
      <c r="AC13" s="290"/>
      <c r="AD13" s="290">
        <v>0</v>
      </c>
      <c r="AE13" s="290"/>
      <c r="AF13" s="290">
        <v>0</v>
      </c>
      <c r="AG13" s="144">
        <f>SUM(AD13,AF13)</f>
        <v>0</v>
      </c>
      <c r="AH13" s="149">
        <f>G13+N13+Z13</f>
        <v>0</v>
      </c>
      <c r="AI13" s="290">
        <f>J13+R13+AG13</f>
        <v>0</v>
      </c>
      <c r="AJ13" s="152">
        <f>AH13-AI13</f>
        <v>0</v>
      </c>
      <c r="AK13" s="275" t="s">
        <v>475</v>
      </c>
    </row>
    <row r="14" spans="1:37" ht="24" customHeight="1" x14ac:dyDescent="0.3">
      <c r="A14" s="327" t="s">
        <v>60</v>
      </c>
      <c r="B14" s="154"/>
      <c r="C14" s="153"/>
      <c r="D14" s="154"/>
      <c r="E14" s="155">
        <f>SUM(E12:E13)</f>
        <v>0</v>
      </c>
      <c r="F14" s="154"/>
      <c r="G14" s="155">
        <f>SUM(G12:G13)</f>
        <v>0</v>
      </c>
      <c r="H14" s="160"/>
      <c r="I14" s="160"/>
      <c r="J14" s="97">
        <f>SUM(J12:J13)</f>
        <v>0</v>
      </c>
      <c r="K14" s="155">
        <f>SUM(K12:K13)</f>
        <v>0</v>
      </c>
      <c r="L14" s="155">
        <f>SUM(L12:L13)</f>
        <v>0</v>
      </c>
      <c r="M14" s="154"/>
      <c r="N14" s="155">
        <f>SUM(N12:N13)</f>
        <v>0</v>
      </c>
      <c r="O14" s="160"/>
      <c r="P14" s="160"/>
      <c r="Q14" s="160"/>
      <c r="R14" s="97">
        <f>SUM(R12:R13)</f>
        <v>0</v>
      </c>
      <c r="S14" s="155">
        <f>SUM(S12:S13)</f>
        <v>0</v>
      </c>
      <c r="T14" s="154"/>
      <c r="U14" s="155">
        <f>SUM(U12:U13)</f>
        <v>0</v>
      </c>
      <c r="V14" s="155">
        <f>SUM(V12:V13)</f>
        <v>0</v>
      </c>
      <c r="W14" s="154"/>
      <c r="X14" s="155">
        <f>SUM(X12:X13)</f>
        <v>0</v>
      </c>
      <c r="Y14" s="155">
        <f>SUM(Y12:Y13)</f>
        <v>0</v>
      </c>
      <c r="Z14" s="155">
        <f>SUM(Z12:Z13)</f>
        <v>0</v>
      </c>
      <c r="AA14" s="160"/>
      <c r="AB14" s="160"/>
      <c r="AC14" s="160"/>
      <c r="AD14" s="160">
        <f>SUM(AD12:AD13)</f>
        <v>0</v>
      </c>
      <c r="AE14" s="160"/>
      <c r="AF14" s="160">
        <f>SUM(AF12:AF13)</f>
        <v>1350</v>
      </c>
      <c r="AG14" s="97">
        <f>SUM(AG12:AG13)</f>
        <v>1350</v>
      </c>
      <c r="AH14" s="155">
        <f>SUM(AH12:AH13)</f>
        <v>0</v>
      </c>
      <c r="AI14" s="97">
        <f>SUM(AI12:AI13)</f>
        <v>1350</v>
      </c>
      <c r="AJ14" s="99">
        <f>SUM(AJ12:AJ13)</f>
        <v>-1350</v>
      </c>
      <c r="AK14" s="273"/>
    </row>
    <row r="15" spans="1:37" ht="15" customHeight="1" x14ac:dyDescent="0.3">
      <c r="A15" s="976" t="s">
        <v>51</v>
      </c>
      <c r="B15" s="977"/>
      <c r="C15" s="977"/>
      <c r="D15" s="977"/>
      <c r="E15" s="977"/>
      <c r="F15" s="977"/>
      <c r="G15" s="977"/>
      <c r="H15" s="977"/>
      <c r="I15" s="977"/>
      <c r="J15" s="977"/>
      <c r="K15" s="977"/>
      <c r="L15" s="977"/>
      <c r="M15" s="977"/>
      <c r="N15" s="977"/>
      <c r="O15" s="977"/>
      <c r="P15" s="977"/>
      <c r="Q15" s="977"/>
      <c r="R15" s="977"/>
      <c r="S15" s="977"/>
      <c r="T15" s="977"/>
      <c r="U15" s="977"/>
      <c r="V15" s="977"/>
      <c r="W15" s="977"/>
      <c r="X15" s="977"/>
      <c r="Y15" s="977"/>
      <c r="Z15" s="977"/>
      <c r="AA15" s="977"/>
      <c r="AB15" s="977"/>
      <c r="AC15" s="977"/>
      <c r="AD15" s="977"/>
      <c r="AE15" s="977"/>
      <c r="AF15" s="977"/>
      <c r="AG15" s="977"/>
      <c r="AH15" s="977"/>
      <c r="AI15" s="977"/>
      <c r="AJ15" s="978"/>
      <c r="AK15" s="273"/>
    </row>
    <row r="16" spans="1:37" ht="38.25" customHeight="1" x14ac:dyDescent="0.3">
      <c r="A16" s="573">
        <v>1</v>
      </c>
      <c r="B16" s="574" t="s">
        <v>353</v>
      </c>
      <c r="C16" s="183" t="s">
        <v>144</v>
      </c>
      <c r="D16" s="182" t="s">
        <v>42</v>
      </c>
      <c r="E16" s="518">
        <v>12</v>
      </c>
      <c r="F16" s="182">
        <v>600</v>
      </c>
      <c r="G16" s="182">
        <f>F16*E16</f>
        <v>7200</v>
      </c>
      <c r="H16" s="732">
        <v>0</v>
      </c>
      <c r="I16" s="732">
        <v>0</v>
      </c>
      <c r="J16" s="732">
        <f>I16*H16</f>
        <v>0</v>
      </c>
      <c r="K16" s="182">
        <v>12</v>
      </c>
      <c r="L16" s="182">
        <v>0</v>
      </c>
      <c r="M16" s="182">
        <v>0</v>
      </c>
      <c r="N16" s="182">
        <f>K16*L16*M16</f>
        <v>0</v>
      </c>
      <c r="O16" s="324">
        <v>0</v>
      </c>
      <c r="P16" s="324">
        <v>0</v>
      </c>
      <c r="Q16" s="324">
        <v>0</v>
      </c>
      <c r="R16" s="324">
        <f>O16*P16*Q16</f>
        <v>0</v>
      </c>
      <c r="S16" s="182">
        <v>12</v>
      </c>
      <c r="T16" s="182">
        <v>300</v>
      </c>
      <c r="U16" s="182">
        <v>3</v>
      </c>
      <c r="V16" s="182">
        <f>PRODUCT(S16:U16)</f>
        <v>10800</v>
      </c>
      <c r="W16" s="182">
        <v>150</v>
      </c>
      <c r="X16" s="182">
        <v>0</v>
      </c>
      <c r="Y16" s="182">
        <f>PRODUCT(W16:X16)</f>
        <v>0</v>
      </c>
      <c r="Z16" s="182">
        <f>SUM(V16,Y16)</f>
        <v>10800</v>
      </c>
      <c r="AA16" s="324">
        <v>0</v>
      </c>
      <c r="AB16" s="324">
        <v>300</v>
      </c>
      <c r="AC16" s="324">
        <v>0</v>
      </c>
      <c r="AD16" s="324">
        <f>PRODUCT(AA16:AC16)</f>
        <v>0</v>
      </c>
      <c r="AE16" s="324">
        <v>0</v>
      </c>
      <c r="AF16" s="324">
        <v>0</v>
      </c>
      <c r="AG16" s="324">
        <f>SUM(AD16,AF16)</f>
        <v>0</v>
      </c>
      <c r="AH16" s="182">
        <f>G16+N16+Z16</f>
        <v>18000</v>
      </c>
      <c r="AI16" s="324">
        <f>J16+R16+AG16</f>
        <v>0</v>
      </c>
      <c r="AJ16" s="184">
        <f>AH16-AI16</f>
        <v>18000</v>
      </c>
      <c r="AK16" s="277"/>
    </row>
    <row r="17" spans="1:37" ht="36.75" customHeight="1" thickBot="1" x14ac:dyDescent="0.35">
      <c r="A17" s="911" t="s">
        <v>61</v>
      </c>
      <c r="B17" s="912"/>
      <c r="C17" s="575"/>
      <c r="D17" s="575"/>
      <c r="E17" s="364">
        <f>SUM(E16:E16)</f>
        <v>12</v>
      </c>
      <c r="F17" s="575"/>
      <c r="G17" s="76">
        <f>SUM(G16:G16)</f>
        <v>7200</v>
      </c>
      <c r="H17" s="723">
        <f>SUM(H16:H16)</f>
        <v>0</v>
      </c>
      <c r="I17" s="738"/>
      <c r="J17" s="723">
        <f>SUM(J16:J16)</f>
        <v>0</v>
      </c>
      <c r="K17" s="76">
        <f>SUM(K16:K16)</f>
        <v>12</v>
      </c>
      <c r="L17" s="76">
        <f>SUM(L16:L16)</f>
        <v>0</v>
      </c>
      <c r="M17" s="575"/>
      <c r="N17" s="76">
        <f>SUM(N16:N16)</f>
        <v>0</v>
      </c>
      <c r="O17" s="76">
        <v>0</v>
      </c>
      <c r="P17" s="76">
        <f>SUM(P16:P16)</f>
        <v>0</v>
      </c>
      <c r="Q17" s="575"/>
      <c r="R17" s="76">
        <f>SUM(R16:R16)</f>
        <v>0</v>
      </c>
      <c r="S17" s="76">
        <f>SUM(S16:S16)</f>
        <v>12</v>
      </c>
      <c r="T17" s="575"/>
      <c r="U17" s="76">
        <f>SUM(U16:U16)</f>
        <v>3</v>
      </c>
      <c r="V17" s="76">
        <f>SUM(V16:V16)</f>
        <v>10800</v>
      </c>
      <c r="W17" s="575"/>
      <c r="X17" s="76">
        <f>SUM(X16:X16)</f>
        <v>0</v>
      </c>
      <c r="Y17" s="76">
        <f>SUM(Y16:Y16)</f>
        <v>0</v>
      </c>
      <c r="Z17" s="76">
        <f>SUM(Z16:Z16)</f>
        <v>10800</v>
      </c>
      <c r="AA17" s="76">
        <f>SUM(AA16:AA16)</f>
        <v>0</v>
      </c>
      <c r="AB17" s="76"/>
      <c r="AC17" s="76">
        <f>SUM(AC16:AC16)</f>
        <v>0</v>
      </c>
      <c r="AD17" s="76">
        <f>SUM(AD16:AD16)</f>
        <v>0</v>
      </c>
      <c r="AE17" s="76">
        <f t="shared" ref="AE17:AJ17" si="3">SUM(AE16:AE16)</f>
        <v>0</v>
      </c>
      <c r="AF17" s="76">
        <f t="shared" si="3"/>
        <v>0</v>
      </c>
      <c r="AG17" s="76">
        <f t="shared" si="3"/>
        <v>0</v>
      </c>
      <c r="AH17" s="76">
        <f t="shared" si="3"/>
        <v>18000</v>
      </c>
      <c r="AI17" s="49">
        <f t="shared" si="3"/>
        <v>0</v>
      </c>
      <c r="AJ17" s="70">
        <f t="shared" si="3"/>
        <v>18000</v>
      </c>
      <c r="AK17" s="277"/>
    </row>
    <row r="18" spans="1:37" ht="3" hidden="1" customHeight="1" thickBot="1" x14ac:dyDescent="0.35">
      <c r="A18" s="979" t="s">
        <v>52</v>
      </c>
      <c r="B18" s="980"/>
      <c r="C18" s="980"/>
      <c r="D18" s="980"/>
      <c r="E18" s="980"/>
      <c r="F18" s="980"/>
      <c r="G18" s="980"/>
      <c r="H18" s="980"/>
      <c r="I18" s="980"/>
      <c r="J18" s="980"/>
      <c r="K18" s="980"/>
      <c r="L18" s="980"/>
      <c r="M18" s="980"/>
      <c r="N18" s="980"/>
      <c r="O18" s="980"/>
      <c r="P18" s="980"/>
      <c r="Q18" s="980"/>
      <c r="R18" s="980"/>
      <c r="S18" s="980"/>
      <c r="T18" s="980"/>
      <c r="U18" s="980"/>
      <c r="V18" s="980"/>
      <c r="W18" s="980"/>
      <c r="X18" s="980"/>
      <c r="Y18" s="980"/>
      <c r="Z18" s="980"/>
      <c r="AA18" s="980"/>
      <c r="AB18" s="980"/>
      <c r="AC18" s="980"/>
      <c r="AD18" s="980"/>
      <c r="AE18" s="980"/>
      <c r="AF18" s="980"/>
      <c r="AG18" s="980"/>
      <c r="AH18" s="980"/>
      <c r="AI18" s="980"/>
      <c r="AJ18" s="981"/>
      <c r="AK18" s="277"/>
    </row>
    <row r="19" spans="1:37" ht="54.75" hidden="1" customHeight="1" thickBot="1" x14ac:dyDescent="0.35">
      <c r="A19" s="804">
        <v>8</v>
      </c>
      <c r="B19" s="576" t="s">
        <v>82</v>
      </c>
      <c r="C19" s="805" t="s">
        <v>75</v>
      </c>
      <c r="D19" s="165" t="s">
        <v>42</v>
      </c>
      <c r="E19" s="164">
        <v>0</v>
      </c>
      <c r="F19" s="164">
        <v>2000</v>
      </c>
      <c r="G19" s="165">
        <f>F19*E19</f>
        <v>0</v>
      </c>
      <c r="H19" s="396"/>
      <c r="I19" s="396"/>
      <c r="J19" s="134">
        <f t="shared" ref="J19:J20" si="4">I19*H19</f>
        <v>0</v>
      </c>
      <c r="K19" s="164">
        <v>0</v>
      </c>
      <c r="L19" s="164">
        <v>0</v>
      </c>
      <c r="M19" s="164">
        <v>800</v>
      </c>
      <c r="N19" s="165">
        <f t="shared" ref="N19" si="5">K19*L19*M19</f>
        <v>0</v>
      </c>
      <c r="O19" s="396"/>
      <c r="P19" s="396"/>
      <c r="Q19" s="396"/>
      <c r="R19" s="134">
        <f>O19*P19*Q19</f>
        <v>0</v>
      </c>
      <c r="S19" s="164">
        <v>0</v>
      </c>
      <c r="T19" s="164">
        <v>300</v>
      </c>
      <c r="U19" s="164">
        <v>0</v>
      </c>
      <c r="V19" s="164">
        <f>PRODUCT(S19:U19)</f>
        <v>0</v>
      </c>
      <c r="W19" s="164">
        <v>150</v>
      </c>
      <c r="X19" s="164">
        <v>0</v>
      </c>
      <c r="Y19" s="805">
        <f>PRODUCT(W19:X19)</f>
        <v>0</v>
      </c>
      <c r="Z19" s="165">
        <f>SUM(V19,Y19)</f>
        <v>0</v>
      </c>
      <c r="AA19" s="396"/>
      <c r="AB19" s="396"/>
      <c r="AC19" s="396"/>
      <c r="AD19" s="324">
        <f>PRODUCT(AA19:AC19)</f>
        <v>0</v>
      </c>
      <c r="AE19" s="396"/>
      <c r="AF19" s="324">
        <f>PRODUCT(AE19:AE19)</f>
        <v>0</v>
      </c>
      <c r="AG19" s="134">
        <f>SUM(AD19,AF19)</f>
        <v>0</v>
      </c>
      <c r="AH19" s="165">
        <f>G19+N19+Z19</f>
        <v>0</v>
      </c>
      <c r="AI19" s="134">
        <f>J19+R19+AG19</f>
        <v>0</v>
      </c>
      <c r="AJ19" s="806">
        <f>AH19-AI19</f>
        <v>0</v>
      </c>
      <c r="AK19" s="277"/>
    </row>
    <row r="20" spans="1:37" ht="54.75" hidden="1" customHeight="1" thickBot="1" x14ac:dyDescent="0.35">
      <c r="A20" s="519">
        <v>9</v>
      </c>
      <c r="B20" s="175" t="s">
        <v>83</v>
      </c>
      <c r="C20" s="805" t="s">
        <v>75</v>
      </c>
      <c r="D20" s="165" t="s">
        <v>42</v>
      </c>
      <c r="E20" s="805">
        <v>0</v>
      </c>
      <c r="F20" s="805">
        <v>400</v>
      </c>
      <c r="G20" s="165">
        <f>F20*E20</f>
        <v>0</v>
      </c>
      <c r="H20" s="49"/>
      <c r="I20" s="49"/>
      <c r="J20" s="134">
        <f t="shared" si="4"/>
        <v>0</v>
      </c>
      <c r="K20" s="805">
        <v>0</v>
      </c>
      <c r="L20" s="805">
        <v>0</v>
      </c>
      <c r="M20" s="805">
        <v>800</v>
      </c>
      <c r="N20" s="165">
        <f>K20*L20*M20</f>
        <v>0</v>
      </c>
      <c r="O20" s="49"/>
      <c r="P20" s="49"/>
      <c r="Q20" s="49"/>
      <c r="R20" s="134">
        <f>O20*P20*Q20</f>
        <v>0</v>
      </c>
      <c r="S20" s="805">
        <v>0</v>
      </c>
      <c r="T20" s="805">
        <v>300</v>
      </c>
      <c r="U20" s="805">
        <v>0</v>
      </c>
      <c r="V20" s="164">
        <f>PRODUCT(S20:U20)</f>
        <v>0</v>
      </c>
      <c r="W20" s="805">
        <v>150</v>
      </c>
      <c r="X20" s="805">
        <v>0</v>
      </c>
      <c r="Y20" s="805">
        <f>PRODUCT(W20:X20)</f>
        <v>0</v>
      </c>
      <c r="Z20" s="165">
        <f>SUM(V20,Y20)</f>
        <v>0</v>
      </c>
      <c r="AA20" s="49"/>
      <c r="AB20" s="49"/>
      <c r="AC20" s="49"/>
      <c r="AD20" s="324">
        <f>PRODUCT(AA20:AC20)</f>
        <v>0</v>
      </c>
      <c r="AE20" s="49"/>
      <c r="AF20" s="324">
        <f>PRODUCT(AE20:AE20)</f>
        <v>0</v>
      </c>
      <c r="AG20" s="134">
        <f>SUM(AD20,AF20)</f>
        <v>0</v>
      </c>
      <c r="AH20" s="165">
        <f>G20+N20+Z20</f>
        <v>0</v>
      </c>
      <c r="AI20" s="134">
        <f>J20+R20+AG20</f>
        <v>0</v>
      </c>
      <c r="AJ20" s="806">
        <f>AH20-AI20</f>
        <v>0</v>
      </c>
      <c r="AK20" s="277"/>
    </row>
    <row r="21" spans="1:37" ht="36.75" hidden="1" customHeight="1" thickBot="1" x14ac:dyDescent="0.35">
      <c r="A21" s="520" t="s">
        <v>62</v>
      </c>
      <c r="B21" s="577"/>
      <c r="C21" s="577"/>
      <c r="D21" s="577"/>
      <c r="E21" s="171">
        <f>SUM(E19:E20)</f>
        <v>0</v>
      </c>
      <c r="F21" s="577"/>
      <c r="G21" s="171">
        <f>SUM(G19:G20)</f>
        <v>0</v>
      </c>
      <c r="H21" s="396"/>
      <c r="I21" s="396"/>
      <c r="J21" s="49">
        <f>SUM(J19:J20)</f>
        <v>0</v>
      </c>
      <c r="K21" s="171">
        <f>SUM(K19:K20)</f>
        <v>0</v>
      </c>
      <c r="L21" s="171">
        <f>SUM(L19:L20)</f>
        <v>0</v>
      </c>
      <c r="M21" s="577"/>
      <c r="N21" s="171">
        <f>SUM(N19:N20)</f>
        <v>0</v>
      </c>
      <c r="O21" s="396"/>
      <c r="P21" s="396"/>
      <c r="Q21" s="396"/>
      <c r="R21" s="49">
        <f>SUM(R19:R20)</f>
        <v>0</v>
      </c>
      <c r="S21" s="171">
        <f>SUM(S19:S20)</f>
        <v>0</v>
      </c>
      <c r="T21" s="577"/>
      <c r="U21" s="171">
        <f>SUM(U19:U20)</f>
        <v>0</v>
      </c>
      <c r="V21" s="171">
        <f>SUM(V19:V20)</f>
        <v>0</v>
      </c>
      <c r="W21" s="577"/>
      <c r="X21" s="171">
        <f>SUM(X19:X20)</f>
        <v>0</v>
      </c>
      <c r="Y21" s="171">
        <f>SUM(Y19:Y20)</f>
        <v>0</v>
      </c>
      <c r="Z21" s="171">
        <f>SUM(Z19:Z20)</f>
        <v>0</v>
      </c>
      <c r="AA21" s="396"/>
      <c r="AB21" s="396"/>
      <c r="AC21" s="396"/>
      <c r="AD21" s="49">
        <f>SUM(AD19:AD20)</f>
        <v>0</v>
      </c>
      <c r="AE21" s="396"/>
      <c r="AF21" s="49">
        <f>SUM(AF19:AF20)</f>
        <v>0</v>
      </c>
      <c r="AG21" s="49">
        <f>SUM(AG19:AG20)</f>
        <v>0</v>
      </c>
      <c r="AH21" s="171">
        <f>SUM(AH19:AH20)</f>
        <v>0</v>
      </c>
      <c r="AI21" s="49">
        <f>SUM(AI19:AI20)</f>
        <v>0</v>
      </c>
      <c r="AJ21" s="71">
        <f>SUM(AJ19:AJ20)</f>
        <v>0</v>
      </c>
      <c r="AK21" s="277"/>
    </row>
    <row r="22" spans="1:37" s="264" customFormat="1" ht="39" customHeight="1" thickBot="1" x14ac:dyDescent="0.35">
      <c r="A22" s="982" t="s">
        <v>63</v>
      </c>
      <c r="B22" s="983"/>
      <c r="C22" s="521"/>
      <c r="D22" s="521"/>
      <c r="E22" s="522">
        <f>E10+E14+E17+E21</f>
        <v>12</v>
      </c>
      <c r="F22" s="521"/>
      <c r="G22" s="521">
        <f>G10+G14+G17+G21</f>
        <v>7200</v>
      </c>
      <c r="H22" s="521">
        <f>H10+H14+H17+H21</f>
        <v>0</v>
      </c>
      <c r="I22" s="521"/>
      <c r="J22" s="521">
        <f>J10+J14+J17+J21</f>
        <v>0</v>
      </c>
      <c r="K22" s="521">
        <f>K10+K14+K17+K21</f>
        <v>12</v>
      </c>
      <c r="L22" s="521">
        <f>L10+L14+L17+L21</f>
        <v>0</v>
      </c>
      <c r="M22" s="521"/>
      <c r="N22" s="521">
        <f>N10+N14+N17+N21</f>
        <v>0</v>
      </c>
      <c r="O22" s="521">
        <f>O10+O14+O17+O21</f>
        <v>0</v>
      </c>
      <c r="P22" s="521">
        <f>P10+P14+P17+P21</f>
        <v>0</v>
      </c>
      <c r="Q22" s="521"/>
      <c r="R22" s="521">
        <f>R10+R14+R17+R21</f>
        <v>0</v>
      </c>
      <c r="S22" s="521">
        <f>S10+S14+S17+S21</f>
        <v>12</v>
      </c>
      <c r="T22" s="521"/>
      <c r="U22" s="521">
        <f>U10+U14+U17+U21</f>
        <v>3</v>
      </c>
      <c r="V22" s="521">
        <f>V10+V14+V17+V21</f>
        <v>10800</v>
      </c>
      <c r="W22" s="521"/>
      <c r="X22" s="521">
        <f>X10+X14+X17+X21</f>
        <v>0</v>
      </c>
      <c r="Y22" s="521">
        <f>Y10+Y14+Y17+Y21</f>
        <v>0</v>
      </c>
      <c r="Z22" s="521">
        <f>Z10+Z14+Z17+Z21</f>
        <v>10800</v>
      </c>
      <c r="AA22" s="521">
        <f>AA10+AA14+AA17+AA21</f>
        <v>0</v>
      </c>
      <c r="AB22" s="521"/>
      <c r="AC22" s="521">
        <f>AC10+AC14+AC17+AC21</f>
        <v>3</v>
      </c>
      <c r="AD22" s="521"/>
      <c r="AE22" s="521">
        <f>AE10+AE14+AE17+AE21</f>
        <v>1</v>
      </c>
      <c r="AF22" s="521"/>
      <c r="AG22" s="521">
        <f>AG10+AG14+AG17+AG21</f>
        <v>1351</v>
      </c>
      <c r="AH22" s="521">
        <f>AH10+AH14+AH17+AH21</f>
        <v>18000</v>
      </c>
      <c r="AI22" s="523">
        <f>AI10+AI14+AI17+AI21</f>
        <v>1351</v>
      </c>
      <c r="AJ22" s="72">
        <f>AJ10+AJ14+AJ17+AJ21</f>
        <v>16649</v>
      </c>
      <c r="AK22" s="331"/>
    </row>
  </sheetData>
  <conditionalFormatting sqref="D12">
    <cfRule type="containsText" dxfId="229" priority="5" operator="containsText" text="Да">
      <formula>NOT(ISERROR(SEARCH("Да",D12)))</formula>
    </cfRule>
  </conditionalFormatting>
  <conditionalFormatting sqref="D13">
    <cfRule type="containsText" dxfId="228" priority="4" operator="containsText" text="Да">
      <formula>NOT(ISERROR(SEARCH("Да",D13)))</formula>
    </cfRule>
  </conditionalFormatting>
  <conditionalFormatting sqref="D9">
    <cfRule type="containsText" dxfId="227" priority="2" operator="containsText" text="Да">
      <formula>NOT(ISERROR(SEARCH("Да",D9)))</formula>
    </cfRule>
  </conditionalFormatting>
  <conditionalFormatting sqref="D19:D20">
    <cfRule type="containsText" dxfId="226" priority="6" operator="containsText" text="Да">
      <formula>NOT(ISERROR(SEARCH("Да",D19)))</formula>
    </cfRule>
  </conditionalFormatting>
  <conditionalFormatting sqref="D16">
    <cfRule type="containsText" dxfId="225" priority="1" operator="containsText" text="Да">
      <formula>NOT(ISERROR(SEARCH("Да",D16)))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9:D20 D12:D13 D16 D9">
      <formula1>"Да,Нет"</formula1>
    </dataValidation>
  </dataValidations>
  <pageMargins left="0.7" right="0.7" top="0.75" bottom="0.75" header="0.3" footer="0.3"/>
  <pageSetup paperSize="9" scale="4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1"/>
  <sheetViews>
    <sheetView zoomScale="50" zoomScaleNormal="50" workbookViewId="0">
      <selection sqref="A1:XFD1048576"/>
    </sheetView>
  </sheetViews>
  <sheetFormatPr defaultRowHeight="18.75" x14ac:dyDescent="0.3"/>
  <cols>
    <col min="1" max="1" width="8.85546875" style="260" customWidth="1"/>
    <col min="2" max="2" width="48" style="260" customWidth="1"/>
    <col min="3" max="4" width="12.28515625" style="260" customWidth="1"/>
    <col min="5" max="5" width="12.85546875" style="260" hidden="1" customWidth="1"/>
    <col min="6" max="6" width="0.85546875" style="260" customWidth="1"/>
    <col min="7" max="7" width="20.7109375" style="260" customWidth="1"/>
    <col min="8" max="8" width="17.5703125" style="260" customWidth="1"/>
    <col min="9" max="9" width="18.28515625" style="260" customWidth="1"/>
    <col min="10" max="10" width="19.140625" style="260" customWidth="1"/>
    <col min="11" max="11" width="11.5703125" style="260" hidden="1" customWidth="1"/>
    <col min="12" max="12" width="10.85546875" style="260" hidden="1" customWidth="1"/>
    <col min="13" max="13" width="14.5703125" style="260" hidden="1" customWidth="1"/>
    <col min="14" max="14" width="19" style="260" customWidth="1"/>
    <col min="15" max="15" width="15" style="260" customWidth="1"/>
    <col min="16" max="16" width="15.7109375" style="260" customWidth="1"/>
    <col min="17" max="17" width="14.7109375" style="260" customWidth="1"/>
    <col min="18" max="18" width="15" style="260" customWidth="1"/>
    <col min="19" max="19" width="0.140625" style="260" customWidth="1"/>
    <col min="20" max="20" width="12.85546875" style="260" hidden="1" customWidth="1"/>
    <col min="21" max="21" width="9.7109375" style="260" hidden="1" customWidth="1"/>
    <col min="22" max="22" width="18.140625" style="260" customWidth="1"/>
    <col min="23" max="23" width="11.5703125" style="260" hidden="1" customWidth="1"/>
    <col min="24" max="24" width="12.42578125" style="260" hidden="1" customWidth="1"/>
    <col min="25" max="25" width="18.140625" style="260" customWidth="1"/>
    <col min="26" max="26" width="19.28515625" style="260" hidden="1" customWidth="1"/>
    <col min="27" max="28" width="19.28515625" style="260" customWidth="1"/>
    <col min="29" max="29" width="17.85546875" style="260" customWidth="1"/>
    <col min="30" max="30" width="22.5703125" style="260" customWidth="1"/>
    <col min="31" max="32" width="20" style="260" customWidth="1"/>
    <col min="33" max="33" width="14.28515625" style="260" customWidth="1"/>
    <col min="34" max="34" width="23.28515625" style="260" customWidth="1"/>
    <col min="35" max="35" width="18" style="260" customWidth="1"/>
    <col min="36" max="36" width="18.28515625" style="260" customWidth="1"/>
    <col min="37" max="37" width="28" style="260" customWidth="1"/>
    <col min="38" max="16384" width="9.140625" style="260"/>
  </cols>
  <sheetData>
    <row r="1" spans="1:37" ht="18.75" customHeight="1" x14ac:dyDescent="0.3">
      <c r="A1" s="812" t="s">
        <v>17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450"/>
      <c r="AH1" s="451"/>
      <c r="AI1" s="566"/>
      <c r="AJ1" s="567"/>
    </row>
    <row r="2" spans="1:37" ht="15.75" customHeight="1" x14ac:dyDescent="0.3">
      <c r="A2" s="815" t="s">
        <v>0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6"/>
      <c r="AG2" s="258"/>
      <c r="AH2" s="259"/>
      <c r="AI2" s="549"/>
      <c r="AJ2" s="568"/>
    </row>
    <row r="3" spans="1:37" ht="15.75" customHeight="1" x14ac:dyDescent="0.3">
      <c r="A3" s="818" t="s">
        <v>320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19"/>
      <c r="AI3" s="819"/>
      <c r="AJ3" s="820"/>
      <c r="AK3" s="261"/>
    </row>
    <row r="4" spans="1:37" ht="39" customHeight="1" x14ac:dyDescent="0.3">
      <c r="A4" s="821"/>
      <c r="B4" s="822" t="s">
        <v>46</v>
      </c>
      <c r="C4" s="822" t="s">
        <v>47</v>
      </c>
      <c r="D4" s="823" t="s">
        <v>50</v>
      </c>
      <c r="E4" s="824" t="s">
        <v>364</v>
      </c>
      <c r="F4" s="825"/>
      <c r="G4" s="825"/>
      <c r="H4" s="825"/>
      <c r="I4" s="825"/>
      <c r="J4" s="826"/>
      <c r="K4" s="824" t="str">
        <f>'Военно - прикладное многоборье'!$K$4</f>
        <v>Найм жилых помещений</v>
      </c>
      <c r="L4" s="825"/>
      <c r="M4" s="825"/>
      <c r="N4" s="825"/>
      <c r="O4" s="825"/>
      <c r="P4" s="825"/>
      <c r="Q4" s="825"/>
      <c r="R4" s="826"/>
      <c r="S4" s="824" t="s">
        <v>365</v>
      </c>
      <c r="T4" s="825"/>
      <c r="U4" s="825"/>
      <c r="V4" s="825"/>
      <c r="W4" s="825"/>
      <c r="X4" s="825"/>
      <c r="Y4" s="825"/>
      <c r="Z4" s="825"/>
      <c r="AA4" s="825"/>
      <c r="AB4" s="825"/>
      <c r="AC4" s="825"/>
      <c r="AD4" s="825"/>
      <c r="AE4" s="825"/>
      <c r="AF4" s="825"/>
      <c r="AG4" s="826"/>
      <c r="AH4" s="823" t="s">
        <v>56</v>
      </c>
      <c r="AI4" s="823" t="s">
        <v>57</v>
      </c>
      <c r="AJ4" s="830" t="s">
        <v>58</v>
      </c>
      <c r="AK4" s="970" t="s">
        <v>74</v>
      </c>
    </row>
    <row r="5" spans="1:37" ht="21" customHeight="1" x14ac:dyDescent="0.3">
      <c r="A5" s="832"/>
      <c r="B5" s="833"/>
      <c r="C5" s="833"/>
      <c r="D5" s="834"/>
      <c r="E5" s="835" t="s">
        <v>4</v>
      </c>
      <c r="F5" s="836"/>
      <c r="G5" s="837"/>
      <c r="H5" s="838" t="s">
        <v>5</v>
      </c>
      <c r="I5" s="839"/>
      <c r="J5" s="840"/>
      <c r="K5" s="835" t="s">
        <v>4</v>
      </c>
      <c r="L5" s="836"/>
      <c r="M5" s="836"/>
      <c r="N5" s="837"/>
      <c r="O5" s="838" t="s">
        <v>5</v>
      </c>
      <c r="P5" s="839"/>
      <c r="Q5" s="839"/>
      <c r="R5" s="840"/>
      <c r="S5" s="835" t="s">
        <v>4</v>
      </c>
      <c r="T5" s="836"/>
      <c r="U5" s="836"/>
      <c r="V5" s="836"/>
      <c r="W5" s="836"/>
      <c r="X5" s="836"/>
      <c r="Y5" s="836"/>
      <c r="Z5" s="837"/>
      <c r="AA5" s="838" t="s">
        <v>5</v>
      </c>
      <c r="AB5" s="839"/>
      <c r="AC5" s="839"/>
      <c r="AD5" s="839"/>
      <c r="AE5" s="839"/>
      <c r="AF5" s="839"/>
      <c r="AG5" s="840"/>
      <c r="AH5" s="834"/>
      <c r="AI5" s="834"/>
      <c r="AJ5" s="841"/>
      <c r="AK5" s="971"/>
    </row>
    <row r="6" spans="1:37" ht="28.5" customHeight="1" x14ac:dyDescent="0.3">
      <c r="A6" s="832"/>
      <c r="B6" s="833"/>
      <c r="C6" s="833"/>
      <c r="D6" s="834"/>
      <c r="E6" s="843" t="s">
        <v>53</v>
      </c>
      <c r="F6" s="843" t="s">
        <v>55</v>
      </c>
      <c r="G6" s="844" t="s">
        <v>45</v>
      </c>
      <c r="H6" s="843" t="s">
        <v>53</v>
      </c>
      <c r="I6" s="843" t="s">
        <v>55</v>
      </c>
      <c r="J6" s="844" t="s">
        <v>45</v>
      </c>
      <c r="K6" s="843" t="s">
        <v>53</v>
      </c>
      <c r="L6" s="843" t="s">
        <v>54</v>
      </c>
      <c r="M6" s="843" t="s">
        <v>64</v>
      </c>
      <c r="N6" s="844" t="s">
        <v>358</v>
      </c>
      <c r="O6" s="843" t="s">
        <v>53</v>
      </c>
      <c r="P6" s="843" t="s">
        <v>54</v>
      </c>
      <c r="Q6" s="843" t="s">
        <v>64</v>
      </c>
      <c r="R6" s="844" t="s">
        <v>45</v>
      </c>
      <c r="S6" s="843" t="s">
        <v>53</v>
      </c>
      <c r="T6" s="843" t="s">
        <v>65</v>
      </c>
      <c r="U6" s="843" t="s">
        <v>54</v>
      </c>
      <c r="V6" s="843" t="s">
        <v>94</v>
      </c>
      <c r="W6" s="843" t="s">
        <v>66</v>
      </c>
      <c r="X6" s="843" t="s">
        <v>322</v>
      </c>
      <c r="Y6" s="843" t="s">
        <v>95</v>
      </c>
      <c r="Z6" s="844" t="s">
        <v>45</v>
      </c>
      <c r="AA6" s="843" t="s">
        <v>53</v>
      </c>
      <c r="AB6" s="843" t="s">
        <v>65</v>
      </c>
      <c r="AC6" s="843" t="s">
        <v>54</v>
      </c>
      <c r="AD6" s="843" t="s">
        <v>94</v>
      </c>
      <c r="AE6" s="843" t="s">
        <v>54</v>
      </c>
      <c r="AF6" s="843" t="s">
        <v>95</v>
      </c>
      <c r="AG6" s="844" t="s">
        <v>45</v>
      </c>
      <c r="AH6" s="834"/>
      <c r="AI6" s="834"/>
      <c r="AJ6" s="841"/>
      <c r="AK6" s="971"/>
    </row>
    <row r="7" spans="1:37" ht="27.75" customHeight="1" x14ac:dyDescent="0.3">
      <c r="A7" s="845"/>
      <c r="B7" s="846"/>
      <c r="C7" s="846"/>
      <c r="D7" s="847"/>
      <c r="E7" s="848"/>
      <c r="F7" s="848"/>
      <c r="G7" s="849"/>
      <c r="H7" s="848"/>
      <c r="I7" s="848"/>
      <c r="J7" s="849"/>
      <c r="K7" s="848"/>
      <c r="L7" s="848"/>
      <c r="M7" s="848"/>
      <c r="N7" s="849"/>
      <c r="O7" s="848"/>
      <c r="P7" s="848"/>
      <c r="Q7" s="848"/>
      <c r="R7" s="849"/>
      <c r="S7" s="848"/>
      <c r="T7" s="848"/>
      <c r="U7" s="848"/>
      <c r="V7" s="848"/>
      <c r="W7" s="848"/>
      <c r="X7" s="848"/>
      <c r="Y7" s="848"/>
      <c r="Z7" s="849"/>
      <c r="AA7" s="848"/>
      <c r="AB7" s="848"/>
      <c r="AC7" s="848"/>
      <c r="AD7" s="848"/>
      <c r="AE7" s="848"/>
      <c r="AF7" s="848"/>
      <c r="AG7" s="849"/>
      <c r="AH7" s="847"/>
      <c r="AI7" s="847"/>
      <c r="AJ7" s="850"/>
      <c r="AK7" s="972"/>
    </row>
    <row r="8" spans="1:37" x14ac:dyDescent="0.3">
      <c r="A8" s="927" t="s">
        <v>48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  <c r="R8" s="928"/>
      <c r="S8" s="928"/>
      <c r="T8" s="928"/>
      <c r="U8" s="928"/>
      <c r="V8" s="928"/>
      <c r="W8" s="928"/>
      <c r="X8" s="928"/>
      <c r="Y8" s="928"/>
      <c r="Z8" s="928"/>
      <c r="AA8" s="928"/>
      <c r="AB8" s="928"/>
      <c r="AC8" s="928"/>
      <c r="AD8" s="928"/>
      <c r="AE8" s="928"/>
      <c r="AF8" s="928"/>
      <c r="AG8" s="928"/>
      <c r="AH8" s="928"/>
      <c r="AI8" s="928"/>
      <c r="AJ8" s="929"/>
      <c r="AK8" s="262"/>
    </row>
    <row r="9" spans="1:37" ht="42.75" customHeight="1" x14ac:dyDescent="0.3">
      <c r="A9" s="377">
        <v>1</v>
      </c>
      <c r="B9" s="395" t="s">
        <v>328</v>
      </c>
      <c r="C9" s="550" t="s">
        <v>140</v>
      </c>
      <c r="D9" s="551" t="s">
        <v>42</v>
      </c>
      <c r="E9" s="552">
        <v>14</v>
      </c>
      <c r="F9" s="553">
        <v>600</v>
      </c>
      <c r="G9" s="553">
        <f>F9*E9</f>
        <v>8400</v>
      </c>
      <c r="H9" s="984">
        <v>46760</v>
      </c>
      <c r="I9" s="985"/>
      <c r="J9" s="986"/>
      <c r="K9" s="553">
        <v>14</v>
      </c>
      <c r="L9" s="553">
        <v>2</v>
      </c>
      <c r="M9" s="553">
        <v>550</v>
      </c>
      <c r="N9" s="553">
        <f>(K9*L9*M9)</f>
        <v>15400</v>
      </c>
      <c r="O9" s="739">
        <v>12</v>
      </c>
      <c r="P9" s="739">
        <v>2</v>
      </c>
      <c r="Q9" s="739">
        <v>800</v>
      </c>
      <c r="R9" s="739">
        <f t="shared" ref="R9:R15" si="0">O9*P9*Q9</f>
        <v>19200</v>
      </c>
      <c r="S9" s="553">
        <v>14</v>
      </c>
      <c r="T9" s="553">
        <v>300</v>
      </c>
      <c r="U9" s="553">
        <v>3</v>
      </c>
      <c r="V9" s="553">
        <f>PRODUCT(S9:U9)</f>
        <v>12600</v>
      </c>
      <c r="W9" s="135">
        <v>0</v>
      </c>
      <c r="X9" s="135">
        <v>0</v>
      </c>
      <c r="Y9" s="135">
        <f>PRODUCT(W9:X9)</f>
        <v>0</v>
      </c>
      <c r="Z9" s="133">
        <f>SUM(V9,Y9)</f>
        <v>12600</v>
      </c>
      <c r="AA9" s="134">
        <v>12</v>
      </c>
      <c r="AB9" s="208">
        <v>300</v>
      </c>
      <c r="AC9" s="208">
        <v>3</v>
      </c>
      <c r="AD9" s="208">
        <f t="shared" ref="AD9:AD15" si="1">PRODUCT(AA9:AC9)</f>
        <v>10800</v>
      </c>
      <c r="AE9" s="208"/>
      <c r="AF9" s="208">
        <f>PRODUCT(AA9*AE9)*150</f>
        <v>0</v>
      </c>
      <c r="AG9" s="134">
        <f t="shared" ref="AG9:AG15" si="2">SUM(AD9,AF9)</f>
        <v>10800</v>
      </c>
      <c r="AH9" s="133">
        <f t="shared" ref="AH9:AH15" si="3">G9+N9+Z9</f>
        <v>36400</v>
      </c>
      <c r="AI9" s="933">
        <f>AG16+R16+J16</f>
        <v>172510</v>
      </c>
      <c r="AJ9" s="138">
        <f>AH9-AI9</f>
        <v>-136110</v>
      </c>
      <c r="AK9" s="262" t="s">
        <v>460</v>
      </c>
    </row>
    <row r="10" spans="1:37" s="264" customFormat="1" ht="42.75" customHeight="1" x14ac:dyDescent="0.3">
      <c r="A10" s="377">
        <v>2</v>
      </c>
      <c r="B10" s="395" t="s">
        <v>145</v>
      </c>
      <c r="C10" s="550" t="s">
        <v>68</v>
      </c>
      <c r="D10" s="551" t="s">
        <v>42</v>
      </c>
      <c r="E10" s="552">
        <v>14</v>
      </c>
      <c r="F10" s="553">
        <v>600</v>
      </c>
      <c r="G10" s="553">
        <f t="shared" ref="G10:G15" si="4">F10*E10</f>
        <v>8400</v>
      </c>
      <c r="H10" s="987"/>
      <c r="I10" s="988"/>
      <c r="J10" s="989"/>
      <c r="K10" s="553">
        <v>14</v>
      </c>
      <c r="L10" s="553">
        <v>2</v>
      </c>
      <c r="M10" s="553">
        <v>700</v>
      </c>
      <c r="N10" s="553">
        <f>(K10*L10*M10)</f>
        <v>19600</v>
      </c>
      <c r="O10" s="739">
        <v>0</v>
      </c>
      <c r="P10" s="739">
        <v>0</v>
      </c>
      <c r="Q10" s="739">
        <v>0</v>
      </c>
      <c r="R10" s="739">
        <f t="shared" si="0"/>
        <v>0</v>
      </c>
      <c r="S10" s="553">
        <v>14</v>
      </c>
      <c r="T10" s="553">
        <v>300</v>
      </c>
      <c r="U10" s="553">
        <v>3</v>
      </c>
      <c r="V10" s="553">
        <f t="shared" ref="V10:V15" si="5">PRODUCT(S10:U10)</f>
        <v>12600</v>
      </c>
      <c r="W10" s="131">
        <v>150</v>
      </c>
      <c r="X10" s="131">
        <v>0</v>
      </c>
      <c r="Y10" s="131">
        <f t="shared" ref="Y10:Y15" si="6">PRODUCT(W10:X10)</f>
        <v>0</v>
      </c>
      <c r="Z10" s="133">
        <f t="shared" ref="Z10:Z15" si="7">SUM(V10,Y10)</f>
        <v>12600</v>
      </c>
      <c r="AA10" s="396">
        <v>14</v>
      </c>
      <c r="AB10" s="49">
        <v>450</v>
      </c>
      <c r="AC10" s="49">
        <v>1</v>
      </c>
      <c r="AD10" s="49">
        <f t="shared" si="1"/>
        <v>6300</v>
      </c>
      <c r="AE10" s="49"/>
      <c r="AF10" s="208">
        <f t="shared" ref="AF10:AF15" si="8">PRODUCT(AA10*AE10)*150</f>
        <v>0</v>
      </c>
      <c r="AG10" s="134">
        <f t="shared" si="2"/>
        <v>6300</v>
      </c>
      <c r="AH10" s="133">
        <f t="shared" si="3"/>
        <v>40600</v>
      </c>
      <c r="AI10" s="938"/>
      <c r="AJ10" s="138">
        <f t="shared" ref="AJ10" si="9">AH10-AI10</f>
        <v>40600</v>
      </c>
      <c r="AK10" s="262" t="s">
        <v>408</v>
      </c>
    </row>
    <row r="11" spans="1:37" s="264" customFormat="1" ht="41.25" customHeight="1" x14ac:dyDescent="0.3">
      <c r="A11" s="377">
        <v>3</v>
      </c>
      <c r="B11" s="395" t="s">
        <v>145</v>
      </c>
      <c r="C11" s="550" t="s">
        <v>68</v>
      </c>
      <c r="D11" s="551" t="s">
        <v>42</v>
      </c>
      <c r="E11" s="552">
        <v>14</v>
      </c>
      <c r="F11" s="553">
        <v>600</v>
      </c>
      <c r="G11" s="553">
        <f t="shared" si="4"/>
        <v>8400</v>
      </c>
      <c r="H11" s="987"/>
      <c r="I11" s="988"/>
      <c r="J11" s="989"/>
      <c r="K11" s="553">
        <v>14</v>
      </c>
      <c r="L11" s="553">
        <v>2</v>
      </c>
      <c r="M11" s="553">
        <v>700</v>
      </c>
      <c r="N11" s="553">
        <f>(K11*L11*M11)</f>
        <v>19600</v>
      </c>
      <c r="O11" s="739">
        <v>1</v>
      </c>
      <c r="P11" s="739">
        <v>2</v>
      </c>
      <c r="Q11" s="739">
        <v>5650</v>
      </c>
      <c r="R11" s="739">
        <f t="shared" si="0"/>
        <v>11300</v>
      </c>
      <c r="S11" s="553">
        <v>14</v>
      </c>
      <c r="T11" s="553">
        <v>300</v>
      </c>
      <c r="U11" s="553">
        <v>3</v>
      </c>
      <c r="V11" s="553">
        <f t="shared" si="5"/>
        <v>12600</v>
      </c>
      <c r="W11" s="210">
        <v>150</v>
      </c>
      <c r="X11" s="210">
        <v>0</v>
      </c>
      <c r="Y11" s="210">
        <f t="shared" ref="Y11:Y12" si="10">PRODUCT(W11:X11)</f>
        <v>0</v>
      </c>
      <c r="Z11" s="210">
        <f t="shared" ref="Z11:Z14" si="11">SUM(V11,Y11)</f>
        <v>12600</v>
      </c>
      <c r="AA11" s="47">
        <v>14</v>
      </c>
      <c r="AB11" s="47">
        <v>450</v>
      </c>
      <c r="AC11" s="47">
        <v>2</v>
      </c>
      <c r="AD11" s="47">
        <f t="shared" si="1"/>
        <v>12600</v>
      </c>
      <c r="AE11" s="47">
        <v>0</v>
      </c>
      <c r="AF11" s="208">
        <f t="shared" si="8"/>
        <v>0</v>
      </c>
      <c r="AG11" s="47">
        <f t="shared" si="2"/>
        <v>12600</v>
      </c>
      <c r="AH11" s="133">
        <f t="shared" si="3"/>
        <v>40600</v>
      </c>
      <c r="AI11" s="938"/>
      <c r="AJ11" s="378">
        <f>AH11-AI11</f>
        <v>40600</v>
      </c>
      <c r="AK11" s="262" t="s">
        <v>409</v>
      </c>
    </row>
    <row r="12" spans="1:37" s="264" customFormat="1" ht="38.25" customHeight="1" x14ac:dyDescent="0.3">
      <c r="A12" s="377">
        <v>4</v>
      </c>
      <c r="B12" s="395" t="s">
        <v>146</v>
      </c>
      <c r="C12" s="550" t="s">
        <v>140</v>
      </c>
      <c r="D12" s="551" t="s">
        <v>42</v>
      </c>
      <c r="E12" s="552">
        <v>14</v>
      </c>
      <c r="F12" s="553">
        <v>700</v>
      </c>
      <c r="G12" s="553">
        <f t="shared" si="4"/>
        <v>9800</v>
      </c>
      <c r="H12" s="987"/>
      <c r="I12" s="988"/>
      <c r="J12" s="989"/>
      <c r="K12" s="553">
        <v>14</v>
      </c>
      <c r="L12" s="553">
        <v>2</v>
      </c>
      <c r="M12" s="553">
        <v>700</v>
      </c>
      <c r="N12" s="553">
        <f>(K12*L12*M12)</f>
        <v>19600</v>
      </c>
      <c r="O12" s="739">
        <v>15</v>
      </c>
      <c r="P12" s="739">
        <v>1</v>
      </c>
      <c r="Q12" s="739">
        <v>700</v>
      </c>
      <c r="R12" s="739">
        <f t="shared" si="0"/>
        <v>10500</v>
      </c>
      <c r="S12" s="553">
        <v>14</v>
      </c>
      <c r="T12" s="553">
        <v>300</v>
      </c>
      <c r="U12" s="553">
        <v>3</v>
      </c>
      <c r="V12" s="553">
        <f t="shared" si="5"/>
        <v>12600</v>
      </c>
      <c r="W12" s="210">
        <v>150</v>
      </c>
      <c r="X12" s="210">
        <v>0</v>
      </c>
      <c r="Y12" s="210">
        <f t="shared" si="10"/>
        <v>0</v>
      </c>
      <c r="Z12" s="210">
        <f t="shared" si="11"/>
        <v>12600</v>
      </c>
      <c r="AA12" s="47">
        <v>15</v>
      </c>
      <c r="AB12" s="47">
        <v>450</v>
      </c>
      <c r="AC12" s="47">
        <v>2</v>
      </c>
      <c r="AD12" s="47">
        <f t="shared" si="1"/>
        <v>13500</v>
      </c>
      <c r="AE12" s="47">
        <v>0</v>
      </c>
      <c r="AF12" s="208">
        <f t="shared" si="8"/>
        <v>0</v>
      </c>
      <c r="AG12" s="47">
        <f t="shared" si="2"/>
        <v>13500</v>
      </c>
      <c r="AH12" s="133">
        <f t="shared" si="3"/>
        <v>42000</v>
      </c>
      <c r="AI12" s="938"/>
      <c r="AJ12" s="378">
        <f>AH12-AI12</f>
        <v>42000</v>
      </c>
      <c r="AK12" s="262" t="s">
        <v>410</v>
      </c>
    </row>
    <row r="13" spans="1:37" s="264" customFormat="1" ht="30.75" customHeight="1" x14ac:dyDescent="0.3">
      <c r="A13" s="377"/>
      <c r="B13" s="395"/>
      <c r="C13" s="550"/>
      <c r="D13" s="551" t="s">
        <v>42</v>
      </c>
      <c r="E13" s="552">
        <v>14</v>
      </c>
      <c r="F13" s="553">
        <v>1600</v>
      </c>
      <c r="G13" s="553"/>
      <c r="H13" s="987"/>
      <c r="I13" s="988"/>
      <c r="J13" s="989"/>
      <c r="K13" s="553">
        <v>14</v>
      </c>
      <c r="L13" s="553">
        <v>2</v>
      </c>
      <c r="M13" s="553">
        <v>700</v>
      </c>
      <c r="N13" s="553">
        <v>0</v>
      </c>
      <c r="O13" s="739">
        <v>0</v>
      </c>
      <c r="P13" s="739">
        <v>0</v>
      </c>
      <c r="Q13" s="739">
        <v>0</v>
      </c>
      <c r="R13" s="739">
        <f t="shared" si="0"/>
        <v>0</v>
      </c>
      <c r="S13" s="553">
        <v>14</v>
      </c>
      <c r="T13" s="553">
        <v>300</v>
      </c>
      <c r="U13" s="553">
        <v>3</v>
      </c>
      <c r="V13" s="553">
        <v>0</v>
      </c>
      <c r="W13" s="210">
        <v>150</v>
      </c>
      <c r="X13" s="210">
        <v>14</v>
      </c>
      <c r="Y13" s="210">
        <v>0</v>
      </c>
      <c r="Z13" s="210">
        <f t="shared" ref="Z13" si="12">SUM(V13,Y13)</f>
        <v>0</v>
      </c>
      <c r="AA13" s="47">
        <v>3</v>
      </c>
      <c r="AB13" s="47">
        <v>0</v>
      </c>
      <c r="AC13" s="47">
        <v>2</v>
      </c>
      <c r="AD13" s="47">
        <f t="shared" si="1"/>
        <v>0</v>
      </c>
      <c r="AE13" s="47">
        <v>14</v>
      </c>
      <c r="AF13" s="208">
        <f t="shared" si="8"/>
        <v>6300</v>
      </c>
      <c r="AG13" s="47">
        <f t="shared" si="2"/>
        <v>6300</v>
      </c>
      <c r="AH13" s="133">
        <f t="shared" si="3"/>
        <v>0</v>
      </c>
      <c r="AI13" s="938"/>
      <c r="AJ13" s="378">
        <f>AH13-AI13</f>
        <v>0</v>
      </c>
      <c r="AK13" s="262" t="s">
        <v>413</v>
      </c>
    </row>
    <row r="14" spans="1:37" s="264" customFormat="1" ht="30.75" customHeight="1" x14ac:dyDescent="0.3">
      <c r="A14" s="377"/>
      <c r="B14" s="395"/>
      <c r="C14" s="550"/>
      <c r="D14" s="551" t="s">
        <v>42</v>
      </c>
      <c r="E14" s="552">
        <v>14</v>
      </c>
      <c r="F14" s="553">
        <v>1600</v>
      </c>
      <c r="G14" s="553"/>
      <c r="H14" s="987"/>
      <c r="I14" s="988"/>
      <c r="J14" s="989"/>
      <c r="K14" s="553">
        <v>14</v>
      </c>
      <c r="L14" s="553">
        <v>2</v>
      </c>
      <c r="M14" s="553">
        <v>700</v>
      </c>
      <c r="N14" s="553">
        <v>0</v>
      </c>
      <c r="O14" s="739">
        <v>0</v>
      </c>
      <c r="P14" s="739">
        <v>0</v>
      </c>
      <c r="Q14" s="739">
        <v>0</v>
      </c>
      <c r="R14" s="739">
        <f t="shared" si="0"/>
        <v>0</v>
      </c>
      <c r="S14" s="553">
        <v>14</v>
      </c>
      <c r="T14" s="553">
        <v>300</v>
      </c>
      <c r="U14" s="553">
        <v>3</v>
      </c>
      <c r="V14" s="553">
        <v>0</v>
      </c>
      <c r="W14" s="210">
        <v>150</v>
      </c>
      <c r="X14" s="210">
        <v>14</v>
      </c>
      <c r="Y14" s="210">
        <v>0</v>
      </c>
      <c r="Z14" s="210">
        <f t="shared" si="11"/>
        <v>0</v>
      </c>
      <c r="AA14" s="47">
        <v>15</v>
      </c>
      <c r="AB14" s="47">
        <v>225</v>
      </c>
      <c r="AC14" s="47">
        <v>2</v>
      </c>
      <c r="AD14" s="47">
        <f t="shared" si="1"/>
        <v>6750</v>
      </c>
      <c r="AE14" s="47">
        <v>0</v>
      </c>
      <c r="AF14" s="208">
        <f t="shared" ref="AF14" si="13">PRODUCT(AA14*AE14)*150</f>
        <v>0</v>
      </c>
      <c r="AG14" s="47">
        <f t="shared" si="2"/>
        <v>6750</v>
      </c>
      <c r="AH14" s="133">
        <f t="shared" si="3"/>
        <v>0</v>
      </c>
      <c r="AI14" s="938"/>
      <c r="AJ14" s="378">
        <f>AH14-AI14</f>
        <v>0</v>
      </c>
      <c r="AK14" s="262" t="s">
        <v>412</v>
      </c>
    </row>
    <row r="15" spans="1:37" s="264" customFormat="1" ht="30.75" customHeight="1" x14ac:dyDescent="0.3">
      <c r="A15" s="377">
        <v>5</v>
      </c>
      <c r="B15" s="395" t="s">
        <v>147</v>
      </c>
      <c r="C15" s="550" t="s">
        <v>68</v>
      </c>
      <c r="D15" s="551" t="s">
        <v>42</v>
      </c>
      <c r="E15" s="552">
        <v>14</v>
      </c>
      <c r="F15" s="553">
        <v>1600</v>
      </c>
      <c r="G15" s="553">
        <f t="shared" si="4"/>
        <v>22400</v>
      </c>
      <c r="H15" s="990"/>
      <c r="I15" s="991"/>
      <c r="J15" s="992"/>
      <c r="K15" s="553">
        <v>14</v>
      </c>
      <c r="L15" s="553">
        <v>2</v>
      </c>
      <c r="M15" s="553">
        <v>700</v>
      </c>
      <c r="N15" s="553">
        <f>(K15*L15*M15)</f>
        <v>19600</v>
      </c>
      <c r="O15" s="739">
        <v>15</v>
      </c>
      <c r="P15" s="739">
        <v>1</v>
      </c>
      <c r="Q15" s="739">
        <v>1000</v>
      </c>
      <c r="R15" s="739">
        <f t="shared" si="0"/>
        <v>15000</v>
      </c>
      <c r="S15" s="553">
        <v>14</v>
      </c>
      <c r="T15" s="553">
        <v>300</v>
      </c>
      <c r="U15" s="553">
        <v>3</v>
      </c>
      <c r="V15" s="553">
        <f t="shared" si="5"/>
        <v>12600</v>
      </c>
      <c r="W15" s="210">
        <v>150</v>
      </c>
      <c r="X15" s="210">
        <v>14</v>
      </c>
      <c r="Y15" s="210">
        <f t="shared" si="6"/>
        <v>2100</v>
      </c>
      <c r="Z15" s="210">
        <f t="shared" si="7"/>
        <v>14700</v>
      </c>
      <c r="AA15" s="47">
        <v>15</v>
      </c>
      <c r="AB15" s="47">
        <v>450</v>
      </c>
      <c r="AC15" s="47">
        <v>2</v>
      </c>
      <c r="AD15" s="47">
        <f t="shared" si="1"/>
        <v>13500</v>
      </c>
      <c r="AE15" s="47">
        <v>0</v>
      </c>
      <c r="AF15" s="208">
        <f t="shared" si="8"/>
        <v>0</v>
      </c>
      <c r="AG15" s="47">
        <f t="shared" si="2"/>
        <v>13500</v>
      </c>
      <c r="AH15" s="133">
        <f t="shared" si="3"/>
        <v>56700</v>
      </c>
      <c r="AI15" s="943"/>
      <c r="AJ15" s="378">
        <f>AH15-AI15</f>
        <v>56700</v>
      </c>
      <c r="AK15" s="262" t="s">
        <v>411</v>
      </c>
    </row>
    <row r="16" spans="1:37" s="264" customFormat="1" ht="31.5" customHeight="1" x14ac:dyDescent="0.3">
      <c r="A16" s="796" t="s">
        <v>59</v>
      </c>
      <c r="B16" s="797"/>
      <c r="C16" s="397"/>
      <c r="D16" s="397"/>
      <c r="E16" s="364">
        <f>SUM(E9:E15)</f>
        <v>98</v>
      </c>
      <c r="F16" s="76"/>
      <c r="G16" s="76">
        <f t="shared" ref="G16:AJ16" si="14">SUM(G9:G15)</f>
        <v>57400</v>
      </c>
      <c r="H16" s="76">
        <f t="shared" si="14"/>
        <v>46760</v>
      </c>
      <c r="I16" s="76">
        <f t="shared" si="14"/>
        <v>0</v>
      </c>
      <c r="J16" s="76">
        <f>H9</f>
        <v>46760</v>
      </c>
      <c r="K16" s="76">
        <f t="shared" si="14"/>
        <v>98</v>
      </c>
      <c r="L16" s="76">
        <f t="shared" si="14"/>
        <v>14</v>
      </c>
      <c r="M16" s="76">
        <f t="shared" si="14"/>
        <v>4750</v>
      </c>
      <c r="N16" s="76">
        <f t="shared" si="14"/>
        <v>93800</v>
      </c>
      <c r="O16" s="76">
        <f t="shared" si="14"/>
        <v>43</v>
      </c>
      <c r="P16" s="76">
        <f t="shared" si="14"/>
        <v>6</v>
      </c>
      <c r="Q16" s="76">
        <f t="shared" si="14"/>
        <v>8150</v>
      </c>
      <c r="R16" s="76">
        <f t="shared" si="14"/>
        <v>56000</v>
      </c>
      <c r="S16" s="76">
        <f t="shared" si="14"/>
        <v>98</v>
      </c>
      <c r="T16" s="76">
        <f t="shared" si="14"/>
        <v>2100</v>
      </c>
      <c r="U16" s="76">
        <f t="shared" si="14"/>
        <v>21</v>
      </c>
      <c r="V16" s="76">
        <f t="shared" si="14"/>
        <v>63000</v>
      </c>
      <c r="W16" s="76">
        <f t="shared" si="14"/>
        <v>900</v>
      </c>
      <c r="X16" s="76">
        <f t="shared" si="14"/>
        <v>42</v>
      </c>
      <c r="Y16" s="76">
        <f t="shared" si="14"/>
        <v>2100</v>
      </c>
      <c r="Z16" s="76">
        <f t="shared" si="14"/>
        <v>65100</v>
      </c>
      <c r="AA16" s="76">
        <f t="shared" si="14"/>
        <v>88</v>
      </c>
      <c r="AB16" s="76">
        <f t="shared" si="14"/>
        <v>2325</v>
      </c>
      <c r="AC16" s="76">
        <f t="shared" si="14"/>
        <v>14</v>
      </c>
      <c r="AD16" s="76">
        <f t="shared" si="14"/>
        <v>63450</v>
      </c>
      <c r="AE16" s="76">
        <f t="shared" si="14"/>
        <v>14</v>
      </c>
      <c r="AF16" s="76">
        <f t="shared" si="14"/>
        <v>6300</v>
      </c>
      <c r="AG16" s="76">
        <f t="shared" si="14"/>
        <v>69750</v>
      </c>
      <c r="AH16" s="76">
        <f t="shared" si="14"/>
        <v>216300</v>
      </c>
      <c r="AI16" s="97">
        <f t="shared" si="14"/>
        <v>172510</v>
      </c>
      <c r="AJ16" s="98">
        <f t="shared" si="14"/>
        <v>43790</v>
      </c>
      <c r="AK16" s="262"/>
    </row>
    <row r="17" spans="1:39" s="264" customFormat="1" x14ac:dyDescent="0.3">
      <c r="A17" s="947" t="s">
        <v>49</v>
      </c>
      <c r="B17" s="948"/>
      <c r="C17" s="948"/>
      <c r="D17" s="948"/>
      <c r="E17" s="948"/>
      <c r="F17" s="948"/>
      <c r="G17" s="948"/>
      <c r="H17" s="948"/>
      <c r="I17" s="948"/>
      <c r="J17" s="948"/>
      <c r="K17" s="948"/>
      <c r="L17" s="948"/>
      <c r="M17" s="948"/>
      <c r="N17" s="948"/>
      <c r="O17" s="948"/>
      <c r="P17" s="948"/>
      <c r="Q17" s="948"/>
      <c r="R17" s="948"/>
      <c r="S17" s="948"/>
      <c r="T17" s="948"/>
      <c r="U17" s="948"/>
      <c r="V17" s="948"/>
      <c r="W17" s="948"/>
      <c r="X17" s="948"/>
      <c r="Y17" s="948"/>
      <c r="Z17" s="948"/>
      <c r="AA17" s="948"/>
      <c r="AB17" s="948"/>
      <c r="AC17" s="948"/>
      <c r="AD17" s="948"/>
      <c r="AE17" s="948"/>
      <c r="AF17" s="948"/>
      <c r="AG17" s="948"/>
      <c r="AH17" s="948"/>
      <c r="AI17" s="948"/>
      <c r="AJ17" s="949"/>
      <c r="AK17" s="262"/>
    </row>
    <row r="18" spans="1:39" ht="45.75" customHeight="1" x14ac:dyDescent="0.3">
      <c r="A18" s="380">
        <v>6</v>
      </c>
      <c r="B18" s="554" t="s">
        <v>327</v>
      </c>
      <c r="C18" s="213" t="s">
        <v>86</v>
      </c>
      <c r="D18" s="143" t="s">
        <v>42</v>
      </c>
      <c r="E18" s="555">
        <v>14</v>
      </c>
      <c r="F18" s="54">
        <v>1600</v>
      </c>
      <c r="G18" s="54">
        <f t="shared" ref="G18:G26" si="15">F18*E18</f>
        <v>22400</v>
      </c>
      <c r="H18" s="883">
        <v>12412</v>
      </c>
      <c r="I18" s="884"/>
      <c r="J18" s="885"/>
      <c r="K18" s="54">
        <v>14</v>
      </c>
      <c r="L18" s="54">
        <v>3</v>
      </c>
      <c r="M18" s="54">
        <v>550</v>
      </c>
      <c r="N18" s="54">
        <f t="shared" ref="N18:N26" si="16">(K18*L18*M18)</f>
        <v>23100</v>
      </c>
      <c r="O18" s="883">
        <v>65400</v>
      </c>
      <c r="P18" s="884"/>
      <c r="Q18" s="884"/>
      <c r="R18" s="885"/>
      <c r="S18" s="54">
        <v>14</v>
      </c>
      <c r="T18" s="54">
        <v>300</v>
      </c>
      <c r="U18" s="54">
        <v>2</v>
      </c>
      <c r="V18" s="54">
        <f t="shared" ref="V18:V26" si="17">PRODUCT(S18:U18)</f>
        <v>8400</v>
      </c>
      <c r="W18" s="54">
        <v>150</v>
      </c>
      <c r="X18" s="54">
        <v>14</v>
      </c>
      <c r="Y18" s="54">
        <f t="shared" ref="Y18:Y26" si="18">PRODUCT(W18:X18)</f>
        <v>2100</v>
      </c>
      <c r="Z18" s="54">
        <f t="shared" ref="Z18:Z26" si="19">SUM(V18,Y18)</f>
        <v>10500</v>
      </c>
      <c r="AA18" s="883">
        <v>75075</v>
      </c>
      <c r="AB18" s="884"/>
      <c r="AC18" s="884"/>
      <c r="AD18" s="885"/>
      <c r="AE18" s="883">
        <v>1050</v>
      </c>
      <c r="AF18" s="885"/>
      <c r="AG18" s="886">
        <f>AE18+AA18</f>
        <v>76125</v>
      </c>
      <c r="AH18" s="54">
        <f t="shared" ref="AH18:AH26" si="20">G18+N18+Z18</f>
        <v>56000</v>
      </c>
      <c r="AI18" s="993">
        <f>AG18+O18+H18</f>
        <v>153937</v>
      </c>
      <c r="AJ18" s="145">
        <f t="shared" ref="AJ18:AJ26" si="21">AH18-AI18</f>
        <v>-97937</v>
      </c>
      <c r="AK18" s="994" t="s">
        <v>479</v>
      </c>
      <c r="AL18" s="995"/>
      <c r="AM18" s="995"/>
    </row>
    <row r="19" spans="1:39" ht="44.25" customHeight="1" x14ac:dyDescent="0.3">
      <c r="A19" s="380">
        <v>7</v>
      </c>
      <c r="B19" s="554" t="s">
        <v>148</v>
      </c>
      <c r="C19" s="213" t="s">
        <v>86</v>
      </c>
      <c r="D19" s="143" t="s">
        <v>42</v>
      </c>
      <c r="E19" s="555">
        <v>14</v>
      </c>
      <c r="F19" s="54">
        <v>600</v>
      </c>
      <c r="G19" s="54">
        <f t="shared" si="15"/>
        <v>8400</v>
      </c>
      <c r="H19" s="887"/>
      <c r="I19" s="888"/>
      <c r="J19" s="889"/>
      <c r="K19" s="54">
        <v>14</v>
      </c>
      <c r="L19" s="54">
        <v>3</v>
      </c>
      <c r="M19" s="54">
        <v>550</v>
      </c>
      <c r="N19" s="54">
        <f t="shared" si="16"/>
        <v>23100</v>
      </c>
      <c r="O19" s="887"/>
      <c r="P19" s="888"/>
      <c r="Q19" s="888"/>
      <c r="R19" s="889"/>
      <c r="S19" s="54">
        <v>14</v>
      </c>
      <c r="T19" s="54">
        <v>200</v>
      </c>
      <c r="U19" s="54">
        <v>4</v>
      </c>
      <c r="V19" s="54">
        <f t="shared" si="17"/>
        <v>11200</v>
      </c>
      <c r="W19" s="54">
        <v>150</v>
      </c>
      <c r="X19" s="54">
        <v>14</v>
      </c>
      <c r="Y19" s="54">
        <f t="shared" si="18"/>
        <v>2100</v>
      </c>
      <c r="Z19" s="54">
        <f t="shared" si="19"/>
        <v>13300</v>
      </c>
      <c r="AA19" s="887"/>
      <c r="AB19" s="888"/>
      <c r="AC19" s="888"/>
      <c r="AD19" s="889"/>
      <c r="AE19" s="887"/>
      <c r="AF19" s="889"/>
      <c r="AG19" s="890"/>
      <c r="AH19" s="54">
        <f t="shared" si="20"/>
        <v>44800</v>
      </c>
      <c r="AI19" s="996"/>
      <c r="AJ19" s="145">
        <f t="shared" si="21"/>
        <v>44800</v>
      </c>
      <c r="AK19" s="262"/>
    </row>
    <row r="20" spans="1:39" ht="44.25" customHeight="1" x14ac:dyDescent="0.3">
      <c r="A20" s="380">
        <v>8</v>
      </c>
      <c r="B20" s="554" t="s">
        <v>149</v>
      </c>
      <c r="C20" s="213" t="s">
        <v>86</v>
      </c>
      <c r="D20" s="143" t="s">
        <v>42</v>
      </c>
      <c r="E20" s="555">
        <v>14</v>
      </c>
      <c r="F20" s="54">
        <v>600</v>
      </c>
      <c r="G20" s="54">
        <f t="shared" si="15"/>
        <v>8400</v>
      </c>
      <c r="H20" s="887"/>
      <c r="I20" s="888"/>
      <c r="J20" s="889"/>
      <c r="K20" s="54">
        <v>14</v>
      </c>
      <c r="L20" s="54">
        <v>3</v>
      </c>
      <c r="M20" s="54">
        <v>550</v>
      </c>
      <c r="N20" s="54">
        <f t="shared" si="16"/>
        <v>23100</v>
      </c>
      <c r="O20" s="887"/>
      <c r="P20" s="888"/>
      <c r="Q20" s="888"/>
      <c r="R20" s="889"/>
      <c r="S20" s="54">
        <v>14</v>
      </c>
      <c r="T20" s="54">
        <v>200</v>
      </c>
      <c r="U20" s="54">
        <v>4</v>
      </c>
      <c r="V20" s="54">
        <f t="shared" si="17"/>
        <v>11200</v>
      </c>
      <c r="W20" s="54">
        <v>150</v>
      </c>
      <c r="X20" s="54">
        <v>0</v>
      </c>
      <c r="Y20" s="54">
        <f t="shared" si="18"/>
        <v>0</v>
      </c>
      <c r="Z20" s="54">
        <f t="shared" si="19"/>
        <v>11200</v>
      </c>
      <c r="AA20" s="887"/>
      <c r="AB20" s="888"/>
      <c r="AC20" s="888"/>
      <c r="AD20" s="889"/>
      <c r="AE20" s="887"/>
      <c r="AF20" s="889"/>
      <c r="AG20" s="890"/>
      <c r="AH20" s="54">
        <f t="shared" si="20"/>
        <v>42700</v>
      </c>
      <c r="AI20" s="996"/>
      <c r="AJ20" s="145">
        <f t="shared" si="21"/>
        <v>42700</v>
      </c>
      <c r="AK20" s="262"/>
    </row>
    <row r="21" spans="1:39" ht="42" customHeight="1" x14ac:dyDescent="0.3">
      <c r="A21" s="380">
        <v>9</v>
      </c>
      <c r="B21" s="554" t="s">
        <v>150</v>
      </c>
      <c r="C21" s="213" t="s">
        <v>86</v>
      </c>
      <c r="D21" s="143" t="s">
        <v>42</v>
      </c>
      <c r="E21" s="555">
        <v>14</v>
      </c>
      <c r="F21" s="54">
        <v>600</v>
      </c>
      <c r="G21" s="54">
        <f t="shared" si="15"/>
        <v>8400</v>
      </c>
      <c r="H21" s="887"/>
      <c r="I21" s="888"/>
      <c r="J21" s="889"/>
      <c r="K21" s="54">
        <v>14</v>
      </c>
      <c r="L21" s="54">
        <v>2</v>
      </c>
      <c r="M21" s="54">
        <v>700</v>
      </c>
      <c r="N21" s="54">
        <f t="shared" si="16"/>
        <v>19600</v>
      </c>
      <c r="O21" s="887"/>
      <c r="P21" s="888"/>
      <c r="Q21" s="888"/>
      <c r="R21" s="889"/>
      <c r="S21" s="54">
        <v>14</v>
      </c>
      <c r="T21" s="54">
        <v>300</v>
      </c>
      <c r="U21" s="54">
        <v>3</v>
      </c>
      <c r="V21" s="54">
        <f t="shared" si="17"/>
        <v>12600</v>
      </c>
      <c r="W21" s="54">
        <v>150</v>
      </c>
      <c r="X21" s="54">
        <v>0</v>
      </c>
      <c r="Y21" s="54">
        <f t="shared" si="18"/>
        <v>0</v>
      </c>
      <c r="Z21" s="54">
        <f t="shared" si="19"/>
        <v>12600</v>
      </c>
      <c r="AA21" s="887"/>
      <c r="AB21" s="888"/>
      <c r="AC21" s="888"/>
      <c r="AD21" s="889"/>
      <c r="AE21" s="887"/>
      <c r="AF21" s="889"/>
      <c r="AG21" s="890"/>
      <c r="AH21" s="54">
        <f t="shared" si="20"/>
        <v>40600</v>
      </c>
      <c r="AI21" s="996"/>
      <c r="AJ21" s="145">
        <f t="shared" si="21"/>
        <v>40600</v>
      </c>
      <c r="AK21" s="262"/>
    </row>
    <row r="22" spans="1:39" ht="39" customHeight="1" x14ac:dyDescent="0.3">
      <c r="A22" s="380">
        <v>10</v>
      </c>
      <c r="B22" s="554" t="s">
        <v>151</v>
      </c>
      <c r="C22" s="213" t="s">
        <v>86</v>
      </c>
      <c r="D22" s="143" t="s">
        <v>42</v>
      </c>
      <c r="E22" s="555">
        <v>14</v>
      </c>
      <c r="F22" s="54">
        <v>500</v>
      </c>
      <c r="G22" s="54">
        <f t="shared" si="15"/>
        <v>7000</v>
      </c>
      <c r="H22" s="887"/>
      <c r="I22" s="888"/>
      <c r="J22" s="889"/>
      <c r="K22" s="54">
        <v>14</v>
      </c>
      <c r="L22" s="54">
        <v>1</v>
      </c>
      <c r="M22" s="54">
        <v>700</v>
      </c>
      <c r="N22" s="54">
        <f t="shared" si="16"/>
        <v>9800</v>
      </c>
      <c r="O22" s="887"/>
      <c r="P22" s="888"/>
      <c r="Q22" s="888"/>
      <c r="R22" s="889"/>
      <c r="S22" s="54">
        <v>14</v>
      </c>
      <c r="T22" s="54">
        <v>300</v>
      </c>
      <c r="U22" s="54">
        <v>2</v>
      </c>
      <c r="V22" s="54">
        <f t="shared" si="17"/>
        <v>8400</v>
      </c>
      <c r="W22" s="54">
        <v>150</v>
      </c>
      <c r="X22" s="54">
        <v>0</v>
      </c>
      <c r="Y22" s="54">
        <f t="shared" si="18"/>
        <v>0</v>
      </c>
      <c r="Z22" s="54">
        <f t="shared" si="19"/>
        <v>8400</v>
      </c>
      <c r="AA22" s="887"/>
      <c r="AB22" s="888"/>
      <c r="AC22" s="888"/>
      <c r="AD22" s="889"/>
      <c r="AE22" s="887"/>
      <c r="AF22" s="889"/>
      <c r="AG22" s="890"/>
      <c r="AH22" s="54">
        <f t="shared" si="20"/>
        <v>25200</v>
      </c>
      <c r="AI22" s="996"/>
      <c r="AJ22" s="145">
        <f t="shared" si="21"/>
        <v>25200</v>
      </c>
      <c r="AK22" s="262"/>
    </row>
    <row r="23" spans="1:39" ht="39.75" customHeight="1" x14ac:dyDescent="0.3">
      <c r="A23" s="380">
        <v>11</v>
      </c>
      <c r="B23" s="554" t="s">
        <v>151</v>
      </c>
      <c r="C23" s="213" t="s">
        <v>86</v>
      </c>
      <c r="D23" s="143" t="s">
        <v>42</v>
      </c>
      <c r="E23" s="555">
        <v>14</v>
      </c>
      <c r="F23" s="54">
        <v>500</v>
      </c>
      <c r="G23" s="54">
        <f t="shared" si="15"/>
        <v>7000</v>
      </c>
      <c r="H23" s="887"/>
      <c r="I23" s="888"/>
      <c r="J23" s="889"/>
      <c r="K23" s="54">
        <v>14</v>
      </c>
      <c r="L23" s="54">
        <v>1</v>
      </c>
      <c r="M23" s="54">
        <v>700</v>
      </c>
      <c r="N23" s="54">
        <f t="shared" si="16"/>
        <v>9800</v>
      </c>
      <c r="O23" s="887"/>
      <c r="P23" s="888"/>
      <c r="Q23" s="888"/>
      <c r="R23" s="889"/>
      <c r="S23" s="54">
        <v>14</v>
      </c>
      <c r="T23" s="54">
        <v>300</v>
      </c>
      <c r="U23" s="54">
        <v>2</v>
      </c>
      <c r="V23" s="54">
        <f t="shared" si="17"/>
        <v>8400</v>
      </c>
      <c r="W23" s="54">
        <v>150</v>
      </c>
      <c r="X23" s="54">
        <v>0</v>
      </c>
      <c r="Y23" s="54">
        <f t="shared" si="18"/>
        <v>0</v>
      </c>
      <c r="Z23" s="54">
        <f t="shared" si="19"/>
        <v>8400</v>
      </c>
      <c r="AA23" s="887"/>
      <c r="AB23" s="888"/>
      <c r="AC23" s="888"/>
      <c r="AD23" s="889"/>
      <c r="AE23" s="887"/>
      <c r="AF23" s="889"/>
      <c r="AG23" s="890"/>
      <c r="AH23" s="54">
        <f t="shared" si="20"/>
        <v>25200</v>
      </c>
      <c r="AI23" s="996"/>
      <c r="AJ23" s="145">
        <f t="shared" si="21"/>
        <v>25200</v>
      </c>
      <c r="AK23" s="262"/>
    </row>
    <row r="24" spans="1:39" ht="44.25" customHeight="1" x14ac:dyDescent="0.3">
      <c r="A24" s="380">
        <v>12</v>
      </c>
      <c r="B24" s="554" t="s">
        <v>152</v>
      </c>
      <c r="C24" s="213" t="s">
        <v>86</v>
      </c>
      <c r="D24" s="143" t="s">
        <v>42</v>
      </c>
      <c r="E24" s="555">
        <v>14</v>
      </c>
      <c r="F24" s="54">
        <v>400</v>
      </c>
      <c r="G24" s="54">
        <f t="shared" si="15"/>
        <v>5600</v>
      </c>
      <c r="H24" s="887"/>
      <c r="I24" s="888"/>
      <c r="J24" s="889"/>
      <c r="K24" s="54">
        <v>14</v>
      </c>
      <c r="L24" s="54">
        <v>1</v>
      </c>
      <c r="M24" s="54">
        <v>700</v>
      </c>
      <c r="N24" s="54">
        <f t="shared" si="16"/>
        <v>9800</v>
      </c>
      <c r="O24" s="887"/>
      <c r="P24" s="888"/>
      <c r="Q24" s="888"/>
      <c r="R24" s="889"/>
      <c r="S24" s="54">
        <v>14</v>
      </c>
      <c r="T24" s="54">
        <v>300</v>
      </c>
      <c r="U24" s="54">
        <v>2</v>
      </c>
      <c r="V24" s="54">
        <f t="shared" si="17"/>
        <v>8400</v>
      </c>
      <c r="W24" s="54">
        <v>150</v>
      </c>
      <c r="X24" s="54">
        <v>0</v>
      </c>
      <c r="Y24" s="54">
        <f t="shared" si="18"/>
        <v>0</v>
      </c>
      <c r="Z24" s="54">
        <f t="shared" si="19"/>
        <v>8400</v>
      </c>
      <c r="AA24" s="887"/>
      <c r="AB24" s="888"/>
      <c r="AC24" s="888"/>
      <c r="AD24" s="889"/>
      <c r="AE24" s="887"/>
      <c r="AF24" s="889"/>
      <c r="AG24" s="890"/>
      <c r="AH24" s="54">
        <f t="shared" si="20"/>
        <v>23800</v>
      </c>
      <c r="AI24" s="996"/>
      <c r="AJ24" s="145">
        <f t="shared" si="21"/>
        <v>23800</v>
      </c>
      <c r="AK24" s="262"/>
    </row>
    <row r="25" spans="1:39" ht="41.25" customHeight="1" x14ac:dyDescent="0.3">
      <c r="A25" s="380">
        <v>13</v>
      </c>
      <c r="B25" s="554" t="s">
        <v>153</v>
      </c>
      <c r="C25" s="213" t="s">
        <v>86</v>
      </c>
      <c r="D25" s="143" t="s">
        <v>42</v>
      </c>
      <c r="E25" s="555">
        <v>10</v>
      </c>
      <c r="F25" s="54">
        <v>600</v>
      </c>
      <c r="G25" s="54">
        <f t="shared" si="15"/>
        <v>6000</v>
      </c>
      <c r="H25" s="887"/>
      <c r="I25" s="888"/>
      <c r="J25" s="889"/>
      <c r="K25" s="54">
        <v>10</v>
      </c>
      <c r="L25" s="54">
        <v>1</v>
      </c>
      <c r="M25" s="54">
        <v>700</v>
      </c>
      <c r="N25" s="54">
        <f t="shared" si="16"/>
        <v>7000</v>
      </c>
      <c r="O25" s="887"/>
      <c r="P25" s="888"/>
      <c r="Q25" s="888"/>
      <c r="R25" s="889"/>
      <c r="S25" s="54">
        <v>10</v>
      </c>
      <c r="T25" s="54">
        <v>200</v>
      </c>
      <c r="U25" s="54">
        <v>2</v>
      </c>
      <c r="V25" s="54">
        <f t="shared" si="17"/>
        <v>4000</v>
      </c>
      <c r="W25" s="54">
        <v>150</v>
      </c>
      <c r="X25" s="54">
        <v>0</v>
      </c>
      <c r="Y25" s="54">
        <f t="shared" si="18"/>
        <v>0</v>
      </c>
      <c r="Z25" s="54">
        <f t="shared" si="19"/>
        <v>4000</v>
      </c>
      <c r="AA25" s="887"/>
      <c r="AB25" s="888"/>
      <c r="AC25" s="888"/>
      <c r="AD25" s="889"/>
      <c r="AE25" s="887"/>
      <c r="AF25" s="889"/>
      <c r="AG25" s="890"/>
      <c r="AH25" s="54">
        <f t="shared" si="20"/>
        <v>17000</v>
      </c>
      <c r="AI25" s="996"/>
      <c r="AJ25" s="145">
        <f t="shared" si="21"/>
        <v>17000</v>
      </c>
      <c r="AK25" s="262"/>
    </row>
    <row r="26" spans="1:39" ht="42.75" customHeight="1" x14ac:dyDescent="0.3">
      <c r="A26" s="380">
        <v>14</v>
      </c>
      <c r="B26" s="554" t="s">
        <v>153</v>
      </c>
      <c r="C26" s="213" t="s">
        <v>86</v>
      </c>
      <c r="D26" s="143" t="s">
        <v>42</v>
      </c>
      <c r="E26" s="555">
        <v>10</v>
      </c>
      <c r="F26" s="54">
        <v>600</v>
      </c>
      <c r="G26" s="54">
        <f t="shared" si="15"/>
        <v>6000</v>
      </c>
      <c r="H26" s="892"/>
      <c r="I26" s="893"/>
      <c r="J26" s="894"/>
      <c r="K26" s="54">
        <v>10</v>
      </c>
      <c r="L26" s="54">
        <v>1</v>
      </c>
      <c r="M26" s="54">
        <v>700</v>
      </c>
      <c r="N26" s="54">
        <f t="shared" si="16"/>
        <v>7000</v>
      </c>
      <c r="O26" s="892"/>
      <c r="P26" s="893"/>
      <c r="Q26" s="893"/>
      <c r="R26" s="894"/>
      <c r="S26" s="54">
        <v>10</v>
      </c>
      <c r="T26" s="54">
        <v>200</v>
      </c>
      <c r="U26" s="54">
        <v>2</v>
      </c>
      <c r="V26" s="54">
        <f t="shared" si="17"/>
        <v>4000</v>
      </c>
      <c r="W26" s="54">
        <v>150</v>
      </c>
      <c r="X26" s="54">
        <v>0</v>
      </c>
      <c r="Y26" s="54">
        <f t="shared" si="18"/>
        <v>0</v>
      </c>
      <c r="Z26" s="54">
        <f t="shared" si="19"/>
        <v>4000</v>
      </c>
      <c r="AA26" s="892"/>
      <c r="AB26" s="893"/>
      <c r="AC26" s="893"/>
      <c r="AD26" s="894"/>
      <c r="AE26" s="892"/>
      <c r="AF26" s="894"/>
      <c r="AG26" s="895"/>
      <c r="AH26" s="54">
        <f t="shared" si="20"/>
        <v>17000</v>
      </c>
      <c r="AI26" s="997"/>
      <c r="AJ26" s="145">
        <f t="shared" si="21"/>
        <v>17000</v>
      </c>
      <c r="AK26" s="262"/>
    </row>
    <row r="27" spans="1:39" ht="30" customHeight="1" x14ac:dyDescent="0.3">
      <c r="A27" s="945" t="s">
        <v>60</v>
      </c>
      <c r="B27" s="946"/>
      <c r="C27" s="192"/>
      <c r="D27" s="397"/>
      <c r="E27" s="364">
        <f t="shared" ref="E27:AJ27" si="22">SUM(E18:E26)</f>
        <v>118</v>
      </c>
      <c r="F27" s="76"/>
      <c r="G27" s="76">
        <f t="shared" si="22"/>
        <v>79200</v>
      </c>
      <c r="H27" s="76">
        <f t="shared" si="22"/>
        <v>12412</v>
      </c>
      <c r="I27" s="76">
        <f t="shared" si="22"/>
        <v>0</v>
      </c>
      <c r="J27" s="76">
        <f>H18</f>
        <v>12412</v>
      </c>
      <c r="K27" s="76">
        <f t="shared" si="22"/>
        <v>118</v>
      </c>
      <c r="L27" s="76">
        <f t="shared" si="22"/>
        <v>16</v>
      </c>
      <c r="M27" s="76">
        <f t="shared" si="22"/>
        <v>5850</v>
      </c>
      <c r="N27" s="76">
        <f t="shared" si="22"/>
        <v>132300</v>
      </c>
      <c r="O27" s="76">
        <f t="shared" si="22"/>
        <v>65400</v>
      </c>
      <c r="P27" s="76">
        <f t="shared" si="22"/>
        <v>0</v>
      </c>
      <c r="Q27" s="76">
        <f t="shared" si="22"/>
        <v>0</v>
      </c>
      <c r="R27" s="76">
        <f>O18</f>
        <v>65400</v>
      </c>
      <c r="S27" s="76">
        <f t="shared" si="22"/>
        <v>118</v>
      </c>
      <c r="T27" s="76">
        <f t="shared" si="22"/>
        <v>2300</v>
      </c>
      <c r="U27" s="76">
        <f t="shared" si="22"/>
        <v>23</v>
      </c>
      <c r="V27" s="76">
        <f t="shared" si="22"/>
        <v>76600</v>
      </c>
      <c r="W27" s="76">
        <f t="shared" si="22"/>
        <v>1350</v>
      </c>
      <c r="X27" s="76">
        <f t="shared" si="22"/>
        <v>28</v>
      </c>
      <c r="Y27" s="76">
        <f t="shared" si="22"/>
        <v>4200</v>
      </c>
      <c r="Z27" s="76">
        <f t="shared" si="22"/>
        <v>80800</v>
      </c>
      <c r="AA27" s="76">
        <f>SUM(AA18:AA26)</f>
        <v>75075</v>
      </c>
      <c r="AB27" s="76">
        <f t="shared" si="22"/>
        <v>0</v>
      </c>
      <c r="AC27" s="76">
        <f t="shared" si="22"/>
        <v>0</v>
      </c>
      <c r="AD27" s="76">
        <f>AA18</f>
        <v>75075</v>
      </c>
      <c r="AE27" s="76">
        <f t="shared" si="22"/>
        <v>1050</v>
      </c>
      <c r="AF27" s="76">
        <f>AE18</f>
        <v>1050</v>
      </c>
      <c r="AG27" s="76">
        <f t="shared" si="22"/>
        <v>76125</v>
      </c>
      <c r="AH27" s="76">
        <f t="shared" si="22"/>
        <v>292300</v>
      </c>
      <c r="AI27" s="97">
        <f t="shared" si="22"/>
        <v>153937</v>
      </c>
      <c r="AJ27" s="99">
        <f t="shared" si="22"/>
        <v>138363</v>
      </c>
      <c r="AK27" s="262"/>
    </row>
    <row r="28" spans="1:39" ht="0.75" hidden="1" customHeight="1" x14ac:dyDescent="0.3">
      <c r="A28" s="962" t="s">
        <v>51</v>
      </c>
      <c r="B28" s="963"/>
      <c r="C28" s="963"/>
      <c r="D28" s="963"/>
      <c r="E28" s="963"/>
      <c r="F28" s="963"/>
      <c r="G28" s="963"/>
      <c r="H28" s="963"/>
      <c r="I28" s="963"/>
      <c r="J28" s="963"/>
      <c r="K28" s="963"/>
      <c r="L28" s="963"/>
      <c r="M28" s="963"/>
      <c r="N28" s="963"/>
      <c r="O28" s="963"/>
      <c r="P28" s="963"/>
      <c r="Q28" s="963"/>
      <c r="R28" s="963"/>
      <c r="S28" s="963"/>
      <c r="T28" s="963"/>
      <c r="U28" s="963"/>
      <c r="V28" s="963"/>
      <c r="W28" s="963"/>
      <c r="X28" s="963"/>
      <c r="Y28" s="963"/>
      <c r="Z28" s="963"/>
      <c r="AA28" s="963"/>
      <c r="AB28" s="963"/>
      <c r="AC28" s="963"/>
      <c r="AD28" s="963"/>
      <c r="AE28" s="963"/>
      <c r="AF28" s="963"/>
      <c r="AG28" s="963"/>
      <c r="AH28" s="963"/>
      <c r="AI28" s="963"/>
      <c r="AJ28" s="964"/>
      <c r="AK28" s="262"/>
    </row>
    <row r="29" spans="1:39" ht="14.25" hidden="1" customHeight="1" x14ac:dyDescent="0.3">
      <c r="A29" s="381">
        <v>6</v>
      </c>
      <c r="B29" s="399" t="s">
        <v>82</v>
      </c>
      <c r="C29" s="127" t="s">
        <v>73</v>
      </c>
      <c r="D29" s="103" t="s">
        <v>43</v>
      </c>
      <c r="E29" s="103">
        <v>0</v>
      </c>
      <c r="F29" s="103">
        <v>600</v>
      </c>
      <c r="G29" s="103">
        <f>F29*E29</f>
        <v>0</v>
      </c>
      <c r="H29" s="144">
        <v>0</v>
      </c>
      <c r="I29" s="144">
        <v>0</v>
      </c>
      <c r="J29" s="144">
        <f>I29*H29</f>
        <v>0</v>
      </c>
      <c r="K29" s="103">
        <v>0</v>
      </c>
      <c r="L29" s="103">
        <v>0</v>
      </c>
      <c r="M29" s="103">
        <v>800</v>
      </c>
      <c r="N29" s="103">
        <f>K29*L29*M29</f>
        <v>0</v>
      </c>
      <c r="O29" s="144">
        <v>0</v>
      </c>
      <c r="P29" s="144">
        <v>4</v>
      </c>
      <c r="Q29" s="144">
        <v>800</v>
      </c>
      <c r="R29" s="144">
        <f>O29*P29*Q29</f>
        <v>0</v>
      </c>
      <c r="S29" s="103">
        <v>0</v>
      </c>
      <c r="T29" s="103">
        <v>0</v>
      </c>
      <c r="U29" s="103">
        <v>0</v>
      </c>
      <c r="V29" s="103">
        <f>PRODUCT(S29:U29)</f>
        <v>0</v>
      </c>
      <c r="W29" s="103">
        <v>0</v>
      </c>
      <c r="X29" s="103">
        <v>0</v>
      </c>
      <c r="Y29" s="103">
        <f>PRODUCT(W29:X29)</f>
        <v>0</v>
      </c>
      <c r="Z29" s="103">
        <f>SUM(V29,Y29)</f>
        <v>0</v>
      </c>
      <c r="AA29" s="144">
        <v>0</v>
      </c>
      <c r="AB29" s="144">
        <v>0</v>
      </c>
      <c r="AC29" s="144">
        <v>0</v>
      </c>
      <c r="AD29" s="144">
        <f>PRODUCT(AA29:AC29)</f>
        <v>0</v>
      </c>
      <c r="AE29" s="144">
        <v>0</v>
      </c>
      <c r="AF29" s="144">
        <f>PRODUCT(AE29:AE29)</f>
        <v>0</v>
      </c>
      <c r="AG29" s="144">
        <f>SUM(AD29,AF29)</f>
        <v>0</v>
      </c>
      <c r="AH29" s="103">
        <f>G29+N29+Z29</f>
        <v>0</v>
      </c>
      <c r="AI29" s="144">
        <f>J29+R29+AG29</f>
        <v>0</v>
      </c>
      <c r="AJ29" s="104">
        <f>AH29-AI29</f>
        <v>0</v>
      </c>
      <c r="AK29" s="262"/>
    </row>
    <row r="30" spans="1:39" s="264" customFormat="1" ht="1.5" hidden="1" customHeight="1" x14ac:dyDescent="0.3">
      <c r="A30" s="381"/>
      <c r="B30" s="399"/>
      <c r="C30" s="127"/>
      <c r="D30" s="103"/>
      <c r="E30" s="103"/>
      <c r="F30" s="103"/>
      <c r="G30" s="103"/>
      <c r="H30" s="144"/>
      <c r="I30" s="144"/>
      <c r="J30" s="144"/>
      <c r="K30" s="103"/>
      <c r="L30" s="103"/>
      <c r="M30" s="103"/>
      <c r="N30" s="103"/>
      <c r="O30" s="144"/>
      <c r="P30" s="144"/>
      <c r="Q30" s="144"/>
      <c r="R30" s="144"/>
      <c r="S30" s="103"/>
      <c r="T30" s="103"/>
      <c r="U30" s="103"/>
      <c r="V30" s="103">
        <f>PRODUCT(S30:U30)</f>
        <v>0</v>
      </c>
      <c r="W30" s="103"/>
      <c r="X30" s="103"/>
      <c r="Y30" s="103">
        <f>PRODUCT(W30:X30)</f>
        <v>0</v>
      </c>
      <c r="Z30" s="103">
        <f>SUM(V30,Y30)</f>
        <v>0</v>
      </c>
      <c r="AA30" s="144"/>
      <c r="AB30" s="144"/>
      <c r="AC30" s="144"/>
      <c r="AD30" s="144">
        <f>PRODUCT(AA30:AC30)</f>
        <v>0</v>
      </c>
      <c r="AE30" s="144"/>
      <c r="AF30" s="144">
        <f>PRODUCT(AE30:AE30)</f>
        <v>0</v>
      </c>
      <c r="AG30" s="144">
        <f>SUM(AD30,AF30)</f>
        <v>0</v>
      </c>
      <c r="AH30" s="103"/>
      <c r="AI30" s="144"/>
      <c r="AJ30" s="104"/>
      <c r="AK30" s="262"/>
    </row>
    <row r="31" spans="1:39" s="264" customFormat="1" ht="0.75" hidden="1" customHeight="1" x14ac:dyDescent="0.3">
      <c r="A31" s="456" t="s">
        <v>61</v>
      </c>
      <c r="B31" s="556"/>
      <c r="C31" s="556"/>
      <c r="D31" s="556"/>
      <c r="E31" s="159">
        <f>SUM(E29:E29)</f>
        <v>0</v>
      </c>
      <c r="F31" s="556"/>
      <c r="G31" s="159">
        <f>SUM(G29:G29)</f>
        <v>0</v>
      </c>
      <c r="H31" s="97">
        <f>SUM(H29:H29)</f>
        <v>0</v>
      </c>
      <c r="I31" s="557"/>
      <c r="J31" s="97">
        <f>SUM(J29:J29)</f>
        <v>0</v>
      </c>
      <c r="K31" s="159">
        <f>SUM(K29:K29)</f>
        <v>0</v>
      </c>
      <c r="L31" s="159">
        <f>SUM(L29:L29)</f>
        <v>0</v>
      </c>
      <c r="M31" s="556"/>
      <c r="N31" s="159">
        <f>SUM(N29:N29)</f>
        <v>0</v>
      </c>
      <c r="O31" s="97">
        <v>0</v>
      </c>
      <c r="P31" s="97">
        <f>SUM(P29:P29)</f>
        <v>4</v>
      </c>
      <c r="Q31" s="557"/>
      <c r="R31" s="97">
        <f>SUM(R29:R29)</f>
        <v>0</v>
      </c>
      <c r="S31" s="159">
        <f>SUM(S29:S29)</f>
        <v>0</v>
      </c>
      <c r="T31" s="556"/>
      <c r="U31" s="159">
        <f>SUM(U29:U29)</f>
        <v>0</v>
      </c>
      <c r="V31" s="556">
        <f>SUM(V29:V30)</f>
        <v>0</v>
      </c>
      <c r="W31" s="556"/>
      <c r="X31" s="159">
        <f>SUM(X29:X29)</f>
        <v>0</v>
      </c>
      <c r="Y31" s="159">
        <f>SUM(Y29:Y30)</f>
        <v>0</v>
      </c>
      <c r="Z31" s="159">
        <f>SUM(Z29:Z29)</f>
        <v>0</v>
      </c>
      <c r="AA31" s="97">
        <f>SUM(AA29:AA29)</f>
        <v>0</v>
      </c>
      <c r="AB31" s="97"/>
      <c r="AC31" s="97">
        <f>SUM(AC29:AC29)</f>
        <v>0</v>
      </c>
      <c r="AD31" s="97">
        <f>SUM(AD29:AD30)</f>
        <v>0</v>
      </c>
      <c r="AE31" s="97">
        <f>SUM(AE29:AE29)</f>
        <v>0</v>
      </c>
      <c r="AF31" s="97">
        <f>SUM(AF29:AF30)</f>
        <v>0</v>
      </c>
      <c r="AG31" s="97">
        <f>SUM(AG29:AG30)</f>
        <v>0</v>
      </c>
      <c r="AH31" s="159">
        <f>SUM(AH29:AH29)</f>
        <v>0</v>
      </c>
      <c r="AI31" s="97">
        <f>SUM(AI29:AI29)</f>
        <v>0</v>
      </c>
      <c r="AJ31" s="105">
        <f>SUM(AJ29:AJ29)</f>
        <v>0</v>
      </c>
      <c r="AK31" s="262"/>
    </row>
    <row r="32" spans="1:39" s="558" customFormat="1" x14ac:dyDescent="0.3">
      <c r="A32" s="965" t="s">
        <v>52</v>
      </c>
      <c r="B32" s="966"/>
      <c r="C32" s="966"/>
      <c r="D32" s="966"/>
      <c r="E32" s="966"/>
      <c r="F32" s="966"/>
      <c r="G32" s="966"/>
      <c r="H32" s="966"/>
      <c r="I32" s="966"/>
      <c r="J32" s="966"/>
      <c r="K32" s="966"/>
      <c r="L32" s="966"/>
      <c r="M32" s="966"/>
      <c r="N32" s="966"/>
      <c r="O32" s="966"/>
      <c r="P32" s="966"/>
      <c r="Q32" s="966"/>
      <c r="R32" s="966"/>
      <c r="S32" s="966"/>
      <c r="T32" s="966"/>
      <c r="U32" s="966"/>
      <c r="V32" s="966"/>
      <c r="W32" s="966"/>
      <c r="X32" s="966"/>
      <c r="Y32" s="966"/>
      <c r="Z32" s="966"/>
      <c r="AA32" s="966"/>
      <c r="AB32" s="966"/>
      <c r="AC32" s="966"/>
      <c r="AD32" s="966"/>
      <c r="AE32" s="966"/>
      <c r="AF32" s="966"/>
      <c r="AG32" s="966"/>
      <c r="AH32" s="966"/>
      <c r="AI32" s="966"/>
      <c r="AJ32" s="967"/>
      <c r="AK32" s="262"/>
    </row>
    <row r="33" spans="1:37" s="264" customFormat="1" ht="45.75" customHeight="1" x14ac:dyDescent="0.3">
      <c r="A33" s="798">
        <v>15</v>
      </c>
      <c r="B33" s="278" t="s">
        <v>154</v>
      </c>
      <c r="C33" s="559" t="s">
        <v>136</v>
      </c>
      <c r="D33" s="560" t="s">
        <v>42</v>
      </c>
      <c r="E33" s="561">
        <v>14</v>
      </c>
      <c r="F33" s="562">
        <v>600</v>
      </c>
      <c r="G33" s="562">
        <f t="shared" ref="G33:G38" si="23">F33*E33</f>
        <v>8400</v>
      </c>
      <c r="H33" s="740"/>
      <c r="I33" s="740"/>
      <c r="J33" s="741">
        <f t="shared" ref="J33:J38" si="24">I33*H33</f>
        <v>0</v>
      </c>
      <c r="K33" s="562">
        <v>14</v>
      </c>
      <c r="L33" s="562">
        <v>3</v>
      </c>
      <c r="M33" s="562">
        <v>550</v>
      </c>
      <c r="N33" s="562">
        <f t="shared" ref="N33:N38" si="25">K33*L33*M33</f>
        <v>23100</v>
      </c>
      <c r="O33" s="740"/>
      <c r="P33" s="740"/>
      <c r="Q33" s="740"/>
      <c r="R33" s="741">
        <f t="shared" ref="R33:R38" si="26">O33*P33*Q33</f>
        <v>0</v>
      </c>
      <c r="S33" s="562">
        <v>14</v>
      </c>
      <c r="T33" s="562">
        <v>300</v>
      </c>
      <c r="U33" s="562">
        <v>4</v>
      </c>
      <c r="V33" s="562">
        <f t="shared" ref="V33:V38" si="27">PRODUCT(S33:U33)</f>
        <v>16800</v>
      </c>
      <c r="W33" s="562">
        <v>150</v>
      </c>
      <c r="X33" s="562">
        <v>0</v>
      </c>
      <c r="Y33" s="563">
        <f t="shared" ref="Y33:Y38" si="28">PRODUCT(W33:X33)</f>
        <v>0</v>
      </c>
      <c r="Z33" s="562">
        <f t="shared" ref="Z33:Z38" si="29">SUM(V33,Y33)</f>
        <v>16800</v>
      </c>
      <c r="AA33" s="738"/>
      <c r="AB33" s="738"/>
      <c r="AC33" s="738"/>
      <c r="AD33" s="720">
        <f t="shared" ref="AD33:AD38" si="30">PRODUCT(AA33:AC33)</f>
        <v>0</v>
      </c>
      <c r="AE33" s="738"/>
      <c r="AF33" s="720">
        <f>PRODUCT(AA33*AE33)*150</f>
        <v>0</v>
      </c>
      <c r="AG33" s="722">
        <f t="shared" ref="AG33:AG38" si="31">SUM(AD33,AF33)</f>
        <v>0</v>
      </c>
      <c r="AH33" s="165">
        <f t="shared" ref="AH33:AH38" si="32">G33+N33+Z33</f>
        <v>48300</v>
      </c>
      <c r="AI33" s="137">
        <f t="shared" ref="AI33:AI38" si="33">J33+R33+AG33</f>
        <v>0</v>
      </c>
      <c r="AJ33" s="800">
        <f t="shared" ref="AJ33:AJ38" si="34">AH33-AI33</f>
        <v>48300</v>
      </c>
      <c r="AK33" s="262"/>
    </row>
    <row r="34" spans="1:37" s="264" customFormat="1" ht="45.75" customHeight="1" x14ac:dyDescent="0.3">
      <c r="A34" s="166">
        <v>16</v>
      </c>
      <c r="B34" s="167" t="s">
        <v>155</v>
      </c>
      <c r="C34" s="559" t="s">
        <v>136</v>
      </c>
      <c r="D34" s="560" t="s">
        <v>42</v>
      </c>
      <c r="E34" s="564">
        <v>10</v>
      </c>
      <c r="F34" s="563">
        <v>600</v>
      </c>
      <c r="G34" s="562">
        <f t="shared" si="23"/>
        <v>6000</v>
      </c>
      <c r="H34" s="742"/>
      <c r="I34" s="742"/>
      <c r="J34" s="741">
        <f t="shared" si="24"/>
        <v>0</v>
      </c>
      <c r="K34" s="563">
        <v>10</v>
      </c>
      <c r="L34" s="563">
        <v>1</v>
      </c>
      <c r="M34" s="562">
        <v>550</v>
      </c>
      <c r="N34" s="562">
        <f t="shared" si="25"/>
        <v>5500</v>
      </c>
      <c r="O34" s="742"/>
      <c r="P34" s="742"/>
      <c r="Q34" s="742"/>
      <c r="R34" s="741">
        <f t="shared" si="26"/>
        <v>0</v>
      </c>
      <c r="S34" s="563">
        <v>10</v>
      </c>
      <c r="T34" s="563">
        <v>300</v>
      </c>
      <c r="U34" s="563">
        <v>2</v>
      </c>
      <c r="V34" s="562">
        <f t="shared" si="27"/>
        <v>6000</v>
      </c>
      <c r="W34" s="563">
        <v>150</v>
      </c>
      <c r="X34" s="562">
        <v>0</v>
      </c>
      <c r="Y34" s="563">
        <f t="shared" si="28"/>
        <v>0</v>
      </c>
      <c r="Z34" s="562">
        <f t="shared" si="29"/>
        <v>6000</v>
      </c>
      <c r="AA34" s="723"/>
      <c r="AB34" s="723"/>
      <c r="AC34" s="723"/>
      <c r="AD34" s="720">
        <f t="shared" si="30"/>
        <v>0</v>
      </c>
      <c r="AE34" s="723"/>
      <c r="AF34" s="720">
        <f>PRODUCT(AA34*AE34)*150</f>
        <v>0</v>
      </c>
      <c r="AG34" s="722">
        <f t="shared" si="31"/>
        <v>0</v>
      </c>
      <c r="AH34" s="165">
        <f t="shared" si="32"/>
        <v>17500</v>
      </c>
      <c r="AI34" s="137">
        <f t="shared" si="33"/>
        <v>0</v>
      </c>
      <c r="AJ34" s="800">
        <f t="shared" si="34"/>
        <v>17500</v>
      </c>
      <c r="AK34" s="262"/>
    </row>
    <row r="35" spans="1:37" s="264" customFormat="1" ht="37.5" customHeight="1" x14ac:dyDescent="0.3">
      <c r="A35" s="166">
        <v>17</v>
      </c>
      <c r="B35" s="167" t="s">
        <v>156</v>
      </c>
      <c r="C35" s="559" t="s">
        <v>157</v>
      </c>
      <c r="D35" s="560" t="s">
        <v>42</v>
      </c>
      <c r="E35" s="564">
        <v>10</v>
      </c>
      <c r="F35" s="563">
        <v>600</v>
      </c>
      <c r="G35" s="562">
        <f t="shared" si="23"/>
        <v>6000</v>
      </c>
      <c r="H35" s="742"/>
      <c r="I35" s="742"/>
      <c r="J35" s="741">
        <f t="shared" si="24"/>
        <v>0</v>
      </c>
      <c r="K35" s="563">
        <v>10</v>
      </c>
      <c r="L35" s="563">
        <v>3</v>
      </c>
      <c r="M35" s="562">
        <v>550</v>
      </c>
      <c r="N35" s="562">
        <f t="shared" si="25"/>
        <v>16500</v>
      </c>
      <c r="O35" s="742"/>
      <c r="P35" s="742"/>
      <c r="Q35" s="742"/>
      <c r="R35" s="741">
        <f t="shared" si="26"/>
        <v>0</v>
      </c>
      <c r="S35" s="563">
        <v>10</v>
      </c>
      <c r="T35" s="563">
        <v>300</v>
      </c>
      <c r="U35" s="563">
        <v>2</v>
      </c>
      <c r="V35" s="562">
        <f t="shared" si="27"/>
        <v>6000</v>
      </c>
      <c r="W35" s="563">
        <v>150</v>
      </c>
      <c r="X35" s="562">
        <v>0</v>
      </c>
      <c r="Y35" s="563">
        <f t="shared" si="28"/>
        <v>0</v>
      </c>
      <c r="Z35" s="562">
        <f t="shared" si="29"/>
        <v>6000</v>
      </c>
      <c r="AA35" s="723"/>
      <c r="AB35" s="723"/>
      <c r="AC35" s="723"/>
      <c r="AD35" s="720">
        <f t="shared" si="30"/>
        <v>0</v>
      </c>
      <c r="AE35" s="723"/>
      <c r="AF35" s="720">
        <f t="shared" ref="AF35:AF37" si="35">PRODUCT(AA35*AE35)*150</f>
        <v>0</v>
      </c>
      <c r="AG35" s="722">
        <f t="shared" si="31"/>
        <v>0</v>
      </c>
      <c r="AH35" s="165">
        <f t="shared" si="32"/>
        <v>28500</v>
      </c>
      <c r="AI35" s="137">
        <f t="shared" si="33"/>
        <v>0</v>
      </c>
      <c r="AJ35" s="800">
        <f t="shared" si="34"/>
        <v>28500</v>
      </c>
      <c r="AK35" s="262"/>
    </row>
    <row r="36" spans="1:37" s="264" customFormat="1" ht="34.5" customHeight="1" x14ac:dyDescent="0.3">
      <c r="A36" s="569">
        <v>18</v>
      </c>
      <c r="B36" s="167" t="s">
        <v>356</v>
      </c>
      <c r="C36" s="559" t="s">
        <v>158</v>
      </c>
      <c r="D36" s="560" t="s">
        <v>42</v>
      </c>
      <c r="E36" s="564">
        <v>14</v>
      </c>
      <c r="F36" s="563">
        <v>1900</v>
      </c>
      <c r="G36" s="562">
        <f t="shared" si="23"/>
        <v>26600</v>
      </c>
      <c r="H36" s="742"/>
      <c r="I36" s="742"/>
      <c r="J36" s="741">
        <f t="shared" si="24"/>
        <v>0</v>
      </c>
      <c r="K36" s="563"/>
      <c r="L36" s="563">
        <v>3</v>
      </c>
      <c r="M36" s="562">
        <v>550</v>
      </c>
      <c r="N36" s="562">
        <f t="shared" si="25"/>
        <v>0</v>
      </c>
      <c r="O36" s="742"/>
      <c r="P36" s="742"/>
      <c r="Q36" s="742"/>
      <c r="R36" s="741">
        <f t="shared" si="26"/>
        <v>0</v>
      </c>
      <c r="S36" s="563"/>
      <c r="T36" s="563">
        <v>0</v>
      </c>
      <c r="U36" s="563">
        <v>4</v>
      </c>
      <c r="V36" s="562">
        <f t="shared" si="27"/>
        <v>0</v>
      </c>
      <c r="W36" s="563">
        <v>150</v>
      </c>
      <c r="X36" s="562">
        <v>28</v>
      </c>
      <c r="Y36" s="563">
        <f t="shared" si="28"/>
        <v>4200</v>
      </c>
      <c r="Z36" s="562">
        <f t="shared" si="29"/>
        <v>4200</v>
      </c>
      <c r="AA36" s="723"/>
      <c r="AB36" s="723"/>
      <c r="AC36" s="723"/>
      <c r="AD36" s="720">
        <f t="shared" si="30"/>
        <v>0</v>
      </c>
      <c r="AE36" s="723"/>
      <c r="AF36" s="720">
        <f t="shared" si="35"/>
        <v>0</v>
      </c>
      <c r="AG36" s="722">
        <f t="shared" si="31"/>
        <v>0</v>
      </c>
      <c r="AH36" s="165">
        <f t="shared" si="32"/>
        <v>30800</v>
      </c>
      <c r="AI36" s="137">
        <f t="shared" si="33"/>
        <v>0</v>
      </c>
      <c r="AJ36" s="800">
        <f t="shared" si="34"/>
        <v>30800</v>
      </c>
      <c r="AK36" s="262"/>
    </row>
    <row r="37" spans="1:37" s="264" customFormat="1" ht="41.25" customHeight="1" x14ac:dyDescent="0.3">
      <c r="A37" s="569">
        <v>19</v>
      </c>
      <c r="B37" s="167" t="s">
        <v>154</v>
      </c>
      <c r="C37" s="559" t="s">
        <v>136</v>
      </c>
      <c r="D37" s="560" t="s">
        <v>42</v>
      </c>
      <c r="E37" s="564">
        <v>14</v>
      </c>
      <c r="F37" s="563">
        <v>600</v>
      </c>
      <c r="G37" s="562">
        <f t="shared" si="23"/>
        <v>8400</v>
      </c>
      <c r="H37" s="742"/>
      <c r="I37" s="742"/>
      <c r="J37" s="741">
        <f t="shared" si="24"/>
        <v>0</v>
      </c>
      <c r="K37" s="563">
        <v>14</v>
      </c>
      <c r="L37" s="563">
        <v>3</v>
      </c>
      <c r="M37" s="562">
        <v>550</v>
      </c>
      <c r="N37" s="562">
        <f t="shared" si="25"/>
        <v>23100</v>
      </c>
      <c r="O37" s="742"/>
      <c r="P37" s="742"/>
      <c r="Q37" s="742"/>
      <c r="R37" s="741">
        <f t="shared" si="26"/>
        <v>0</v>
      </c>
      <c r="S37" s="563">
        <v>14</v>
      </c>
      <c r="T37" s="563">
        <v>300</v>
      </c>
      <c r="U37" s="563">
        <v>4</v>
      </c>
      <c r="V37" s="562">
        <f t="shared" si="27"/>
        <v>16800</v>
      </c>
      <c r="W37" s="563">
        <v>150</v>
      </c>
      <c r="X37" s="562">
        <v>0</v>
      </c>
      <c r="Y37" s="563">
        <f t="shared" si="28"/>
        <v>0</v>
      </c>
      <c r="Z37" s="562">
        <f t="shared" si="29"/>
        <v>16800</v>
      </c>
      <c r="AA37" s="723"/>
      <c r="AB37" s="723"/>
      <c r="AC37" s="723"/>
      <c r="AD37" s="720">
        <f t="shared" si="30"/>
        <v>0</v>
      </c>
      <c r="AE37" s="723"/>
      <c r="AF37" s="720">
        <f t="shared" si="35"/>
        <v>0</v>
      </c>
      <c r="AG37" s="722">
        <f t="shared" si="31"/>
        <v>0</v>
      </c>
      <c r="AH37" s="165">
        <f t="shared" si="32"/>
        <v>48300</v>
      </c>
      <c r="AI37" s="137">
        <f t="shared" si="33"/>
        <v>0</v>
      </c>
      <c r="AJ37" s="800">
        <f t="shared" si="34"/>
        <v>48300</v>
      </c>
      <c r="AK37" s="262"/>
    </row>
    <row r="38" spans="1:37" s="264" customFormat="1" ht="45" customHeight="1" x14ac:dyDescent="0.3">
      <c r="A38" s="569">
        <v>20</v>
      </c>
      <c r="B38" s="167" t="s">
        <v>154</v>
      </c>
      <c r="C38" s="559" t="s">
        <v>136</v>
      </c>
      <c r="D38" s="560" t="s">
        <v>42</v>
      </c>
      <c r="E38" s="564">
        <v>14</v>
      </c>
      <c r="F38" s="563">
        <v>600</v>
      </c>
      <c r="G38" s="562">
        <f t="shared" si="23"/>
        <v>8400</v>
      </c>
      <c r="H38" s="742"/>
      <c r="I38" s="742"/>
      <c r="J38" s="741">
        <f t="shared" si="24"/>
        <v>0</v>
      </c>
      <c r="K38" s="563">
        <v>14</v>
      </c>
      <c r="L38" s="563">
        <v>3</v>
      </c>
      <c r="M38" s="562">
        <v>550</v>
      </c>
      <c r="N38" s="562">
        <f t="shared" si="25"/>
        <v>23100</v>
      </c>
      <c r="O38" s="742"/>
      <c r="P38" s="742"/>
      <c r="Q38" s="742"/>
      <c r="R38" s="741">
        <f t="shared" si="26"/>
        <v>0</v>
      </c>
      <c r="S38" s="563">
        <v>14</v>
      </c>
      <c r="T38" s="563">
        <v>300</v>
      </c>
      <c r="U38" s="563">
        <v>4</v>
      </c>
      <c r="V38" s="562">
        <f t="shared" si="27"/>
        <v>16800</v>
      </c>
      <c r="W38" s="563">
        <v>150</v>
      </c>
      <c r="X38" s="562">
        <v>0</v>
      </c>
      <c r="Y38" s="563">
        <f t="shared" si="28"/>
        <v>0</v>
      </c>
      <c r="Z38" s="562">
        <f t="shared" si="29"/>
        <v>16800</v>
      </c>
      <c r="AA38" s="723"/>
      <c r="AB38" s="723"/>
      <c r="AC38" s="723"/>
      <c r="AD38" s="720">
        <f t="shared" si="30"/>
        <v>0</v>
      </c>
      <c r="AE38" s="723"/>
      <c r="AF38" s="720">
        <f>PRODUCT(AA38*AE38)*150</f>
        <v>0</v>
      </c>
      <c r="AG38" s="722">
        <f t="shared" si="31"/>
        <v>0</v>
      </c>
      <c r="AH38" s="165">
        <f t="shared" si="32"/>
        <v>48300</v>
      </c>
      <c r="AI38" s="137">
        <f t="shared" si="33"/>
        <v>0</v>
      </c>
      <c r="AJ38" s="800">
        <f t="shared" si="34"/>
        <v>48300</v>
      </c>
      <c r="AK38" s="262"/>
    </row>
    <row r="39" spans="1:37" s="264" customFormat="1" ht="33.75" customHeight="1" thickBot="1" x14ac:dyDescent="0.35">
      <c r="A39" s="968" t="s">
        <v>62</v>
      </c>
      <c r="B39" s="969"/>
      <c r="C39" s="397"/>
      <c r="D39" s="397"/>
      <c r="E39" s="364">
        <f>SUM(E33:E38)</f>
        <v>76</v>
      </c>
      <c r="F39" s="76">
        <f t="shared" ref="F39:AH39" si="36">SUM(F33:F38)</f>
        <v>4900</v>
      </c>
      <c r="G39" s="76">
        <f t="shared" si="36"/>
        <v>63800</v>
      </c>
      <c r="H39" s="76">
        <f t="shared" si="36"/>
        <v>0</v>
      </c>
      <c r="I39" s="76">
        <f t="shared" si="36"/>
        <v>0</v>
      </c>
      <c r="J39" s="76">
        <f t="shared" si="36"/>
        <v>0</v>
      </c>
      <c r="K39" s="76">
        <f t="shared" si="36"/>
        <v>62</v>
      </c>
      <c r="L39" s="76">
        <f t="shared" si="36"/>
        <v>16</v>
      </c>
      <c r="M39" s="76">
        <f t="shared" si="36"/>
        <v>3300</v>
      </c>
      <c r="N39" s="76">
        <f t="shared" si="36"/>
        <v>91300</v>
      </c>
      <c r="O39" s="723">
        <f t="shared" si="36"/>
        <v>0</v>
      </c>
      <c r="P39" s="723">
        <f t="shared" si="36"/>
        <v>0</v>
      </c>
      <c r="Q39" s="723">
        <f t="shared" si="36"/>
        <v>0</v>
      </c>
      <c r="R39" s="723">
        <f t="shared" si="36"/>
        <v>0</v>
      </c>
      <c r="S39" s="76">
        <f t="shared" si="36"/>
        <v>62</v>
      </c>
      <c r="T39" s="76">
        <f t="shared" si="36"/>
        <v>1500</v>
      </c>
      <c r="U39" s="76">
        <f t="shared" si="36"/>
        <v>20</v>
      </c>
      <c r="V39" s="76">
        <f t="shared" si="36"/>
        <v>62400</v>
      </c>
      <c r="W39" s="76">
        <f t="shared" si="36"/>
        <v>900</v>
      </c>
      <c r="X39" s="76">
        <f t="shared" si="36"/>
        <v>28</v>
      </c>
      <c r="Y39" s="76">
        <f t="shared" si="36"/>
        <v>4200</v>
      </c>
      <c r="Z39" s="76">
        <f t="shared" si="36"/>
        <v>66600</v>
      </c>
      <c r="AA39" s="76">
        <f t="shared" si="36"/>
        <v>0</v>
      </c>
      <c r="AB39" s="76">
        <f t="shared" si="36"/>
        <v>0</v>
      </c>
      <c r="AC39" s="76">
        <f t="shared" si="36"/>
        <v>0</v>
      </c>
      <c r="AD39" s="76">
        <f t="shared" si="36"/>
        <v>0</v>
      </c>
      <c r="AE39" s="76">
        <f t="shared" si="36"/>
        <v>0</v>
      </c>
      <c r="AF39" s="76">
        <f t="shared" si="36"/>
        <v>0</v>
      </c>
      <c r="AG39" s="76">
        <f t="shared" si="36"/>
        <v>0</v>
      </c>
      <c r="AH39" s="76">
        <f t="shared" si="36"/>
        <v>221700</v>
      </c>
      <c r="AI39" s="97">
        <f>SUM(AI33:AI38)</f>
        <v>0</v>
      </c>
      <c r="AJ39" s="106">
        <f>SUM(AJ33:AJ38)</f>
        <v>221700</v>
      </c>
      <c r="AK39" s="262"/>
    </row>
    <row r="40" spans="1:37" s="264" customFormat="1" ht="39" customHeight="1" thickBot="1" x14ac:dyDescent="0.35">
      <c r="A40" s="448" t="s">
        <v>63</v>
      </c>
      <c r="B40" s="449"/>
      <c r="C40" s="570"/>
      <c r="D40" s="570"/>
      <c r="E40" s="522">
        <f>E16+E27+E31+E39</f>
        <v>292</v>
      </c>
      <c r="F40" s="521"/>
      <c r="G40" s="521">
        <f>G16+G27+G31+G39</f>
        <v>200400</v>
      </c>
      <c r="H40" s="521">
        <f>H16+H27+H31+H39</f>
        <v>59172</v>
      </c>
      <c r="I40" s="521"/>
      <c r="J40" s="521">
        <f>J16+J27+J31+J39</f>
        <v>59172</v>
      </c>
      <c r="K40" s="521">
        <f>K16+K27+K31+K39</f>
        <v>278</v>
      </c>
      <c r="L40" s="521">
        <f>L16+L27+L31+L39</f>
        <v>46</v>
      </c>
      <c r="M40" s="521"/>
      <c r="N40" s="521">
        <f>N16+N27+N31+N39</f>
        <v>317400</v>
      </c>
      <c r="O40" s="521">
        <f>O16+O27+O31+O39</f>
        <v>65443</v>
      </c>
      <c r="P40" s="521">
        <f>P16+P27+P31+P39</f>
        <v>10</v>
      </c>
      <c r="Q40" s="521"/>
      <c r="R40" s="521">
        <f>R16+R27+R31+R39</f>
        <v>121400</v>
      </c>
      <c r="S40" s="521">
        <f>S16+S27+S31+S39</f>
        <v>278</v>
      </c>
      <c r="T40" s="521"/>
      <c r="U40" s="521">
        <f>U16+U27+U31+U39</f>
        <v>64</v>
      </c>
      <c r="V40" s="521">
        <f>V16+V27+V31+V39</f>
        <v>202000</v>
      </c>
      <c r="W40" s="521"/>
      <c r="X40" s="521">
        <f>X16+X27+X31+X39</f>
        <v>98</v>
      </c>
      <c r="Y40" s="521">
        <f>Y16+Y27+Y31+Y39</f>
        <v>10500</v>
      </c>
      <c r="Z40" s="521">
        <f>Z16+Z27+Z31+Z39</f>
        <v>212500</v>
      </c>
      <c r="AA40" s="521">
        <f>AA16+AA27+AA31+AA39</f>
        <v>75163</v>
      </c>
      <c r="AB40" s="521"/>
      <c r="AC40" s="521">
        <f>AC16+AC27+AC31+AC39</f>
        <v>14</v>
      </c>
      <c r="AD40" s="521"/>
      <c r="AE40" s="521">
        <f t="shared" ref="AE40:AJ40" si="37">AE16+AE27+AE31+AE39</f>
        <v>1064</v>
      </c>
      <c r="AF40" s="521">
        <f t="shared" si="37"/>
        <v>7350</v>
      </c>
      <c r="AG40" s="521">
        <f t="shared" si="37"/>
        <v>145875</v>
      </c>
      <c r="AH40" s="521">
        <f t="shared" si="37"/>
        <v>730300</v>
      </c>
      <c r="AI40" s="571">
        <f t="shared" si="37"/>
        <v>326447</v>
      </c>
      <c r="AJ40" s="572">
        <f t="shared" si="37"/>
        <v>403853</v>
      </c>
      <c r="AK40" s="331"/>
    </row>
    <row r="41" spans="1:37" x14ac:dyDescent="0.3">
      <c r="AG41" s="565"/>
    </row>
  </sheetData>
  <conditionalFormatting sqref="D29:D30">
    <cfRule type="containsText" dxfId="224" priority="42" operator="containsText" text="Да">
      <formula>NOT(ISERROR(SEARCH("Да",D29)))</formula>
    </cfRule>
  </conditionalFormatting>
  <conditionalFormatting sqref="D19">
    <cfRule type="containsText" dxfId="223" priority="24" operator="containsText" text="Да">
      <formula>NOT(ISERROR(SEARCH("Да",D19)))</formula>
    </cfRule>
  </conditionalFormatting>
  <conditionalFormatting sqref="D21">
    <cfRule type="containsText" dxfId="222" priority="23" operator="containsText" text="Да">
      <formula>NOT(ISERROR(SEARCH("Да",D21)))</formula>
    </cfRule>
  </conditionalFormatting>
  <conditionalFormatting sqref="D20">
    <cfRule type="containsText" dxfId="221" priority="22" operator="containsText" text="Да">
      <formula>NOT(ISERROR(SEARCH("Да",D20)))</formula>
    </cfRule>
  </conditionalFormatting>
  <conditionalFormatting sqref="D23">
    <cfRule type="containsText" dxfId="220" priority="21" operator="containsText" text="Да">
      <formula>NOT(ISERROR(SEARCH("Да",D23)))</formula>
    </cfRule>
  </conditionalFormatting>
  <conditionalFormatting sqref="D24">
    <cfRule type="containsText" dxfId="219" priority="20" operator="containsText" text="Да">
      <formula>NOT(ISERROR(SEARCH("Да",D24)))</formula>
    </cfRule>
  </conditionalFormatting>
  <conditionalFormatting sqref="D26">
    <cfRule type="containsText" dxfId="218" priority="25" operator="containsText" text="Да">
      <formula>NOT(ISERROR(SEARCH("Да",D26)))</formula>
    </cfRule>
  </conditionalFormatting>
  <conditionalFormatting sqref="D22">
    <cfRule type="containsText" dxfId="217" priority="19" operator="containsText" text="Да">
      <formula>NOT(ISERROR(SEARCH("Да",D22)))</formula>
    </cfRule>
  </conditionalFormatting>
  <conditionalFormatting sqref="D25">
    <cfRule type="containsText" dxfId="216" priority="18" operator="containsText" text="Да">
      <formula>NOT(ISERROR(SEARCH("Да",D25)))</formula>
    </cfRule>
  </conditionalFormatting>
  <conditionalFormatting sqref="D9">
    <cfRule type="containsText" dxfId="215" priority="7" operator="containsText" text="Да">
      <formula>NOT(ISERROR(SEARCH("Да",D9)))</formula>
    </cfRule>
  </conditionalFormatting>
  <conditionalFormatting sqref="D11">
    <cfRule type="containsText" dxfId="214" priority="6" operator="containsText" text="Да">
      <formula>NOT(ISERROR(SEARCH("Да",D11)))</formula>
    </cfRule>
  </conditionalFormatting>
  <conditionalFormatting sqref="D12">
    <cfRule type="containsText" dxfId="213" priority="5" operator="containsText" text="Да">
      <formula>NOT(ISERROR(SEARCH("Да",D12)))</formula>
    </cfRule>
  </conditionalFormatting>
  <conditionalFormatting sqref="D10">
    <cfRule type="containsText" dxfId="212" priority="4" operator="containsText" text="Да">
      <formula>NOT(ISERROR(SEARCH("Да",D10)))</formula>
    </cfRule>
  </conditionalFormatting>
  <conditionalFormatting sqref="D18">
    <cfRule type="containsText" dxfId="211" priority="26" operator="containsText" text="Да">
      <formula>NOT(ISERROR(SEARCH("Да",D18)))</formula>
    </cfRule>
  </conditionalFormatting>
  <conditionalFormatting sqref="D33 D38">
    <cfRule type="containsText" dxfId="210" priority="13" operator="containsText" text="Да">
      <formula>NOT(ISERROR(SEARCH("Да",D33)))</formula>
    </cfRule>
  </conditionalFormatting>
  <conditionalFormatting sqref="D34">
    <cfRule type="containsText" dxfId="209" priority="12" operator="containsText" text="Да">
      <formula>NOT(ISERROR(SEARCH("Да",D34)))</formula>
    </cfRule>
  </conditionalFormatting>
  <conditionalFormatting sqref="D35">
    <cfRule type="containsText" dxfId="208" priority="11" operator="containsText" text="Да">
      <formula>NOT(ISERROR(SEARCH("Да",D35)))</formula>
    </cfRule>
  </conditionalFormatting>
  <conditionalFormatting sqref="D36">
    <cfRule type="containsText" dxfId="207" priority="10" operator="containsText" text="Да">
      <formula>NOT(ISERROR(SEARCH("Да",D36)))</formula>
    </cfRule>
  </conditionalFormatting>
  <conditionalFormatting sqref="D37">
    <cfRule type="containsText" dxfId="206" priority="9" operator="containsText" text="Да">
      <formula>NOT(ISERROR(SEARCH("Да",D37)))</formula>
    </cfRule>
  </conditionalFormatting>
  <conditionalFormatting sqref="D15">
    <cfRule type="containsText" dxfId="205" priority="8" operator="containsText" text="Да">
      <formula>NOT(ISERROR(SEARCH("Да",D15)))</formula>
    </cfRule>
  </conditionalFormatting>
  <conditionalFormatting sqref="D14">
    <cfRule type="containsText" dxfId="204" priority="3" operator="containsText" text="Да">
      <formula>NOT(ISERROR(SEARCH("Да",D14)))</formula>
    </cfRule>
  </conditionalFormatting>
  <conditionalFormatting sqref="D13">
    <cfRule type="containsText" dxfId="203" priority="1" operator="containsText" text="Да">
      <formula>NOT(ISERROR(SEARCH("Да",D13)))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8:D26 D29:D30 D33:D38 D9:D15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K23"/>
  <sheetViews>
    <sheetView zoomScale="60" zoomScaleNormal="60" workbookViewId="0">
      <selection sqref="A1:XFD1048576"/>
    </sheetView>
  </sheetViews>
  <sheetFormatPr defaultRowHeight="18.75" x14ac:dyDescent="0.3"/>
  <cols>
    <col min="1" max="1" width="9.7109375" style="260" customWidth="1"/>
    <col min="2" max="2" width="29.28515625" style="260" customWidth="1"/>
    <col min="3" max="3" width="12.140625" style="260" customWidth="1"/>
    <col min="4" max="4" width="0.140625" style="260" hidden="1" customWidth="1"/>
    <col min="5" max="5" width="9.140625" style="260" hidden="1" customWidth="1"/>
    <col min="6" max="6" width="12.42578125" style="260" hidden="1" customWidth="1"/>
    <col min="7" max="7" width="19.5703125" style="260" customWidth="1"/>
    <col min="8" max="9" width="19.7109375" style="260" customWidth="1"/>
    <col min="10" max="10" width="18.140625" style="260" customWidth="1"/>
    <col min="11" max="12" width="9.28515625" style="260" hidden="1" customWidth="1"/>
    <col min="13" max="13" width="13.5703125" style="260" hidden="1" customWidth="1"/>
    <col min="14" max="14" width="18.140625" style="260" customWidth="1"/>
    <col min="15" max="16" width="15.7109375" style="260" customWidth="1"/>
    <col min="17" max="17" width="15.42578125" style="260" customWidth="1"/>
    <col min="18" max="18" width="14.42578125" style="260" customWidth="1"/>
    <col min="19" max="19" width="9.28515625" style="260" hidden="1" customWidth="1"/>
    <col min="20" max="20" width="13.5703125" style="260" hidden="1" customWidth="1"/>
    <col min="21" max="21" width="9.28515625" style="260" hidden="1" customWidth="1"/>
    <col min="22" max="22" width="18" style="260" customWidth="1"/>
    <col min="23" max="23" width="12" style="260" hidden="1" customWidth="1"/>
    <col min="24" max="24" width="12.85546875" style="260" hidden="1" customWidth="1"/>
    <col min="25" max="25" width="18.85546875" style="260" customWidth="1"/>
    <col min="26" max="26" width="21.28515625" style="260" hidden="1" customWidth="1"/>
    <col min="27" max="27" width="16.85546875" style="260" customWidth="1"/>
    <col min="28" max="28" width="17.140625" style="260" customWidth="1"/>
    <col min="29" max="29" width="17.7109375" style="260" customWidth="1"/>
    <col min="30" max="30" width="17.42578125" style="260" customWidth="1"/>
    <col min="31" max="31" width="17.140625" style="260" customWidth="1"/>
    <col min="32" max="32" width="16.7109375" style="260" customWidth="1"/>
    <col min="33" max="33" width="17.140625" style="260" hidden="1" customWidth="1"/>
    <col min="34" max="34" width="23.85546875" style="260" customWidth="1"/>
    <col min="35" max="35" width="12.5703125" style="260" customWidth="1"/>
    <col min="36" max="37" width="13.28515625" style="260" customWidth="1"/>
    <col min="38" max="16384" width="9.140625" style="260"/>
  </cols>
  <sheetData>
    <row r="1" spans="1:37" ht="18.75" customHeight="1" x14ac:dyDescent="0.3">
      <c r="A1" s="998" t="s">
        <v>18</v>
      </c>
      <c r="B1" s="999"/>
      <c r="C1" s="999"/>
      <c r="D1" s="999"/>
      <c r="E1" s="999"/>
      <c r="F1" s="999"/>
      <c r="G1" s="999"/>
      <c r="H1" s="999"/>
      <c r="I1" s="999"/>
      <c r="J1" s="999"/>
      <c r="K1" s="999"/>
      <c r="L1" s="999"/>
      <c r="M1" s="999"/>
      <c r="N1" s="999"/>
      <c r="O1" s="999"/>
      <c r="P1" s="999"/>
      <c r="Q1" s="999"/>
      <c r="R1" s="999"/>
      <c r="S1" s="999"/>
      <c r="T1" s="999"/>
      <c r="U1" s="999"/>
      <c r="V1" s="999"/>
      <c r="W1" s="999"/>
      <c r="X1" s="999"/>
      <c r="Y1" s="999"/>
      <c r="Z1" s="999"/>
      <c r="AA1" s="999"/>
      <c r="AB1" s="999"/>
      <c r="AC1" s="999"/>
      <c r="AD1" s="999"/>
      <c r="AE1" s="999"/>
      <c r="AF1" s="999"/>
      <c r="AG1" s="450"/>
      <c r="AH1" s="451"/>
      <c r="AI1" s="451"/>
      <c r="AJ1" s="452"/>
    </row>
    <row r="2" spans="1:37" ht="15.75" customHeight="1" x14ac:dyDescent="0.3">
      <c r="A2" s="1000" t="s">
        <v>0</v>
      </c>
      <c r="B2" s="1001"/>
      <c r="C2" s="1001"/>
      <c r="D2" s="1001"/>
      <c r="E2" s="1001"/>
      <c r="F2" s="1001"/>
      <c r="G2" s="1001"/>
      <c r="H2" s="1001"/>
      <c r="I2" s="1001"/>
      <c r="J2" s="1001"/>
      <c r="K2" s="1001"/>
      <c r="L2" s="1001"/>
      <c r="M2" s="1001"/>
      <c r="N2" s="1001"/>
      <c r="O2" s="1001"/>
      <c r="P2" s="1001"/>
      <c r="Q2" s="1001"/>
      <c r="R2" s="1001"/>
      <c r="S2" s="1001"/>
      <c r="T2" s="1001"/>
      <c r="U2" s="1001"/>
      <c r="V2" s="1001"/>
      <c r="W2" s="1001"/>
      <c r="X2" s="1001"/>
      <c r="Y2" s="1001"/>
      <c r="Z2" s="1001"/>
      <c r="AA2" s="1001"/>
      <c r="AB2" s="1001"/>
      <c r="AC2" s="1001"/>
      <c r="AD2" s="1001"/>
      <c r="AE2" s="1001"/>
      <c r="AF2" s="1001"/>
      <c r="AG2" s="258"/>
      <c r="AH2" s="259"/>
      <c r="AI2" s="259"/>
      <c r="AJ2" s="453"/>
    </row>
    <row r="3" spans="1:37" ht="15.75" customHeight="1" x14ac:dyDescent="0.3">
      <c r="A3" s="1002" t="s">
        <v>320</v>
      </c>
      <c r="B3" s="1003"/>
      <c r="C3" s="1003"/>
      <c r="D3" s="1003"/>
      <c r="E3" s="1003"/>
      <c r="F3" s="1003"/>
      <c r="G3" s="1003"/>
      <c r="H3" s="1003"/>
      <c r="I3" s="1003"/>
      <c r="J3" s="1003"/>
      <c r="K3" s="1003"/>
      <c r="L3" s="1003"/>
      <c r="M3" s="1003"/>
      <c r="N3" s="1003"/>
      <c r="O3" s="1003"/>
      <c r="P3" s="1003"/>
      <c r="Q3" s="1003"/>
      <c r="R3" s="1003"/>
      <c r="S3" s="1003"/>
      <c r="T3" s="1003"/>
      <c r="U3" s="1003"/>
      <c r="V3" s="1003"/>
      <c r="W3" s="1003"/>
      <c r="X3" s="1003"/>
      <c r="Y3" s="1003"/>
      <c r="Z3" s="1003"/>
      <c r="AA3" s="1003"/>
      <c r="AB3" s="1003"/>
      <c r="AC3" s="1003"/>
      <c r="AD3" s="1003"/>
      <c r="AE3" s="1003"/>
      <c r="AF3" s="1003"/>
      <c r="AG3" s="1003"/>
      <c r="AH3" s="1003"/>
      <c r="AI3" s="1003"/>
      <c r="AJ3" s="1004"/>
      <c r="AK3" s="261"/>
    </row>
    <row r="4" spans="1:37" ht="30.75" customHeight="1" x14ac:dyDescent="0.3">
      <c r="A4" s="1005"/>
      <c r="B4" s="1006" t="s">
        <v>46</v>
      </c>
      <c r="C4" s="1006" t="s">
        <v>47</v>
      </c>
      <c r="D4" s="1007" t="s">
        <v>50</v>
      </c>
      <c r="E4" s="1008" t="s">
        <v>318</v>
      </c>
      <c r="F4" s="1009"/>
      <c r="G4" s="1009"/>
      <c r="H4" s="1009"/>
      <c r="I4" s="1009"/>
      <c r="J4" s="1010"/>
      <c r="K4" s="1008" t="str">
        <f>Волейбол!$K$4</f>
        <v>Найм жилых помещений</v>
      </c>
      <c r="L4" s="1009"/>
      <c r="M4" s="1009"/>
      <c r="N4" s="1009"/>
      <c r="O4" s="1009"/>
      <c r="P4" s="1009"/>
      <c r="Q4" s="1009"/>
      <c r="R4" s="1010"/>
      <c r="S4" s="1008" t="s">
        <v>365</v>
      </c>
      <c r="T4" s="1009"/>
      <c r="U4" s="1009"/>
      <c r="V4" s="1009"/>
      <c r="W4" s="1009"/>
      <c r="X4" s="1009"/>
      <c r="Y4" s="1009"/>
      <c r="Z4" s="1009"/>
      <c r="AA4" s="1009"/>
      <c r="AB4" s="1009"/>
      <c r="AC4" s="1009"/>
      <c r="AD4" s="1009"/>
      <c r="AE4" s="1009"/>
      <c r="AF4" s="1009"/>
      <c r="AG4" s="1010"/>
      <c r="AH4" s="1007" t="s">
        <v>56</v>
      </c>
      <c r="AI4" s="1007" t="s">
        <v>57</v>
      </c>
      <c r="AJ4" s="1011" t="s">
        <v>58</v>
      </c>
      <c r="AK4" s="970" t="s">
        <v>74</v>
      </c>
    </row>
    <row r="5" spans="1:37" ht="18" customHeight="1" x14ac:dyDescent="0.3">
      <c r="A5" s="1012"/>
      <c r="B5" s="1013"/>
      <c r="C5" s="1013"/>
      <c r="D5" s="1014"/>
      <c r="E5" s="1015" t="s">
        <v>4</v>
      </c>
      <c r="F5" s="1016"/>
      <c r="G5" s="1017"/>
      <c r="H5" s="1018" t="s">
        <v>5</v>
      </c>
      <c r="I5" s="1019"/>
      <c r="J5" s="1020"/>
      <c r="K5" s="1015" t="s">
        <v>4</v>
      </c>
      <c r="L5" s="1016"/>
      <c r="M5" s="1016"/>
      <c r="N5" s="1017"/>
      <c r="O5" s="1018" t="s">
        <v>5</v>
      </c>
      <c r="P5" s="1019"/>
      <c r="Q5" s="1019"/>
      <c r="R5" s="1020"/>
      <c r="S5" s="1015" t="s">
        <v>4</v>
      </c>
      <c r="T5" s="1016"/>
      <c r="U5" s="1016"/>
      <c r="V5" s="1016"/>
      <c r="W5" s="1016"/>
      <c r="X5" s="1016"/>
      <c r="Y5" s="1016"/>
      <c r="Z5" s="1017"/>
      <c r="AA5" s="1018" t="s">
        <v>5</v>
      </c>
      <c r="AB5" s="1019"/>
      <c r="AC5" s="1019"/>
      <c r="AD5" s="1019"/>
      <c r="AE5" s="1019"/>
      <c r="AF5" s="1019"/>
      <c r="AG5" s="1020"/>
      <c r="AH5" s="1014"/>
      <c r="AI5" s="1014"/>
      <c r="AJ5" s="1021"/>
      <c r="AK5" s="971"/>
    </row>
    <row r="6" spans="1:37" ht="28.5" customHeight="1" x14ac:dyDescent="0.3">
      <c r="A6" s="1012"/>
      <c r="B6" s="1013"/>
      <c r="C6" s="1013"/>
      <c r="D6" s="1014"/>
      <c r="E6" s="1022" t="s">
        <v>53</v>
      </c>
      <c r="F6" s="1022" t="s">
        <v>55</v>
      </c>
      <c r="G6" s="1023" t="s">
        <v>45</v>
      </c>
      <c r="H6" s="1022" t="s">
        <v>53</v>
      </c>
      <c r="I6" s="1022" t="s">
        <v>55</v>
      </c>
      <c r="J6" s="1023" t="s">
        <v>45</v>
      </c>
      <c r="K6" s="1022" t="s">
        <v>53</v>
      </c>
      <c r="L6" s="1022" t="s">
        <v>54</v>
      </c>
      <c r="M6" s="1022" t="s">
        <v>64</v>
      </c>
      <c r="N6" s="1023" t="s">
        <v>45</v>
      </c>
      <c r="O6" s="1022" t="s">
        <v>53</v>
      </c>
      <c r="P6" s="1022" t="s">
        <v>54</v>
      </c>
      <c r="Q6" s="1022" t="s">
        <v>64</v>
      </c>
      <c r="R6" s="1023" t="s">
        <v>45</v>
      </c>
      <c r="S6" s="1022" t="s">
        <v>53</v>
      </c>
      <c r="T6" s="1022" t="s">
        <v>65</v>
      </c>
      <c r="U6" s="1022" t="s">
        <v>54</v>
      </c>
      <c r="V6" s="1022" t="s">
        <v>94</v>
      </c>
      <c r="W6" s="1022" t="s">
        <v>66</v>
      </c>
      <c r="X6" s="1022" t="s">
        <v>322</v>
      </c>
      <c r="Y6" s="1022" t="s">
        <v>95</v>
      </c>
      <c r="Z6" s="1023" t="s">
        <v>45</v>
      </c>
      <c r="AA6" s="1022" t="s">
        <v>53</v>
      </c>
      <c r="AB6" s="1022" t="s">
        <v>65</v>
      </c>
      <c r="AC6" s="1022" t="s">
        <v>54</v>
      </c>
      <c r="AD6" s="1022" t="s">
        <v>94</v>
      </c>
      <c r="AE6" s="1022" t="s">
        <v>54</v>
      </c>
      <c r="AF6" s="1022" t="s">
        <v>95</v>
      </c>
      <c r="AG6" s="1023" t="s">
        <v>45</v>
      </c>
      <c r="AH6" s="1014"/>
      <c r="AI6" s="1014"/>
      <c r="AJ6" s="1021"/>
      <c r="AK6" s="971"/>
    </row>
    <row r="7" spans="1:37" ht="44.25" customHeight="1" x14ac:dyDescent="0.3">
      <c r="A7" s="1024"/>
      <c r="B7" s="1025"/>
      <c r="C7" s="1025"/>
      <c r="D7" s="1026"/>
      <c r="E7" s="1027"/>
      <c r="F7" s="1027"/>
      <c r="G7" s="1028"/>
      <c r="H7" s="1027"/>
      <c r="I7" s="1027"/>
      <c r="J7" s="1028"/>
      <c r="K7" s="1027"/>
      <c r="L7" s="1027"/>
      <c r="M7" s="1027"/>
      <c r="N7" s="1028"/>
      <c r="O7" s="1027"/>
      <c r="P7" s="1027"/>
      <c r="Q7" s="1027"/>
      <c r="R7" s="1028"/>
      <c r="S7" s="1027"/>
      <c r="T7" s="1027"/>
      <c r="U7" s="1027"/>
      <c r="V7" s="1027"/>
      <c r="W7" s="1027"/>
      <c r="X7" s="1027"/>
      <c r="Y7" s="1027"/>
      <c r="Z7" s="1028"/>
      <c r="AA7" s="1027"/>
      <c r="AB7" s="1027"/>
      <c r="AC7" s="1027"/>
      <c r="AD7" s="1027"/>
      <c r="AE7" s="1027"/>
      <c r="AF7" s="1027"/>
      <c r="AG7" s="1028"/>
      <c r="AH7" s="1026"/>
      <c r="AI7" s="1026"/>
      <c r="AJ7" s="1029"/>
      <c r="AK7" s="972"/>
    </row>
    <row r="8" spans="1:37" x14ac:dyDescent="0.3">
      <c r="A8" s="1030" t="s">
        <v>48</v>
      </c>
      <c r="B8" s="1031"/>
      <c r="C8" s="1031"/>
      <c r="D8" s="1031"/>
      <c r="E8" s="1031"/>
      <c r="F8" s="1031"/>
      <c r="G8" s="1031"/>
      <c r="H8" s="1031"/>
      <c r="I8" s="1031"/>
      <c r="J8" s="1031"/>
      <c r="K8" s="1031"/>
      <c r="L8" s="1031"/>
      <c r="M8" s="1031"/>
      <c r="N8" s="1031"/>
      <c r="O8" s="1031"/>
      <c r="P8" s="1031"/>
      <c r="Q8" s="1031"/>
      <c r="R8" s="1031"/>
      <c r="S8" s="1031"/>
      <c r="T8" s="1031"/>
      <c r="U8" s="1031"/>
      <c r="V8" s="1031"/>
      <c r="W8" s="1031"/>
      <c r="X8" s="1031"/>
      <c r="Y8" s="1031"/>
      <c r="Z8" s="1031"/>
      <c r="AA8" s="1031"/>
      <c r="AB8" s="1031"/>
      <c r="AC8" s="1031"/>
      <c r="AD8" s="1031"/>
      <c r="AE8" s="1031"/>
      <c r="AF8" s="1031"/>
      <c r="AG8" s="1031"/>
      <c r="AH8" s="1031"/>
      <c r="AI8" s="1031"/>
      <c r="AJ8" s="1032"/>
      <c r="AK8" s="262"/>
    </row>
    <row r="9" spans="1:37" ht="44.25" customHeight="1" x14ac:dyDescent="0.3">
      <c r="A9" s="531">
        <v>1</v>
      </c>
      <c r="B9" s="548" t="s">
        <v>159</v>
      </c>
      <c r="C9" s="481" t="s">
        <v>68</v>
      </c>
      <c r="D9" s="808"/>
      <c r="E9" s="481">
        <v>3</v>
      </c>
      <c r="F9" s="524"/>
      <c r="G9" s="524">
        <f>F9*E9</f>
        <v>0</v>
      </c>
      <c r="H9" s="743"/>
      <c r="I9" s="743"/>
      <c r="J9" s="743"/>
      <c r="K9" s="524">
        <v>3</v>
      </c>
      <c r="L9" s="524"/>
      <c r="M9" s="524"/>
      <c r="N9" s="524">
        <f>K9*L9*M9</f>
        <v>0</v>
      </c>
      <c r="O9" s="743"/>
      <c r="P9" s="743"/>
      <c r="Q9" s="743"/>
      <c r="R9" s="743"/>
      <c r="S9" s="524">
        <v>3</v>
      </c>
      <c r="T9" s="524">
        <v>150</v>
      </c>
      <c r="U9" s="524">
        <v>1</v>
      </c>
      <c r="V9" s="525">
        <f>PRODUCT(S9:U9)</f>
        <v>450</v>
      </c>
      <c r="W9" s="525">
        <v>0</v>
      </c>
      <c r="X9" s="525">
        <v>0</v>
      </c>
      <c r="Y9" s="525">
        <f>PRODUCT(W9:X9)</f>
        <v>0</v>
      </c>
      <c r="Z9" s="524">
        <f>SUM(V9,Y9)</f>
        <v>450</v>
      </c>
      <c r="AA9" s="526"/>
      <c r="AB9" s="527"/>
      <c r="AC9" s="527"/>
      <c r="AD9" s="527">
        <f>PRODUCT(AA9:AC9)</f>
        <v>0</v>
      </c>
      <c r="AE9" s="527"/>
      <c r="AF9" s="527">
        <f>PRODUCT(AA9*AE9)*150</f>
        <v>0</v>
      </c>
      <c r="AG9" s="526">
        <f>SUM(AD9,AF9)</f>
        <v>0</v>
      </c>
      <c r="AH9" s="524">
        <f>G9+N9+Z9</f>
        <v>450</v>
      </c>
      <c r="AI9" s="483">
        <f>J9+R9+AG9</f>
        <v>0</v>
      </c>
      <c r="AJ9" s="484">
        <f>AH9-AI9</f>
        <v>450</v>
      </c>
      <c r="AK9" s="262"/>
    </row>
    <row r="10" spans="1:37" ht="40.5" customHeight="1" x14ac:dyDescent="0.3">
      <c r="A10" s="531">
        <v>2</v>
      </c>
      <c r="B10" s="548" t="s">
        <v>160</v>
      </c>
      <c r="C10" s="485" t="s">
        <v>140</v>
      </c>
      <c r="D10" s="481" t="s">
        <v>42</v>
      </c>
      <c r="E10" s="482">
        <v>3</v>
      </c>
      <c r="F10" s="525">
        <v>600</v>
      </c>
      <c r="G10" s="524">
        <f>F10*E10</f>
        <v>1800</v>
      </c>
      <c r="H10" s="743"/>
      <c r="I10" s="743"/>
      <c r="J10" s="743">
        <f>I10*H10</f>
        <v>0</v>
      </c>
      <c r="K10" s="525">
        <v>3</v>
      </c>
      <c r="L10" s="525">
        <v>1</v>
      </c>
      <c r="M10" s="525">
        <v>400</v>
      </c>
      <c r="N10" s="524">
        <f>K10*L10*M10</f>
        <v>1200</v>
      </c>
      <c r="O10" s="526"/>
      <c r="P10" s="526"/>
      <c r="Q10" s="526"/>
      <c r="R10" s="526">
        <f>O10*P10*Q10</f>
        <v>0</v>
      </c>
      <c r="S10" s="525">
        <v>3</v>
      </c>
      <c r="T10" s="525">
        <v>300</v>
      </c>
      <c r="U10" s="525">
        <v>1</v>
      </c>
      <c r="V10" s="532">
        <f>PRODUCT(S10:U10)</f>
        <v>900</v>
      </c>
      <c r="W10" s="532">
        <v>150</v>
      </c>
      <c r="X10" s="532">
        <v>3</v>
      </c>
      <c r="Y10" s="532">
        <f t="shared" ref="Y10:Y11" si="0">PRODUCT(W10:X10)</f>
        <v>450</v>
      </c>
      <c r="Z10" s="524">
        <f t="shared" ref="Z10:Z11" si="1">SUM(V10,Y10)</f>
        <v>1350</v>
      </c>
      <c r="AA10" s="533"/>
      <c r="AB10" s="534"/>
      <c r="AC10" s="534"/>
      <c r="AD10" s="534">
        <f>PRODUCT(AA10:AC10)</f>
        <v>0</v>
      </c>
      <c r="AE10" s="534"/>
      <c r="AF10" s="527">
        <f t="shared" ref="AF10:AF11" si="2">PRODUCT(AA10*AE10)*150</f>
        <v>0</v>
      </c>
      <c r="AG10" s="526">
        <f>SUM(AD10,AF10)</f>
        <v>0</v>
      </c>
      <c r="AH10" s="524">
        <f>G10+N10+Z10</f>
        <v>4350</v>
      </c>
      <c r="AI10" s="483">
        <f>J10+R10+AG10</f>
        <v>0</v>
      </c>
      <c r="AJ10" s="484">
        <f t="shared" ref="AJ10" si="3">AH10-AI10</f>
        <v>4350</v>
      </c>
      <c r="AK10" s="262"/>
    </row>
    <row r="11" spans="1:37" ht="42" customHeight="1" x14ac:dyDescent="0.3">
      <c r="A11" s="531">
        <v>3</v>
      </c>
      <c r="B11" s="548" t="s">
        <v>161</v>
      </c>
      <c r="C11" s="485" t="s">
        <v>140</v>
      </c>
      <c r="D11" s="481" t="s">
        <v>42</v>
      </c>
      <c r="E11" s="485">
        <v>3</v>
      </c>
      <c r="F11" s="532">
        <v>800</v>
      </c>
      <c r="G11" s="524">
        <f>F11*E11</f>
        <v>2400</v>
      </c>
      <c r="H11" s="744"/>
      <c r="I11" s="744"/>
      <c r="J11" s="743">
        <f>I11*H11</f>
        <v>0</v>
      </c>
      <c r="K11" s="532">
        <v>3</v>
      </c>
      <c r="L11" s="532">
        <v>1</v>
      </c>
      <c r="M11" s="525">
        <v>400</v>
      </c>
      <c r="N11" s="524">
        <f t="shared" ref="N11" si="4">K11*L11*M11</f>
        <v>1200</v>
      </c>
      <c r="O11" s="533"/>
      <c r="P11" s="533"/>
      <c r="Q11" s="533"/>
      <c r="R11" s="526">
        <f t="shared" ref="R11" si="5">O11*P11*Q11</f>
        <v>0</v>
      </c>
      <c r="S11" s="532">
        <v>3</v>
      </c>
      <c r="T11" s="532">
        <v>300</v>
      </c>
      <c r="U11" s="532">
        <v>1</v>
      </c>
      <c r="V11" s="528">
        <f>PRODUCT(S11:U11)</f>
        <v>900</v>
      </c>
      <c r="W11" s="528">
        <v>150</v>
      </c>
      <c r="X11" s="528">
        <v>3</v>
      </c>
      <c r="Y11" s="528">
        <f t="shared" si="0"/>
        <v>450</v>
      </c>
      <c r="Z11" s="528">
        <f t="shared" si="1"/>
        <v>1350</v>
      </c>
      <c r="AA11" s="324">
        <v>0</v>
      </c>
      <c r="AB11" s="324">
        <v>300</v>
      </c>
      <c r="AC11" s="324">
        <v>0</v>
      </c>
      <c r="AD11" s="324">
        <f>PRODUCT(AA11:AC11)</f>
        <v>0</v>
      </c>
      <c r="AE11" s="324">
        <v>0</v>
      </c>
      <c r="AF11" s="527">
        <f t="shared" si="2"/>
        <v>0</v>
      </c>
      <c r="AG11" s="324">
        <f>SUM(AD11,AF11)</f>
        <v>0</v>
      </c>
      <c r="AH11" s="528">
        <f>G11+N11+Z11</f>
        <v>4950</v>
      </c>
      <c r="AI11" s="290">
        <f>J11+R11+AG11</f>
        <v>0</v>
      </c>
      <c r="AJ11" s="486">
        <f>AH11-AI11</f>
        <v>4950</v>
      </c>
      <c r="AK11" s="262"/>
    </row>
    <row r="12" spans="1:37" ht="40.5" customHeight="1" x14ac:dyDescent="0.3">
      <c r="A12" s="1033" t="s">
        <v>59</v>
      </c>
      <c r="B12" s="1034"/>
      <c r="C12" s="535"/>
      <c r="D12" s="535"/>
      <c r="E12" s="487">
        <f>SUM(E9:E11)</f>
        <v>9</v>
      </c>
      <c r="F12" s="529">
        <f t="shared" ref="F12:AH12" si="6">SUM(F9:F11)</f>
        <v>1400</v>
      </c>
      <c r="G12" s="529">
        <f t="shared" si="6"/>
        <v>4200</v>
      </c>
      <c r="H12" s="529">
        <f t="shared" si="6"/>
        <v>0</v>
      </c>
      <c r="I12" s="529">
        <f t="shared" si="6"/>
        <v>0</v>
      </c>
      <c r="J12" s="529">
        <f t="shared" si="6"/>
        <v>0</v>
      </c>
      <c r="K12" s="529">
        <f t="shared" si="6"/>
        <v>9</v>
      </c>
      <c r="L12" s="529">
        <f t="shared" si="6"/>
        <v>2</v>
      </c>
      <c r="M12" s="529">
        <f t="shared" si="6"/>
        <v>800</v>
      </c>
      <c r="N12" s="529">
        <f t="shared" si="6"/>
        <v>2400</v>
      </c>
      <c r="O12" s="529">
        <f t="shared" si="6"/>
        <v>0</v>
      </c>
      <c r="P12" s="529">
        <f t="shared" si="6"/>
        <v>0</v>
      </c>
      <c r="Q12" s="529">
        <f t="shared" si="6"/>
        <v>0</v>
      </c>
      <c r="R12" s="529">
        <f t="shared" si="6"/>
        <v>0</v>
      </c>
      <c r="S12" s="529">
        <f t="shared" si="6"/>
        <v>9</v>
      </c>
      <c r="T12" s="529">
        <f t="shared" si="6"/>
        <v>750</v>
      </c>
      <c r="U12" s="529">
        <f t="shared" si="6"/>
        <v>3</v>
      </c>
      <c r="V12" s="529">
        <f t="shared" si="6"/>
        <v>2250</v>
      </c>
      <c r="W12" s="529">
        <f t="shared" si="6"/>
        <v>300</v>
      </c>
      <c r="X12" s="529">
        <f t="shared" si="6"/>
        <v>6</v>
      </c>
      <c r="Y12" s="529">
        <f t="shared" si="6"/>
        <v>900</v>
      </c>
      <c r="Z12" s="529">
        <f t="shared" si="6"/>
        <v>3150</v>
      </c>
      <c r="AA12" s="529">
        <f t="shared" si="6"/>
        <v>0</v>
      </c>
      <c r="AB12" s="529">
        <f t="shared" si="6"/>
        <v>300</v>
      </c>
      <c r="AC12" s="529">
        <f t="shared" si="6"/>
        <v>0</v>
      </c>
      <c r="AD12" s="529">
        <f t="shared" si="6"/>
        <v>0</v>
      </c>
      <c r="AE12" s="529">
        <f t="shared" si="6"/>
        <v>0</v>
      </c>
      <c r="AF12" s="529">
        <f t="shared" si="6"/>
        <v>0</v>
      </c>
      <c r="AG12" s="529">
        <f t="shared" si="6"/>
        <v>0</v>
      </c>
      <c r="AH12" s="529">
        <f t="shared" si="6"/>
        <v>9750</v>
      </c>
      <c r="AI12" s="488">
        <f t="shared" ref="AI12:AJ12" si="7">SUM(AI9:AI11)</f>
        <v>0</v>
      </c>
      <c r="AJ12" s="489">
        <f t="shared" si="7"/>
        <v>9750</v>
      </c>
      <c r="AK12" s="262"/>
    </row>
    <row r="13" spans="1:37" x14ac:dyDescent="0.3">
      <c r="A13" s="1035" t="s">
        <v>49</v>
      </c>
      <c r="B13" s="1036"/>
      <c r="C13" s="1036"/>
      <c r="D13" s="1036"/>
      <c r="E13" s="1036"/>
      <c r="F13" s="1036"/>
      <c r="G13" s="1036"/>
      <c r="H13" s="1036"/>
      <c r="I13" s="1036"/>
      <c r="J13" s="1036"/>
      <c r="K13" s="1036"/>
      <c r="L13" s="1036"/>
      <c r="M13" s="1036"/>
      <c r="N13" s="1036"/>
      <c r="O13" s="1036"/>
      <c r="P13" s="1036"/>
      <c r="Q13" s="1036"/>
      <c r="R13" s="1036"/>
      <c r="S13" s="1036"/>
      <c r="T13" s="1036"/>
      <c r="U13" s="1036"/>
      <c r="V13" s="1036"/>
      <c r="W13" s="1036"/>
      <c r="X13" s="1036"/>
      <c r="Y13" s="1036"/>
      <c r="Z13" s="1036"/>
      <c r="AA13" s="1036"/>
      <c r="AB13" s="1036"/>
      <c r="AC13" s="1036"/>
      <c r="AD13" s="1036"/>
      <c r="AE13" s="1036"/>
      <c r="AF13" s="1036"/>
      <c r="AG13" s="1036"/>
      <c r="AH13" s="1036"/>
      <c r="AI13" s="1036"/>
      <c r="AJ13" s="1037"/>
      <c r="AK13" s="262"/>
    </row>
    <row r="14" spans="1:37" ht="36.75" customHeight="1" x14ac:dyDescent="0.3">
      <c r="A14" s="441">
        <v>4</v>
      </c>
      <c r="B14" s="536" t="s">
        <v>380</v>
      </c>
      <c r="C14" s="291" t="s">
        <v>190</v>
      </c>
      <c r="D14" s="149" t="s">
        <v>42</v>
      </c>
      <c r="E14" s="149">
        <v>5</v>
      </c>
      <c r="F14" s="151">
        <v>600</v>
      </c>
      <c r="G14" s="151">
        <f>F14*E14</f>
        <v>3000</v>
      </c>
      <c r="H14" s="324"/>
      <c r="I14" s="324"/>
      <c r="J14" s="324">
        <f>I14*H14</f>
        <v>0</v>
      </c>
      <c r="K14" s="151">
        <v>0</v>
      </c>
      <c r="L14" s="151">
        <v>0</v>
      </c>
      <c r="M14" s="151"/>
      <c r="N14" s="151">
        <f>K14*L14*M14</f>
        <v>0</v>
      </c>
      <c r="O14" s="324"/>
      <c r="P14" s="324"/>
      <c r="Q14" s="324"/>
      <c r="R14" s="324">
        <f>O14*P14*Q14</f>
        <v>0</v>
      </c>
      <c r="S14" s="151">
        <v>5</v>
      </c>
      <c r="T14" s="151">
        <v>300</v>
      </c>
      <c r="U14" s="151">
        <v>1</v>
      </c>
      <c r="V14" s="151">
        <f>PRODUCT(S14:U14)</f>
        <v>1500</v>
      </c>
      <c r="W14" s="151"/>
      <c r="X14" s="151">
        <v>0</v>
      </c>
      <c r="Y14" s="151">
        <f>PRODUCT(W14:X14)</f>
        <v>0</v>
      </c>
      <c r="Z14" s="151">
        <f>SUM(V14,Y14)</f>
        <v>1500</v>
      </c>
      <c r="AA14" s="324"/>
      <c r="AB14" s="324">
        <v>0</v>
      </c>
      <c r="AC14" s="324"/>
      <c r="AD14" s="324">
        <f>PRODUCT(AA14:AC14)</f>
        <v>0</v>
      </c>
      <c r="AE14" s="324"/>
      <c r="AF14" s="324">
        <f>PRODUCT(AA14*AE14)*150</f>
        <v>0</v>
      </c>
      <c r="AG14" s="324">
        <f>SUM(AD14,AF14)</f>
        <v>0</v>
      </c>
      <c r="AH14" s="151">
        <f>G14+N14+Z14</f>
        <v>4500</v>
      </c>
      <c r="AI14" s="290">
        <f>J14+R14+AG14</f>
        <v>0</v>
      </c>
      <c r="AJ14" s="152">
        <f>AH14-AI14</f>
        <v>4500</v>
      </c>
      <c r="AK14" s="262"/>
    </row>
    <row r="15" spans="1:37" ht="30" customHeight="1" x14ac:dyDescent="0.3">
      <c r="A15" s="441">
        <v>5</v>
      </c>
      <c r="B15" s="536" t="s">
        <v>381</v>
      </c>
      <c r="C15" s="291" t="s">
        <v>162</v>
      </c>
      <c r="D15" s="149" t="s">
        <v>42</v>
      </c>
      <c r="E15" s="149">
        <v>5</v>
      </c>
      <c r="F15" s="151">
        <v>1400</v>
      </c>
      <c r="G15" s="151">
        <f>F15*E15</f>
        <v>7000</v>
      </c>
      <c r="H15" s="324">
        <v>1</v>
      </c>
      <c r="I15" s="324">
        <v>1867.2</v>
      </c>
      <c r="J15" s="324">
        <f>I15*H15</f>
        <v>1867.2</v>
      </c>
      <c r="K15" s="151">
        <v>0</v>
      </c>
      <c r="L15" s="151">
        <v>0</v>
      </c>
      <c r="M15" s="151">
        <v>0</v>
      </c>
      <c r="N15" s="151">
        <f>K15*L15*M15</f>
        <v>0</v>
      </c>
      <c r="O15" s="324"/>
      <c r="P15" s="324"/>
      <c r="Q15" s="324"/>
      <c r="R15" s="324">
        <f>O15*P15*Q15</f>
        <v>0</v>
      </c>
      <c r="S15" s="151">
        <v>5</v>
      </c>
      <c r="T15" s="151">
        <v>300</v>
      </c>
      <c r="U15" s="151">
        <v>1</v>
      </c>
      <c r="V15" s="151">
        <f>PRODUCT(S15:U15)</f>
        <v>1500</v>
      </c>
      <c r="W15" s="151">
        <v>150</v>
      </c>
      <c r="X15" s="151">
        <v>0</v>
      </c>
      <c r="Y15" s="151">
        <f>PRODUCT(W15:X15)</f>
        <v>0</v>
      </c>
      <c r="Z15" s="151">
        <f>SUM(V15,Y15)</f>
        <v>1500</v>
      </c>
      <c r="AA15" s="324"/>
      <c r="AB15" s="324">
        <v>300</v>
      </c>
      <c r="AC15" s="324">
        <v>0</v>
      </c>
      <c r="AD15" s="324">
        <f>PRODUCT(AA15:AC15)</f>
        <v>0</v>
      </c>
      <c r="AE15" s="324"/>
      <c r="AF15" s="324">
        <f>PRODUCT(AA15*AE15)*150</f>
        <v>0</v>
      </c>
      <c r="AG15" s="324">
        <f>SUM(AD15,AF15)</f>
        <v>0</v>
      </c>
      <c r="AH15" s="151">
        <f>G15+N15+Z15</f>
        <v>8500</v>
      </c>
      <c r="AI15" s="290">
        <f>J15+R15+AG15</f>
        <v>1867.2</v>
      </c>
      <c r="AJ15" s="152">
        <f>AH15-AI15</f>
        <v>6632.8</v>
      </c>
      <c r="AK15" s="262" t="s">
        <v>480</v>
      </c>
    </row>
    <row r="16" spans="1:37" ht="34.5" customHeight="1" x14ac:dyDescent="0.3">
      <c r="A16" s="537" t="s">
        <v>60</v>
      </c>
      <c r="B16" s="535"/>
      <c r="C16" s="487"/>
      <c r="D16" s="535"/>
      <c r="E16" s="487">
        <f>SUM(E14:E15)</f>
        <v>10</v>
      </c>
      <c r="F16" s="529">
        <f t="shared" ref="F16:AH16" si="8">SUM(F14:F15)</f>
        <v>2000</v>
      </c>
      <c r="G16" s="529">
        <f t="shared" si="8"/>
        <v>10000</v>
      </c>
      <c r="H16" s="529">
        <f t="shared" si="8"/>
        <v>1</v>
      </c>
      <c r="I16" s="529">
        <f t="shared" si="8"/>
        <v>1867.2</v>
      </c>
      <c r="J16" s="529">
        <f t="shared" si="8"/>
        <v>1867.2</v>
      </c>
      <c r="K16" s="529">
        <f t="shared" si="8"/>
        <v>0</v>
      </c>
      <c r="L16" s="529">
        <f t="shared" si="8"/>
        <v>0</v>
      </c>
      <c r="M16" s="529">
        <f t="shared" si="8"/>
        <v>0</v>
      </c>
      <c r="N16" s="529">
        <f t="shared" si="8"/>
        <v>0</v>
      </c>
      <c r="O16" s="529">
        <f t="shared" si="8"/>
        <v>0</v>
      </c>
      <c r="P16" s="529">
        <f t="shared" si="8"/>
        <v>0</v>
      </c>
      <c r="Q16" s="529">
        <f t="shared" si="8"/>
        <v>0</v>
      </c>
      <c r="R16" s="529">
        <f t="shared" si="8"/>
        <v>0</v>
      </c>
      <c r="S16" s="529">
        <f t="shared" si="8"/>
        <v>10</v>
      </c>
      <c r="T16" s="529">
        <f t="shared" si="8"/>
        <v>600</v>
      </c>
      <c r="U16" s="529">
        <f t="shared" si="8"/>
        <v>2</v>
      </c>
      <c r="V16" s="529">
        <f t="shared" si="8"/>
        <v>3000</v>
      </c>
      <c r="W16" s="529">
        <f t="shared" si="8"/>
        <v>150</v>
      </c>
      <c r="X16" s="529">
        <f t="shared" si="8"/>
        <v>0</v>
      </c>
      <c r="Y16" s="529">
        <f t="shared" si="8"/>
        <v>0</v>
      </c>
      <c r="Z16" s="529">
        <f t="shared" si="8"/>
        <v>3000</v>
      </c>
      <c r="AA16" s="529">
        <f t="shared" si="8"/>
        <v>0</v>
      </c>
      <c r="AB16" s="529">
        <f t="shared" si="8"/>
        <v>300</v>
      </c>
      <c r="AC16" s="529">
        <f t="shared" si="8"/>
        <v>0</v>
      </c>
      <c r="AD16" s="529">
        <f t="shared" si="8"/>
        <v>0</v>
      </c>
      <c r="AE16" s="529">
        <f t="shared" si="8"/>
        <v>0</v>
      </c>
      <c r="AF16" s="529">
        <f t="shared" si="8"/>
        <v>0</v>
      </c>
      <c r="AG16" s="529">
        <f t="shared" si="8"/>
        <v>0</v>
      </c>
      <c r="AH16" s="529">
        <f t="shared" si="8"/>
        <v>13000</v>
      </c>
      <c r="AI16" s="488">
        <f>SUM(AI14:AI15)</f>
        <v>1867.2</v>
      </c>
      <c r="AJ16" s="490">
        <f>SUM(AJ14:AJ15)</f>
        <v>11132.8</v>
      </c>
      <c r="AK16" s="262"/>
    </row>
    <row r="17" spans="1:37" x14ac:dyDescent="0.3">
      <c r="A17" s="1038" t="s">
        <v>51</v>
      </c>
      <c r="B17" s="1039"/>
      <c r="C17" s="1039"/>
      <c r="D17" s="1039"/>
      <c r="E17" s="1039"/>
      <c r="F17" s="1039"/>
      <c r="G17" s="1039"/>
      <c r="H17" s="1039"/>
      <c r="I17" s="1039"/>
      <c r="J17" s="1039"/>
      <c r="K17" s="1039"/>
      <c r="L17" s="1039"/>
      <c r="M17" s="1039"/>
      <c r="N17" s="1039"/>
      <c r="O17" s="1039"/>
      <c r="P17" s="1039"/>
      <c r="Q17" s="1039"/>
      <c r="R17" s="1039"/>
      <c r="S17" s="1039"/>
      <c r="T17" s="1039"/>
      <c r="U17" s="1039"/>
      <c r="V17" s="1039"/>
      <c r="W17" s="1039"/>
      <c r="X17" s="1039"/>
      <c r="Y17" s="1039"/>
      <c r="Z17" s="1039"/>
      <c r="AA17" s="1039"/>
      <c r="AB17" s="1039"/>
      <c r="AC17" s="1039"/>
      <c r="AD17" s="1039"/>
      <c r="AE17" s="1039"/>
      <c r="AF17" s="1039"/>
      <c r="AG17" s="1039"/>
      <c r="AH17" s="1039"/>
      <c r="AI17" s="1039"/>
      <c r="AJ17" s="1040"/>
      <c r="AK17" s="262"/>
    </row>
    <row r="18" spans="1:37" ht="34.5" customHeight="1" x14ac:dyDescent="0.3">
      <c r="A18" s="442">
        <v>6</v>
      </c>
      <c r="B18" s="538" t="s">
        <v>382</v>
      </c>
      <c r="C18" s="387" t="s">
        <v>162</v>
      </c>
      <c r="D18" s="294" t="s">
        <v>43</v>
      </c>
      <c r="E18" s="294">
        <v>5</v>
      </c>
      <c r="F18" s="182">
        <v>800</v>
      </c>
      <c r="G18" s="182">
        <f>F18*E18</f>
        <v>4000</v>
      </c>
      <c r="H18" s="324">
        <v>0</v>
      </c>
      <c r="I18" s="324">
        <v>0</v>
      </c>
      <c r="J18" s="324">
        <f>I18*H18</f>
        <v>0</v>
      </c>
      <c r="K18" s="182">
        <v>0</v>
      </c>
      <c r="L18" s="182">
        <v>0</v>
      </c>
      <c r="M18" s="182">
        <v>0</v>
      </c>
      <c r="N18" s="182">
        <f>K18*L18*M18</f>
        <v>0</v>
      </c>
      <c r="O18" s="324">
        <v>0</v>
      </c>
      <c r="P18" s="324">
        <v>4</v>
      </c>
      <c r="Q18" s="324">
        <v>800</v>
      </c>
      <c r="R18" s="324">
        <f>O18*P18*Q18</f>
        <v>0</v>
      </c>
      <c r="S18" s="182">
        <v>16</v>
      </c>
      <c r="T18" s="182">
        <v>300</v>
      </c>
      <c r="U18" s="182">
        <v>1</v>
      </c>
      <c r="V18" s="182">
        <f>PRODUCT(S18:U18)</f>
        <v>4800</v>
      </c>
      <c r="W18" s="182">
        <v>150</v>
      </c>
      <c r="X18" s="182">
        <v>0</v>
      </c>
      <c r="Y18" s="182">
        <f>PRODUCT(W18:X18)</f>
        <v>0</v>
      </c>
      <c r="Z18" s="182">
        <f>SUM(V18,Y18)</f>
        <v>4800</v>
      </c>
      <c r="AA18" s="324">
        <v>0</v>
      </c>
      <c r="AB18" s="324">
        <v>300</v>
      </c>
      <c r="AC18" s="324">
        <v>0</v>
      </c>
      <c r="AD18" s="324">
        <f>PRODUCT(AA18:AC18)</f>
        <v>0</v>
      </c>
      <c r="AE18" s="324">
        <v>0</v>
      </c>
      <c r="AF18" s="324">
        <f>PRODUCT(AA18*AE18)*150</f>
        <v>0</v>
      </c>
      <c r="AG18" s="324">
        <f>SUM(AD18,AF18)</f>
        <v>0</v>
      </c>
      <c r="AH18" s="182">
        <f>G18+N18+Z18</f>
        <v>8800</v>
      </c>
      <c r="AI18" s="290">
        <f>J18+R18+AG18</f>
        <v>0</v>
      </c>
      <c r="AJ18" s="329">
        <f>AH18-AI18</f>
        <v>8800</v>
      </c>
      <c r="AK18" s="262"/>
    </row>
    <row r="19" spans="1:37" ht="34.5" customHeight="1" x14ac:dyDescent="0.3">
      <c r="A19" s="1033" t="s">
        <v>61</v>
      </c>
      <c r="B19" s="1034"/>
      <c r="C19" s="535"/>
      <c r="D19" s="535"/>
      <c r="E19" s="487">
        <f>SUM(E18:E18)</f>
        <v>5</v>
      </c>
      <c r="F19" s="529">
        <f t="shared" ref="F19:AH19" si="9">SUM(F18:F18)</f>
        <v>800</v>
      </c>
      <c r="G19" s="529">
        <f t="shared" si="9"/>
        <v>4000</v>
      </c>
      <c r="H19" s="529">
        <f t="shared" si="9"/>
        <v>0</v>
      </c>
      <c r="I19" s="529">
        <f t="shared" si="9"/>
        <v>0</v>
      </c>
      <c r="J19" s="529">
        <f t="shared" si="9"/>
        <v>0</v>
      </c>
      <c r="K19" s="529">
        <f t="shared" si="9"/>
        <v>0</v>
      </c>
      <c r="L19" s="529">
        <f t="shared" si="9"/>
        <v>0</v>
      </c>
      <c r="M19" s="529">
        <f t="shared" si="9"/>
        <v>0</v>
      </c>
      <c r="N19" s="529">
        <f t="shared" si="9"/>
        <v>0</v>
      </c>
      <c r="O19" s="529">
        <f t="shared" si="9"/>
        <v>0</v>
      </c>
      <c r="P19" s="529">
        <f t="shared" si="9"/>
        <v>4</v>
      </c>
      <c r="Q19" s="529">
        <f t="shared" si="9"/>
        <v>800</v>
      </c>
      <c r="R19" s="529">
        <f t="shared" si="9"/>
        <v>0</v>
      </c>
      <c r="S19" s="529">
        <f t="shared" si="9"/>
        <v>16</v>
      </c>
      <c r="T19" s="529">
        <f t="shared" si="9"/>
        <v>300</v>
      </c>
      <c r="U19" s="529">
        <f t="shared" si="9"/>
        <v>1</v>
      </c>
      <c r="V19" s="529">
        <f t="shared" si="9"/>
        <v>4800</v>
      </c>
      <c r="W19" s="529">
        <f t="shared" si="9"/>
        <v>150</v>
      </c>
      <c r="X19" s="529">
        <f t="shared" si="9"/>
        <v>0</v>
      </c>
      <c r="Y19" s="529">
        <f t="shared" si="9"/>
        <v>0</v>
      </c>
      <c r="Z19" s="529">
        <f t="shared" si="9"/>
        <v>4800</v>
      </c>
      <c r="AA19" s="529">
        <f t="shared" si="9"/>
        <v>0</v>
      </c>
      <c r="AB19" s="529">
        <f t="shared" si="9"/>
        <v>300</v>
      </c>
      <c r="AC19" s="529">
        <f t="shared" si="9"/>
        <v>0</v>
      </c>
      <c r="AD19" s="529">
        <f t="shared" si="9"/>
        <v>0</v>
      </c>
      <c r="AE19" s="529">
        <f t="shared" si="9"/>
        <v>0</v>
      </c>
      <c r="AF19" s="529">
        <f t="shared" si="9"/>
        <v>0</v>
      </c>
      <c r="AG19" s="529">
        <f t="shared" si="9"/>
        <v>0</v>
      </c>
      <c r="AH19" s="529">
        <f t="shared" si="9"/>
        <v>8800</v>
      </c>
      <c r="AI19" s="488">
        <f t="shared" ref="AI19:AJ19" si="10">SUM(AI18:AI18)</f>
        <v>0</v>
      </c>
      <c r="AJ19" s="491">
        <f t="shared" si="10"/>
        <v>8800</v>
      </c>
      <c r="AK19" s="262"/>
    </row>
    <row r="20" spans="1:37" ht="1.5" hidden="1" customHeight="1" thickBot="1" x14ac:dyDescent="0.35">
      <c r="A20" s="1041" t="s">
        <v>52</v>
      </c>
      <c r="B20" s="1042"/>
      <c r="C20" s="1042"/>
      <c r="D20" s="1042"/>
      <c r="E20" s="1042"/>
      <c r="F20" s="1042"/>
      <c r="G20" s="1042"/>
      <c r="H20" s="1042"/>
      <c r="I20" s="1042"/>
      <c r="J20" s="1042"/>
      <c r="K20" s="1042"/>
      <c r="L20" s="1042"/>
      <c r="M20" s="1042"/>
      <c r="N20" s="1042"/>
      <c r="O20" s="1042"/>
      <c r="P20" s="1042"/>
      <c r="Q20" s="1042"/>
      <c r="R20" s="1042"/>
      <c r="S20" s="1042"/>
      <c r="T20" s="1042"/>
      <c r="U20" s="1042"/>
      <c r="V20" s="1042"/>
      <c r="W20" s="1042"/>
      <c r="X20" s="1042"/>
      <c r="Y20" s="1042"/>
      <c r="Z20" s="1042"/>
      <c r="AA20" s="1042"/>
      <c r="AB20" s="1042"/>
      <c r="AC20" s="1042"/>
      <c r="AD20" s="1042"/>
      <c r="AE20" s="1042"/>
      <c r="AF20" s="1042"/>
      <c r="AG20" s="1042"/>
      <c r="AH20" s="1042"/>
      <c r="AI20" s="1042"/>
      <c r="AJ20" s="1043"/>
      <c r="AK20" s="262"/>
    </row>
    <row r="21" spans="1:37" ht="28.5" hidden="1" customHeight="1" thickBot="1" x14ac:dyDescent="0.35">
      <c r="A21" s="539">
        <v>8</v>
      </c>
      <c r="B21" s="540" t="s">
        <v>82</v>
      </c>
      <c r="C21" s="492" t="s">
        <v>75</v>
      </c>
      <c r="D21" s="493" t="s">
        <v>42</v>
      </c>
      <c r="E21" s="494">
        <v>0</v>
      </c>
      <c r="F21" s="495">
        <v>0</v>
      </c>
      <c r="G21" s="496">
        <f>F21*E21</f>
        <v>0</v>
      </c>
      <c r="H21" s="541"/>
      <c r="I21" s="542"/>
      <c r="J21" s="497">
        <f t="shared" ref="J21" si="11">I21*H21</f>
        <v>0</v>
      </c>
      <c r="K21" s="494">
        <v>0</v>
      </c>
      <c r="L21" s="495">
        <v>0</v>
      </c>
      <c r="M21" s="495">
        <v>0</v>
      </c>
      <c r="N21" s="496">
        <f t="shared" ref="N21" si="12">K21*L21*M21</f>
        <v>0</v>
      </c>
      <c r="O21" s="541"/>
      <c r="P21" s="542"/>
      <c r="Q21" s="542"/>
      <c r="R21" s="497">
        <f>O21*P21*Q21</f>
        <v>0</v>
      </c>
      <c r="S21" s="494">
        <v>0</v>
      </c>
      <c r="T21" s="495">
        <v>0</v>
      </c>
      <c r="U21" s="495">
        <v>0</v>
      </c>
      <c r="V21" s="495">
        <f>PRODUCT(S21:U21)</f>
        <v>0</v>
      </c>
      <c r="W21" s="495">
        <v>0</v>
      </c>
      <c r="X21" s="495">
        <v>0</v>
      </c>
      <c r="Y21" s="492">
        <f>PRODUCT(W21:X21)</f>
        <v>0</v>
      </c>
      <c r="Z21" s="496">
        <f>SUM(V21,Y21)</f>
        <v>0</v>
      </c>
      <c r="AA21" s="543"/>
      <c r="AB21" s="543"/>
      <c r="AC21" s="543"/>
      <c r="AD21" s="302">
        <f>PRODUCT(AA21:AC21)</f>
        <v>0</v>
      </c>
      <c r="AE21" s="543"/>
      <c r="AF21" s="303">
        <f>PRODUCT(AE21:AE21)</f>
        <v>0</v>
      </c>
      <c r="AG21" s="483">
        <f>SUM(AD21,AF21)</f>
        <v>0</v>
      </c>
      <c r="AH21" s="498">
        <v>0</v>
      </c>
      <c r="AI21" s="483">
        <f>J21+R21+AG21</f>
        <v>0</v>
      </c>
      <c r="AJ21" s="499">
        <v>0</v>
      </c>
      <c r="AK21" s="262"/>
    </row>
    <row r="22" spans="1:37" ht="0.75" customHeight="1" thickBot="1" x14ac:dyDescent="0.35">
      <c r="A22" s="500" t="s">
        <v>62</v>
      </c>
      <c r="B22" s="544"/>
      <c r="C22" s="544"/>
      <c r="D22" s="545"/>
      <c r="E22" s="501">
        <f>SUM(E21:E21)</f>
        <v>0</v>
      </c>
      <c r="F22" s="544"/>
      <c r="G22" s="502">
        <f>SUM(G21:G21)</f>
        <v>0</v>
      </c>
      <c r="H22" s="546"/>
      <c r="I22" s="547"/>
      <c r="J22" s="503">
        <f>SUM(J21:J21)</f>
        <v>0</v>
      </c>
      <c r="K22" s="501">
        <f>SUM(K21:K21)</f>
        <v>0</v>
      </c>
      <c r="L22" s="504">
        <f>SUM(L21:L21)</f>
        <v>0</v>
      </c>
      <c r="M22" s="544"/>
      <c r="N22" s="502">
        <f>SUM(N21:N21)</f>
        <v>0</v>
      </c>
      <c r="O22" s="546"/>
      <c r="P22" s="547"/>
      <c r="Q22" s="547"/>
      <c r="R22" s="503">
        <f>SUM(R21:R21)</f>
        <v>0</v>
      </c>
      <c r="S22" s="505">
        <f>SUM(S21:S21)</f>
        <v>0</v>
      </c>
      <c r="T22" s="544"/>
      <c r="U22" s="504">
        <f>SUM(U21:U21)</f>
        <v>0</v>
      </c>
      <c r="V22" s="504">
        <f>SUM(V21:V21)</f>
        <v>0</v>
      </c>
      <c r="W22" s="544"/>
      <c r="X22" s="504">
        <f>SUM(X21:X21)</f>
        <v>0</v>
      </c>
      <c r="Y22" s="504">
        <f>SUM(Y21:Y21)</f>
        <v>0</v>
      </c>
      <c r="Z22" s="504">
        <f>SUM(Z21:Z21)</f>
        <v>0</v>
      </c>
      <c r="AA22" s="547"/>
      <c r="AB22" s="547"/>
      <c r="AC22" s="547"/>
      <c r="AD22" s="506">
        <f>SUM(AD21:AD21)</f>
        <v>0</v>
      </c>
      <c r="AE22" s="547"/>
      <c r="AF22" s="507">
        <f>SUM(AF21:AF21)</f>
        <v>0</v>
      </c>
      <c r="AG22" s="508">
        <f>SUM(AG21:AG21)</f>
        <v>0</v>
      </c>
      <c r="AH22" s="504">
        <f>SUM(AH21:AH21)</f>
        <v>0</v>
      </c>
      <c r="AI22" s="508">
        <f>SUM(AI21:AI21)</f>
        <v>0</v>
      </c>
      <c r="AJ22" s="502">
        <f>SUM(AJ21:AJ21)</f>
        <v>0</v>
      </c>
      <c r="AK22" s="262"/>
    </row>
    <row r="23" spans="1:37" s="264" customFormat="1" ht="36.75" customHeight="1" thickBot="1" x14ac:dyDescent="0.35">
      <c r="A23" s="1044" t="s">
        <v>63</v>
      </c>
      <c r="B23" s="1045"/>
      <c r="C23" s="510"/>
      <c r="D23" s="510"/>
      <c r="E23" s="510">
        <f>E12+E16+E19+E22</f>
        <v>24</v>
      </c>
      <c r="F23" s="530"/>
      <c r="G23" s="530">
        <f>G12+G16+G19+G22</f>
        <v>18200</v>
      </c>
      <c r="H23" s="530">
        <f>H12+H16+H19+H22</f>
        <v>1</v>
      </c>
      <c r="I23" s="530"/>
      <c r="J23" s="530">
        <f>J12+J16+J19+J22</f>
        <v>1867.2</v>
      </c>
      <c r="K23" s="530">
        <f>K12+K16+K19+K22</f>
        <v>9</v>
      </c>
      <c r="L23" s="530">
        <f>L12+L16+L19+L22</f>
        <v>2</v>
      </c>
      <c r="M23" s="530"/>
      <c r="N23" s="530">
        <f>N12+N16+N19+N22</f>
        <v>2400</v>
      </c>
      <c r="O23" s="530">
        <f>O12+O16+O19+O22</f>
        <v>0</v>
      </c>
      <c r="P23" s="530">
        <f>P12+P16+P19+P22</f>
        <v>4</v>
      </c>
      <c r="Q23" s="530"/>
      <c r="R23" s="530">
        <f>R12+R16+R19+R22</f>
        <v>0</v>
      </c>
      <c r="S23" s="530">
        <f>S12+S16+S19+S22</f>
        <v>35</v>
      </c>
      <c r="T23" s="530"/>
      <c r="U23" s="530">
        <f>U12+U16+U19+U22</f>
        <v>6</v>
      </c>
      <c r="V23" s="530">
        <f>V12+V16+V19+V22</f>
        <v>10050</v>
      </c>
      <c r="W23" s="530"/>
      <c r="X23" s="530">
        <f>X12+X16+X19+X22</f>
        <v>6</v>
      </c>
      <c r="Y23" s="530">
        <f>Y12+Y16+Y19+Y22</f>
        <v>900</v>
      </c>
      <c r="Z23" s="530">
        <f>Z12+Z16+Z19+Z22</f>
        <v>10950</v>
      </c>
      <c r="AA23" s="530">
        <f>AA12+AA16+AA19+AA22</f>
        <v>0</v>
      </c>
      <c r="AB23" s="530"/>
      <c r="AC23" s="530">
        <f>AC12+AC16+AC19+AC22</f>
        <v>0</v>
      </c>
      <c r="AD23" s="530"/>
      <c r="AE23" s="530">
        <f>AE12+AE16+AE19+AE22</f>
        <v>0</v>
      </c>
      <c r="AF23" s="530"/>
      <c r="AG23" s="530">
        <f>AG12+AG16+AG19+AG22</f>
        <v>0</v>
      </c>
      <c r="AH23" s="530">
        <f>AH12+AH16+AH19+AH22</f>
        <v>31550</v>
      </c>
      <c r="AI23" s="509">
        <f>AI12+AI16+AI19+AI22</f>
        <v>1867.2</v>
      </c>
      <c r="AJ23" s="263">
        <f>AJ12+AJ16+AJ19+AJ22</f>
        <v>29682.799999999999</v>
      </c>
      <c r="AK23" s="331"/>
    </row>
  </sheetData>
  <conditionalFormatting sqref="D10:D11">
    <cfRule type="containsText" dxfId="202" priority="4" operator="containsText" text="Да">
      <formula>NOT(ISERROR(SEARCH("Да",D10)))</formula>
    </cfRule>
  </conditionalFormatting>
  <conditionalFormatting sqref="D21">
    <cfRule type="containsText" dxfId="201" priority="9" operator="containsText" text="Да">
      <formula>NOT(ISERROR(SEARCH("Да",D21)))</formula>
    </cfRule>
  </conditionalFormatting>
  <conditionalFormatting sqref="D18">
    <cfRule type="containsText" dxfId="200" priority="1" operator="containsText" text="Да">
      <formula>NOT(ISERROR(SEARCH("Да",D18)))</formula>
    </cfRule>
  </conditionalFormatting>
  <conditionalFormatting sqref="D14">
    <cfRule type="containsText" dxfId="199" priority="3" operator="containsText" text="Да">
      <formula>NOT(ISERROR(SEARCH("Да",D14)))</formula>
    </cfRule>
  </conditionalFormatting>
  <conditionalFormatting sqref="D15">
    <cfRule type="containsText" dxfId="198" priority="2" operator="containsText" text="Да">
      <formula>NOT(ISERROR(SEARCH("Да",D15)))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1 D14:D15 D10:D11 D18">
      <formula1>"Да,Нет"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Лист1</vt:lpstr>
      <vt:lpstr>ИТОГО</vt:lpstr>
      <vt:lpstr>акробатика</vt:lpstr>
      <vt:lpstr>Бильярд</vt:lpstr>
      <vt:lpstr>Баскетбол</vt:lpstr>
      <vt:lpstr>Бокс</vt:lpstr>
      <vt:lpstr>Военно - прикладное многоборье</vt:lpstr>
      <vt:lpstr>Волейбол</vt:lpstr>
      <vt:lpstr>Экстримальный спорт</vt:lpstr>
      <vt:lpstr>Греко - римская борьба</vt:lpstr>
      <vt:lpstr>Городошный спорт</vt:lpstr>
      <vt:lpstr>Дзюдо</vt:lpstr>
      <vt:lpstr>Картинг</vt:lpstr>
      <vt:lpstr>Легкая атлетика</vt:lpstr>
      <vt:lpstr>Лыжные гонки</vt:lpstr>
      <vt:lpstr>Настольный теннис</vt:lpstr>
      <vt:lpstr>Спортивное ориентирование</vt:lpstr>
      <vt:lpstr>Пауэрлифтинг</vt:lpstr>
      <vt:lpstr>Пожаро-спасательный спорт</vt:lpstr>
      <vt:lpstr>Полиатлон</vt:lpstr>
      <vt:lpstr>Плавание</vt:lpstr>
      <vt:lpstr>Регби</vt:lpstr>
      <vt:lpstr>Спартакиада</vt:lpstr>
      <vt:lpstr>Самбо боевое, рукопашный спорт</vt:lpstr>
      <vt:lpstr>Спортивный туризм</vt:lpstr>
      <vt:lpstr>Спортивные танцы</vt:lpstr>
      <vt:lpstr>стрельба пулевая</vt:lpstr>
      <vt:lpstr>Тяжелая атлетика</vt:lpstr>
      <vt:lpstr>Теннис</vt:lpstr>
      <vt:lpstr>Футбол</vt:lpstr>
      <vt:lpstr>Хоккей</vt:lpstr>
      <vt:lpstr>Шахматы, шашки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2016-08-22T06:44:24Z</dcterms:modified>
</cp:coreProperties>
</file>