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nny\Downloads\"/>
    </mc:Choice>
  </mc:AlternateContent>
  <xr:revisionPtr revIDLastSave="0" documentId="13_ncr:1_{80089B90-1583-42A6-AADD-299A681596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structions" sheetId="3" r:id="rId1"/>
    <sheet name="Inventory" sheetId="4" r:id="rId2"/>
    <sheet name="Quote" sheetId="5" r:id="rId3"/>
  </sheets>
  <definedNames>
    <definedName name="Category">Inventory!$N$16:$N$19</definedName>
    <definedName name="Post_to">Inventory!$O$15:$R$15</definedName>
    <definedName name="Postage">Inventory!$O$16:$R$19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5" l="1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2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4" i="5"/>
  <c r="C15" i="5"/>
  <c r="C16" i="5"/>
  <c r="C17" i="5"/>
  <c r="C18" i="5"/>
  <c r="C19" i="5"/>
  <c r="C20" i="5"/>
  <c r="C21" i="5"/>
  <c r="C13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J38" i="5"/>
</calcChain>
</file>

<file path=xl/sharedStrings.xml><?xml version="1.0" encoding="utf-8"?>
<sst xmlns="http://schemas.openxmlformats.org/spreadsheetml/2006/main" count="2858" uniqueCount="1187">
  <si>
    <t>Instructions</t>
  </si>
  <si>
    <t>b)</t>
  </si>
  <si>
    <t>Hint</t>
  </si>
  <si>
    <t>3)</t>
  </si>
  <si>
    <t>2)</t>
  </si>
  <si>
    <t>4a)</t>
  </si>
  <si>
    <t>6)</t>
  </si>
  <si>
    <t>7a)</t>
  </si>
  <si>
    <t>8a)</t>
  </si>
  <si>
    <t>9)</t>
  </si>
  <si>
    <t>10a)</t>
  </si>
  <si>
    <t>c)</t>
  </si>
  <si>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</si>
  <si>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</si>
  <si>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</si>
  <si>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</si>
  <si>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</si>
  <si>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</si>
  <si>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</si>
  <si>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</si>
  <si>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</si>
  <si>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</si>
  <si>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</si>
  <si>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</si>
  <si>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</si>
  <si>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</si>
  <si>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</si>
  <si>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</si>
  <si>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</si>
  <si>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</si>
  <si>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</si>
  <si>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</si>
  <si>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</si>
  <si>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</si>
  <si>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</si>
  <si>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</si>
  <si>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</si>
  <si>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</si>
  <si>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</si>
  <si>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</si>
  <si>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</si>
  <si>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</si>
  <si>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</si>
  <si>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</si>
  <si>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</si>
  <si>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</si>
  <si>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</si>
  <si>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</si>
  <si>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</si>
  <si>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</si>
  <si>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</si>
  <si>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</si>
  <si>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</si>
  <si>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</si>
  <si>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</si>
  <si>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</si>
  <si>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</si>
  <si>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</si>
  <si>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</si>
  <si>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</si>
  <si>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</si>
  <si>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</si>
  <si>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</si>
  <si>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</si>
  <si>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</si>
  <si>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</si>
  <si>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</si>
  <si>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</si>
  <si>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</si>
  <si>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</si>
  <si>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</si>
  <si>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</si>
  <si>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</si>
  <si>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</si>
  <si>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</si>
  <si>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</si>
  <si>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</si>
  <si>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</si>
  <si>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</si>
  <si>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</si>
  <si>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</si>
  <si>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</si>
  <si>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</si>
  <si>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</si>
  <si>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</si>
  <si>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</si>
  <si>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</si>
  <si>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</si>
  <si>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</si>
  <si>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</si>
  <si>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</si>
  <si>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</si>
  <si>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</si>
  <si>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</si>
  <si>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</si>
  <si>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</si>
  <si>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</si>
  <si>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</si>
  <si>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</si>
  <si>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</si>
  <si>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</si>
  <si>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</si>
  <si>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</si>
  <si>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</si>
  <si>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</si>
  <si>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</si>
  <si>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</si>
  <si>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</si>
  <si>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</si>
  <si>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</si>
  <si>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</si>
  <si>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</si>
  <si>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</si>
  <si>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</si>
  <si>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</si>
  <si>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</si>
  <si>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</si>
  <si>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</si>
  <si>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</si>
  <si>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</si>
  <si>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</si>
  <si>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</si>
  <si>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</si>
  <si>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</si>
  <si>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</si>
  <si>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</si>
  <si>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</si>
  <si>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</si>
  <si>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</si>
  <si>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</si>
  <si>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</si>
  <si>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</si>
  <si>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</si>
  <si>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</si>
  <si>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</si>
  <si>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</si>
  <si>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</si>
  <si>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</si>
  <si>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</si>
  <si>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</si>
  <si>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</si>
  <si>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</si>
  <si>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</si>
  <si>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</si>
  <si>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</si>
  <si>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</si>
  <si>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</si>
  <si>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</si>
  <si>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</si>
  <si>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</si>
  <si>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</si>
  <si>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</si>
  <si>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</si>
  <si>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</si>
  <si>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</si>
  <si>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</si>
  <si>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</si>
  <si>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</si>
  <si>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</si>
  <si>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</si>
  <si>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</si>
  <si>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</si>
  <si>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</si>
  <si>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</si>
  <si>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</si>
  <si>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</si>
  <si>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</si>
  <si>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</si>
  <si>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</si>
  <si>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</si>
  <si>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</si>
  <si>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</si>
  <si>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</si>
  <si>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</si>
  <si>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</si>
  <si>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</si>
  <si>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</si>
  <si>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</si>
  <si>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</si>
  <si>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</si>
  <si>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</si>
  <si>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</si>
  <si>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</si>
  <si>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</si>
  <si>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</si>
  <si>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</si>
  <si>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</si>
  <si>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</si>
  <si>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</si>
  <si>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</si>
  <si>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</si>
  <si>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</si>
  <si>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</si>
  <si>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</si>
  <si>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</si>
  <si>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</si>
  <si>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</si>
  <si>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</si>
  <si>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</si>
  <si>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</si>
  <si>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</si>
  <si>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</si>
  <si>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</si>
  <si>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</si>
  <si>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</si>
  <si>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</si>
  <si>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</si>
  <si>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</si>
  <si>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</si>
  <si>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</si>
  <si>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</si>
  <si>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</si>
  <si>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</si>
  <si>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</si>
  <si>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</si>
  <si>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</si>
  <si>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</si>
  <si>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</si>
  <si>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</si>
  <si>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</si>
  <si>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</si>
  <si>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</si>
  <si>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</si>
  <si>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</si>
  <si>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</si>
  <si>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</si>
  <si>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</si>
  <si>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</si>
  <si>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</si>
  <si>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</si>
  <si>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</si>
  <si>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</si>
  <si>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</si>
  <si>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</si>
  <si>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</si>
  <si>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</si>
  <si>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</si>
  <si>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</si>
  <si>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</si>
  <si>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</si>
  <si>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</si>
  <si>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</si>
  <si>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</si>
  <si>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</si>
  <si>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</si>
  <si>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</si>
  <si>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</si>
  <si>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</si>
  <si>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</si>
  <si>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</si>
  <si>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</si>
  <si>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</si>
  <si>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</si>
  <si>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</si>
  <si>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</si>
  <si>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</si>
  <si>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</si>
  <si>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</si>
  <si>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</si>
  <si>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</si>
  <si>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</si>
  <si>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</si>
  <si>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</si>
  <si>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</si>
  <si>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</si>
  <si>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</si>
  <si>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</si>
  <si>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</si>
  <si>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</si>
  <si>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</si>
  <si>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</si>
  <si>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</si>
  <si>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</si>
  <si>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</si>
  <si>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</si>
  <si>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</si>
  <si>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</si>
  <si>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</si>
  <si>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</si>
  <si>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</si>
  <si>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</si>
  <si>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</si>
  <si>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</si>
  <si>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</si>
  <si>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</si>
  <si>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</si>
  <si>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</si>
  <si>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</si>
  <si>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</si>
  <si>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</si>
  <si>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</si>
  <si>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</si>
  <si>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</si>
  <si>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</si>
  <si>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</si>
  <si>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</si>
  <si>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</si>
  <si>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</si>
  <si>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</si>
  <si>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</si>
  <si>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</si>
  <si>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</si>
  <si>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</si>
  <si>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</si>
  <si>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</si>
  <si>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</si>
  <si>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</si>
  <si>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</si>
  <si>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</si>
  <si>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</si>
  <si>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</si>
  <si>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</si>
  <si>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</si>
  <si>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</si>
  <si>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</si>
  <si>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</si>
  <si>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</si>
  <si>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</si>
  <si>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</si>
  <si>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</si>
  <si>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</si>
  <si>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</si>
  <si>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</si>
  <si>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</si>
  <si>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</si>
  <si>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</si>
  <si>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</si>
  <si>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</si>
  <si>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</si>
  <si>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</si>
  <si>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</si>
  <si>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</si>
  <si>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</si>
  <si>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</si>
  <si>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</si>
  <si>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</si>
  <si>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</si>
  <si>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</si>
  <si>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</si>
  <si>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</si>
  <si>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</si>
  <si>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</si>
  <si>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</si>
  <si>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</si>
  <si>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</si>
  <si>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</si>
  <si>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</si>
  <si>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</si>
  <si>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</si>
  <si>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</si>
  <si>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</si>
  <si>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</si>
  <si>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</si>
  <si>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</si>
  <si>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</si>
  <si>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</si>
  <si>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</si>
  <si>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</si>
  <si>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</si>
  <si>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</si>
  <si>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</si>
  <si>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</si>
  <si>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</si>
  <si>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</si>
  <si>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</si>
  <si>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</si>
  <si>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</si>
  <si>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</si>
  <si>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</si>
  <si>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</si>
  <si>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</si>
  <si>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</si>
  <si>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</si>
  <si>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</si>
  <si>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</si>
  <si>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</si>
  <si>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</si>
  <si>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</si>
  <si>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</si>
  <si>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</si>
  <si>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</si>
  <si>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</si>
  <si>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</si>
  <si>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</si>
  <si>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</si>
  <si>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</si>
  <si>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</si>
  <si>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</si>
  <si>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</si>
  <si>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</si>
  <si>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</si>
  <si>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</si>
  <si>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</si>
  <si>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</si>
  <si>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</si>
  <si>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</si>
  <si>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</si>
  <si>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</si>
  <si>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</si>
  <si>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</si>
  <si>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</si>
  <si>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</si>
  <si>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</si>
  <si>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</si>
  <si>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</si>
  <si>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</si>
  <si>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</si>
  <si>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</si>
  <si>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</si>
  <si>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</si>
  <si>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</si>
  <si>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</si>
  <si>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</si>
  <si>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</si>
  <si>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</si>
  <si>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</si>
  <si>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</si>
  <si>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</si>
  <si>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</si>
  <si>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</si>
  <si>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</si>
  <si>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</si>
  <si>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</si>
  <si>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</si>
  <si>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</si>
  <si>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</si>
  <si>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</si>
  <si>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</si>
  <si>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</si>
  <si>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</si>
  <si>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</si>
  <si>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</si>
  <si>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</si>
  <si>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</si>
  <si>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</si>
  <si>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</si>
  <si>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</si>
  <si>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</si>
  <si>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</si>
  <si>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</si>
  <si>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</si>
  <si>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</si>
  <si>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</si>
  <si>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</si>
  <si>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</si>
  <si>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</si>
  <si>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</si>
  <si>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</si>
  <si>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</si>
  <si>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</si>
  <si>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</si>
  <si>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</si>
  <si>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</si>
  <si>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</si>
  <si>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</si>
  <si>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</si>
  <si>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</si>
  <si>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</si>
  <si>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</si>
  <si>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</si>
  <si>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</si>
  <si>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</si>
  <si>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</si>
  <si>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</si>
  <si>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</si>
  <si>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</si>
  <si>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</si>
  <si>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</si>
  <si>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</si>
  <si>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</si>
  <si>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</si>
  <si>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</si>
  <si>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</si>
  <si>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</si>
  <si>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</si>
  <si>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</si>
  <si>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</si>
  <si>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</si>
  <si>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</si>
  <si>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</si>
  <si>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</si>
  <si>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</si>
  <si>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</si>
  <si>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</si>
  <si>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</si>
  <si>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</si>
  <si>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</si>
  <si>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</si>
  <si>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</si>
  <si>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</si>
  <si>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</si>
  <si>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</si>
  <si>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</si>
  <si>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</si>
  <si>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</si>
  <si>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</si>
  <si>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</si>
  <si>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</si>
  <si>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</si>
  <si>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</si>
  <si>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</si>
  <si>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</si>
  <si>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</si>
  <si>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</si>
  <si>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</si>
  <si>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</si>
  <si>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</si>
  <si>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</si>
  <si>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</si>
  <si>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</si>
  <si>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</si>
  <si>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</si>
  <si>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</si>
  <si>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</si>
  <si>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</si>
  <si>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</si>
  <si>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</si>
  <si>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</si>
  <si>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</si>
  <si>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</si>
  <si>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</si>
  <si>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</si>
  <si>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</si>
  <si>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</si>
  <si>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</si>
  <si>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</si>
  <si>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</si>
  <si>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</si>
  <si>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</si>
  <si>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</si>
  <si>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</si>
  <si>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</si>
  <si>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</si>
  <si>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</si>
  <si>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</si>
  <si>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</si>
  <si>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</si>
  <si>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</si>
  <si>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</si>
  <si>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</si>
  <si>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</si>
  <si>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</si>
  <si>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</si>
  <si>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</si>
  <si>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</si>
  <si>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</si>
  <si>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</si>
  <si>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</si>
  <si>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</si>
  <si>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</si>
  <si>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</si>
  <si>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</si>
  <si>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</si>
  <si>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</si>
  <si>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</si>
  <si>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</si>
  <si>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</si>
  <si>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</si>
  <si>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</si>
  <si>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</si>
  <si>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</si>
  <si>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</si>
  <si>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</si>
  <si>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</si>
  <si>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</si>
  <si>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</si>
  <si>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</si>
  <si>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</si>
  <si>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</si>
  <si>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</si>
  <si>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</si>
  <si>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</si>
  <si>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</si>
  <si>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</si>
  <si>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</si>
  <si>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</si>
  <si>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</si>
  <si>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</si>
  <si>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</si>
  <si>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</si>
  <si>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</si>
  <si>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</si>
  <si>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</si>
  <si>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</si>
  <si>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</si>
  <si>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</si>
  <si>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</si>
  <si>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</si>
  <si>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</si>
  <si>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</si>
  <si>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</si>
  <si>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</si>
  <si>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</si>
  <si>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</si>
  <si>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</si>
  <si>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</si>
  <si>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</si>
  <si>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</si>
  <si>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</si>
  <si>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</si>
  <si>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</si>
  <si>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</si>
  <si>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</si>
  <si>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</si>
  <si>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</si>
  <si>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</si>
  <si>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</si>
  <si>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</si>
  <si>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</si>
  <si>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</si>
  <si>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</si>
  <si>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</si>
  <si>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</si>
  <si>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</si>
  <si>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</si>
  <si>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</si>
  <si>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</si>
  <si>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</si>
  <si>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</si>
  <si>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</si>
  <si>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</si>
  <si>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</si>
  <si>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</si>
  <si>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</si>
  <si>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</si>
  <si>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</si>
  <si>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</si>
  <si>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</si>
  <si>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</si>
  <si>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</si>
  <si>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</si>
  <si>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</si>
  <si>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</si>
  <si>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</si>
  <si>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</si>
  <si>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</si>
  <si>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</si>
  <si>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</si>
  <si>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</si>
  <si>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</si>
  <si>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</si>
  <si>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</si>
  <si>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</si>
  <si>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</si>
  <si>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</si>
  <si>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</si>
  <si>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</si>
  <si>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</si>
  <si>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</si>
  <si>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</si>
  <si>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</si>
  <si>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</si>
  <si>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</si>
  <si>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</si>
  <si>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</si>
  <si>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</si>
  <si>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</si>
  <si>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</si>
  <si>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</si>
  <si>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</si>
  <si>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</si>
  <si>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</si>
  <si>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</si>
  <si>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</si>
  <si>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</si>
  <si>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</si>
  <si>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</si>
  <si>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</si>
  <si>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</si>
  <si>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</si>
  <si>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</si>
  <si>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</si>
  <si>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</si>
  <si>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</si>
  <si>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</si>
  <si>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</si>
  <si>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</si>
  <si>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</si>
  <si>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</si>
  <si>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</si>
  <si>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</si>
  <si>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</si>
  <si>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</si>
  <si>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</si>
  <si>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</si>
  <si>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</si>
  <si>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</si>
  <si>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</si>
  <si>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</si>
  <si>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</si>
  <si>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</si>
  <si>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</si>
  <si>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</si>
  <si>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</si>
  <si>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</si>
  <si>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</si>
  <si>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</si>
  <si>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</si>
  <si>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</si>
  <si>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</si>
  <si>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</si>
  <si>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</si>
  <si>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</si>
  <si>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</si>
  <si>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</si>
  <si>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</si>
  <si>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</si>
  <si>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</si>
  <si>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</si>
  <si>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</si>
  <si>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</si>
  <si>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</si>
  <si>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</si>
  <si>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</si>
  <si>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</si>
  <si>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</si>
  <si>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</si>
  <si>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</si>
  <si>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</si>
  <si>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</si>
  <si>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</si>
  <si>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</si>
  <si>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</si>
  <si>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</si>
  <si>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</si>
  <si>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</si>
  <si>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</si>
  <si>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</si>
  <si>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</si>
  <si>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</si>
  <si>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</si>
  <si>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</si>
  <si>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</si>
  <si>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</si>
  <si>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</si>
  <si>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</si>
  <si>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</si>
  <si>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</si>
  <si>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</si>
  <si>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</si>
  <si>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</si>
  <si>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</si>
  <si>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</si>
  <si>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</si>
  <si>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</si>
  <si>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</si>
  <si>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</si>
  <si>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</si>
  <si>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</si>
  <si>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</si>
  <si>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</si>
  <si>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</si>
  <si>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</si>
  <si>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</si>
  <si>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</si>
  <si>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</si>
  <si>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</si>
  <si>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</si>
  <si>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</si>
  <si>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</si>
  <si>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</si>
  <si>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</si>
  <si>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</si>
  <si>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</si>
  <si>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</si>
  <si>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</si>
  <si>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</si>
  <si>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</si>
  <si>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</si>
  <si>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</si>
  <si>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</si>
  <si>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</si>
  <si>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</si>
  <si>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</si>
  <si>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</si>
  <si>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</si>
  <si>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</si>
  <si>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</si>
  <si>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</si>
  <si>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</si>
  <si>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</si>
  <si>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</si>
  <si>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</si>
  <si>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</si>
  <si>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</si>
  <si>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</si>
  <si>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</si>
  <si>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</si>
  <si>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</si>
  <si>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</si>
  <si>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</si>
  <si>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</si>
  <si>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</si>
  <si>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</si>
  <si>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</si>
  <si>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</si>
  <si>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</si>
  <si>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</si>
  <si>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</si>
  <si>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</si>
  <si>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</si>
  <si>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</si>
  <si>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</si>
  <si>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</si>
  <si>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</si>
  <si>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</si>
  <si>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</si>
  <si>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</si>
  <si>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</si>
  <si>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</si>
  <si>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</si>
  <si>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</si>
  <si>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</si>
  <si>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</si>
  <si>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</si>
  <si>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</si>
  <si>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</si>
  <si>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</si>
  <si>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</si>
  <si>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</si>
  <si>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</si>
  <si>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</si>
  <si>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</si>
  <si>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</si>
  <si>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</si>
  <si>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</si>
  <si>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</si>
  <si>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</si>
  <si>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</si>
  <si>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</si>
  <si>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</si>
  <si>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</si>
  <si>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</si>
  <si>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</si>
  <si>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</si>
  <si>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</si>
  <si>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</si>
  <si>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</si>
  <si>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</si>
  <si>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</si>
  <si>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</si>
  <si>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</si>
  <si>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</si>
  <si>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</si>
  <si>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</si>
  <si>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</si>
  <si>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</si>
  <si>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</si>
  <si>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</si>
  <si>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</si>
  <si>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</si>
  <si>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</si>
  <si>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</si>
  <si>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</si>
  <si>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</si>
  <si>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</si>
  <si>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</si>
  <si>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</si>
  <si>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</si>
  <si>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</si>
  <si>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</si>
  <si>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</si>
  <si>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</si>
  <si>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</si>
  <si>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</si>
  <si>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</si>
  <si>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</si>
  <si>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</si>
  <si>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</si>
  <si>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</si>
  <si>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</si>
  <si>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</si>
  <si>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</si>
  <si>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</si>
  <si>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</si>
  <si>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</si>
  <si>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</si>
  <si>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</si>
  <si>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</si>
  <si>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</si>
  <si>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</si>
  <si>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</si>
  <si>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</si>
  <si>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</si>
  <si>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</si>
  <si>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</si>
  <si>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</si>
  <si>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</si>
  <si>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</si>
  <si>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</si>
  <si>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</si>
  <si>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</si>
  <si>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</si>
  <si>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</si>
  <si>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</si>
  <si>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</si>
  <si>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</si>
  <si>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</si>
  <si>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</si>
  <si>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</si>
  <si>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</si>
  <si>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</si>
  <si>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</si>
  <si>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</si>
  <si>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</si>
  <si>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</si>
  <si>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</si>
  <si>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</si>
  <si>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</si>
  <si>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</si>
  <si>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</si>
  <si>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</si>
  <si>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</si>
  <si>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</si>
  <si>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</si>
  <si>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</si>
  <si>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</si>
  <si>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</si>
  <si>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</si>
  <si>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</si>
  <si>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</si>
  <si>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</si>
  <si>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</si>
  <si>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</si>
  <si>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</si>
  <si>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</si>
  <si>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</si>
  <si>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</si>
  <si>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</si>
  <si>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</si>
  <si>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</si>
  <si>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</si>
  <si>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</si>
  <si>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</si>
  <si>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</si>
  <si>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</si>
  <si>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</si>
  <si>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</si>
  <si>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</si>
  <si>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</si>
  <si>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</si>
  <si>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</si>
  <si>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</si>
  <si>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</si>
  <si>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</si>
  <si>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</si>
  <si>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</si>
  <si>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</si>
  <si>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</si>
  <si>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</si>
  <si>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</si>
  <si>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</si>
  <si>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</si>
  <si>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</si>
  <si>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</si>
  <si>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</si>
  <si>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</si>
  <si>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</si>
  <si>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</si>
  <si>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</si>
  <si>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</si>
  <si>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</si>
  <si>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</si>
  <si>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</si>
  <si>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</si>
  <si>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</si>
  <si>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</si>
  <si>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</si>
  <si>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</si>
  <si>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</si>
  <si>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</si>
  <si>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</si>
  <si>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</si>
  <si>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</si>
  <si>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</si>
  <si>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</si>
  <si>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</si>
  <si>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</si>
  <si>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</si>
  <si>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</si>
  <si>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</si>
  <si>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</si>
  <si>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</si>
  <si>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</si>
  <si>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</si>
  <si>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</si>
  <si>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</si>
  <si>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</si>
  <si>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</si>
  <si>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</si>
  <si>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</si>
  <si>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</si>
  <si>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</si>
  <si>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</si>
  <si>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</si>
  <si>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</si>
  <si>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</si>
  <si>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</si>
  <si>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</si>
  <si>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</si>
  <si>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</si>
  <si>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</si>
  <si>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</si>
  <si>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</si>
  <si>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</si>
  <si>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</si>
  <si>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</si>
  <si>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</si>
  <si>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</si>
  <si>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</si>
  <si>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</si>
  <si>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</si>
  <si>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</si>
  <si>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</si>
  <si>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</si>
  <si>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</si>
  <si>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</si>
  <si>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</si>
  <si>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</si>
  <si>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</si>
  <si>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</si>
  <si>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</si>
  <si>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</si>
  <si>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</si>
  <si>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</si>
  <si>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</si>
  <si>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</si>
  <si>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</si>
  <si>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</si>
  <si>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</si>
  <si>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</si>
  <si>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</si>
  <si>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</si>
  <si>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</si>
  <si>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</si>
  <si>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</si>
  <si>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</si>
  <si>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</si>
  <si>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</si>
  <si>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</si>
  <si>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</si>
  <si>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</si>
  <si>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</si>
  <si>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</si>
  <si>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</si>
  <si>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</si>
  <si>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</si>
  <si>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</si>
  <si>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</si>
  <si>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</si>
  <si>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</si>
  <si>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</si>
  <si>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</si>
  <si>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</si>
  <si>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</si>
  <si>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</si>
  <si>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</si>
  <si>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</si>
  <si>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</si>
  <si>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</si>
  <si>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</si>
  <si>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</si>
  <si>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</si>
  <si>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</si>
  <si>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</si>
  <si>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</si>
  <si>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</si>
  <si>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</si>
  <si>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</si>
  <si>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</si>
  <si>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</si>
  <si>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</si>
  <si>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</si>
  <si>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</si>
  <si>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</si>
  <si>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</si>
  <si>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</si>
  <si>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</si>
  <si>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</si>
  <si>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</si>
  <si>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</si>
  <si>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</si>
  <si>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</si>
  <si>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</si>
  <si>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</si>
  <si>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</si>
  <si>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</si>
  <si>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</si>
  <si>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</si>
  <si>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</si>
  <si>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</si>
  <si>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</si>
  <si>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</si>
  <si>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</si>
  <si>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</si>
  <si>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</si>
  <si>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</si>
  <si>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</si>
  <si>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</si>
  <si>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</si>
  <si>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</si>
  <si>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</si>
  <si>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</si>
  <si>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</si>
  <si>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</si>
  <si>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</si>
  <si>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</si>
  <si>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</si>
  <si>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</si>
  <si>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</si>
  <si>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</si>
  <si>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</si>
  <si>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</si>
  <si>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</si>
  <si>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</si>
  <si>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</si>
  <si>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</si>
  <si>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</si>
  <si>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</si>
  <si>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</si>
  <si>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</si>
  <si>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</si>
  <si>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</si>
  <si>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</si>
  <si>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</si>
  <si>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</si>
  <si>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</si>
  <si>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</si>
  <si>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</si>
  <si>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</si>
  <si>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</si>
  <si>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</si>
  <si>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</si>
  <si>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</si>
  <si>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</si>
  <si>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</si>
  <si>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</si>
  <si>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</si>
  <si>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</si>
  <si>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</si>
  <si>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</si>
  <si>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</si>
  <si>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</si>
  <si>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</si>
  <si>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</si>
  <si>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</si>
  <si>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</si>
  <si>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</si>
  <si>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</si>
  <si>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</si>
  <si>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</si>
  <si>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</si>
  <si>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</si>
  <si>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</si>
  <si>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</si>
  <si>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</si>
  <si>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</si>
  <si>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</si>
  <si>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1)</t>
  </si>
  <si>
    <t>5a)</t>
  </si>
  <si>
    <r>
      <t xml:space="preserve">Name the range N16:N19 </t>
    </r>
    <r>
      <rPr>
        <b/>
        <sz val="11"/>
        <color theme="1"/>
        <rFont val="Calibri"/>
        <family val="2"/>
        <scheme val="minor"/>
      </rPr>
      <t>Category</t>
    </r>
  </si>
  <si>
    <r>
      <t xml:space="preserve">Name the range O15:R15 </t>
    </r>
    <r>
      <rPr>
        <b/>
        <sz val="11"/>
        <color theme="1"/>
        <rFont val="Calibri"/>
        <family val="2"/>
        <scheme val="minor"/>
      </rPr>
      <t>Post_to</t>
    </r>
  </si>
  <si>
    <r>
      <t xml:space="preserve">Name the range O16:R19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</t>
    </r>
  </si>
  <si>
    <t>complete the rest of the information by looking up the appropriate values in the Inventory sheet.</t>
  </si>
  <si>
    <t>Week 5 Practice Challenge</t>
  </si>
  <si>
    <t>Excel Skills for Data Analytics and Visualization</t>
  </si>
  <si>
    <t>Course 1 — Excel Fundamentals for Data Analysis</t>
  </si>
  <si>
    <t xml:space="preserve">on backorder to not need to be ordered again. </t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</si>
  <si>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again to use a second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destination in cell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Post_to</t>
    </r>
    <r>
      <rPr>
        <sz val="11"/>
        <color theme="1"/>
        <rFont val="Calibri"/>
        <family val="2"/>
        <scheme val="minor"/>
      </rPr>
      <t xml:space="preserve"> to calculate the column.</t>
    </r>
  </si>
  <si>
    <r>
      <t xml:space="preserve">Copy the formula down and change the destination in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Interstate</t>
    </r>
    <r>
      <rPr>
        <sz val="11"/>
        <color theme="1"/>
        <rFont val="Calibri"/>
        <family val="2"/>
        <scheme val="minor"/>
      </rPr>
      <t>.</t>
    </r>
  </si>
  <si>
    <r>
      <t xml:space="preserve">The following instructions are to be carried out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sheet. The inventory shows how many of each item we have in stock and how much they cost.</t>
    </r>
  </si>
  <si>
    <r>
      <t xml:space="preserve">When stock level falls below the minimum (shown in </t>
    </r>
    <r>
      <rPr>
        <b/>
        <sz val="11"/>
        <color theme="1"/>
        <rFont val="Calibri"/>
        <family val="2"/>
        <scheme val="minor"/>
      </rPr>
      <t>P5</t>
    </r>
    <r>
      <rPr>
        <sz val="11"/>
        <color theme="1"/>
        <rFont val="Calibri"/>
        <family val="2"/>
        <scheme val="minor"/>
      </rPr>
      <t>) we need to re-order. Sometimes the supplier does not have stock and so we indicate it is on backorder, items already</t>
    </r>
  </si>
  <si>
    <r>
      <t xml:space="preserve">In </t>
    </r>
    <r>
      <rPr>
        <b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determine if the </t>
    </r>
    <r>
      <rPr>
        <b/>
        <sz val="11"/>
        <color theme="1"/>
        <rFont val="Calibri"/>
        <family val="2"/>
        <scheme val="minor"/>
      </rPr>
      <t>Num in Stock</t>
    </r>
    <r>
      <rPr>
        <sz val="11"/>
        <color theme="1"/>
        <rFont val="Calibri"/>
        <family val="2"/>
        <scheme val="minor"/>
      </rPr>
      <t xml:space="preserve"> is below the minimum stock level. If it is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</si>
  <si>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create a calculation to check if that item is below minimum stock level and NOT on backorder. If both are true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</si>
  <si>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 calculate the retail price. If it is a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item (has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column) add 25% to the cost price, otherwise add 18% to the cost price.</t>
    </r>
  </si>
  <si>
    <r>
      <t xml:space="preserve">The reorder quantities table in </t>
    </r>
    <r>
      <rPr>
        <b/>
        <sz val="11"/>
        <color theme="1"/>
        <rFont val="Calibri"/>
        <family val="2"/>
        <scheme val="minor"/>
      </rPr>
      <t>N9:O12</t>
    </r>
    <r>
      <rPr>
        <sz val="11"/>
        <color theme="1"/>
        <rFont val="Calibri"/>
        <family val="2"/>
        <scheme val="minor"/>
      </rPr>
      <t xml:space="preserve"> indicates how many items we need to reorder for each category. 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 use a nested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to calculate the reorder quantity.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</si>
  <si>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solve the same problem but using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>.</t>
    </r>
  </si>
  <si>
    <r>
      <t xml:space="preserve">The rest of the instructions are to be carried out in the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sheet. This sheet shows a list of items the customer wishes to purchase and how many of each. We need to </t>
    </r>
  </si>
  <si>
    <r>
      <t xml:space="preserve">In </t>
    </r>
    <r>
      <rPr>
        <b/>
        <sz val="11"/>
        <color theme="1"/>
        <rFont val="Calibri"/>
        <family val="2"/>
        <scheme val="minor"/>
      </rPr>
      <t>C13</t>
    </r>
    <r>
      <rPr>
        <sz val="11"/>
        <color theme="1"/>
        <rFont val="Calibri"/>
        <family val="2"/>
        <scheme val="minor"/>
      </rPr>
      <t xml:space="preserve"> we want to automatically number rows that have items. Check if </t>
    </r>
    <r>
      <rPr>
        <b/>
        <sz val="11"/>
        <color theme="1"/>
        <rFont val="Calibri"/>
        <family val="2"/>
        <scheme val="minor"/>
      </rPr>
      <t>D13&gt;0</t>
    </r>
    <r>
      <rPr>
        <sz val="11"/>
        <color theme="1"/>
        <rFont val="Calibri"/>
        <family val="2"/>
        <scheme val="minor"/>
      </rPr>
      <t xml:space="preserve">, if it is add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C12</t>
    </r>
    <r>
      <rPr>
        <sz val="11"/>
        <color theme="1"/>
        <rFont val="Calibri"/>
        <family val="2"/>
        <scheme val="minor"/>
      </rPr>
      <t xml:space="preserve">, otherwise leave blank. Copy the formula down to </t>
    </r>
    <r>
      <rPr>
        <b/>
        <sz val="11"/>
        <color theme="1"/>
        <rFont val="Calibri"/>
        <family val="2"/>
        <scheme val="minor"/>
      </rPr>
      <t>C36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</si>
  <si>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E12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item description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E36</t>
    </r>
    <r>
      <rPr>
        <sz val="11"/>
        <color theme="1"/>
        <rFont val="Calibri"/>
        <family val="2"/>
        <scheme val="minor"/>
      </rPr>
      <t>.</t>
    </r>
  </si>
  <si>
    <r>
      <t xml:space="preserve">Where there are no item codes you will get an N/A. 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</si>
  <si>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category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F36</t>
    </r>
    <r>
      <rPr>
        <sz val="11"/>
        <color theme="1"/>
        <rFont val="Calibri"/>
        <family val="2"/>
        <scheme val="minor"/>
      </rPr>
      <t>.</t>
    </r>
  </si>
  <si>
    <r>
      <t xml:space="preserve">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</si>
  <si>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H12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 xml:space="preserve"> to get the retail price for that item from the inventory table, again adjusting the formula to show "" instead of N/A. Copy to </t>
    </r>
    <r>
      <rPr>
        <b/>
        <sz val="11"/>
        <color theme="1"/>
        <rFont val="Calibri"/>
        <family val="2"/>
        <scheme val="minor"/>
      </rPr>
      <t>H36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</si>
  <si>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function to get the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Category 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, use the named range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the array and type 4 for the row and 2 for the column.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</si>
  <si>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to use a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to calculate the row.</t>
    </r>
  </si>
  <si>
    <r>
      <t xml:space="preserve">The finished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should look something like this: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</si>
</sst>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_);[Red]\(&quot;$&quot;#,##0\)"/>
    <numFmt numFmtId="166" formatCode="#,##0.00;[Red]\-#,##0.00;"/>
  </numFmts>
  <fonts count="2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8" fillId="0" borderId="0"/>
    <xf numFmtId="0" fontId="20" fillId="0" borderId="2" applyFill="0" applyBorder="0" applyProtection="0">
      <alignment horizontal="left" vertical="center"/>
    </xf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19" fillId="0" borderId="0"/>
  </cellStyleXfs>
  <cellXfs count="97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1" applyFill="1" applyBorder="1" applyAlignment="1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5" fillId="0" borderId="3" xfId="0" applyFont="1" applyBorder="1" applyAlignment="1">
      <alignment horizontal="left"/>
    </xf>
    <xf numFmtId="164" fontId="16" fillId="7" borderId="4" xfId="0" applyNumberFormat="1" applyFont="1" applyFill="1" applyBorder="1"/>
    <xf numFmtId="0" fontId="17" fillId="0" borderId="0" xfId="0" applyFont="1"/>
    <xf numFmtId="49" fontId="16" fillId="0" borderId="3" xfId="0" applyNumberFormat="1" applyFont="1" applyBorder="1" applyAlignment="1">
      <alignment horizontal="left"/>
    </xf>
    <xf numFmtId="0" fontId="16" fillId="0" borderId="3" xfId="0" applyFont="1" applyBorder="1"/>
    <xf numFmtId="0" fontId="13" fillId="3" borderId="0" xfId="2" applyFont="1" applyBorder="1" applyAlignment="1">
      <alignment horizontal="center"/>
    </xf>
    <xf numFmtId="0" fontId="9" fillId="2" borderId="0" xfId="4" applyFill="1" applyBorder="1" applyAlignment="1">
      <alignment horizontal="center"/>
    </xf>
    <xf numFmtId="49" fontId="15" fillId="0" borderId="3" xfId="5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6" fillId="0" borderId="4" xfId="0" applyNumberFormat="1" applyFont="1" applyBorder="1"/>
    <xf numFmtId="0" fontId="16" fillId="0" borderId="4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12" fillId="0" borderId="2" xfId="0" applyNumberFormat="1" applyFont="1" applyBorder="1"/>
    <xf numFmtId="0" fontId="2" fillId="9" borderId="0" xfId="8" applyAlignment="1">
      <alignment horizontal="center"/>
    </xf>
    <xf numFmtId="9" fontId="14" fillId="0" borderId="2" xfId="3" applyNumberFormat="1" applyFont="1" applyFill="1" applyBorder="1" applyAlignment="1"/>
    <xf numFmtId="0" fontId="14" fillId="0" borderId="2" xfId="3" applyFont="1" applyFill="1" applyBorder="1" applyAlignment="1"/>
    <xf numFmtId="0" fontId="15" fillId="7" borderId="4" xfId="5" applyFont="1" applyFill="1" applyBorder="1"/>
    <xf numFmtId="0" fontId="16" fillId="7" borderId="4" xfId="0" applyFont="1" applyFill="1" applyBorder="1" applyAlignment="1">
      <alignment horizontal="center"/>
    </xf>
    <xf numFmtId="4" fontId="16" fillId="7" borderId="4" xfId="0" applyNumberFormat="1" applyFont="1" applyFill="1" applyBorder="1" applyAlignment="1">
      <alignment horizontal="center"/>
    </xf>
    <xf numFmtId="0" fontId="16" fillId="7" borderId="4" xfId="0" applyFont="1" applyFill="1" applyBorder="1"/>
    <xf numFmtId="4" fontId="16" fillId="7" borderId="4" xfId="0" applyNumberFormat="1" applyFont="1" applyFill="1" applyBorder="1" applyAlignment="1">
      <alignment horizontal="left"/>
    </xf>
    <xf numFmtId="165" fontId="16" fillId="7" borderId="4" xfId="0" applyNumberFormat="1" applyFont="1" applyFill="1" applyBorder="1"/>
    <xf numFmtId="0" fontId="15" fillId="7" borderId="4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6" xfId="9" applyFont="1" applyBorder="1"/>
    <xf numFmtId="0" fontId="3" fillId="0" borderId="7" xfId="9" applyFont="1" applyBorder="1"/>
    <xf numFmtId="0" fontId="3" fillId="0" borderId="7" xfId="9" applyFont="1" applyBorder="1" applyAlignment="1">
      <alignment horizontal="left"/>
    </xf>
    <xf numFmtId="0" fontId="3" fillId="0" borderId="7" xfId="9" applyFont="1" applyBorder="1" applyAlignment="1">
      <alignment horizontal="center"/>
    </xf>
    <xf numFmtId="0" fontId="3" fillId="0" borderId="8" xfId="9" applyFont="1" applyBorder="1"/>
    <xf numFmtId="0" fontId="3" fillId="0" borderId="9" xfId="9" applyFont="1" applyBorder="1"/>
    <xf numFmtId="0" fontId="3" fillId="0" borderId="10" xfId="9" applyFont="1" applyBorder="1"/>
    <xf numFmtId="0" fontId="11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21" fillId="10" borderId="0" xfId="9" applyFont="1" applyFill="1" applyAlignment="1">
      <alignment horizontal="center"/>
    </xf>
    <xf numFmtId="0" fontId="22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9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23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21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21" fillId="3" borderId="0" xfId="2" applyFont="1" applyBorder="1" applyAlignment="1" applyProtection="1">
      <alignment horizontal="left"/>
    </xf>
    <xf numFmtId="0" fontId="21" fillId="3" borderId="0" xfId="2" applyFont="1" applyBorder="1" applyAlignment="1" applyProtection="1"/>
    <xf numFmtId="0" fontId="21" fillId="3" borderId="0" xfId="2" applyFont="1" applyBorder="1" applyAlignment="1" applyProtection="1">
      <alignment horizontal="center"/>
    </xf>
    <xf numFmtId="0" fontId="9" fillId="8" borderId="0" xfId="7" applyBorder="1" applyAlignment="1" applyProtection="1">
      <alignment horizontal="left"/>
    </xf>
    <xf numFmtId="0" fontId="3" fillId="0" borderId="11" xfId="9" applyFont="1" applyBorder="1"/>
    <xf numFmtId="0" fontId="24" fillId="0" borderId="12" xfId="9" applyFont="1" applyBorder="1"/>
    <xf numFmtId="0" fontId="3" fillId="0" borderId="12" xfId="9" applyFont="1" applyBorder="1" applyAlignment="1">
      <alignment horizontal="left"/>
    </xf>
    <xf numFmtId="0" fontId="3" fillId="0" borderId="12" xfId="9" applyFont="1" applyBorder="1" applyAlignment="1">
      <alignment horizontal="center"/>
    </xf>
    <xf numFmtId="0" fontId="3" fillId="0" borderId="12" xfId="9" applyFont="1" applyBorder="1"/>
    <xf numFmtId="0" fontId="3" fillId="0" borderId="13" xfId="9" applyFont="1" applyBorder="1"/>
    <xf numFmtId="0" fontId="24" fillId="0" borderId="0" xfId="9" applyFont="1"/>
    <xf numFmtId="0" fontId="24" fillId="0" borderId="0" xfId="9" applyFont="1" applyAlignment="1">
      <alignment horizontal="left"/>
    </xf>
    <xf numFmtId="166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9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10" xfId="9" applyFont="1" applyBorder="1" applyAlignment="1">
      <alignment vertical="center"/>
    </xf>
    <xf numFmtId="0" fontId="0" fillId="0" borderId="0" xfId="0" applyAlignment="1">
      <alignment vertical="center"/>
    </xf>
    <xf numFmtId="164" fontId="16" fillId="0" borderId="4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9" borderId="0" xfId="8" applyAlignment="1">
      <alignment horizontal="center"/>
    </xf>
    <xf numFmtId="0" fontId="13" fillId="3" borderId="0" xfId="2" applyFont="1" applyBorder="1" applyAlignment="1">
      <alignment horizontal="left"/>
    </xf>
    <xf numFmtId="0" fontId="25" fillId="10" borderId="0" xfId="1" applyFont="1" applyFill="1" applyBorder="1" applyAlignment="1" applyProtection="1">
      <alignment horizontal="center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3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E808F6-2A6C-43AD-B0F9-7D5F77FE1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31752</xdr:rowOff>
    </xdr:from>
    <xdr:to>
      <xdr:col>15</xdr:col>
      <xdr:colOff>86687</xdr:colOff>
      <xdr:row>78</xdr:row>
      <xdr:rowOff>30615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677740-C178-4C73-9FA8-05CD87DE4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877971"/>
          <a:ext cx="10080000" cy="62059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7">
      <calculatedColumnFormula>IF(tbl_Inventory[[#This Row],[Premium?]]="y",tbl_Inventory[[#This Row],[Cost Price]]+(tbl_Inventory[[#This Row],[Cost Price]]*Inventory!$P$4),tbl_Inventory[[#This Row],[Cost Price]]+(tbl_Inventory[[#This Row],[Cost Price]]*Inventory!$P$3))</calculatedColumnFormula>
    </tableColumn>
    <tableColumn id="11" xr3:uid="{29B005FA-06DF-47A7-86D8-F83773A44004}" name="Below Min" dataDxfId="6">
      <calculatedColumnFormula>IF(tbl_Inventory[[#This Row],[Num In Stock]]&lt;$P$5,"Y","")</calculatedColumnFormula>
    </tableColumn>
    <tableColumn id="9" xr3:uid="{3D13555F-E3FF-41D6-914C-817AA9B1CC00}" name="Reorder?" dataDxfId="5">
      <calculatedColumnFormula>IF(AND(tbl_Inventory[[#This Row],[Num In Stock]]&lt;Inventory!$P$5,NOT(tbl_Inventory[[#This Row],[On Backorder]]="Y")),"Y","")</calculatedColumnFormula>
    </tableColumn>
    <tableColumn id="12" xr3:uid="{BC9E111A-C964-4635-986C-4EF7B1B009B6}" name="Reorder Qty a" dataDxfId="1">
      <calculatedColumnFormula>IF(tbl_Inventory[[#This Row],[Reorder?]]="Y",IF(tbl_Inventory[[#This Row],[Category]]="A",$O$9,IF(tbl_Inventory[[#This Row],[Category]]="B",$O$10,IF(tbl_Inventory[[#This Row],[Category]]="C",$O$11,IF(tbl_Inventory[[#This Row],[Category]]="D",$O$12,"")))),0)</calculatedColumnFormula>
    </tableColumn>
    <tableColumn id="10" xr3:uid="{DFB30B66-BC6F-4788-9468-08EE28949AEB}" name="Reorder Qty b" dataDxfId="0">
      <calculatedColumnFormula>IF(tbl_Inventory[[#This Row],[Reorder?]]="Y",VLOOKUP(tbl_Inventory[[#This Row],[Category]],tbl_ReorderQty[],2,FALSE),0)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4" headerRowCellStyle="Accent1">
  <tableColumns count="2">
    <tableColumn id="1" xr3:uid="{07A3AB71-F0D8-468B-967E-B4AFE5503AE0}" name="Category" dataDxfId="3" dataCellStyle="20% - Accent3"/>
    <tableColumn id="2" xr3:uid="{355B42E7-B646-4D5A-8173-2ACB444B2F5C}" name="Quantity" dataDxfId="2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44"/>
  <sheetViews>
    <sheetView showGridLines="0" tabSelected="1" topLeftCell="A50" zoomScaleNormal="100" workbookViewId="0">
      <selection activeCell="H17" sqref="H17"/>
    </sheetView>
  </sheetViews>
  <sheetFormatPr defaultRowHeight="14.5" x14ac:dyDescent="0.35"/>
  <cols>
    <col min="1" max="1" width="5.26953125" customWidth="1"/>
    <col min="2" max="2" width="4.453125" style="2" customWidth="1"/>
    <col min="8" max="8" width="12.54296875" customWidth="1"/>
    <col min="15" max="15" width="23.7265625" customWidth="1"/>
    <col min="16" max="16" width="7.453125" style="2" customWidth="1"/>
  </cols>
  <sheetData>
    <row r="2" spans="2:16" ht="31" x14ac:dyDescent="0.7">
      <c r="I2" s="92" t="s">
        <v>1165</v>
      </c>
      <c r="J2" s="92"/>
      <c r="K2" s="92"/>
      <c r="L2" s="92"/>
      <c r="M2" s="92"/>
      <c r="N2" s="92"/>
      <c r="O2" s="92"/>
      <c r="P2" s="92"/>
    </row>
    <row r="3" spans="2:16" ht="21" x14ac:dyDescent="0.5">
      <c r="I3" s="93" t="s">
        <v>1166</v>
      </c>
      <c r="J3" s="93"/>
      <c r="K3" s="93"/>
      <c r="L3" s="93"/>
      <c r="M3" s="93"/>
      <c r="N3" s="93"/>
      <c r="O3" s="93"/>
      <c r="P3" s="93"/>
    </row>
    <row r="4" spans="2:16" ht="17.649999999999999" customHeight="1" x14ac:dyDescent="0.35"/>
    <row r="5" spans="2:16" ht="21.4" customHeight="1" x14ac:dyDescent="0.35">
      <c r="I5" s="91" t="s">
        <v>1164</v>
      </c>
      <c r="J5" s="91"/>
      <c r="K5" s="91"/>
      <c r="L5" s="91"/>
      <c r="M5" s="91"/>
      <c r="N5" s="91"/>
      <c r="O5" s="91"/>
      <c r="P5" s="91"/>
    </row>
    <row r="8" spans="2:16" ht="19" thickBot="1" x14ac:dyDescent="0.5">
      <c r="B8" s="4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</row>
    <row r="9" spans="2:16" ht="19.399999999999999" customHeight="1" x14ac:dyDescent="0.35">
      <c r="B9" t="s">
        <v>1170</v>
      </c>
    </row>
    <row r="10" spans="2:16" x14ac:dyDescent="0.35">
      <c r="B10" t="s">
        <v>1171</v>
      </c>
      <c r="P10"/>
    </row>
    <row r="11" spans="2:16" x14ac:dyDescent="0.35">
      <c r="B11" t="s">
        <v>1167</v>
      </c>
      <c r="P11"/>
    </row>
    <row r="12" spans="2:16" ht="8.25" customHeight="1" x14ac:dyDescent="0.35"/>
    <row r="13" spans="2:16" x14ac:dyDescent="0.35">
      <c r="B13" s="2" t="s">
        <v>1158</v>
      </c>
      <c r="C13" t="s">
        <v>1172</v>
      </c>
    </row>
    <row r="14" spans="2:16" ht="8.25" customHeight="1" x14ac:dyDescent="0.35"/>
    <row r="15" spans="2:16" x14ac:dyDescent="0.35">
      <c r="B15" s="2" t="s">
        <v>4</v>
      </c>
      <c r="C15" t="s">
        <v>1173</v>
      </c>
      <c r="P15" s="6" t="s">
        <v>2</v>
      </c>
    </row>
    <row r="16" spans="2:16" ht="8.25" customHeight="1" x14ac:dyDescent="0.35"/>
    <row r="17" spans="2:16" x14ac:dyDescent="0.35">
      <c r="B17" s="2" t="s">
        <v>3</v>
      </c>
      <c r="C17" t="s">
        <v>1174</v>
      </c>
      <c r="P17" s="6" t="s">
        <v>2</v>
      </c>
    </row>
    <row r="18" spans="2:16" ht="8.25" customHeight="1" x14ac:dyDescent="0.35"/>
    <row r="19" spans="2:16" x14ac:dyDescent="0.35">
      <c r="B19" s="2" t="s">
        <v>5</v>
      </c>
      <c r="C19" t="s">
        <v>1175</v>
      </c>
      <c r="P19" s="6" t="s">
        <v>2</v>
      </c>
    </row>
    <row r="20" spans="2:16" x14ac:dyDescent="0.35">
      <c r="B20" s="2" t="s">
        <v>1</v>
      </c>
      <c r="C20" t="s">
        <v>1176</v>
      </c>
      <c r="P20" s="6" t="s">
        <v>2</v>
      </c>
    </row>
    <row r="21" spans="2:16" ht="8.25" customHeight="1" x14ac:dyDescent="0.35"/>
    <row r="22" spans="2:16" x14ac:dyDescent="0.35">
      <c r="B22" s="2" t="s">
        <v>1159</v>
      </c>
      <c r="C22" t="s">
        <v>1160</v>
      </c>
    </row>
    <row r="23" spans="2:16" x14ac:dyDescent="0.35">
      <c r="B23" s="2" t="s">
        <v>1</v>
      </c>
      <c r="C23" t="s">
        <v>1161</v>
      </c>
    </row>
    <row r="24" spans="2:16" x14ac:dyDescent="0.35">
      <c r="B24" s="2" t="s">
        <v>11</v>
      </c>
      <c r="C24" t="s">
        <v>1162</v>
      </c>
    </row>
    <row r="26" spans="2:16" x14ac:dyDescent="0.35">
      <c r="B26" t="s">
        <v>1177</v>
      </c>
      <c r="P26"/>
    </row>
    <row r="27" spans="2:16" x14ac:dyDescent="0.35">
      <c r="B27" s="3" t="s">
        <v>1163</v>
      </c>
      <c r="P27"/>
    </row>
    <row r="28" spans="2:16" x14ac:dyDescent="0.35">
      <c r="B28" s="3"/>
      <c r="P28"/>
    </row>
    <row r="29" spans="2:16" x14ac:dyDescent="0.35">
      <c r="B29" s="2" t="s">
        <v>6</v>
      </c>
      <c r="C29" t="s">
        <v>1178</v>
      </c>
    </row>
    <row r="30" spans="2:16" ht="8.25" customHeight="1" x14ac:dyDescent="0.35"/>
    <row r="31" spans="2:16" x14ac:dyDescent="0.35">
      <c r="B31" s="2" t="s">
        <v>7</v>
      </c>
      <c r="C31" t="s">
        <v>1179</v>
      </c>
    </row>
    <row r="32" spans="2:16" x14ac:dyDescent="0.35">
      <c r="B32" s="2" t="s">
        <v>1</v>
      </c>
      <c r="C32" t="s">
        <v>1180</v>
      </c>
    </row>
    <row r="33" spans="2:3" ht="8.25" customHeight="1" x14ac:dyDescent="0.35"/>
    <row r="34" spans="2:3" x14ac:dyDescent="0.35">
      <c r="B34" s="2" t="s">
        <v>8</v>
      </c>
      <c r="C34" t="s">
        <v>1181</v>
      </c>
    </row>
    <row r="35" spans="2:3" x14ac:dyDescent="0.35">
      <c r="B35" s="2" t="s">
        <v>1</v>
      </c>
      <c r="C35" t="s">
        <v>1182</v>
      </c>
    </row>
    <row r="36" spans="2:3" ht="8.25" customHeight="1" x14ac:dyDescent="0.35"/>
    <row r="37" spans="2:3" x14ac:dyDescent="0.35">
      <c r="B37" s="2" t="s">
        <v>9</v>
      </c>
      <c r="C37" t="s">
        <v>1183</v>
      </c>
    </row>
    <row r="38" spans="2:3" ht="8.25" customHeight="1" x14ac:dyDescent="0.35"/>
    <row r="39" spans="2:3" x14ac:dyDescent="0.35">
      <c r="B39" s="2" t="s">
        <v>10</v>
      </c>
      <c r="C39" t="s">
        <v>1184</v>
      </c>
    </row>
    <row r="40" spans="2:3" x14ac:dyDescent="0.35">
      <c r="B40" s="2" t="s">
        <v>1</v>
      </c>
      <c r="C40" t="s">
        <v>1185</v>
      </c>
    </row>
    <row r="41" spans="2:3" x14ac:dyDescent="0.35">
      <c r="B41" s="2" t="s">
        <v>1</v>
      </c>
      <c r="C41" t="s">
        <v>1168</v>
      </c>
    </row>
    <row r="42" spans="2:3" x14ac:dyDescent="0.35">
      <c r="B42" s="2" t="s">
        <v>11</v>
      </c>
      <c r="C42" t="s">
        <v>1169</v>
      </c>
    </row>
    <row r="44" spans="2:3" x14ac:dyDescent="0.35">
      <c r="B44" s="3" t="s">
        <v>1186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n IF and an AND" sqref="P15" xr:uid="{A4D70427-4542-42F4-9424-3C51AB736F77}"/>
    <dataValidation allowBlank="1" showInputMessage="1" showErrorMessage="1" promptTitle="Hint:" prompt="To calculate the retail price you will need to multiply the cost price by either 18% or 25% and then add that to the cost price." sqref="P17" xr:uid="{D2D0F44F-B17A-4DAF-8C1E-40C4DDC41AA7}"/>
    <dataValidation allowBlank="1" showInputMessage="1" showErrorMessage="1" promptTitle="Hint:" prompt="You will need one IF to check if they need to reorder and then another 3 IFs to determine which category they are in.  Try building it in stages adding one IF at a time._x000a_" sqref="P19" xr:uid="{C36C92CE-1DD2-425E-964E-F26B0674FE38}"/>
    <dataValidation allowBlank="1" showInputMessage="1" showErrorMessage="1" promptTitle="Hint:" prompt="Get the lookup working first, then wrap it in an IF so that you only perform the lookup if a reorder is required._x000a_" sqref="P20" xr:uid="{47721728-F547-45B9-83D4-E6187AB81837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topLeftCell="E10" zoomScale="90" zoomScaleNormal="90" workbookViewId="0">
      <selection activeCell="B283" sqref="B283"/>
    </sheetView>
  </sheetViews>
  <sheetFormatPr defaultColWidth="9" defaultRowHeight="14.5" x14ac:dyDescent="0.35"/>
  <cols>
    <col min="1" max="1" width="16" style="12" customWidth="1"/>
    <col min="2" max="2" width="44.81640625" style="8" customWidth="1"/>
    <col min="3" max="5" width="12.7265625" style="9" customWidth="1"/>
    <col min="6" max="6" width="12.7265625" style="11" customWidth="1"/>
    <col min="7" max="7" width="12.7265625" style="10" customWidth="1"/>
    <col min="8" max="9" width="12.7265625" customWidth="1"/>
    <col min="10" max="12" width="12.7265625" style="24" customWidth="1"/>
    <col min="13" max="13" width="6.81640625" style="24" customWidth="1"/>
    <col min="14" max="14" width="11" customWidth="1"/>
    <col min="15" max="15" width="11" style="8" customWidth="1"/>
    <col min="16" max="16" width="11" style="9" customWidth="1"/>
    <col min="17" max="18" width="11" style="8" customWidth="1"/>
    <col min="19" max="19" width="15.81640625" customWidth="1"/>
    <col min="20" max="16384" width="9" style="8"/>
  </cols>
  <sheetData>
    <row r="1" spans="1:29" ht="23.5" x14ac:dyDescent="0.55000000000000004">
      <c r="A1" s="7" t="s">
        <v>1128</v>
      </c>
      <c r="H1" s="9"/>
      <c r="I1" s="9"/>
      <c r="J1" s="9"/>
      <c r="K1" s="9"/>
      <c r="L1" s="8"/>
      <c r="M1"/>
      <c r="N1" s="8"/>
      <c r="O1" s="9"/>
      <c r="P1" s="8"/>
      <c r="R1"/>
      <c r="S1" s="8"/>
    </row>
    <row r="2" spans="1:29" x14ac:dyDescent="0.35">
      <c r="H2" s="9"/>
      <c r="I2" s="9"/>
      <c r="J2" s="9"/>
      <c r="K2" s="9"/>
      <c r="L2" s="8"/>
      <c r="M2"/>
      <c r="N2" s="8"/>
      <c r="O2" s="9"/>
      <c r="P2" s="8"/>
      <c r="R2"/>
      <c r="S2" s="8"/>
    </row>
    <row r="3" spans="1:29" x14ac:dyDescent="0.35">
      <c r="A3" s="13" t="s">
        <v>12</v>
      </c>
      <c r="B3" s="13" t="s">
        <v>13</v>
      </c>
      <c r="C3" s="14" t="s">
        <v>14</v>
      </c>
      <c r="D3" s="14" t="s">
        <v>15</v>
      </c>
      <c r="E3" s="14" t="s">
        <v>16</v>
      </c>
      <c r="F3" s="14" t="s">
        <v>18</v>
      </c>
      <c r="G3" s="14" t="s">
        <v>17</v>
      </c>
      <c r="H3" s="14" t="s">
        <v>19</v>
      </c>
      <c r="I3" s="14" t="s">
        <v>1135</v>
      </c>
      <c r="J3" s="14" t="s">
        <v>20</v>
      </c>
      <c r="K3" s="14" t="s">
        <v>1156</v>
      </c>
      <c r="L3" s="14" t="s">
        <v>1157</v>
      </c>
      <c r="M3"/>
      <c r="N3" s="95" t="s">
        <v>21</v>
      </c>
      <c r="O3" s="95"/>
      <c r="P3" s="32">
        <v>0.18</v>
      </c>
      <c r="R3"/>
      <c r="S3" s="8"/>
    </row>
    <row r="4" spans="1:29" x14ac:dyDescent="0.35">
      <c r="A4" s="22" t="s">
        <v>490</v>
      </c>
      <c r="B4" s="34" t="s">
        <v>491</v>
      </c>
      <c r="C4" s="35" t="s">
        <v>29</v>
      </c>
      <c r="D4" s="35">
        <v>0</v>
      </c>
      <c r="E4" s="35" t="s">
        <v>22</v>
      </c>
      <c r="F4" s="36"/>
      <c r="G4" s="16">
        <v>56.65</v>
      </c>
      <c r="H4" s="25">
        <f>IF(tbl_Inventory[[#This Row],[Premium?]]="y",tbl_Inventory[[#This Row],[Cost Price]]+(tbl_Inventory[[#This Row],[Cost Price]]*Inventory!$P$4),tbl_Inventory[[#This Row],[Cost Price]]+(tbl_Inventory[[#This Row],[Cost Price]]*Inventory!$P$3))</f>
        <v>66.846999999999994</v>
      </c>
      <c r="I4" s="89" t="str">
        <f>IF(tbl_Inventory[[#This Row],[Num In Stock]]&lt;$P$5,"Y","")</f>
        <v>Y</v>
      </c>
      <c r="J4" s="90" t="str">
        <f>IF(AND(tbl_Inventory[[#This Row],[Num In Stock]]&lt;Inventory!$P$5,NOT(tbl_Inventory[[#This Row],[On Backorder]]="Y")),"Y","")</f>
        <v>Y</v>
      </c>
      <c r="K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4" s="27">
        <f>IF(tbl_Inventory[[#This Row],[Reorder?]]="Y",VLOOKUP(tbl_Inventory[[#This Row],[Category]],tbl_ReorderQty[],2,FALSE),0)</f>
        <v>35</v>
      </c>
      <c r="M4"/>
      <c r="N4" s="95" t="s">
        <v>23</v>
      </c>
      <c r="O4" s="95"/>
      <c r="P4" s="32">
        <v>0.25</v>
      </c>
      <c r="R4"/>
      <c r="S4" s="8"/>
      <c r="AC4" s="17">
        <v>995</v>
      </c>
    </row>
    <row r="5" spans="1:29" x14ac:dyDescent="0.35">
      <c r="A5" s="22" t="s">
        <v>486</v>
      </c>
      <c r="B5" s="34" t="s">
        <v>487</v>
      </c>
      <c r="C5" s="35" t="s">
        <v>29</v>
      </c>
      <c r="D5" s="35">
        <v>15</v>
      </c>
      <c r="E5" s="35" t="s">
        <v>22</v>
      </c>
      <c r="F5" s="36" t="s">
        <v>25</v>
      </c>
      <c r="G5" s="16">
        <v>2.14</v>
      </c>
      <c r="H5" s="25">
        <f>IF(tbl_Inventory[[#This Row],[Premium?]]="y",tbl_Inventory[[#This Row],[Cost Price]]+(tbl_Inventory[[#This Row],[Cost Price]]*Inventory!$P$4),tbl_Inventory[[#This Row],[Cost Price]]+(tbl_Inventory[[#This Row],[Cost Price]]*Inventory!$P$3))</f>
        <v>2.6750000000000003</v>
      </c>
      <c r="I5" s="89" t="str">
        <f>IF(tbl_Inventory[[#This Row],[Num In Stock]]&lt;$P$5,"Y","")</f>
        <v/>
      </c>
      <c r="J5" s="90" t="str">
        <f>IF(AND(tbl_Inventory[[#This Row],[Num In Stock]]&lt;Inventory!$P$5,NOT(tbl_Inventory[[#This Row],[On Backorder]]="Y")),"Y","")</f>
        <v/>
      </c>
      <c r="K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" s="27">
        <f>IF(tbl_Inventory[[#This Row],[Reorder?]]="Y",VLOOKUP(tbl_Inventory[[#This Row],[Category]],tbl_ReorderQty[],2,FALSE),0)</f>
        <v>0</v>
      </c>
      <c r="M5"/>
      <c r="N5" s="95" t="s">
        <v>26</v>
      </c>
      <c r="O5" s="95"/>
      <c r="P5" s="33">
        <v>10</v>
      </c>
      <c r="R5"/>
      <c r="S5" s="8"/>
      <c r="AC5" s="17">
        <v>1695</v>
      </c>
    </row>
    <row r="6" spans="1:29" x14ac:dyDescent="0.35">
      <c r="A6" s="22" t="s">
        <v>1102</v>
      </c>
      <c r="B6" s="34" t="s">
        <v>1103</v>
      </c>
      <c r="C6" s="35" t="s">
        <v>29</v>
      </c>
      <c r="D6" s="35">
        <v>3</v>
      </c>
      <c r="E6" s="35" t="s">
        <v>25</v>
      </c>
      <c r="F6" s="36" t="s">
        <v>25</v>
      </c>
      <c r="G6" s="16">
        <v>34.65</v>
      </c>
      <c r="H6" s="25">
        <f>IF(tbl_Inventory[[#This Row],[Premium?]]="y",tbl_Inventory[[#This Row],[Cost Price]]+(tbl_Inventory[[#This Row],[Cost Price]]*Inventory!$P$4),tbl_Inventory[[#This Row],[Cost Price]]+(tbl_Inventory[[#This Row],[Cost Price]]*Inventory!$P$3))</f>
        <v>43.3125</v>
      </c>
      <c r="I6" s="89" t="str">
        <f>IF(tbl_Inventory[[#This Row],[Num In Stock]]&lt;$P$5,"Y","")</f>
        <v>Y</v>
      </c>
      <c r="J6" s="90" t="str">
        <f>IF(AND(tbl_Inventory[[#This Row],[Num In Stock]]&lt;Inventory!$P$5,NOT(tbl_Inventory[[#This Row],[On Backorder]]="Y")),"Y","")</f>
        <v/>
      </c>
      <c r="K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6" s="27">
        <f>IF(tbl_Inventory[[#This Row],[Reorder?]]="Y",VLOOKUP(tbl_Inventory[[#This Row],[Category]],tbl_ReorderQty[],2,FALSE),0)</f>
        <v>0</v>
      </c>
      <c r="M6"/>
      <c r="N6" s="8"/>
      <c r="O6" s="9"/>
      <c r="P6" s="8"/>
      <c r="R6"/>
      <c r="S6" s="8"/>
      <c r="AC6" s="17">
        <v>3295</v>
      </c>
    </row>
    <row r="7" spans="1:29" x14ac:dyDescent="0.35">
      <c r="A7" s="22" t="s">
        <v>1106</v>
      </c>
      <c r="B7" s="34" t="s">
        <v>1107</v>
      </c>
      <c r="C7" s="35" t="s">
        <v>29</v>
      </c>
      <c r="D7" s="35">
        <v>18</v>
      </c>
      <c r="E7" s="35" t="s">
        <v>22</v>
      </c>
      <c r="F7" s="36" t="s">
        <v>25</v>
      </c>
      <c r="G7" s="16">
        <v>69.959999999999994</v>
      </c>
      <c r="H7" s="25">
        <f>IF(tbl_Inventory[[#This Row],[Premium?]]="y",tbl_Inventory[[#This Row],[Cost Price]]+(tbl_Inventory[[#This Row],[Cost Price]]*Inventory!$P$4),tbl_Inventory[[#This Row],[Cost Price]]+(tbl_Inventory[[#This Row],[Cost Price]]*Inventory!$P$3))</f>
        <v>87.449999999999989</v>
      </c>
      <c r="I7" s="89" t="str">
        <f>IF(tbl_Inventory[[#This Row],[Num In Stock]]&lt;$P$5,"Y","")</f>
        <v/>
      </c>
      <c r="J7" s="90" t="str">
        <f>IF(AND(tbl_Inventory[[#This Row],[Num In Stock]]&lt;Inventory!$P$5,NOT(tbl_Inventory[[#This Row],[On Backorder]]="Y")),"Y","")</f>
        <v/>
      </c>
      <c r="K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7" s="27">
        <f>IF(tbl_Inventory[[#This Row],[Reorder?]]="Y",VLOOKUP(tbl_Inventory[[#This Row],[Category]],tbl_ReorderQty[],2,FALSE),0)</f>
        <v>0</v>
      </c>
      <c r="M7"/>
      <c r="N7" s="94" t="s">
        <v>1130</v>
      </c>
      <c r="O7" s="94"/>
      <c r="P7"/>
      <c r="R7"/>
      <c r="S7" s="8"/>
      <c r="AC7" s="17">
        <v>4945</v>
      </c>
    </row>
    <row r="8" spans="1:29" x14ac:dyDescent="0.35">
      <c r="A8" s="22" t="s">
        <v>1104</v>
      </c>
      <c r="B8" s="34" t="s">
        <v>1105</v>
      </c>
      <c r="C8" s="35" t="s">
        <v>29</v>
      </c>
      <c r="D8" s="35">
        <v>2</v>
      </c>
      <c r="E8" s="35" t="s">
        <v>25</v>
      </c>
      <c r="F8" s="36" t="s">
        <v>22</v>
      </c>
      <c r="G8" s="16">
        <v>34.65</v>
      </c>
      <c r="H8" s="25">
        <f>IF(tbl_Inventory[[#This Row],[Premium?]]="y",tbl_Inventory[[#This Row],[Cost Price]]+(tbl_Inventory[[#This Row],[Cost Price]]*Inventory!$P$4),tbl_Inventory[[#This Row],[Cost Price]]+(tbl_Inventory[[#This Row],[Cost Price]]*Inventory!$P$3))</f>
        <v>40.887</v>
      </c>
      <c r="I8" s="89" t="str">
        <f>IF(tbl_Inventory[[#This Row],[Num In Stock]]&lt;$P$5,"Y","")</f>
        <v>Y</v>
      </c>
      <c r="J8" s="90" t="str">
        <f>IF(AND(tbl_Inventory[[#This Row],[Num In Stock]]&lt;Inventory!$P$5,NOT(tbl_Inventory[[#This Row],[On Backorder]]="Y")),"Y","")</f>
        <v/>
      </c>
      <c r="K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8" s="27">
        <f>IF(tbl_Inventory[[#This Row],[Reorder?]]="Y",VLOOKUP(tbl_Inventory[[#This Row],[Category]],tbl_ReorderQty[],2,FALSE),0)</f>
        <v>0</v>
      </c>
      <c r="M8"/>
      <c r="N8" s="20" t="s">
        <v>14</v>
      </c>
      <c r="O8" s="20" t="s">
        <v>1136</v>
      </c>
      <c r="P8"/>
      <c r="R8"/>
      <c r="S8" s="8"/>
      <c r="AC8" s="17">
        <v>10995</v>
      </c>
    </row>
    <row r="9" spans="1:29" x14ac:dyDescent="0.35">
      <c r="A9" s="22" t="s">
        <v>788</v>
      </c>
      <c r="B9" s="34" t="s">
        <v>789</v>
      </c>
      <c r="C9" s="35" t="s">
        <v>29</v>
      </c>
      <c r="D9" s="35">
        <v>10</v>
      </c>
      <c r="E9" s="35" t="s">
        <v>22</v>
      </c>
      <c r="F9" s="36" t="s">
        <v>22</v>
      </c>
      <c r="G9" s="16">
        <v>47.08</v>
      </c>
      <c r="H9" s="25">
        <f>IF(tbl_Inventory[[#This Row],[Premium?]]="y",tbl_Inventory[[#This Row],[Cost Price]]+(tbl_Inventory[[#This Row],[Cost Price]]*Inventory!$P$4),tbl_Inventory[[#This Row],[Cost Price]]+(tbl_Inventory[[#This Row],[Cost Price]]*Inventory!$P$3))</f>
        <v>55.554400000000001</v>
      </c>
      <c r="I9" s="89" t="str">
        <f>IF(tbl_Inventory[[#This Row],[Num In Stock]]&lt;$P$5,"Y","")</f>
        <v/>
      </c>
      <c r="J9" s="90" t="str">
        <f>IF(AND(tbl_Inventory[[#This Row],[Num In Stock]]&lt;Inventory!$P$5,NOT(tbl_Inventory[[#This Row],[On Backorder]]="Y")),"Y","")</f>
        <v/>
      </c>
      <c r="K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9" s="27">
        <f>IF(tbl_Inventory[[#This Row],[Reorder?]]="Y",VLOOKUP(tbl_Inventory[[#This Row],[Category]],tbl_ReorderQty[],2,FALSE),0)</f>
        <v>0</v>
      </c>
      <c r="M9"/>
      <c r="N9" s="21" t="s">
        <v>29</v>
      </c>
      <c r="O9" s="28">
        <v>35</v>
      </c>
      <c r="P9"/>
      <c r="R9"/>
      <c r="S9" s="8"/>
      <c r="AC9" s="17">
        <v>1370</v>
      </c>
    </row>
    <row r="10" spans="1:29" x14ac:dyDescent="0.35">
      <c r="A10" s="19" t="s">
        <v>160</v>
      </c>
      <c r="B10" s="37" t="s">
        <v>161</v>
      </c>
      <c r="C10" s="35" t="s">
        <v>24</v>
      </c>
      <c r="D10" s="35">
        <v>19</v>
      </c>
      <c r="E10" s="35" t="s">
        <v>22</v>
      </c>
      <c r="F10" s="36" t="s">
        <v>22</v>
      </c>
      <c r="G10" s="16">
        <v>22874.799999999999</v>
      </c>
      <c r="H10" s="25">
        <f>IF(tbl_Inventory[[#This Row],[Premium?]]="y",tbl_Inventory[[#This Row],[Cost Price]]+(tbl_Inventory[[#This Row],[Cost Price]]*Inventory!$P$4),tbl_Inventory[[#This Row],[Cost Price]]+(tbl_Inventory[[#This Row],[Cost Price]]*Inventory!$P$3))</f>
        <v>26992.263999999999</v>
      </c>
      <c r="I10" s="89" t="str">
        <f>IF(tbl_Inventory[[#This Row],[Num In Stock]]&lt;$P$5,"Y","")</f>
        <v/>
      </c>
      <c r="J10" s="90" t="str">
        <f>IF(AND(tbl_Inventory[[#This Row],[Num In Stock]]&lt;Inventory!$P$5,NOT(tbl_Inventory[[#This Row],[On Backorder]]="Y")),"Y","")</f>
        <v/>
      </c>
      <c r="K1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0" s="27">
        <f>IF(tbl_Inventory[[#This Row],[Reorder?]]="Y",VLOOKUP(tbl_Inventory[[#This Row],[Category]],tbl_ReorderQty[],2,FALSE),0)</f>
        <v>0</v>
      </c>
      <c r="M10"/>
      <c r="N10" s="21" t="s">
        <v>28</v>
      </c>
      <c r="O10" s="28">
        <v>25</v>
      </c>
      <c r="P10"/>
      <c r="R10"/>
      <c r="S10" s="8"/>
      <c r="AC10" s="17">
        <v>2745</v>
      </c>
    </row>
    <row r="11" spans="1:29" x14ac:dyDescent="0.35">
      <c r="A11" s="18" t="s">
        <v>63</v>
      </c>
      <c r="B11" s="37" t="s">
        <v>62</v>
      </c>
      <c r="C11" s="35" t="s">
        <v>29</v>
      </c>
      <c r="D11" s="35">
        <v>31</v>
      </c>
      <c r="E11" s="35" t="s">
        <v>22</v>
      </c>
      <c r="F11" s="36" t="s">
        <v>22</v>
      </c>
      <c r="G11" s="16">
        <v>1171.6500000000001</v>
      </c>
      <c r="H11" s="25">
        <f>IF(tbl_Inventory[[#This Row],[Premium?]]="y",tbl_Inventory[[#This Row],[Cost Price]]+(tbl_Inventory[[#This Row],[Cost Price]]*Inventory!$P$4),tbl_Inventory[[#This Row],[Cost Price]]+(tbl_Inventory[[#This Row],[Cost Price]]*Inventory!$P$3))</f>
        <v>1382.547</v>
      </c>
      <c r="I11" s="89" t="str">
        <f>IF(tbl_Inventory[[#This Row],[Num In Stock]]&lt;$P$5,"Y","")</f>
        <v/>
      </c>
      <c r="J11" s="90" t="str">
        <f>IF(AND(tbl_Inventory[[#This Row],[Num In Stock]]&lt;Inventory!$P$5,NOT(tbl_Inventory[[#This Row],[On Backorder]]="Y")),"Y","")</f>
        <v/>
      </c>
      <c r="K1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1" s="27">
        <f>IF(tbl_Inventory[[#This Row],[Reorder?]]="Y",VLOOKUP(tbl_Inventory[[#This Row],[Category]],tbl_ReorderQty[],2,FALSE),0)</f>
        <v>0</v>
      </c>
      <c r="M11"/>
      <c r="N11" s="21" t="s">
        <v>27</v>
      </c>
      <c r="O11" s="28">
        <v>15</v>
      </c>
      <c r="P11"/>
      <c r="R11"/>
      <c r="S11" s="8"/>
      <c r="AC11" s="17">
        <v>10995</v>
      </c>
    </row>
    <row r="12" spans="1:29" x14ac:dyDescent="0.35">
      <c r="A12" s="19" t="s">
        <v>156</v>
      </c>
      <c r="B12" s="37" t="s">
        <v>157</v>
      </c>
      <c r="C12" s="35" t="s">
        <v>24</v>
      </c>
      <c r="D12" s="35">
        <v>29</v>
      </c>
      <c r="E12" s="35" t="s">
        <v>22</v>
      </c>
      <c r="F12" s="36" t="s">
        <v>22</v>
      </c>
      <c r="G12" s="16">
        <v>23314.7</v>
      </c>
      <c r="H12" s="25">
        <f>IF(tbl_Inventory[[#This Row],[Premium?]]="y",tbl_Inventory[[#This Row],[Cost Price]]+(tbl_Inventory[[#This Row],[Cost Price]]*Inventory!$P$4),tbl_Inventory[[#This Row],[Cost Price]]+(tbl_Inventory[[#This Row],[Cost Price]]*Inventory!$P$3))</f>
        <v>27511.346000000001</v>
      </c>
      <c r="I12" s="89" t="str">
        <f>IF(tbl_Inventory[[#This Row],[Num In Stock]]&lt;$P$5,"Y","")</f>
        <v/>
      </c>
      <c r="J12" s="90" t="str">
        <f>IF(AND(tbl_Inventory[[#This Row],[Num In Stock]]&lt;Inventory!$P$5,NOT(tbl_Inventory[[#This Row],[On Backorder]]="Y")),"Y","")</f>
        <v/>
      </c>
      <c r="K1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2" s="27">
        <f>IF(tbl_Inventory[[#This Row],[Reorder?]]="Y",VLOOKUP(tbl_Inventory[[#This Row],[Category]],tbl_ReorderQty[],2,FALSE),0)</f>
        <v>0</v>
      </c>
      <c r="M12"/>
      <c r="N12" s="21" t="s">
        <v>24</v>
      </c>
      <c r="O12" s="28">
        <v>10</v>
      </c>
      <c r="P12"/>
      <c r="R12"/>
      <c r="S12" s="8"/>
      <c r="AC12" s="17">
        <v>490</v>
      </c>
    </row>
    <row r="13" spans="1:29" x14ac:dyDescent="0.35">
      <c r="A13" s="19" t="s">
        <v>149</v>
      </c>
      <c r="B13" s="37" t="s">
        <v>148</v>
      </c>
      <c r="C13" s="35" t="s">
        <v>24</v>
      </c>
      <c r="D13" s="35">
        <v>14</v>
      </c>
      <c r="E13" s="35" t="s">
        <v>22</v>
      </c>
      <c r="F13" s="36" t="s">
        <v>25</v>
      </c>
      <c r="G13" s="16">
        <v>23094.75</v>
      </c>
      <c r="H13" s="25">
        <f>IF(tbl_Inventory[[#This Row],[Premium?]]="y",tbl_Inventory[[#This Row],[Cost Price]]+(tbl_Inventory[[#This Row],[Cost Price]]*Inventory!$P$4),tbl_Inventory[[#This Row],[Cost Price]]+(tbl_Inventory[[#This Row],[Cost Price]]*Inventory!$P$3))</f>
        <v>28868.4375</v>
      </c>
      <c r="I13" s="89" t="str">
        <f>IF(tbl_Inventory[[#This Row],[Num In Stock]]&lt;$P$5,"Y","")</f>
        <v/>
      </c>
      <c r="J13" s="90" t="str">
        <f>IF(AND(tbl_Inventory[[#This Row],[Num In Stock]]&lt;Inventory!$P$5,NOT(tbl_Inventory[[#This Row],[On Backorder]]="Y")),"Y","")</f>
        <v/>
      </c>
      <c r="K1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3" s="27">
        <f>IF(tbl_Inventory[[#This Row],[Reorder?]]="Y",VLOOKUP(tbl_Inventory[[#This Row],[Category]],tbl_ReorderQty[],2,FALSE),0)</f>
        <v>0</v>
      </c>
      <c r="M13"/>
      <c r="O13"/>
      <c r="P13"/>
      <c r="R13"/>
      <c r="S13" s="8"/>
      <c r="AC13" s="17">
        <v>1095</v>
      </c>
    </row>
    <row r="14" spans="1:29" x14ac:dyDescent="0.35">
      <c r="A14" s="18" t="s">
        <v>918</v>
      </c>
      <c r="B14" s="37" t="s">
        <v>919</v>
      </c>
      <c r="C14" s="35" t="s">
        <v>27</v>
      </c>
      <c r="D14" s="35">
        <v>3</v>
      </c>
      <c r="E14" s="35"/>
      <c r="F14" s="36" t="s">
        <v>25</v>
      </c>
      <c r="G14" s="16">
        <v>2799.9</v>
      </c>
      <c r="H14" s="25">
        <f>IF(tbl_Inventory[[#This Row],[Premium?]]="y",tbl_Inventory[[#This Row],[Cost Price]]+(tbl_Inventory[[#This Row],[Cost Price]]*Inventory!$P$4),tbl_Inventory[[#This Row],[Cost Price]]+(tbl_Inventory[[#This Row],[Cost Price]]*Inventory!$P$3))</f>
        <v>3499.875</v>
      </c>
      <c r="I14" s="89" t="str">
        <f>IF(tbl_Inventory[[#This Row],[Num In Stock]]&lt;$P$5,"Y","")</f>
        <v>Y</v>
      </c>
      <c r="J14" s="90" t="str">
        <f>IF(AND(tbl_Inventory[[#This Row],[Num In Stock]]&lt;Inventory!$P$5,NOT(tbl_Inventory[[#This Row],[On Backorder]]="Y")),"Y","")</f>
        <v>Y</v>
      </c>
      <c r="K1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15</v>
      </c>
      <c r="L14" s="27">
        <f>IF(tbl_Inventory[[#This Row],[Reorder?]]="Y",VLOOKUP(tbl_Inventory[[#This Row],[Category]],tbl_ReorderQty[],2,FALSE),0)</f>
        <v>15</v>
      </c>
      <c r="M14"/>
      <c r="N14" s="94" t="s">
        <v>1129</v>
      </c>
      <c r="O14" s="94"/>
      <c r="P14" s="94"/>
      <c r="Q14" s="94"/>
      <c r="R14" s="94"/>
      <c r="S14" s="8"/>
      <c r="AC14" s="17">
        <v>4395</v>
      </c>
    </row>
    <row r="15" spans="1:29" x14ac:dyDescent="0.35">
      <c r="A15" s="19" t="s">
        <v>146</v>
      </c>
      <c r="B15" s="37" t="s">
        <v>147</v>
      </c>
      <c r="C15" s="35" t="s">
        <v>24</v>
      </c>
      <c r="D15" s="35">
        <v>17</v>
      </c>
      <c r="E15" s="35" t="s">
        <v>22</v>
      </c>
      <c r="F15" s="36" t="s">
        <v>22</v>
      </c>
      <c r="G15" s="16">
        <v>22434.9</v>
      </c>
      <c r="H15" s="25">
        <f>IF(tbl_Inventory[[#This Row],[Premium?]]="y",tbl_Inventory[[#This Row],[Cost Price]]+(tbl_Inventory[[#This Row],[Cost Price]]*Inventory!$P$4),tbl_Inventory[[#This Row],[Cost Price]]+(tbl_Inventory[[#This Row],[Cost Price]]*Inventory!$P$3))</f>
        <v>26473.182000000001</v>
      </c>
      <c r="I15" s="89" t="str">
        <f>IF(tbl_Inventory[[#This Row],[Num In Stock]]&lt;$P$5,"Y","")</f>
        <v/>
      </c>
      <c r="J15" s="90" t="str">
        <f>IF(AND(tbl_Inventory[[#This Row],[Num In Stock]]&lt;Inventory!$P$5,NOT(tbl_Inventory[[#This Row],[On Backorder]]="Y")),"Y","")</f>
        <v/>
      </c>
      <c r="K1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5" s="27">
        <f>IF(tbl_Inventory[[#This Row],[Reorder?]]="Y",VLOOKUP(tbl_Inventory[[#This Row],[Category]],tbl_ReorderQty[],2,FALSE),0)</f>
        <v>0</v>
      </c>
      <c r="M15"/>
      <c r="N15" s="20" t="s">
        <v>14</v>
      </c>
      <c r="O15" s="20" t="s">
        <v>1131</v>
      </c>
      <c r="P15" s="20" t="s">
        <v>1132</v>
      </c>
      <c r="Q15" s="20" t="s">
        <v>1133</v>
      </c>
      <c r="R15" s="20" t="s">
        <v>1134</v>
      </c>
      <c r="S15" s="8"/>
      <c r="AC15" s="17">
        <v>5495</v>
      </c>
    </row>
    <row r="16" spans="1:29" x14ac:dyDescent="0.35">
      <c r="A16" s="19" t="s">
        <v>153</v>
      </c>
      <c r="B16" s="37" t="s">
        <v>152</v>
      </c>
      <c r="C16" s="35" t="s">
        <v>24</v>
      </c>
      <c r="D16" s="35">
        <v>8</v>
      </c>
      <c r="E16" s="35" t="s">
        <v>22</v>
      </c>
      <c r="F16" s="36" t="s">
        <v>22</v>
      </c>
      <c r="G16" s="16">
        <v>23534.65</v>
      </c>
      <c r="H16" s="25">
        <f>IF(tbl_Inventory[[#This Row],[Premium?]]="y",tbl_Inventory[[#This Row],[Cost Price]]+(tbl_Inventory[[#This Row],[Cost Price]]*Inventory!$P$4),tbl_Inventory[[#This Row],[Cost Price]]+(tbl_Inventory[[#This Row],[Cost Price]]*Inventory!$P$3))</f>
        <v>27770.887000000002</v>
      </c>
      <c r="I16" s="89" t="str">
        <f>IF(tbl_Inventory[[#This Row],[Num In Stock]]&lt;$P$5,"Y","")</f>
        <v>Y</v>
      </c>
      <c r="J16" s="90" t="str">
        <f>IF(AND(tbl_Inventory[[#This Row],[Num In Stock]]&lt;Inventory!$P$5,NOT(tbl_Inventory[[#This Row],[On Backorder]]="Y")),"Y","")</f>
        <v>Y</v>
      </c>
      <c r="K1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16" s="27">
        <f>IF(tbl_Inventory[[#This Row],[Reorder?]]="Y",VLOOKUP(tbl_Inventory[[#This Row],[Category]],tbl_ReorderQty[],2,FALSE),0)</f>
        <v>10</v>
      </c>
      <c r="M16"/>
      <c r="N16" s="21" t="s">
        <v>29</v>
      </c>
      <c r="O16" s="29">
        <v>0</v>
      </c>
      <c r="P16" s="29">
        <v>2.25</v>
      </c>
      <c r="Q16" s="30">
        <v>3.99</v>
      </c>
      <c r="R16" s="29">
        <v>12.5</v>
      </c>
      <c r="S16" s="8"/>
      <c r="AC16" s="17">
        <v>5495</v>
      </c>
    </row>
    <row r="17" spans="1:29" x14ac:dyDescent="0.35">
      <c r="A17" s="19" t="s">
        <v>145</v>
      </c>
      <c r="B17" s="37" t="s">
        <v>144</v>
      </c>
      <c r="C17" s="35" t="s">
        <v>24</v>
      </c>
      <c r="D17" s="35">
        <v>0</v>
      </c>
      <c r="E17" s="35" t="s">
        <v>25</v>
      </c>
      <c r="F17" s="36" t="s">
        <v>25</v>
      </c>
      <c r="G17" s="16">
        <v>22434.9</v>
      </c>
      <c r="H17" s="25">
        <f>IF(tbl_Inventory[[#This Row],[Premium?]]="y",tbl_Inventory[[#This Row],[Cost Price]]+(tbl_Inventory[[#This Row],[Cost Price]]*Inventory!$P$4),tbl_Inventory[[#This Row],[Cost Price]]+(tbl_Inventory[[#This Row],[Cost Price]]*Inventory!$P$3))</f>
        <v>28043.625</v>
      </c>
      <c r="I17" s="89" t="str">
        <f>IF(tbl_Inventory[[#This Row],[Num In Stock]]&lt;$P$5,"Y","")</f>
        <v>Y</v>
      </c>
      <c r="J17" s="90" t="str">
        <f>IF(AND(tbl_Inventory[[#This Row],[Num In Stock]]&lt;Inventory!$P$5,NOT(tbl_Inventory[[#This Row],[On Backorder]]="Y")),"Y","")</f>
        <v/>
      </c>
      <c r="K1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7" s="27">
        <f>IF(tbl_Inventory[[#This Row],[Reorder?]]="Y",VLOOKUP(tbl_Inventory[[#This Row],[Category]],tbl_ReorderQty[],2,FALSE),0)</f>
        <v>0</v>
      </c>
      <c r="M17"/>
      <c r="N17" s="21" t="s">
        <v>28</v>
      </c>
      <c r="O17" s="29">
        <v>0</v>
      </c>
      <c r="P17" s="29">
        <v>3</v>
      </c>
      <c r="Q17" s="30">
        <v>5.99</v>
      </c>
      <c r="R17" s="29">
        <v>15.5</v>
      </c>
      <c r="S17" s="8"/>
      <c r="AC17" s="17">
        <v>5495</v>
      </c>
    </row>
    <row r="18" spans="1:29" x14ac:dyDescent="0.35">
      <c r="A18" s="19" t="s">
        <v>165</v>
      </c>
      <c r="B18" s="37" t="s">
        <v>164</v>
      </c>
      <c r="C18" s="35" t="s">
        <v>24</v>
      </c>
      <c r="D18" s="35">
        <v>5</v>
      </c>
      <c r="E18" s="35" t="s">
        <v>22</v>
      </c>
      <c r="F18" s="36" t="s">
        <v>25</v>
      </c>
      <c r="G18" s="16">
        <v>22874.799999999999</v>
      </c>
      <c r="H18" s="25">
        <f>IF(tbl_Inventory[[#This Row],[Premium?]]="y",tbl_Inventory[[#This Row],[Cost Price]]+(tbl_Inventory[[#This Row],[Cost Price]]*Inventory!$P$4),tbl_Inventory[[#This Row],[Cost Price]]+(tbl_Inventory[[#This Row],[Cost Price]]*Inventory!$P$3))</f>
        <v>28593.5</v>
      </c>
      <c r="I18" s="89" t="str">
        <f>IF(tbl_Inventory[[#This Row],[Num In Stock]]&lt;$P$5,"Y","")</f>
        <v>Y</v>
      </c>
      <c r="J18" s="90" t="str">
        <f>IF(AND(tbl_Inventory[[#This Row],[Num In Stock]]&lt;Inventory!$P$5,NOT(tbl_Inventory[[#This Row],[On Backorder]]="Y")),"Y","")</f>
        <v>Y</v>
      </c>
      <c r="K1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18" s="27">
        <f>IF(tbl_Inventory[[#This Row],[Reorder?]]="Y",VLOOKUP(tbl_Inventory[[#This Row],[Category]],tbl_ReorderQty[],2,FALSE),0)</f>
        <v>10</v>
      </c>
      <c r="M18"/>
      <c r="N18" s="21" t="s">
        <v>27</v>
      </c>
      <c r="O18" s="29">
        <v>2.5</v>
      </c>
      <c r="P18" s="29">
        <v>3.75</v>
      </c>
      <c r="Q18" s="30">
        <v>7.99</v>
      </c>
      <c r="R18" s="29">
        <v>18.5</v>
      </c>
      <c r="S18" s="8"/>
      <c r="AC18" s="17">
        <v>5495</v>
      </c>
    </row>
    <row r="19" spans="1:29" x14ac:dyDescent="0.35">
      <c r="A19" s="19" t="s">
        <v>159</v>
      </c>
      <c r="B19" s="37" t="s">
        <v>158</v>
      </c>
      <c r="C19" s="35" t="s">
        <v>24</v>
      </c>
      <c r="D19" s="35">
        <v>12</v>
      </c>
      <c r="E19" s="35" t="s">
        <v>22</v>
      </c>
      <c r="F19" s="36" t="s">
        <v>25</v>
      </c>
      <c r="G19" s="16">
        <v>22654.85</v>
      </c>
      <c r="H19" s="25">
        <f>IF(tbl_Inventory[[#This Row],[Premium?]]="y",tbl_Inventory[[#This Row],[Cost Price]]+(tbl_Inventory[[#This Row],[Cost Price]]*Inventory!$P$4),tbl_Inventory[[#This Row],[Cost Price]]+(tbl_Inventory[[#This Row],[Cost Price]]*Inventory!$P$3))</f>
        <v>28318.5625</v>
      </c>
      <c r="I19" s="89" t="str">
        <f>IF(tbl_Inventory[[#This Row],[Num In Stock]]&lt;$P$5,"Y","")</f>
        <v/>
      </c>
      <c r="J19" s="90" t="str">
        <f>IF(AND(tbl_Inventory[[#This Row],[Num In Stock]]&lt;Inventory!$P$5,NOT(tbl_Inventory[[#This Row],[On Backorder]]="Y")),"Y","")</f>
        <v/>
      </c>
      <c r="K1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9" s="27">
        <f>IF(tbl_Inventory[[#This Row],[Reorder?]]="Y",VLOOKUP(tbl_Inventory[[#This Row],[Category]],tbl_ReorderQty[],2,FALSE),0)</f>
        <v>0</v>
      </c>
      <c r="M19"/>
      <c r="N19" s="21" t="s">
        <v>24</v>
      </c>
      <c r="O19" s="29">
        <v>2.75</v>
      </c>
      <c r="P19" s="29">
        <v>4.5</v>
      </c>
      <c r="Q19" s="30">
        <v>9.99</v>
      </c>
      <c r="R19" s="29">
        <v>21.5</v>
      </c>
      <c r="S19" s="8"/>
      <c r="AC19" s="17">
        <v>5495</v>
      </c>
    </row>
    <row r="20" spans="1:29" x14ac:dyDescent="0.35">
      <c r="A20" s="19" t="s">
        <v>167</v>
      </c>
      <c r="B20" s="37" t="s">
        <v>166</v>
      </c>
      <c r="C20" s="35" t="s">
        <v>24</v>
      </c>
      <c r="D20" s="35">
        <v>1</v>
      </c>
      <c r="E20" s="35" t="s">
        <v>22</v>
      </c>
      <c r="F20" s="36" t="s">
        <v>25</v>
      </c>
      <c r="G20" s="16">
        <v>23094.75</v>
      </c>
      <c r="H20" s="25">
        <f>IF(tbl_Inventory[[#This Row],[Premium?]]="y",tbl_Inventory[[#This Row],[Cost Price]]+(tbl_Inventory[[#This Row],[Cost Price]]*Inventory!$P$4),tbl_Inventory[[#This Row],[Cost Price]]+(tbl_Inventory[[#This Row],[Cost Price]]*Inventory!$P$3))</f>
        <v>28868.4375</v>
      </c>
      <c r="I20" s="89" t="str">
        <f>IF(tbl_Inventory[[#This Row],[Num In Stock]]&lt;$P$5,"Y","")</f>
        <v>Y</v>
      </c>
      <c r="J20" s="90" t="str">
        <f>IF(AND(tbl_Inventory[[#This Row],[Num In Stock]]&lt;Inventory!$P$5,NOT(tbl_Inventory[[#This Row],[On Backorder]]="Y")),"Y","")</f>
        <v>Y</v>
      </c>
      <c r="K2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20" s="27">
        <f>IF(tbl_Inventory[[#This Row],[Reorder?]]="Y",VLOOKUP(tbl_Inventory[[#This Row],[Category]],tbl_ReorderQty[],2,FALSE),0)</f>
        <v>10</v>
      </c>
      <c r="M20"/>
      <c r="N20" s="8"/>
      <c r="P20" s="8"/>
      <c r="S20" s="8"/>
      <c r="AC20" s="17">
        <v>5495</v>
      </c>
    </row>
    <row r="21" spans="1:29" x14ac:dyDescent="0.35">
      <c r="A21" s="22" t="s">
        <v>57</v>
      </c>
      <c r="B21" s="34" t="s">
        <v>56</v>
      </c>
      <c r="C21" s="35" t="s">
        <v>24</v>
      </c>
      <c r="D21" s="35">
        <v>8</v>
      </c>
      <c r="E21" s="35" t="s">
        <v>22</v>
      </c>
      <c r="F21" s="36" t="s">
        <v>25</v>
      </c>
      <c r="G21" s="16">
        <v>11434.8</v>
      </c>
      <c r="H21" s="25">
        <f>IF(tbl_Inventory[[#This Row],[Premium?]]="y",tbl_Inventory[[#This Row],[Cost Price]]+(tbl_Inventory[[#This Row],[Cost Price]]*Inventory!$P$4),tbl_Inventory[[#This Row],[Cost Price]]+(tbl_Inventory[[#This Row],[Cost Price]]*Inventory!$P$3))</f>
        <v>14293.5</v>
      </c>
      <c r="I21" s="89" t="str">
        <f>IF(tbl_Inventory[[#This Row],[Num In Stock]]&lt;$P$5,"Y","")</f>
        <v>Y</v>
      </c>
      <c r="J21" s="90" t="str">
        <f>IF(AND(tbl_Inventory[[#This Row],[Num In Stock]]&lt;Inventory!$P$5,NOT(tbl_Inventory[[#This Row],[On Backorder]]="Y")),"Y","")</f>
        <v>Y</v>
      </c>
      <c r="K2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21" s="27">
        <f>IF(tbl_Inventory[[#This Row],[Reorder?]]="Y",VLOOKUP(tbl_Inventory[[#This Row],[Category]],tbl_ReorderQty[],2,FALSE),0)</f>
        <v>10</v>
      </c>
      <c r="M21"/>
      <c r="O21"/>
      <c r="P21" s="8"/>
      <c r="R21"/>
      <c r="S21" s="8"/>
      <c r="X21" s="17">
        <v>5495</v>
      </c>
    </row>
    <row r="22" spans="1:29" x14ac:dyDescent="0.35">
      <c r="A22" s="19" t="s">
        <v>155</v>
      </c>
      <c r="B22" s="37" t="s">
        <v>154</v>
      </c>
      <c r="C22" s="35" t="s">
        <v>24</v>
      </c>
      <c r="D22" s="35">
        <v>9</v>
      </c>
      <c r="E22" s="35" t="s">
        <v>25</v>
      </c>
      <c r="F22" s="36" t="s">
        <v>22</v>
      </c>
      <c r="G22" s="16">
        <v>23094.75</v>
      </c>
      <c r="H22" s="25">
        <f>IF(tbl_Inventory[[#This Row],[Premium?]]="y",tbl_Inventory[[#This Row],[Cost Price]]+(tbl_Inventory[[#This Row],[Cost Price]]*Inventory!$P$4),tbl_Inventory[[#This Row],[Cost Price]]+(tbl_Inventory[[#This Row],[Cost Price]]*Inventory!$P$3))</f>
        <v>27251.805</v>
      </c>
      <c r="I22" s="89" t="str">
        <f>IF(tbl_Inventory[[#This Row],[Num In Stock]]&lt;$P$5,"Y","")</f>
        <v>Y</v>
      </c>
      <c r="J22" s="90" t="str">
        <f>IF(AND(tbl_Inventory[[#This Row],[Num In Stock]]&lt;Inventory!$P$5,NOT(tbl_Inventory[[#This Row],[On Backorder]]="Y")),"Y","")</f>
        <v/>
      </c>
      <c r="K2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2" s="27">
        <f>IF(tbl_Inventory[[#This Row],[Reorder?]]="Y",VLOOKUP(tbl_Inventory[[#This Row],[Category]],tbl_ReorderQty[],2,FALSE),0)</f>
        <v>0</v>
      </c>
      <c r="M22"/>
      <c r="O22"/>
      <c r="P22" s="8"/>
      <c r="R22"/>
      <c r="S22" s="8"/>
      <c r="AC22" s="17">
        <v>5495</v>
      </c>
    </row>
    <row r="23" spans="1:29" x14ac:dyDescent="0.35">
      <c r="A23" s="19" t="s">
        <v>150</v>
      </c>
      <c r="B23" s="37" t="s">
        <v>151</v>
      </c>
      <c r="C23" s="35" t="s">
        <v>24</v>
      </c>
      <c r="D23" s="35">
        <v>11</v>
      </c>
      <c r="E23" s="35" t="s">
        <v>22</v>
      </c>
      <c r="F23" s="36" t="s">
        <v>25</v>
      </c>
      <c r="G23" s="16">
        <v>23534.65</v>
      </c>
      <c r="H23" s="25">
        <f>IF(tbl_Inventory[[#This Row],[Premium?]]="y",tbl_Inventory[[#This Row],[Cost Price]]+(tbl_Inventory[[#This Row],[Cost Price]]*Inventory!$P$4),tbl_Inventory[[#This Row],[Cost Price]]+(tbl_Inventory[[#This Row],[Cost Price]]*Inventory!$P$3))</f>
        <v>29418.3125</v>
      </c>
      <c r="I23" s="89" t="str">
        <f>IF(tbl_Inventory[[#This Row],[Num In Stock]]&lt;$P$5,"Y","")</f>
        <v/>
      </c>
      <c r="J23" s="90" t="str">
        <f>IF(AND(tbl_Inventory[[#This Row],[Num In Stock]]&lt;Inventory!$P$5,NOT(tbl_Inventory[[#This Row],[On Backorder]]="Y")),"Y","")</f>
        <v/>
      </c>
      <c r="K2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3" s="27">
        <f>IF(tbl_Inventory[[#This Row],[Reorder?]]="Y",VLOOKUP(tbl_Inventory[[#This Row],[Category]],tbl_ReorderQty[],2,FALSE),0)</f>
        <v>0</v>
      </c>
      <c r="M23"/>
      <c r="O23"/>
      <c r="P23" s="8"/>
      <c r="R23"/>
      <c r="S23" s="8"/>
      <c r="AC23" s="17">
        <v>2795</v>
      </c>
    </row>
    <row r="24" spans="1:29" x14ac:dyDescent="0.35">
      <c r="A24" s="19" t="s">
        <v>162</v>
      </c>
      <c r="B24" s="37" t="s">
        <v>163</v>
      </c>
      <c r="C24" s="35" t="s">
        <v>24</v>
      </c>
      <c r="D24" s="35">
        <v>23</v>
      </c>
      <c r="E24" s="35" t="s">
        <v>22</v>
      </c>
      <c r="F24" s="36" t="s">
        <v>22</v>
      </c>
      <c r="G24" s="16">
        <v>23094.75</v>
      </c>
      <c r="H24" s="25">
        <f>IF(tbl_Inventory[[#This Row],[Premium?]]="y",tbl_Inventory[[#This Row],[Cost Price]]+(tbl_Inventory[[#This Row],[Cost Price]]*Inventory!$P$4),tbl_Inventory[[#This Row],[Cost Price]]+(tbl_Inventory[[#This Row],[Cost Price]]*Inventory!$P$3))</f>
        <v>27251.805</v>
      </c>
      <c r="I24" s="89" t="str">
        <f>IF(tbl_Inventory[[#This Row],[Num In Stock]]&lt;$P$5,"Y","")</f>
        <v/>
      </c>
      <c r="J24" s="90" t="str">
        <f>IF(AND(tbl_Inventory[[#This Row],[Num In Stock]]&lt;Inventory!$P$5,NOT(tbl_Inventory[[#This Row],[On Backorder]]="Y")),"Y","")</f>
        <v/>
      </c>
      <c r="K2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4" s="27">
        <f>IF(tbl_Inventory[[#This Row],[Reorder?]]="Y",VLOOKUP(tbl_Inventory[[#This Row],[Category]],tbl_ReorderQty[],2,FALSE),0)</f>
        <v>0</v>
      </c>
      <c r="M24"/>
      <c r="O24"/>
      <c r="P24" s="8"/>
      <c r="R24"/>
      <c r="S24" s="8"/>
      <c r="AC24" s="17">
        <v>4995</v>
      </c>
    </row>
    <row r="25" spans="1:29" x14ac:dyDescent="0.35">
      <c r="A25" s="22" t="s">
        <v>58</v>
      </c>
      <c r="B25" s="34" t="s">
        <v>59</v>
      </c>
      <c r="C25" s="35" t="s">
        <v>28</v>
      </c>
      <c r="D25" s="35">
        <v>4</v>
      </c>
      <c r="E25" s="35" t="s">
        <v>22</v>
      </c>
      <c r="F25" s="36" t="s">
        <v>22</v>
      </c>
      <c r="G25" s="16">
        <v>2799.9</v>
      </c>
      <c r="H25" s="25">
        <f>IF(tbl_Inventory[[#This Row],[Premium?]]="y",tbl_Inventory[[#This Row],[Cost Price]]+(tbl_Inventory[[#This Row],[Cost Price]]*Inventory!$P$4),tbl_Inventory[[#This Row],[Cost Price]]+(tbl_Inventory[[#This Row],[Cost Price]]*Inventory!$P$3))</f>
        <v>3303.8820000000001</v>
      </c>
      <c r="I25" s="89" t="str">
        <f>IF(tbl_Inventory[[#This Row],[Num In Stock]]&lt;$P$5,"Y","")</f>
        <v>Y</v>
      </c>
      <c r="J25" s="90" t="str">
        <f>IF(AND(tbl_Inventory[[#This Row],[Num In Stock]]&lt;Inventory!$P$5,NOT(tbl_Inventory[[#This Row],[On Backorder]]="Y")),"Y","")</f>
        <v>Y</v>
      </c>
      <c r="K2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25</v>
      </c>
      <c r="L25" s="27">
        <f>IF(tbl_Inventory[[#This Row],[Reorder?]]="Y",VLOOKUP(tbl_Inventory[[#This Row],[Category]],tbl_ReorderQty[],2,FALSE),0)</f>
        <v>25</v>
      </c>
      <c r="M25"/>
      <c r="O25"/>
      <c r="P25" s="8"/>
      <c r="R25"/>
      <c r="S25" s="8"/>
      <c r="AC25" s="17">
        <v>9395</v>
      </c>
    </row>
    <row r="26" spans="1:29" x14ac:dyDescent="0.35">
      <c r="A26" s="22" t="s">
        <v>61</v>
      </c>
      <c r="B26" s="34" t="s">
        <v>60</v>
      </c>
      <c r="C26" s="35" t="s">
        <v>29</v>
      </c>
      <c r="D26" s="35">
        <v>11</v>
      </c>
      <c r="E26" s="35" t="s">
        <v>22</v>
      </c>
      <c r="F26" s="36" t="s">
        <v>25</v>
      </c>
      <c r="G26" s="16">
        <v>1452.2</v>
      </c>
      <c r="H26" s="25">
        <f>IF(tbl_Inventory[[#This Row],[Premium?]]="y",tbl_Inventory[[#This Row],[Cost Price]]+(tbl_Inventory[[#This Row],[Cost Price]]*Inventory!$P$4),tbl_Inventory[[#This Row],[Cost Price]]+(tbl_Inventory[[#This Row],[Cost Price]]*Inventory!$P$3))</f>
        <v>1815.25</v>
      </c>
      <c r="I26" s="89" t="str">
        <f>IF(tbl_Inventory[[#This Row],[Num In Stock]]&lt;$P$5,"Y","")</f>
        <v/>
      </c>
      <c r="J26" s="90" t="str">
        <f>IF(AND(tbl_Inventory[[#This Row],[Num In Stock]]&lt;Inventory!$P$5,NOT(tbl_Inventory[[#This Row],[On Backorder]]="Y")),"Y","")</f>
        <v/>
      </c>
      <c r="K2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6" s="27">
        <f>IF(tbl_Inventory[[#This Row],[Reorder?]]="Y",VLOOKUP(tbl_Inventory[[#This Row],[Category]],tbl_ReorderQty[],2,FALSE),0)</f>
        <v>0</v>
      </c>
      <c r="M26"/>
      <c r="O26"/>
      <c r="P26" s="8"/>
      <c r="R26"/>
      <c r="S26" s="8"/>
      <c r="AC26" s="17">
        <v>3095</v>
      </c>
    </row>
    <row r="27" spans="1:29" x14ac:dyDescent="0.35">
      <c r="A27" s="18" t="s">
        <v>124</v>
      </c>
      <c r="B27" s="37" t="s">
        <v>125</v>
      </c>
      <c r="C27" s="35" t="s">
        <v>24</v>
      </c>
      <c r="D27" s="35">
        <v>32</v>
      </c>
      <c r="E27" s="35" t="s">
        <v>22</v>
      </c>
      <c r="F27" s="36" t="s">
        <v>22</v>
      </c>
      <c r="G27" s="16">
        <v>35304.65</v>
      </c>
      <c r="H27" s="25">
        <f>IF(tbl_Inventory[[#This Row],[Premium?]]="y",tbl_Inventory[[#This Row],[Cost Price]]+(tbl_Inventory[[#This Row],[Cost Price]]*Inventory!$P$4),tbl_Inventory[[#This Row],[Cost Price]]+(tbl_Inventory[[#This Row],[Cost Price]]*Inventory!$P$3))</f>
        <v>41659.487000000001</v>
      </c>
      <c r="I27" s="89" t="str">
        <f>IF(tbl_Inventory[[#This Row],[Num In Stock]]&lt;$P$5,"Y","")</f>
        <v/>
      </c>
      <c r="J27" s="90" t="str">
        <f>IF(AND(tbl_Inventory[[#This Row],[Num In Stock]]&lt;Inventory!$P$5,NOT(tbl_Inventory[[#This Row],[On Backorder]]="Y")),"Y","")</f>
        <v/>
      </c>
      <c r="K2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7" s="27">
        <f>IF(tbl_Inventory[[#This Row],[Reorder?]]="Y",VLOOKUP(tbl_Inventory[[#This Row],[Category]],tbl_ReorderQty[],2,FALSE),0)</f>
        <v>0</v>
      </c>
      <c r="M27"/>
      <c r="N27" s="8"/>
      <c r="O27" s="9"/>
      <c r="P27" s="8"/>
      <c r="R27"/>
      <c r="S27" s="8"/>
      <c r="AC27" s="17">
        <v>5295</v>
      </c>
    </row>
    <row r="28" spans="1:29" x14ac:dyDescent="0.35">
      <c r="A28" s="18" t="s">
        <v>108</v>
      </c>
      <c r="B28" s="37" t="s">
        <v>109</v>
      </c>
      <c r="C28" s="35" t="s">
        <v>24</v>
      </c>
      <c r="D28" s="35">
        <v>25</v>
      </c>
      <c r="E28" s="35" t="s">
        <v>22</v>
      </c>
      <c r="F28" s="36" t="s">
        <v>25</v>
      </c>
      <c r="G28" s="16">
        <v>34314.800000000003</v>
      </c>
      <c r="H28" s="25">
        <f>IF(tbl_Inventory[[#This Row],[Premium?]]="y",tbl_Inventory[[#This Row],[Cost Price]]+(tbl_Inventory[[#This Row],[Cost Price]]*Inventory!$P$4),tbl_Inventory[[#This Row],[Cost Price]]+(tbl_Inventory[[#This Row],[Cost Price]]*Inventory!$P$3))</f>
        <v>42893.5</v>
      </c>
      <c r="I28" s="89" t="str">
        <f>IF(tbl_Inventory[[#This Row],[Num In Stock]]&lt;$P$5,"Y","")</f>
        <v/>
      </c>
      <c r="J28" s="90" t="str">
        <f>IF(AND(tbl_Inventory[[#This Row],[Num In Stock]]&lt;Inventory!$P$5,NOT(tbl_Inventory[[#This Row],[On Backorder]]="Y")),"Y","")</f>
        <v/>
      </c>
      <c r="K2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8" s="27">
        <f>IF(tbl_Inventory[[#This Row],[Reorder?]]="Y",VLOOKUP(tbl_Inventory[[#This Row],[Category]],tbl_ReorderQty[],2,FALSE),0)</f>
        <v>0</v>
      </c>
      <c r="M28"/>
      <c r="N28" s="8"/>
      <c r="O28" s="9"/>
      <c r="P28" s="8"/>
      <c r="R28"/>
      <c r="S28" s="8"/>
      <c r="AC28" s="17">
        <v>10000</v>
      </c>
    </row>
    <row r="29" spans="1:29" x14ac:dyDescent="0.35">
      <c r="A29" s="18" t="s">
        <v>112</v>
      </c>
      <c r="B29" s="37" t="s">
        <v>113</v>
      </c>
      <c r="C29" s="35" t="s">
        <v>24</v>
      </c>
      <c r="D29" s="35">
        <v>19</v>
      </c>
      <c r="E29" s="35" t="s">
        <v>22</v>
      </c>
      <c r="F29" s="36" t="s">
        <v>22</v>
      </c>
      <c r="G29" s="16">
        <v>35304.65</v>
      </c>
      <c r="H29" s="25">
        <f>IF(tbl_Inventory[[#This Row],[Premium?]]="y",tbl_Inventory[[#This Row],[Cost Price]]+(tbl_Inventory[[#This Row],[Cost Price]]*Inventory!$P$4),tbl_Inventory[[#This Row],[Cost Price]]+(tbl_Inventory[[#This Row],[Cost Price]]*Inventory!$P$3))</f>
        <v>41659.487000000001</v>
      </c>
      <c r="I29" s="89" t="str">
        <f>IF(tbl_Inventory[[#This Row],[Num In Stock]]&lt;$P$5,"Y","")</f>
        <v/>
      </c>
      <c r="J29" s="90" t="str">
        <f>IF(AND(tbl_Inventory[[#This Row],[Num In Stock]]&lt;Inventory!$P$5,NOT(tbl_Inventory[[#This Row],[On Backorder]]="Y")),"Y","")</f>
        <v/>
      </c>
      <c r="K2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9" s="27">
        <f>IF(tbl_Inventory[[#This Row],[Reorder?]]="Y",VLOOKUP(tbl_Inventory[[#This Row],[Category]],tbl_ReorderQty[],2,FALSE),0)</f>
        <v>0</v>
      </c>
      <c r="M29"/>
      <c r="N29" s="8"/>
      <c r="O29" s="9"/>
      <c r="P29" s="8"/>
      <c r="R29"/>
      <c r="S29" s="8"/>
      <c r="AC29" s="17">
        <v>4395</v>
      </c>
    </row>
    <row r="30" spans="1:29" x14ac:dyDescent="0.35">
      <c r="A30" s="18" t="s">
        <v>120</v>
      </c>
      <c r="B30" s="37" t="s">
        <v>121</v>
      </c>
      <c r="C30" s="35" t="s">
        <v>24</v>
      </c>
      <c r="D30" s="35">
        <v>21</v>
      </c>
      <c r="E30" s="35" t="s">
        <v>22</v>
      </c>
      <c r="F30" s="36" t="s">
        <v>22</v>
      </c>
      <c r="G30" s="16">
        <v>35304.65</v>
      </c>
      <c r="H30" s="25">
        <f>IF(tbl_Inventory[[#This Row],[Premium?]]="y",tbl_Inventory[[#This Row],[Cost Price]]+(tbl_Inventory[[#This Row],[Cost Price]]*Inventory!$P$4),tbl_Inventory[[#This Row],[Cost Price]]+(tbl_Inventory[[#This Row],[Cost Price]]*Inventory!$P$3))</f>
        <v>41659.487000000001</v>
      </c>
      <c r="I30" s="89" t="str">
        <f>IF(tbl_Inventory[[#This Row],[Num In Stock]]&lt;$P$5,"Y","")</f>
        <v/>
      </c>
      <c r="J30" s="90" t="str">
        <f>IF(AND(tbl_Inventory[[#This Row],[Num In Stock]]&lt;Inventory!$P$5,NOT(tbl_Inventory[[#This Row],[On Backorder]]="Y")),"Y","")</f>
        <v/>
      </c>
      <c r="K3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0" s="27">
        <f>IF(tbl_Inventory[[#This Row],[Reorder?]]="Y",VLOOKUP(tbl_Inventory[[#This Row],[Category]],tbl_ReorderQty[],2,FALSE),0)</f>
        <v>0</v>
      </c>
      <c r="M30"/>
      <c r="N30" s="8"/>
      <c r="O30" s="9"/>
      <c r="P30" s="8"/>
      <c r="R30"/>
      <c r="S30" s="8"/>
      <c r="AC30" s="17">
        <v>7195</v>
      </c>
    </row>
    <row r="31" spans="1:29" x14ac:dyDescent="0.35">
      <c r="A31" s="18" t="s">
        <v>138</v>
      </c>
      <c r="B31" s="37" t="s">
        <v>139</v>
      </c>
      <c r="C31" s="35" t="s">
        <v>24</v>
      </c>
      <c r="D31" s="35">
        <v>18</v>
      </c>
      <c r="E31" s="35" t="s">
        <v>22</v>
      </c>
      <c r="F31" s="36" t="s">
        <v>22</v>
      </c>
      <c r="G31" s="16">
        <v>33984.85</v>
      </c>
      <c r="H31" s="25">
        <f>IF(tbl_Inventory[[#This Row],[Premium?]]="y",tbl_Inventory[[#This Row],[Cost Price]]+(tbl_Inventory[[#This Row],[Cost Price]]*Inventory!$P$4),tbl_Inventory[[#This Row],[Cost Price]]+(tbl_Inventory[[#This Row],[Cost Price]]*Inventory!$P$3))</f>
        <v>40102.123</v>
      </c>
      <c r="I31" s="89" t="str">
        <f>IF(tbl_Inventory[[#This Row],[Num In Stock]]&lt;$P$5,"Y","")</f>
        <v/>
      </c>
      <c r="J31" s="90" t="str">
        <f>IF(AND(tbl_Inventory[[#This Row],[Num In Stock]]&lt;Inventory!$P$5,NOT(tbl_Inventory[[#This Row],[On Backorder]]="Y")),"Y","")</f>
        <v/>
      </c>
      <c r="K3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1" s="27">
        <f>IF(tbl_Inventory[[#This Row],[Reorder?]]="Y",VLOOKUP(tbl_Inventory[[#This Row],[Category]],tbl_ReorderQty[],2,FALSE),0)</f>
        <v>0</v>
      </c>
      <c r="M31"/>
      <c r="N31" s="8"/>
      <c r="O31" s="9"/>
      <c r="P31" s="8"/>
      <c r="R31"/>
      <c r="S31" s="8"/>
      <c r="AC31" s="17">
        <v>13795</v>
      </c>
    </row>
    <row r="32" spans="1:29" x14ac:dyDescent="0.35">
      <c r="A32" s="18" t="s">
        <v>106</v>
      </c>
      <c r="B32" s="37" t="s">
        <v>107</v>
      </c>
      <c r="C32" s="35" t="s">
        <v>24</v>
      </c>
      <c r="D32" s="35">
        <v>26</v>
      </c>
      <c r="E32" s="35" t="s">
        <v>22</v>
      </c>
      <c r="F32" s="36" t="s">
        <v>25</v>
      </c>
      <c r="G32" s="16">
        <v>34644.75</v>
      </c>
      <c r="H32" s="25">
        <f>IF(tbl_Inventory[[#This Row],[Premium?]]="y",tbl_Inventory[[#This Row],[Cost Price]]+(tbl_Inventory[[#This Row],[Cost Price]]*Inventory!$P$4),tbl_Inventory[[#This Row],[Cost Price]]+(tbl_Inventory[[#This Row],[Cost Price]]*Inventory!$P$3))</f>
        <v>43305.9375</v>
      </c>
      <c r="I32" s="89" t="str">
        <f>IF(tbl_Inventory[[#This Row],[Num In Stock]]&lt;$P$5,"Y","")</f>
        <v/>
      </c>
      <c r="J32" s="90" t="str">
        <f>IF(AND(tbl_Inventory[[#This Row],[Num In Stock]]&lt;Inventory!$P$5,NOT(tbl_Inventory[[#This Row],[On Backorder]]="Y")),"Y","")</f>
        <v/>
      </c>
      <c r="K3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2" s="27">
        <f>IF(tbl_Inventory[[#This Row],[Reorder?]]="Y",VLOOKUP(tbl_Inventory[[#This Row],[Category]],tbl_ReorderQty[],2,FALSE),0)</f>
        <v>0</v>
      </c>
      <c r="M32"/>
      <c r="N32" s="8"/>
      <c r="O32" s="9"/>
      <c r="P32" s="8"/>
      <c r="R32"/>
      <c r="S32" s="8"/>
      <c r="AC32" s="17">
        <v>4795</v>
      </c>
    </row>
    <row r="33" spans="1:29" x14ac:dyDescent="0.35">
      <c r="A33" s="18" t="s">
        <v>100</v>
      </c>
      <c r="B33" s="37" t="s">
        <v>101</v>
      </c>
      <c r="C33" s="35" t="s">
        <v>24</v>
      </c>
      <c r="D33" s="35">
        <v>14</v>
      </c>
      <c r="E33" s="35" t="s">
        <v>22</v>
      </c>
      <c r="F33" s="36" t="s">
        <v>22</v>
      </c>
      <c r="G33" s="16">
        <v>35304.65</v>
      </c>
      <c r="H33" s="25">
        <f>IF(tbl_Inventory[[#This Row],[Premium?]]="y",tbl_Inventory[[#This Row],[Cost Price]]+(tbl_Inventory[[#This Row],[Cost Price]]*Inventory!$P$4),tbl_Inventory[[#This Row],[Cost Price]]+(tbl_Inventory[[#This Row],[Cost Price]]*Inventory!$P$3))</f>
        <v>41659.487000000001</v>
      </c>
      <c r="I33" s="89" t="str">
        <f>IF(tbl_Inventory[[#This Row],[Num In Stock]]&lt;$P$5,"Y","")</f>
        <v/>
      </c>
      <c r="J33" s="90" t="str">
        <f>IF(AND(tbl_Inventory[[#This Row],[Num In Stock]]&lt;Inventory!$P$5,NOT(tbl_Inventory[[#This Row],[On Backorder]]="Y")),"Y","")</f>
        <v/>
      </c>
      <c r="K3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3" s="27">
        <f>IF(tbl_Inventory[[#This Row],[Reorder?]]="Y",VLOOKUP(tbl_Inventory[[#This Row],[Category]],tbl_ReorderQty[],2,FALSE),0)</f>
        <v>0</v>
      </c>
      <c r="M33"/>
      <c r="N33" s="8"/>
      <c r="O33" s="9"/>
      <c r="P33" s="8"/>
      <c r="R33"/>
      <c r="S33" s="8"/>
      <c r="AC33" s="17">
        <v>7495</v>
      </c>
    </row>
    <row r="34" spans="1:29" x14ac:dyDescent="0.35">
      <c r="A34" s="18" t="s">
        <v>88</v>
      </c>
      <c r="B34" s="37" t="s">
        <v>89</v>
      </c>
      <c r="C34" s="35" t="s">
        <v>24</v>
      </c>
      <c r="D34" s="35">
        <v>17</v>
      </c>
      <c r="E34" s="35" t="s">
        <v>22</v>
      </c>
      <c r="F34" s="36" t="s">
        <v>22</v>
      </c>
      <c r="G34" s="16">
        <v>33654.9</v>
      </c>
      <c r="H34" s="25">
        <f>IF(tbl_Inventory[[#This Row],[Premium?]]="y",tbl_Inventory[[#This Row],[Cost Price]]+(tbl_Inventory[[#This Row],[Cost Price]]*Inventory!$P$4),tbl_Inventory[[#This Row],[Cost Price]]+(tbl_Inventory[[#This Row],[Cost Price]]*Inventory!$P$3))</f>
        <v>39712.781999999999</v>
      </c>
      <c r="I34" s="89" t="str">
        <f>IF(tbl_Inventory[[#This Row],[Num In Stock]]&lt;$P$5,"Y","")</f>
        <v/>
      </c>
      <c r="J34" s="90" t="str">
        <f>IF(AND(tbl_Inventory[[#This Row],[Num In Stock]]&lt;Inventory!$P$5,NOT(tbl_Inventory[[#This Row],[On Backorder]]="Y")),"Y","")</f>
        <v/>
      </c>
      <c r="K3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4" s="27">
        <f>IF(tbl_Inventory[[#This Row],[Reorder?]]="Y",VLOOKUP(tbl_Inventory[[#This Row],[Category]],tbl_ReorderQty[],2,FALSE),0)</f>
        <v>0</v>
      </c>
      <c r="M34"/>
      <c r="N34" s="8"/>
      <c r="O34" s="9"/>
      <c r="P34" s="8"/>
      <c r="R34"/>
      <c r="S34" s="8"/>
      <c r="AC34" s="17">
        <v>14095</v>
      </c>
    </row>
    <row r="35" spans="1:29" x14ac:dyDescent="0.35">
      <c r="A35" s="18" t="s">
        <v>78</v>
      </c>
      <c r="B35" s="37" t="s">
        <v>79</v>
      </c>
      <c r="C35" s="35" t="s">
        <v>24</v>
      </c>
      <c r="D35" s="35">
        <v>22</v>
      </c>
      <c r="E35" s="35" t="s">
        <v>22</v>
      </c>
      <c r="F35" s="36" t="s">
        <v>25</v>
      </c>
      <c r="G35" s="16">
        <v>33984.85</v>
      </c>
      <c r="H35" s="25">
        <f>IF(tbl_Inventory[[#This Row],[Premium?]]="y",tbl_Inventory[[#This Row],[Cost Price]]+(tbl_Inventory[[#This Row],[Cost Price]]*Inventory!$P$4),tbl_Inventory[[#This Row],[Cost Price]]+(tbl_Inventory[[#This Row],[Cost Price]]*Inventory!$P$3))</f>
        <v>42481.0625</v>
      </c>
      <c r="I35" s="89" t="str">
        <f>IF(tbl_Inventory[[#This Row],[Num In Stock]]&lt;$P$5,"Y","")</f>
        <v/>
      </c>
      <c r="J35" s="90" t="str">
        <f>IF(AND(tbl_Inventory[[#This Row],[Num In Stock]]&lt;Inventory!$P$5,NOT(tbl_Inventory[[#This Row],[On Backorder]]="Y")),"Y","")</f>
        <v/>
      </c>
      <c r="K3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5" s="27">
        <f>IF(tbl_Inventory[[#This Row],[Reorder?]]="Y",VLOOKUP(tbl_Inventory[[#This Row],[Category]],tbl_ReorderQty[],2,FALSE),0)</f>
        <v>0</v>
      </c>
      <c r="M35"/>
      <c r="N35" s="8"/>
      <c r="O35" s="9"/>
      <c r="P35" s="8"/>
      <c r="R35"/>
      <c r="S35" s="8"/>
      <c r="AC35" s="17">
        <v>3845</v>
      </c>
    </row>
    <row r="36" spans="1:29" x14ac:dyDescent="0.35">
      <c r="A36" s="18" t="s">
        <v>118</v>
      </c>
      <c r="B36" s="37" t="s">
        <v>119</v>
      </c>
      <c r="C36" s="35" t="s">
        <v>24</v>
      </c>
      <c r="D36" s="35">
        <v>20</v>
      </c>
      <c r="E36" s="35" t="s">
        <v>22</v>
      </c>
      <c r="F36" s="36" t="s">
        <v>22</v>
      </c>
      <c r="G36" s="16">
        <v>34974.699999999997</v>
      </c>
      <c r="H36" s="25">
        <f>IF(tbl_Inventory[[#This Row],[Premium?]]="y",tbl_Inventory[[#This Row],[Cost Price]]+(tbl_Inventory[[#This Row],[Cost Price]]*Inventory!$P$4),tbl_Inventory[[#This Row],[Cost Price]]+(tbl_Inventory[[#This Row],[Cost Price]]*Inventory!$P$3))</f>
        <v>41270.145999999993</v>
      </c>
      <c r="I36" s="89" t="str">
        <f>IF(tbl_Inventory[[#This Row],[Num In Stock]]&lt;$P$5,"Y","")</f>
        <v/>
      </c>
      <c r="J36" s="90" t="str">
        <f>IF(AND(tbl_Inventory[[#This Row],[Num In Stock]]&lt;Inventory!$P$5,NOT(tbl_Inventory[[#This Row],[On Backorder]]="Y")),"Y","")</f>
        <v/>
      </c>
      <c r="K3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6" s="27">
        <f>IF(tbl_Inventory[[#This Row],[Reorder?]]="Y",VLOOKUP(tbl_Inventory[[#This Row],[Category]],tbl_ReorderQty[],2,FALSE),0)</f>
        <v>0</v>
      </c>
      <c r="M36"/>
      <c r="N36" s="8"/>
      <c r="O36" s="9"/>
      <c r="P36" s="8"/>
      <c r="R36"/>
      <c r="S36" s="8"/>
      <c r="AC36" s="17">
        <v>6045</v>
      </c>
    </row>
    <row r="37" spans="1:29" x14ac:dyDescent="0.35">
      <c r="A37" s="18" t="s">
        <v>64</v>
      </c>
      <c r="B37" s="37" t="s">
        <v>65</v>
      </c>
      <c r="C37" s="35" t="s">
        <v>24</v>
      </c>
      <c r="D37" s="35">
        <v>13</v>
      </c>
      <c r="E37" s="35" t="s">
        <v>22</v>
      </c>
      <c r="F37" s="36" t="s">
        <v>25</v>
      </c>
      <c r="G37" s="16">
        <v>33654.9</v>
      </c>
      <c r="H37" s="25">
        <f>IF(tbl_Inventory[[#This Row],[Premium?]]="y",tbl_Inventory[[#This Row],[Cost Price]]+(tbl_Inventory[[#This Row],[Cost Price]]*Inventory!$P$4),tbl_Inventory[[#This Row],[Cost Price]]+(tbl_Inventory[[#This Row],[Cost Price]]*Inventory!$P$3))</f>
        <v>42068.625</v>
      </c>
      <c r="I37" s="89" t="str">
        <f>IF(tbl_Inventory[[#This Row],[Num In Stock]]&lt;$P$5,"Y","")</f>
        <v/>
      </c>
      <c r="J37" s="90" t="str">
        <f>IF(AND(tbl_Inventory[[#This Row],[Num In Stock]]&lt;Inventory!$P$5,NOT(tbl_Inventory[[#This Row],[On Backorder]]="Y")),"Y","")</f>
        <v/>
      </c>
      <c r="K3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7" s="27">
        <f>IF(tbl_Inventory[[#This Row],[Reorder?]]="Y",VLOOKUP(tbl_Inventory[[#This Row],[Category]],tbl_ReorderQty[],2,FALSE),0)</f>
        <v>0</v>
      </c>
      <c r="M37"/>
      <c r="N37" s="8"/>
      <c r="O37" s="9"/>
      <c r="P37" s="8"/>
      <c r="R37"/>
      <c r="S37" s="8"/>
      <c r="AC37" s="17">
        <v>10445</v>
      </c>
    </row>
    <row r="38" spans="1:29" x14ac:dyDescent="0.35">
      <c r="A38" s="22" t="s">
        <v>52</v>
      </c>
      <c r="B38" s="34" t="s">
        <v>53</v>
      </c>
      <c r="C38" s="35" t="s">
        <v>24</v>
      </c>
      <c r="D38" s="35">
        <v>16</v>
      </c>
      <c r="E38" s="35" t="s">
        <v>22</v>
      </c>
      <c r="F38" s="36" t="s">
        <v>25</v>
      </c>
      <c r="G38" s="16">
        <v>14580.9</v>
      </c>
      <c r="H38" s="25">
        <f>IF(tbl_Inventory[[#This Row],[Premium?]]="y",tbl_Inventory[[#This Row],[Cost Price]]+(tbl_Inventory[[#This Row],[Cost Price]]*Inventory!$P$4),tbl_Inventory[[#This Row],[Cost Price]]+(tbl_Inventory[[#This Row],[Cost Price]]*Inventory!$P$3))</f>
        <v>18226.125</v>
      </c>
      <c r="I38" s="89" t="str">
        <f>IF(tbl_Inventory[[#This Row],[Num In Stock]]&lt;$P$5,"Y","")</f>
        <v/>
      </c>
      <c r="J38" s="90" t="str">
        <f>IF(AND(tbl_Inventory[[#This Row],[Num In Stock]]&lt;Inventory!$P$5,NOT(tbl_Inventory[[#This Row],[On Backorder]]="Y")),"Y","")</f>
        <v/>
      </c>
      <c r="K3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8" s="27">
        <f>IF(tbl_Inventory[[#This Row],[Reorder?]]="Y",VLOOKUP(tbl_Inventory[[#This Row],[Category]],tbl_ReorderQty[],2,FALSE),0)</f>
        <v>0</v>
      </c>
      <c r="M38"/>
      <c r="N38" s="8"/>
      <c r="O38" s="9"/>
      <c r="P38" s="8"/>
      <c r="R38"/>
      <c r="S38" s="8"/>
      <c r="AC38" s="17">
        <v>4175</v>
      </c>
    </row>
    <row r="39" spans="1:29" x14ac:dyDescent="0.35">
      <c r="A39" s="18" t="s">
        <v>126</v>
      </c>
      <c r="B39" s="37" t="s">
        <v>127</v>
      </c>
      <c r="C39" s="35" t="s">
        <v>24</v>
      </c>
      <c r="D39" s="35">
        <v>26</v>
      </c>
      <c r="E39" s="35" t="s">
        <v>22</v>
      </c>
      <c r="F39" s="36" t="s">
        <v>25</v>
      </c>
      <c r="G39" s="16">
        <v>34314.800000000003</v>
      </c>
      <c r="H39" s="25">
        <f>IF(tbl_Inventory[[#This Row],[Premium?]]="y",tbl_Inventory[[#This Row],[Cost Price]]+(tbl_Inventory[[#This Row],[Cost Price]]*Inventory!$P$4),tbl_Inventory[[#This Row],[Cost Price]]+(tbl_Inventory[[#This Row],[Cost Price]]*Inventory!$P$3))</f>
        <v>42893.5</v>
      </c>
      <c r="I39" s="89" t="str">
        <f>IF(tbl_Inventory[[#This Row],[Num In Stock]]&lt;$P$5,"Y","")</f>
        <v/>
      </c>
      <c r="J39" s="90" t="str">
        <f>IF(AND(tbl_Inventory[[#This Row],[Num In Stock]]&lt;Inventory!$P$5,NOT(tbl_Inventory[[#This Row],[On Backorder]]="Y")),"Y","")</f>
        <v/>
      </c>
      <c r="K3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9" s="27">
        <f>IF(tbl_Inventory[[#This Row],[Reorder?]]="Y",VLOOKUP(tbl_Inventory[[#This Row],[Category]],tbl_ReorderQty[],2,FALSE),0)</f>
        <v>0</v>
      </c>
      <c r="M39"/>
      <c r="N39" s="8"/>
      <c r="O39" s="9"/>
      <c r="P39" s="8"/>
      <c r="R39"/>
      <c r="S39" s="8"/>
      <c r="AC39" s="17">
        <v>6375</v>
      </c>
    </row>
    <row r="40" spans="1:29" x14ac:dyDescent="0.35">
      <c r="A40" s="18" t="s">
        <v>74</v>
      </c>
      <c r="B40" s="37" t="s">
        <v>75</v>
      </c>
      <c r="C40" s="35" t="s">
        <v>24</v>
      </c>
      <c r="D40" s="35">
        <v>28</v>
      </c>
      <c r="E40" s="35" t="s">
        <v>22</v>
      </c>
      <c r="F40" s="36" t="s">
        <v>25</v>
      </c>
      <c r="G40" s="16">
        <v>33984.85</v>
      </c>
      <c r="H40" s="25">
        <f>IF(tbl_Inventory[[#This Row],[Premium?]]="y",tbl_Inventory[[#This Row],[Cost Price]]+(tbl_Inventory[[#This Row],[Cost Price]]*Inventory!$P$4),tbl_Inventory[[#This Row],[Cost Price]]+(tbl_Inventory[[#This Row],[Cost Price]]*Inventory!$P$3))</f>
        <v>42481.0625</v>
      </c>
      <c r="I40" s="89" t="str">
        <f>IF(tbl_Inventory[[#This Row],[Num In Stock]]&lt;$P$5,"Y","")</f>
        <v/>
      </c>
      <c r="J40" s="90" t="str">
        <f>IF(AND(tbl_Inventory[[#This Row],[Num In Stock]]&lt;Inventory!$P$5,NOT(tbl_Inventory[[#This Row],[On Backorder]]="Y")),"Y","")</f>
        <v/>
      </c>
      <c r="K4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0" s="27">
        <f>IF(tbl_Inventory[[#This Row],[Reorder?]]="Y",VLOOKUP(tbl_Inventory[[#This Row],[Category]],tbl_ReorderQty[],2,FALSE),0)</f>
        <v>0</v>
      </c>
      <c r="M40"/>
      <c r="N40" s="8"/>
      <c r="O40" s="9"/>
      <c r="P40" s="8"/>
      <c r="R40"/>
      <c r="S40" s="8"/>
      <c r="AC40" s="17">
        <v>10775</v>
      </c>
    </row>
    <row r="41" spans="1:29" x14ac:dyDescent="0.35">
      <c r="A41" s="18" t="s">
        <v>140</v>
      </c>
      <c r="B41" s="37" t="s">
        <v>141</v>
      </c>
      <c r="C41" s="35" t="s">
        <v>24</v>
      </c>
      <c r="D41" s="35">
        <v>8</v>
      </c>
      <c r="E41" s="35" t="s">
        <v>22</v>
      </c>
      <c r="F41" s="36" t="s">
        <v>25</v>
      </c>
      <c r="G41" s="16">
        <v>35304.65</v>
      </c>
      <c r="H41" s="25">
        <f>IF(tbl_Inventory[[#This Row],[Premium?]]="y",tbl_Inventory[[#This Row],[Cost Price]]+(tbl_Inventory[[#This Row],[Cost Price]]*Inventory!$P$4),tbl_Inventory[[#This Row],[Cost Price]]+(tbl_Inventory[[#This Row],[Cost Price]]*Inventory!$P$3))</f>
        <v>44130.8125</v>
      </c>
      <c r="I41" s="89" t="str">
        <f>IF(tbl_Inventory[[#This Row],[Num In Stock]]&lt;$P$5,"Y","")</f>
        <v>Y</v>
      </c>
      <c r="J41" s="90" t="str">
        <f>IF(AND(tbl_Inventory[[#This Row],[Num In Stock]]&lt;Inventory!$P$5,NOT(tbl_Inventory[[#This Row],[On Backorder]]="Y")),"Y","")</f>
        <v>Y</v>
      </c>
      <c r="K4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41" s="27">
        <f>IF(tbl_Inventory[[#This Row],[Reorder?]]="Y",VLOOKUP(tbl_Inventory[[#This Row],[Category]],tbl_ReorderQty[],2,FALSE),0)</f>
        <v>10</v>
      </c>
      <c r="M41"/>
      <c r="N41" s="8"/>
      <c r="O41" s="9"/>
      <c r="P41" s="8"/>
      <c r="R41"/>
      <c r="S41" s="8"/>
      <c r="AC41" s="17">
        <v>4395</v>
      </c>
    </row>
    <row r="42" spans="1:29" x14ac:dyDescent="0.35">
      <c r="A42" s="22" t="s">
        <v>380</v>
      </c>
      <c r="B42" s="34" t="s">
        <v>381</v>
      </c>
      <c r="C42" s="35" t="s">
        <v>28</v>
      </c>
      <c r="D42" s="35">
        <v>11</v>
      </c>
      <c r="E42" s="35" t="s">
        <v>22</v>
      </c>
      <c r="F42" s="36" t="s">
        <v>22</v>
      </c>
      <c r="G42" s="16">
        <v>2854.8</v>
      </c>
      <c r="H42" s="25">
        <f>IF(tbl_Inventory[[#This Row],[Premium?]]="y",tbl_Inventory[[#This Row],[Cost Price]]+(tbl_Inventory[[#This Row],[Cost Price]]*Inventory!$P$4),tbl_Inventory[[#This Row],[Cost Price]]+(tbl_Inventory[[#This Row],[Cost Price]]*Inventory!$P$3))</f>
        <v>3368.6640000000002</v>
      </c>
      <c r="I42" s="89" t="str">
        <f>IF(tbl_Inventory[[#This Row],[Num In Stock]]&lt;$P$5,"Y","")</f>
        <v/>
      </c>
      <c r="J42" s="90" t="str">
        <f>IF(AND(tbl_Inventory[[#This Row],[Num In Stock]]&lt;Inventory!$P$5,NOT(tbl_Inventory[[#This Row],[On Backorder]]="Y")),"Y","")</f>
        <v/>
      </c>
      <c r="K4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2" s="27">
        <f>IF(tbl_Inventory[[#This Row],[Reorder?]]="Y",VLOOKUP(tbl_Inventory[[#This Row],[Category]],tbl_ReorderQty[],2,FALSE),0)</f>
        <v>0</v>
      </c>
      <c r="M42"/>
      <c r="N42" s="8"/>
      <c r="O42" s="9"/>
      <c r="P42" s="8"/>
      <c r="R42"/>
      <c r="S42" s="8"/>
      <c r="AC42" s="17">
        <v>6595</v>
      </c>
    </row>
    <row r="43" spans="1:29" x14ac:dyDescent="0.35">
      <c r="A43" s="18" t="s">
        <v>130</v>
      </c>
      <c r="B43" s="37" t="s">
        <v>131</v>
      </c>
      <c r="C43" s="35" t="s">
        <v>24</v>
      </c>
      <c r="D43" s="35">
        <v>8</v>
      </c>
      <c r="E43" s="35" t="s">
        <v>25</v>
      </c>
      <c r="F43" s="36" t="s">
        <v>22</v>
      </c>
      <c r="G43" s="16">
        <v>33984.85</v>
      </c>
      <c r="H43" s="25">
        <f>IF(tbl_Inventory[[#This Row],[Premium?]]="y",tbl_Inventory[[#This Row],[Cost Price]]+(tbl_Inventory[[#This Row],[Cost Price]]*Inventory!$P$4),tbl_Inventory[[#This Row],[Cost Price]]+(tbl_Inventory[[#This Row],[Cost Price]]*Inventory!$P$3))</f>
        <v>40102.123</v>
      </c>
      <c r="I43" s="89" t="str">
        <f>IF(tbl_Inventory[[#This Row],[Num In Stock]]&lt;$P$5,"Y","")</f>
        <v>Y</v>
      </c>
      <c r="J43" s="90" t="str">
        <f>IF(AND(tbl_Inventory[[#This Row],[Num In Stock]]&lt;Inventory!$P$5,NOT(tbl_Inventory[[#This Row],[On Backorder]]="Y")),"Y","")</f>
        <v/>
      </c>
      <c r="K4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3" s="27">
        <f>IF(tbl_Inventory[[#This Row],[Reorder?]]="Y",VLOOKUP(tbl_Inventory[[#This Row],[Category]],tbl_ReorderQty[],2,FALSE),0)</f>
        <v>0</v>
      </c>
      <c r="M43"/>
      <c r="N43" s="8"/>
      <c r="O43" s="9"/>
      <c r="P43" s="8"/>
      <c r="R43"/>
      <c r="S43" s="8"/>
      <c r="AC43" s="17">
        <v>1095</v>
      </c>
    </row>
    <row r="44" spans="1:29" x14ac:dyDescent="0.35">
      <c r="A44" s="22" t="s">
        <v>55</v>
      </c>
      <c r="B44" s="34" t="s">
        <v>54</v>
      </c>
      <c r="C44" s="35" t="s">
        <v>27</v>
      </c>
      <c r="D44" s="35">
        <v>23</v>
      </c>
      <c r="E44" s="35" t="s">
        <v>22</v>
      </c>
      <c r="F44" s="36" t="s">
        <v>25</v>
      </c>
      <c r="G44" s="16">
        <v>5714.8</v>
      </c>
      <c r="H44" s="25">
        <f>IF(tbl_Inventory[[#This Row],[Premium?]]="y",tbl_Inventory[[#This Row],[Cost Price]]+(tbl_Inventory[[#This Row],[Cost Price]]*Inventory!$P$4),tbl_Inventory[[#This Row],[Cost Price]]+(tbl_Inventory[[#This Row],[Cost Price]]*Inventory!$P$3))</f>
        <v>7143.5</v>
      </c>
      <c r="I44" s="89" t="str">
        <f>IF(tbl_Inventory[[#This Row],[Num In Stock]]&lt;$P$5,"Y","")</f>
        <v/>
      </c>
      <c r="J44" s="90" t="str">
        <f>IF(AND(tbl_Inventory[[#This Row],[Num In Stock]]&lt;Inventory!$P$5,NOT(tbl_Inventory[[#This Row],[On Backorder]]="Y")),"Y","")</f>
        <v/>
      </c>
      <c r="K4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4" s="27">
        <f>IF(tbl_Inventory[[#This Row],[Reorder?]]="Y",VLOOKUP(tbl_Inventory[[#This Row],[Category]],tbl_ReorderQty[],2,FALSE),0)</f>
        <v>0</v>
      </c>
      <c r="M44"/>
      <c r="N44" s="8"/>
      <c r="O44" s="9"/>
      <c r="P44" s="8"/>
      <c r="R44"/>
      <c r="S44" s="8"/>
      <c r="AC44" s="17">
        <v>6595</v>
      </c>
    </row>
    <row r="45" spans="1:29" x14ac:dyDescent="0.35">
      <c r="A45" s="18" t="s">
        <v>114</v>
      </c>
      <c r="B45" s="37" t="s">
        <v>115</v>
      </c>
      <c r="C45" s="35" t="s">
        <v>24</v>
      </c>
      <c r="D45" s="35">
        <v>28</v>
      </c>
      <c r="E45" s="35" t="s">
        <v>22</v>
      </c>
      <c r="F45" s="36" t="s">
        <v>25</v>
      </c>
      <c r="G45" s="16">
        <v>33654.9</v>
      </c>
      <c r="H45" s="25">
        <f>IF(tbl_Inventory[[#This Row],[Premium?]]="y",tbl_Inventory[[#This Row],[Cost Price]]+(tbl_Inventory[[#This Row],[Cost Price]]*Inventory!$P$4),tbl_Inventory[[#This Row],[Cost Price]]+(tbl_Inventory[[#This Row],[Cost Price]]*Inventory!$P$3))</f>
        <v>42068.625</v>
      </c>
      <c r="I45" s="89" t="str">
        <f>IF(tbl_Inventory[[#This Row],[Num In Stock]]&lt;$P$5,"Y","")</f>
        <v/>
      </c>
      <c r="J45" s="90" t="str">
        <f>IF(AND(tbl_Inventory[[#This Row],[Num In Stock]]&lt;Inventory!$P$5,NOT(tbl_Inventory[[#This Row],[On Backorder]]="Y")),"Y","")</f>
        <v/>
      </c>
      <c r="K4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5" s="27">
        <f>IF(tbl_Inventory[[#This Row],[Reorder?]]="Y",VLOOKUP(tbl_Inventory[[#This Row],[Category]],tbl_ReorderQty[],2,FALSE),0)</f>
        <v>0</v>
      </c>
      <c r="M45"/>
      <c r="N45" s="8"/>
      <c r="O45" s="9"/>
      <c r="P45" s="8"/>
      <c r="R45"/>
      <c r="S45" s="8"/>
      <c r="AC45" s="17">
        <v>6925</v>
      </c>
    </row>
    <row r="46" spans="1:29" x14ac:dyDescent="0.35">
      <c r="A46" s="18" t="s">
        <v>80</v>
      </c>
      <c r="B46" s="37" t="s">
        <v>81</v>
      </c>
      <c r="C46" s="35" t="s">
        <v>24</v>
      </c>
      <c r="D46" s="35">
        <v>24</v>
      </c>
      <c r="E46" s="35" t="s">
        <v>22</v>
      </c>
      <c r="F46" s="36" t="s">
        <v>25</v>
      </c>
      <c r="G46" s="16">
        <v>33984.85</v>
      </c>
      <c r="H46" s="25">
        <f>IF(tbl_Inventory[[#This Row],[Premium?]]="y",tbl_Inventory[[#This Row],[Cost Price]]+(tbl_Inventory[[#This Row],[Cost Price]]*Inventory!$P$4),tbl_Inventory[[#This Row],[Cost Price]]+(tbl_Inventory[[#This Row],[Cost Price]]*Inventory!$P$3))</f>
        <v>42481.0625</v>
      </c>
      <c r="I46" s="89" t="str">
        <f>IF(tbl_Inventory[[#This Row],[Num In Stock]]&lt;$P$5,"Y","")</f>
        <v/>
      </c>
      <c r="J46" s="90" t="str">
        <f>IF(AND(tbl_Inventory[[#This Row],[Num In Stock]]&lt;Inventory!$P$5,NOT(tbl_Inventory[[#This Row],[On Backorder]]="Y")),"Y","")</f>
        <v/>
      </c>
      <c r="K4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6" s="27">
        <f>IF(tbl_Inventory[[#This Row],[Reorder?]]="Y",VLOOKUP(tbl_Inventory[[#This Row],[Category]],tbl_ReorderQty[],2,FALSE),0)</f>
        <v>0</v>
      </c>
      <c r="M46"/>
      <c r="N46" s="8"/>
      <c r="O46" s="9"/>
      <c r="P46" s="8"/>
      <c r="R46"/>
      <c r="S46" s="8"/>
      <c r="AC46" s="17">
        <v>8795</v>
      </c>
    </row>
    <row r="47" spans="1:29" x14ac:dyDescent="0.35">
      <c r="A47" s="18" t="s">
        <v>92</v>
      </c>
      <c r="B47" s="37" t="s">
        <v>93</v>
      </c>
      <c r="C47" s="35" t="s">
        <v>24</v>
      </c>
      <c r="D47" s="35">
        <v>1</v>
      </c>
      <c r="E47" s="35" t="s">
        <v>22</v>
      </c>
      <c r="F47" s="36" t="s">
        <v>22</v>
      </c>
      <c r="G47" s="16">
        <v>33984.85</v>
      </c>
      <c r="H47" s="25">
        <f>IF(tbl_Inventory[[#This Row],[Premium?]]="y",tbl_Inventory[[#This Row],[Cost Price]]+(tbl_Inventory[[#This Row],[Cost Price]]*Inventory!$P$4),tbl_Inventory[[#This Row],[Cost Price]]+(tbl_Inventory[[#This Row],[Cost Price]]*Inventory!$P$3))</f>
        <v>40102.123</v>
      </c>
      <c r="I47" s="89" t="str">
        <f>IF(tbl_Inventory[[#This Row],[Num In Stock]]&lt;$P$5,"Y","")</f>
        <v>Y</v>
      </c>
      <c r="J47" s="90" t="str">
        <f>IF(AND(tbl_Inventory[[#This Row],[Num In Stock]]&lt;Inventory!$P$5,NOT(tbl_Inventory[[#This Row],[On Backorder]]="Y")),"Y","")</f>
        <v>Y</v>
      </c>
      <c r="K4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47" s="27">
        <f>IF(tbl_Inventory[[#This Row],[Reorder?]]="Y",VLOOKUP(tbl_Inventory[[#This Row],[Category]],tbl_ReorderQty[],2,FALSE),0)</f>
        <v>10</v>
      </c>
      <c r="M47"/>
      <c r="N47" s="8"/>
      <c r="O47" s="9"/>
      <c r="P47" s="8"/>
      <c r="R47"/>
      <c r="S47" s="8"/>
      <c r="AC47" s="17">
        <v>9125</v>
      </c>
    </row>
    <row r="48" spans="1:29" x14ac:dyDescent="0.35">
      <c r="A48" s="18" t="s">
        <v>76</v>
      </c>
      <c r="B48" s="37" t="s">
        <v>77</v>
      </c>
      <c r="C48" s="35" t="s">
        <v>24</v>
      </c>
      <c r="D48" s="35">
        <v>20</v>
      </c>
      <c r="E48" s="35" t="s">
        <v>22</v>
      </c>
      <c r="F48" s="36" t="s">
        <v>22</v>
      </c>
      <c r="G48" s="16">
        <v>34974.699999999997</v>
      </c>
      <c r="H48" s="25">
        <f>IF(tbl_Inventory[[#This Row],[Premium?]]="y",tbl_Inventory[[#This Row],[Cost Price]]+(tbl_Inventory[[#This Row],[Cost Price]]*Inventory!$P$4),tbl_Inventory[[#This Row],[Cost Price]]+(tbl_Inventory[[#This Row],[Cost Price]]*Inventory!$P$3))</f>
        <v>41270.145999999993</v>
      </c>
      <c r="I48" s="89" t="str">
        <f>IF(tbl_Inventory[[#This Row],[Num In Stock]]&lt;$P$5,"Y","")</f>
        <v/>
      </c>
      <c r="J48" s="90" t="str">
        <f>IF(AND(tbl_Inventory[[#This Row],[Num In Stock]]&lt;Inventory!$P$5,NOT(tbl_Inventory[[#This Row],[On Backorder]]="Y")),"Y","")</f>
        <v/>
      </c>
      <c r="K4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8" s="27">
        <f>IF(tbl_Inventory[[#This Row],[Reorder?]]="Y",VLOOKUP(tbl_Inventory[[#This Row],[Category]],tbl_ReorderQty[],2,FALSE),0)</f>
        <v>0</v>
      </c>
      <c r="M48"/>
      <c r="N48" s="8"/>
      <c r="O48" s="9"/>
      <c r="P48" s="8"/>
      <c r="R48"/>
      <c r="S48" s="8"/>
      <c r="AC48" s="17">
        <v>3295</v>
      </c>
    </row>
    <row r="49" spans="1:29" x14ac:dyDescent="0.35">
      <c r="A49" s="18" t="s">
        <v>86</v>
      </c>
      <c r="B49" s="37" t="s">
        <v>87</v>
      </c>
      <c r="C49" s="35" t="s">
        <v>24</v>
      </c>
      <c r="D49" s="35">
        <v>31</v>
      </c>
      <c r="E49" s="35" t="s">
        <v>22</v>
      </c>
      <c r="F49" s="36" t="s">
        <v>22</v>
      </c>
      <c r="G49" s="16">
        <v>34644.75</v>
      </c>
      <c r="H49" s="25">
        <f>IF(tbl_Inventory[[#This Row],[Premium?]]="y",tbl_Inventory[[#This Row],[Cost Price]]+(tbl_Inventory[[#This Row],[Cost Price]]*Inventory!$P$4),tbl_Inventory[[#This Row],[Cost Price]]+(tbl_Inventory[[#This Row],[Cost Price]]*Inventory!$P$3))</f>
        <v>40880.805</v>
      </c>
      <c r="I49" s="89" t="str">
        <f>IF(tbl_Inventory[[#This Row],[Num In Stock]]&lt;$P$5,"Y","")</f>
        <v/>
      </c>
      <c r="J49" s="90" t="str">
        <f>IF(AND(tbl_Inventory[[#This Row],[Num In Stock]]&lt;Inventory!$P$5,NOT(tbl_Inventory[[#This Row],[On Backorder]]="Y")),"Y","")</f>
        <v/>
      </c>
      <c r="K4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9" s="27">
        <f>IF(tbl_Inventory[[#This Row],[Reorder?]]="Y",VLOOKUP(tbl_Inventory[[#This Row],[Category]],tbl_ReorderQty[],2,FALSE),0)</f>
        <v>0</v>
      </c>
      <c r="M49"/>
      <c r="N49" s="8"/>
      <c r="O49" s="9"/>
      <c r="P49" s="8"/>
      <c r="R49"/>
      <c r="S49" s="8"/>
      <c r="AC49" s="17">
        <v>5495</v>
      </c>
    </row>
    <row r="50" spans="1:29" x14ac:dyDescent="0.35">
      <c r="A50" s="18" t="s">
        <v>104</v>
      </c>
      <c r="B50" s="37" t="s">
        <v>105</v>
      </c>
      <c r="C50" s="35" t="s">
        <v>24</v>
      </c>
      <c r="D50" s="35">
        <v>26</v>
      </c>
      <c r="E50" s="35" t="s">
        <v>22</v>
      </c>
      <c r="F50" s="36" t="s">
        <v>22</v>
      </c>
      <c r="G50" s="16">
        <v>34644.75</v>
      </c>
      <c r="H50" s="25">
        <f>IF(tbl_Inventory[[#This Row],[Premium?]]="y",tbl_Inventory[[#This Row],[Cost Price]]+(tbl_Inventory[[#This Row],[Cost Price]]*Inventory!$P$4),tbl_Inventory[[#This Row],[Cost Price]]+(tbl_Inventory[[#This Row],[Cost Price]]*Inventory!$P$3))</f>
        <v>40880.805</v>
      </c>
      <c r="I50" s="89" t="str">
        <f>IF(tbl_Inventory[[#This Row],[Num In Stock]]&lt;$P$5,"Y","")</f>
        <v/>
      </c>
      <c r="J50" s="90" t="str">
        <f>IF(AND(tbl_Inventory[[#This Row],[Num In Stock]]&lt;Inventory!$P$5,NOT(tbl_Inventory[[#This Row],[On Backorder]]="Y")),"Y","")</f>
        <v/>
      </c>
      <c r="K5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0" s="27">
        <f>IF(tbl_Inventory[[#This Row],[Reorder?]]="Y",VLOOKUP(tbl_Inventory[[#This Row],[Category]],tbl_ReorderQty[],2,FALSE),0)</f>
        <v>0</v>
      </c>
      <c r="M50"/>
      <c r="N50" s="8"/>
      <c r="O50" s="9"/>
      <c r="P50" s="8"/>
      <c r="R50"/>
      <c r="S50" s="8"/>
      <c r="AC50" s="17">
        <v>4995</v>
      </c>
    </row>
    <row r="51" spans="1:29" x14ac:dyDescent="0.35">
      <c r="A51" s="22" t="s">
        <v>378</v>
      </c>
      <c r="B51" s="34" t="s">
        <v>379</v>
      </c>
      <c r="C51" s="35" t="s">
        <v>28</v>
      </c>
      <c r="D51" s="35">
        <v>5</v>
      </c>
      <c r="E51" s="35" t="s">
        <v>25</v>
      </c>
      <c r="F51" s="36" t="s">
        <v>22</v>
      </c>
      <c r="G51" s="16">
        <v>2827.35</v>
      </c>
      <c r="H51" s="25">
        <f>IF(tbl_Inventory[[#This Row],[Premium?]]="y",tbl_Inventory[[#This Row],[Cost Price]]+(tbl_Inventory[[#This Row],[Cost Price]]*Inventory!$P$4),tbl_Inventory[[#This Row],[Cost Price]]+(tbl_Inventory[[#This Row],[Cost Price]]*Inventory!$P$3))</f>
        <v>3336.2729999999997</v>
      </c>
      <c r="I51" s="89" t="str">
        <f>IF(tbl_Inventory[[#This Row],[Num In Stock]]&lt;$P$5,"Y","")</f>
        <v>Y</v>
      </c>
      <c r="J51" s="90" t="str">
        <f>IF(AND(tbl_Inventory[[#This Row],[Num In Stock]]&lt;Inventory!$P$5,NOT(tbl_Inventory[[#This Row],[On Backorder]]="Y")),"Y","")</f>
        <v/>
      </c>
      <c r="K5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1" s="27">
        <f>IF(tbl_Inventory[[#This Row],[Reorder?]]="Y",VLOOKUP(tbl_Inventory[[#This Row],[Category]],tbl_ReorderQty[],2,FALSE),0)</f>
        <v>0</v>
      </c>
      <c r="M51"/>
      <c r="N51" s="8"/>
      <c r="O51" s="9"/>
      <c r="P51" s="8"/>
      <c r="R51"/>
      <c r="S51" s="8"/>
      <c r="AC51" s="17">
        <v>7695</v>
      </c>
    </row>
    <row r="52" spans="1:29" x14ac:dyDescent="0.35">
      <c r="A52" s="18" t="s">
        <v>70</v>
      </c>
      <c r="B52" s="37" t="s">
        <v>71</v>
      </c>
      <c r="C52" s="35" t="s">
        <v>24</v>
      </c>
      <c r="D52" s="35">
        <v>27</v>
      </c>
      <c r="E52" s="35" t="s">
        <v>22</v>
      </c>
      <c r="F52" s="36" t="s">
        <v>25</v>
      </c>
      <c r="G52" s="16">
        <v>34314.800000000003</v>
      </c>
      <c r="H52" s="25">
        <f>IF(tbl_Inventory[[#This Row],[Premium?]]="y",tbl_Inventory[[#This Row],[Cost Price]]+(tbl_Inventory[[#This Row],[Cost Price]]*Inventory!$P$4),tbl_Inventory[[#This Row],[Cost Price]]+(tbl_Inventory[[#This Row],[Cost Price]]*Inventory!$P$3))</f>
        <v>42893.5</v>
      </c>
      <c r="I52" s="89" t="str">
        <f>IF(tbl_Inventory[[#This Row],[Num In Stock]]&lt;$P$5,"Y","")</f>
        <v/>
      </c>
      <c r="J52" s="90" t="str">
        <f>IF(AND(tbl_Inventory[[#This Row],[Num In Stock]]&lt;Inventory!$P$5,NOT(tbl_Inventory[[#This Row],[On Backorder]]="Y")),"Y","")</f>
        <v/>
      </c>
      <c r="K5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2" s="27">
        <f>IF(tbl_Inventory[[#This Row],[Reorder?]]="Y",VLOOKUP(tbl_Inventory[[#This Row],[Category]],tbl_ReorderQty[],2,FALSE),0)</f>
        <v>0</v>
      </c>
      <c r="M52"/>
      <c r="N52" s="8"/>
      <c r="O52" s="9"/>
      <c r="P52" s="8"/>
      <c r="R52"/>
      <c r="S52" s="8"/>
      <c r="AC52" s="17">
        <v>1645</v>
      </c>
    </row>
    <row r="53" spans="1:29" x14ac:dyDescent="0.35">
      <c r="A53" s="18" t="s">
        <v>134</v>
      </c>
      <c r="B53" s="37" t="s">
        <v>135</v>
      </c>
      <c r="C53" s="35" t="s">
        <v>24</v>
      </c>
      <c r="D53" s="35">
        <v>16</v>
      </c>
      <c r="E53" s="35" t="s">
        <v>22</v>
      </c>
      <c r="F53" s="36" t="s">
        <v>25</v>
      </c>
      <c r="G53" s="16">
        <v>35304.65</v>
      </c>
      <c r="H53" s="25">
        <f>IF(tbl_Inventory[[#This Row],[Premium?]]="y",tbl_Inventory[[#This Row],[Cost Price]]+(tbl_Inventory[[#This Row],[Cost Price]]*Inventory!$P$4),tbl_Inventory[[#This Row],[Cost Price]]+(tbl_Inventory[[#This Row],[Cost Price]]*Inventory!$P$3))</f>
        <v>44130.8125</v>
      </c>
      <c r="I53" s="89" t="str">
        <f>IF(tbl_Inventory[[#This Row],[Num In Stock]]&lt;$P$5,"Y","")</f>
        <v/>
      </c>
      <c r="J53" s="90" t="str">
        <f>IF(AND(tbl_Inventory[[#This Row],[Num In Stock]]&lt;Inventory!$P$5,NOT(tbl_Inventory[[#This Row],[On Backorder]]="Y")),"Y","")</f>
        <v/>
      </c>
      <c r="K5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3" s="27">
        <f>IF(tbl_Inventory[[#This Row],[Reorder?]]="Y",VLOOKUP(tbl_Inventory[[#This Row],[Category]],tbl_ReorderQty[],2,FALSE),0)</f>
        <v>0</v>
      </c>
      <c r="M53"/>
      <c r="N53" s="8"/>
      <c r="O53" s="9"/>
      <c r="P53" s="8"/>
      <c r="R53"/>
      <c r="S53" s="8"/>
      <c r="AC53" s="17">
        <v>2195</v>
      </c>
    </row>
    <row r="54" spans="1:29" x14ac:dyDescent="0.35">
      <c r="A54" s="18" t="s">
        <v>132</v>
      </c>
      <c r="B54" s="37" t="s">
        <v>133</v>
      </c>
      <c r="C54" s="35" t="s">
        <v>24</v>
      </c>
      <c r="D54" s="35">
        <v>32</v>
      </c>
      <c r="E54" s="35" t="s">
        <v>22</v>
      </c>
      <c r="F54" s="36" t="s">
        <v>25</v>
      </c>
      <c r="G54" s="16">
        <v>33984.85</v>
      </c>
      <c r="H54" s="25">
        <f>IF(tbl_Inventory[[#This Row],[Premium?]]="y",tbl_Inventory[[#This Row],[Cost Price]]+(tbl_Inventory[[#This Row],[Cost Price]]*Inventory!$P$4),tbl_Inventory[[#This Row],[Cost Price]]+(tbl_Inventory[[#This Row],[Cost Price]]*Inventory!$P$3))</f>
        <v>42481.0625</v>
      </c>
      <c r="I54" s="89" t="str">
        <f>IF(tbl_Inventory[[#This Row],[Num In Stock]]&lt;$P$5,"Y","")</f>
        <v/>
      </c>
      <c r="J54" s="90" t="str">
        <f>IF(AND(tbl_Inventory[[#This Row],[Num In Stock]]&lt;Inventory!$P$5,NOT(tbl_Inventory[[#This Row],[On Backorder]]="Y")),"Y","")</f>
        <v/>
      </c>
      <c r="K5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4" s="27">
        <f>IF(tbl_Inventory[[#This Row],[Reorder?]]="Y",VLOOKUP(tbl_Inventory[[#This Row],[Category]],tbl_ReorderQty[],2,FALSE),0)</f>
        <v>0</v>
      </c>
      <c r="M54"/>
      <c r="N54" s="8"/>
      <c r="O54" s="9"/>
      <c r="P54" s="8"/>
      <c r="R54"/>
      <c r="S54" s="8"/>
      <c r="AC54" s="17">
        <v>4395</v>
      </c>
    </row>
    <row r="55" spans="1:29" x14ac:dyDescent="0.35">
      <c r="A55" s="18" t="s">
        <v>110</v>
      </c>
      <c r="B55" s="37" t="s">
        <v>111</v>
      </c>
      <c r="C55" s="35" t="s">
        <v>24</v>
      </c>
      <c r="D55" s="35">
        <v>30</v>
      </c>
      <c r="E55" s="35" t="s">
        <v>22</v>
      </c>
      <c r="F55" s="36" t="s">
        <v>22</v>
      </c>
      <c r="G55" s="16">
        <v>34644.75</v>
      </c>
      <c r="H55" s="25">
        <f>IF(tbl_Inventory[[#This Row],[Premium?]]="y",tbl_Inventory[[#This Row],[Cost Price]]+(tbl_Inventory[[#This Row],[Cost Price]]*Inventory!$P$4),tbl_Inventory[[#This Row],[Cost Price]]+(tbl_Inventory[[#This Row],[Cost Price]]*Inventory!$P$3))</f>
        <v>40880.805</v>
      </c>
      <c r="I55" s="89" t="str">
        <f>IF(tbl_Inventory[[#This Row],[Num In Stock]]&lt;$P$5,"Y","")</f>
        <v/>
      </c>
      <c r="J55" s="90" t="str">
        <f>IF(AND(tbl_Inventory[[#This Row],[Num In Stock]]&lt;Inventory!$P$5,NOT(tbl_Inventory[[#This Row],[On Backorder]]="Y")),"Y","")</f>
        <v/>
      </c>
      <c r="K5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5" s="27">
        <f>IF(tbl_Inventory[[#This Row],[Reorder?]]="Y",VLOOKUP(tbl_Inventory[[#This Row],[Category]],tbl_ReorderQty[],2,FALSE),0)</f>
        <v>0</v>
      </c>
      <c r="M55"/>
      <c r="N55" s="8"/>
      <c r="O55" s="9"/>
      <c r="P55" s="8"/>
      <c r="R55"/>
      <c r="S55" s="8"/>
      <c r="AC55" s="17">
        <v>2195</v>
      </c>
    </row>
    <row r="56" spans="1:29" x14ac:dyDescent="0.35">
      <c r="A56" s="18" t="s">
        <v>128</v>
      </c>
      <c r="B56" s="37" t="s">
        <v>129</v>
      </c>
      <c r="C56" s="35" t="s">
        <v>24</v>
      </c>
      <c r="D56" s="35">
        <v>21</v>
      </c>
      <c r="E56" s="35" t="s">
        <v>22</v>
      </c>
      <c r="F56" s="36" t="s">
        <v>25</v>
      </c>
      <c r="G56" s="16">
        <v>35304.65</v>
      </c>
      <c r="H56" s="25">
        <f>IF(tbl_Inventory[[#This Row],[Premium?]]="y",tbl_Inventory[[#This Row],[Cost Price]]+(tbl_Inventory[[#This Row],[Cost Price]]*Inventory!$P$4),tbl_Inventory[[#This Row],[Cost Price]]+(tbl_Inventory[[#This Row],[Cost Price]]*Inventory!$P$3))</f>
        <v>44130.8125</v>
      </c>
      <c r="I56" s="89" t="str">
        <f>IF(tbl_Inventory[[#This Row],[Num In Stock]]&lt;$P$5,"Y","")</f>
        <v/>
      </c>
      <c r="J56" s="90" t="str">
        <f>IF(AND(tbl_Inventory[[#This Row],[Num In Stock]]&lt;Inventory!$P$5,NOT(tbl_Inventory[[#This Row],[On Backorder]]="Y")),"Y","")</f>
        <v/>
      </c>
      <c r="K5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6" s="27">
        <f>IF(tbl_Inventory[[#This Row],[Reorder?]]="Y",VLOOKUP(tbl_Inventory[[#This Row],[Category]],tbl_ReorderQty[],2,FALSE),0)</f>
        <v>0</v>
      </c>
      <c r="M56"/>
      <c r="N56" s="8"/>
      <c r="O56" s="9"/>
      <c r="P56" s="8"/>
      <c r="R56"/>
      <c r="S56" s="8"/>
      <c r="AC56" s="17">
        <v>1095</v>
      </c>
    </row>
    <row r="57" spans="1:29" x14ac:dyDescent="0.35">
      <c r="A57" s="18" t="s">
        <v>94</v>
      </c>
      <c r="B57" s="37" t="s">
        <v>95</v>
      </c>
      <c r="C57" s="35" t="s">
        <v>24</v>
      </c>
      <c r="D57" s="35">
        <v>7</v>
      </c>
      <c r="E57" s="35" t="s">
        <v>25</v>
      </c>
      <c r="F57" s="36" t="s">
        <v>22</v>
      </c>
      <c r="G57" s="16">
        <v>33654.9</v>
      </c>
      <c r="H57" s="25">
        <f>IF(tbl_Inventory[[#This Row],[Premium?]]="y",tbl_Inventory[[#This Row],[Cost Price]]+(tbl_Inventory[[#This Row],[Cost Price]]*Inventory!$P$4),tbl_Inventory[[#This Row],[Cost Price]]+(tbl_Inventory[[#This Row],[Cost Price]]*Inventory!$P$3))</f>
        <v>39712.781999999999</v>
      </c>
      <c r="I57" s="89" t="str">
        <f>IF(tbl_Inventory[[#This Row],[Num In Stock]]&lt;$P$5,"Y","")</f>
        <v>Y</v>
      </c>
      <c r="J57" s="90" t="str">
        <f>IF(AND(tbl_Inventory[[#This Row],[Num In Stock]]&lt;Inventory!$P$5,NOT(tbl_Inventory[[#This Row],[On Backorder]]="Y")),"Y","")</f>
        <v/>
      </c>
      <c r="K5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7" s="27">
        <f>IF(tbl_Inventory[[#This Row],[Reorder?]]="Y",VLOOKUP(tbl_Inventory[[#This Row],[Category]],tbl_ReorderQty[],2,FALSE),0)</f>
        <v>0</v>
      </c>
      <c r="M57"/>
      <c r="N57" s="8"/>
      <c r="O57" s="9"/>
      <c r="P57" s="8"/>
      <c r="R57"/>
      <c r="S57" s="8"/>
      <c r="AC57" s="17">
        <v>1425</v>
      </c>
    </row>
    <row r="58" spans="1:29" x14ac:dyDescent="0.35">
      <c r="A58" s="18" t="s">
        <v>82</v>
      </c>
      <c r="B58" s="37" t="s">
        <v>83</v>
      </c>
      <c r="C58" s="35" t="s">
        <v>24</v>
      </c>
      <c r="D58" s="35">
        <v>3</v>
      </c>
      <c r="E58" s="35" t="s">
        <v>22</v>
      </c>
      <c r="F58" s="36" t="s">
        <v>22</v>
      </c>
      <c r="G58" s="16">
        <v>33984.85</v>
      </c>
      <c r="H58" s="25">
        <f>IF(tbl_Inventory[[#This Row],[Premium?]]="y",tbl_Inventory[[#This Row],[Cost Price]]+(tbl_Inventory[[#This Row],[Cost Price]]*Inventory!$P$4),tbl_Inventory[[#This Row],[Cost Price]]+(tbl_Inventory[[#This Row],[Cost Price]]*Inventory!$P$3))</f>
        <v>40102.123</v>
      </c>
      <c r="I58" s="89" t="str">
        <f>IF(tbl_Inventory[[#This Row],[Num In Stock]]&lt;$P$5,"Y","")</f>
        <v>Y</v>
      </c>
      <c r="J58" s="90" t="str">
        <f>IF(AND(tbl_Inventory[[#This Row],[Num In Stock]]&lt;Inventory!$P$5,NOT(tbl_Inventory[[#This Row],[On Backorder]]="Y")),"Y","")</f>
        <v>Y</v>
      </c>
      <c r="K5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58" s="27">
        <f>IF(tbl_Inventory[[#This Row],[Reorder?]]="Y",VLOOKUP(tbl_Inventory[[#This Row],[Category]],tbl_ReorderQty[],2,FALSE),0)</f>
        <v>10</v>
      </c>
      <c r="M58"/>
      <c r="N58" s="8"/>
      <c r="O58" s="9"/>
      <c r="P58" s="8"/>
      <c r="R58"/>
      <c r="S58" s="8"/>
      <c r="AC58" s="17">
        <v>1645</v>
      </c>
    </row>
    <row r="59" spans="1:29" x14ac:dyDescent="0.35">
      <c r="A59" s="18" t="s">
        <v>72</v>
      </c>
      <c r="B59" s="37" t="s">
        <v>73</v>
      </c>
      <c r="C59" s="35" t="s">
        <v>24</v>
      </c>
      <c r="D59" s="35">
        <v>9</v>
      </c>
      <c r="E59" s="35" t="s">
        <v>22</v>
      </c>
      <c r="F59" s="36" t="s">
        <v>25</v>
      </c>
      <c r="G59" s="16">
        <v>34314.800000000003</v>
      </c>
      <c r="H59" s="25">
        <f>IF(tbl_Inventory[[#This Row],[Premium?]]="y",tbl_Inventory[[#This Row],[Cost Price]]+(tbl_Inventory[[#This Row],[Cost Price]]*Inventory!$P$4),tbl_Inventory[[#This Row],[Cost Price]]+(tbl_Inventory[[#This Row],[Cost Price]]*Inventory!$P$3))</f>
        <v>42893.5</v>
      </c>
      <c r="I59" s="89" t="str">
        <f>IF(tbl_Inventory[[#This Row],[Num In Stock]]&lt;$P$5,"Y","")</f>
        <v>Y</v>
      </c>
      <c r="J59" s="90" t="str">
        <f>IF(AND(tbl_Inventory[[#This Row],[Num In Stock]]&lt;Inventory!$P$5,NOT(tbl_Inventory[[#This Row],[On Backorder]]="Y")),"Y","")</f>
        <v>Y</v>
      </c>
      <c r="K5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59" s="27">
        <f>IF(tbl_Inventory[[#This Row],[Reorder?]]="Y",VLOOKUP(tbl_Inventory[[#This Row],[Category]],tbl_ReorderQty[],2,FALSE),0)</f>
        <v>10</v>
      </c>
      <c r="M59"/>
      <c r="N59" s="8"/>
      <c r="O59" s="9"/>
      <c r="P59" s="8"/>
      <c r="R59"/>
      <c r="S59" s="8"/>
      <c r="AC59" s="17">
        <v>1975</v>
      </c>
    </row>
    <row r="60" spans="1:29" x14ac:dyDescent="0.35">
      <c r="A60" s="18" t="s">
        <v>98</v>
      </c>
      <c r="B60" s="37" t="s">
        <v>99</v>
      </c>
      <c r="C60" s="35" t="s">
        <v>24</v>
      </c>
      <c r="D60" s="35">
        <v>29</v>
      </c>
      <c r="E60" s="35" t="s">
        <v>22</v>
      </c>
      <c r="F60" s="36" t="s">
        <v>25</v>
      </c>
      <c r="G60" s="16">
        <v>34644.75</v>
      </c>
      <c r="H60" s="25">
        <f>IF(tbl_Inventory[[#This Row],[Premium?]]="y",tbl_Inventory[[#This Row],[Cost Price]]+(tbl_Inventory[[#This Row],[Cost Price]]*Inventory!$P$4),tbl_Inventory[[#This Row],[Cost Price]]+(tbl_Inventory[[#This Row],[Cost Price]]*Inventory!$P$3))</f>
        <v>43305.9375</v>
      </c>
      <c r="I60" s="89" t="str">
        <f>IF(tbl_Inventory[[#This Row],[Num In Stock]]&lt;$P$5,"Y","")</f>
        <v/>
      </c>
      <c r="J60" s="90" t="str">
        <f>IF(AND(tbl_Inventory[[#This Row],[Num In Stock]]&lt;Inventory!$P$5,NOT(tbl_Inventory[[#This Row],[On Backorder]]="Y")),"Y","")</f>
        <v/>
      </c>
      <c r="K6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60" s="27">
        <f>IF(tbl_Inventory[[#This Row],[Reorder?]]="Y",VLOOKUP(tbl_Inventory[[#This Row],[Category]],tbl_ReorderQty[],2,FALSE),0)</f>
        <v>0</v>
      </c>
      <c r="M60"/>
      <c r="N60" s="8"/>
      <c r="O60" s="9"/>
      <c r="P60" s="8"/>
      <c r="R60"/>
      <c r="S60" s="8"/>
      <c r="AC60" s="17">
        <v>55</v>
      </c>
    </row>
    <row r="61" spans="1:29" x14ac:dyDescent="0.35">
      <c r="A61" s="18" t="s">
        <v>90</v>
      </c>
      <c r="B61" s="37" t="s">
        <v>91</v>
      </c>
      <c r="C61" s="35" t="s">
        <v>24</v>
      </c>
      <c r="D61" s="35">
        <v>3</v>
      </c>
      <c r="E61" s="35" t="s">
        <v>22</v>
      </c>
      <c r="F61" s="36" t="s">
        <v>22</v>
      </c>
      <c r="G61" s="16">
        <v>33654.9</v>
      </c>
      <c r="H61" s="25">
        <f>IF(tbl_Inventory[[#This Row],[Premium?]]="y",tbl_Inventory[[#This Row],[Cost Price]]+(tbl_Inventory[[#This Row],[Cost Price]]*Inventory!$P$4),tbl_Inventory[[#This Row],[Cost Price]]+(tbl_Inventory[[#This Row],[Cost Price]]*Inventory!$P$3))</f>
        <v>39712.781999999999</v>
      </c>
      <c r="I61" s="89" t="str">
        <f>IF(tbl_Inventory[[#This Row],[Num In Stock]]&lt;$P$5,"Y","")</f>
        <v>Y</v>
      </c>
      <c r="J61" s="90" t="str">
        <f>IF(AND(tbl_Inventory[[#This Row],[Num In Stock]]&lt;Inventory!$P$5,NOT(tbl_Inventory[[#This Row],[On Backorder]]="Y")),"Y","")</f>
        <v>Y</v>
      </c>
      <c r="K6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61" s="27">
        <f>IF(tbl_Inventory[[#This Row],[Reorder?]]="Y",VLOOKUP(tbl_Inventory[[#This Row],[Category]],tbl_ReorderQty[],2,FALSE),0)</f>
        <v>10</v>
      </c>
      <c r="M61"/>
      <c r="N61" s="8"/>
      <c r="O61" s="9"/>
      <c r="P61" s="8"/>
      <c r="R61"/>
      <c r="S61" s="8"/>
      <c r="AC61" s="17">
        <v>5495</v>
      </c>
    </row>
    <row r="62" spans="1:29" x14ac:dyDescent="0.35">
      <c r="A62" s="18" t="s">
        <v>102</v>
      </c>
      <c r="B62" s="37" t="s">
        <v>103</v>
      </c>
      <c r="C62" s="35" t="s">
        <v>24</v>
      </c>
      <c r="D62" s="35">
        <v>1</v>
      </c>
      <c r="E62" s="35" t="s">
        <v>22</v>
      </c>
      <c r="F62" s="36" t="s">
        <v>22</v>
      </c>
      <c r="G62" s="16">
        <v>33654.9</v>
      </c>
      <c r="H62" s="25">
        <f>IF(tbl_Inventory[[#This Row],[Premium?]]="y",tbl_Inventory[[#This Row],[Cost Price]]+(tbl_Inventory[[#This Row],[Cost Price]]*Inventory!$P$4),tbl_Inventory[[#This Row],[Cost Price]]+(tbl_Inventory[[#This Row],[Cost Price]]*Inventory!$P$3))</f>
        <v>39712.781999999999</v>
      </c>
      <c r="I62" s="89" t="str">
        <f>IF(tbl_Inventory[[#This Row],[Num In Stock]]&lt;$P$5,"Y","")</f>
        <v>Y</v>
      </c>
      <c r="J62" s="90" t="str">
        <f>IF(AND(tbl_Inventory[[#This Row],[Num In Stock]]&lt;Inventory!$P$5,NOT(tbl_Inventory[[#This Row],[On Backorder]]="Y")),"Y","")</f>
        <v>Y</v>
      </c>
      <c r="K6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62" s="27">
        <f>IF(tbl_Inventory[[#This Row],[Reorder?]]="Y",VLOOKUP(tbl_Inventory[[#This Row],[Category]],tbl_ReorderQty[],2,FALSE),0)</f>
        <v>10</v>
      </c>
      <c r="M62"/>
      <c r="N62" s="8"/>
      <c r="O62" s="9"/>
      <c r="P62" s="8"/>
      <c r="R62"/>
      <c r="S62" s="8"/>
      <c r="AC62" s="17">
        <v>490</v>
      </c>
    </row>
    <row r="63" spans="1:29" x14ac:dyDescent="0.35">
      <c r="A63" s="18" t="s">
        <v>142</v>
      </c>
      <c r="B63" s="37" t="s">
        <v>143</v>
      </c>
      <c r="C63" s="35" t="s">
        <v>24</v>
      </c>
      <c r="D63" s="35">
        <v>7</v>
      </c>
      <c r="E63" s="35" t="s">
        <v>25</v>
      </c>
      <c r="F63" s="36" t="s">
        <v>22</v>
      </c>
      <c r="G63" s="16">
        <v>34314.800000000003</v>
      </c>
      <c r="H63" s="25">
        <f>IF(tbl_Inventory[[#This Row],[Premium?]]="y",tbl_Inventory[[#This Row],[Cost Price]]+(tbl_Inventory[[#This Row],[Cost Price]]*Inventory!$P$4),tbl_Inventory[[#This Row],[Cost Price]]+(tbl_Inventory[[#This Row],[Cost Price]]*Inventory!$P$3))</f>
        <v>40491.464000000007</v>
      </c>
      <c r="I63" s="89" t="str">
        <f>IF(tbl_Inventory[[#This Row],[Num In Stock]]&lt;$P$5,"Y","")</f>
        <v>Y</v>
      </c>
      <c r="J63" s="90" t="str">
        <f>IF(AND(tbl_Inventory[[#This Row],[Num In Stock]]&lt;Inventory!$P$5,NOT(tbl_Inventory[[#This Row],[On Backorder]]="Y")),"Y","")</f>
        <v/>
      </c>
      <c r="K6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63" s="27">
        <f>IF(tbl_Inventory[[#This Row],[Reorder?]]="Y",VLOOKUP(tbl_Inventory[[#This Row],[Category]],tbl_ReorderQty[],2,FALSE),0)</f>
        <v>0</v>
      </c>
      <c r="M63"/>
      <c r="N63" s="8"/>
      <c r="O63" s="9"/>
      <c r="P63" s="8"/>
      <c r="R63"/>
      <c r="S63" s="8"/>
      <c r="AC63" s="17">
        <v>490</v>
      </c>
    </row>
    <row r="64" spans="1:29" x14ac:dyDescent="0.35">
      <c r="A64" s="18" t="s">
        <v>66</v>
      </c>
      <c r="B64" s="37" t="s">
        <v>67</v>
      </c>
      <c r="C64" s="35" t="s">
        <v>24</v>
      </c>
      <c r="D64" s="35">
        <v>26</v>
      </c>
      <c r="E64" s="35" t="s">
        <v>22</v>
      </c>
      <c r="F64" s="36" t="s">
        <v>22</v>
      </c>
      <c r="G64" s="16">
        <v>35304.65</v>
      </c>
      <c r="H64" s="25">
        <f>IF(tbl_Inventory[[#This Row],[Premium?]]="y",tbl_Inventory[[#This Row],[Cost Price]]+(tbl_Inventory[[#This Row],[Cost Price]]*Inventory!$P$4),tbl_Inventory[[#This Row],[Cost Price]]+(tbl_Inventory[[#This Row],[Cost Price]]*Inventory!$P$3))</f>
        <v>41659.487000000001</v>
      </c>
      <c r="I64" s="89" t="str">
        <f>IF(tbl_Inventory[[#This Row],[Num In Stock]]&lt;$P$5,"Y","")</f>
        <v/>
      </c>
      <c r="J64" s="90" t="str">
        <f>IF(AND(tbl_Inventory[[#This Row],[Num In Stock]]&lt;Inventory!$P$5,NOT(tbl_Inventory[[#This Row],[On Backorder]]="Y")),"Y","")</f>
        <v/>
      </c>
      <c r="K6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64" s="27">
        <f>IF(tbl_Inventory[[#This Row],[Reorder?]]="Y",VLOOKUP(tbl_Inventory[[#This Row],[Category]],tbl_ReorderQty[],2,FALSE),0)</f>
        <v>0</v>
      </c>
      <c r="M64"/>
      <c r="N64" s="8"/>
      <c r="O64" s="9"/>
      <c r="P64" s="8"/>
      <c r="R64"/>
      <c r="S64" s="8"/>
      <c r="AC64" s="17">
        <v>4395</v>
      </c>
    </row>
    <row r="65" spans="1:29" x14ac:dyDescent="0.35">
      <c r="A65" s="18" t="s">
        <v>116</v>
      </c>
      <c r="B65" s="37" t="s">
        <v>117</v>
      </c>
      <c r="C65" s="35" t="s">
        <v>24</v>
      </c>
      <c r="D65" s="35">
        <v>9</v>
      </c>
      <c r="E65" s="35" t="s">
        <v>22</v>
      </c>
      <c r="F65" s="36" t="s">
        <v>22</v>
      </c>
      <c r="G65" s="16">
        <v>34974.699999999997</v>
      </c>
      <c r="H65" s="25">
        <f>IF(tbl_Inventory[[#This Row],[Premium?]]="y",tbl_Inventory[[#This Row],[Cost Price]]+(tbl_Inventory[[#This Row],[Cost Price]]*Inventory!$P$4),tbl_Inventory[[#This Row],[Cost Price]]+(tbl_Inventory[[#This Row],[Cost Price]]*Inventory!$P$3))</f>
        <v>41270.145999999993</v>
      </c>
      <c r="I65" s="89" t="str">
        <f>IF(tbl_Inventory[[#This Row],[Num In Stock]]&lt;$P$5,"Y","")</f>
        <v>Y</v>
      </c>
      <c r="J65" s="90" t="str">
        <f>IF(AND(tbl_Inventory[[#This Row],[Num In Stock]]&lt;Inventory!$P$5,NOT(tbl_Inventory[[#This Row],[On Backorder]]="Y")),"Y","")</f>
        <v>Y</v>
      </c>
      <c r="K6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65" s="27">
        <f>IF(tbl_Inventory[[#This Row],[Reorder?]]="Y",VLOOKUP(tbl_Inventory[[#This Row],[Category]],tbl_ReorderQty[],2,FALSE),0)</f>
        <v>10</v>
      </c>
      <c r="M65"/>
      <c r="N65" s="8"/>
      <c r="O65" s="9"/>
      <c r="P65" s="8"/>
      <c r="R65"/>
      <c r="S65" s="8"/>
      <c r="AC65" s="17">
        <v>3295</v>
      </c>
    </row>
    <row r="66" spans="1:29" x14ac:dyDescent="0.35">
      <c r="A66" s="18" t="s">
        <v>122</v>
      </c>
      <c r="B66" s="37" t="s">
        <v>123</v>
      </c>
      <c r="C66" s="35" t="s">
        <v>24</v>
      </c>
      <c r="D66" s="35">
        <v>22</v>
      </c>
      <c r="E66" s="35" t="s">
        <v>22</v>
      </c>
      <c r="F66" s="36" t="s">
        <v>22</v>
      </c>
      <c r="G66" s="16">
        <v>35304.65</v>
      </c>
      <c r="H66" s="25">
        <f>IF(tbl_Inventory[[#This Row],[Premium?]]="y",tbl_Inventory[[#This Row],[Cost Price]]+(tbl_Inventory[[#This Row],[Cost Price]]*Inventory!$P$4),tbl_Inventory[[#This Row],[Cost Price]]+(tbl_Inventory[[#This Row],[Cost Price]]*Inventory!$P$3))</f>
        <v>41659.487000000001</v>
      </c>
      <c r="I66" s="89" t="str">
        <f>IF(tbl_Inventory[[#This Row],[Num In Stock]]&lt;$P$5,"Y","")</f>
        <v/>
      </c>
      <c r="J66" s="90" t="str">
        <f>IF(AND(tbl_Inventory[[#This Row],[Num In Stock]]&lt;Inventory!$P$5,NOT(tbl_Inventory[[#This Row],[On Backorder]]="Y")),"Y","")</f>
        <v/>
      </c>
      <c r="K6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66" s="27">
        <f>IF(tbl_Inventory[[#This Row],[Reorder?]]="Y",VLOOKUP(tbl_Inventory[[#This Row],[Category]],tbl_ReorderQty[],2,FALSE),0)</f>
        <v>0</v>
      </c>
      <c r="M66"/>
      <c r="N66" s="8"/>
      <c r="O66" s="9"/>
      <c r="P66" s="8"/>
      <c r="R66"/>
      <c r="S66" s="8"/>
      <c r="AC66" s="17">
        <v>4945</v>
      </c>
    </row>
    <row r="67" spans="1:29" x14ac:dyDescent="0.35">
      <c r="A67" s="18" t="s">
        <v>136</v>
      </c>
      <c r="B67" s="37" t="s">
        <v>137</v>
      </c>
      <c r="C67" s="35" t="s">
        <v>24</v>
      </c>
      <c r="D67" s="35">
        <v>14</v>
      </c>
      <c r="E67" s="35" t="s">
        <v>22</v>
      </c>
      <c r="F67" s="36" t="s">
        <v>25</v>
      </c>
      <c r="G67" s="16">
        <v>34974.699999999997</v>
      </c>
      <c r="H67" s="25">
        <f>IF(tbl_Inventory[[#This Row],[Premium?]]="y",tbl_Inventory[[#This Row],[Cost Price]]+(tbl_Inventory[[#This Row],[Cost Price]]*Inventory!$P$4),tbl_Inventory[[#This Row],[Cost Price]]+(tbl_Inventory[[#This Row],[Cost Price]]*Inventory!$P$3))</f>
        <v>43718.375</v>
      </c>
      <c r="I67" s="89" t="str">
        <f>IF(tbl_Inventory[[#This Row],[Num In Stock]]&lt;$P$5,"Y","")</f>
        <v/>
      </c>
      <c r="J67" s="90" t="str">
        <f>IF(AND(tbl_Inventory[[#This Row],[Num In Stock]]&lt;Inventory!$P$5,NOT(tbl_Inventory[[#This Row],[On Backorder]]="Y")),"Y","")</f>
        <v/>
      </c>
      <c r="K6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67" s="27">
        <f>IF(tbl_Inventory[[#This Row],[Reorder?]]="Y",VLOOKUP(tbl_Inventory[[#This Row],[Category]],tbl_ReorderQty[],2,FALSE),0)</f>
        <v>0</v>
      </c>
      <c r="M67"/>
      <c r="N67" s="8"/>
      <c r="O67" s="9"/>
      <c r="P67" s="8"/>
      <c r="R67"/>
      <c r="S67" s="8"/>
      <c r="AC67" s="17">
        <v>1095</v>
      </c>
    </row>
    <row r="68" spans="1:29" x14ac:dyDescent="0.35">
      <c r="A68" s="18" t="s">
        <v>96</v>
      </c>
      <c r="B68" s="37" t="s">
        <v>97</v>
      </c>
      <c r="C68" s="35" t="s">
        <v>24</v>
      </c>
      <c r="D68" s="35">
        <v>17</v>
      </c>
      <c r="E68" s="35" t="s">
        <v>22</v>
      </c>
      <c r="F68" s="36" t="s">
        <v>22</v>
      </c>
      <c r="G68" s="16">
        <v>34974.699999999997</v>
      </c>
      <c r="H68" s="25">
        <f>IF(tbl_Inventory[[#This Row],[Premium?]]="y",tbl_Inventory[[#This Row],[Cost Price]]+(tbl_Inventory[[#This Row],[Cost Price]]*Inventory!$P$4),tbl_Inventory[[#This Row],[Cost Price]]+(tbl_Inventory[[#This Row],[Cost Price]]*Inventory!$P$3))</f>
        <v>41270.145999999993</v>
      </c>
      <c r="I68" s="89" t="str">
        <f>IF(tbl_Inventory[[#This Row],[Num In Stock]]&lt;$P$5,"Y","")</f>
        <v/>
      </c>
      <c r="J68" s="90" t="str">
        <f>IF(AND(tbl_Inventory[[#This Row],[Num In Stock]]&lt;Inventory!$P$5,NOT(tbl_Inventory[[#This Row],[On Backorder]]="Y")),"Y","")</f>
        <v/>
      </c>
      <c r="K6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68" s="27">
        <f>IF(tbl_Inventory[[#This Row],[Reorder?]]="Y",VLOOKUP(tbl_Inventory[[#This Row],[Category]],tbl_ReorderQty[],2,FALSE),0)</f>
        <v>0</v>
      </c>
      <c r="M68"/>
      <c r="N68" s="8"/>
      <c r="O68" s="9"/>
      <c r="P68" s="8"/>
      <c r="R68"/>
      <c r="S68" s="8"/>
      <c r="AC68" s="17">
        <v>1645</v>
      </c>
    </row>
    <row r="69" spans="1:29" x14ac:dyDescent="0.35">
      <c r="A69" s="18" t="s">
        <v>84</v>
      </c>
      <c r="B69" s="37" t="s">
        <v>85</v>
      </c>
      <c r="C69" s="35" t="s">
        <v>24</v>
      </c>
      <c r="D69" s="35">
        <v>7</v>
      </c>
      <c r="E69" s="35" t="s">
        <v>22</v>
      </c>
      <c r="F69" s="36" t="s">
        <v>25</v>
      </c>
      <c r="G69" s="16">
        <v>34974.699999999997</v>
      </c>
      <c r="H69" s="25">
        <f>IF(tbl_Inventory[[#This Row],[Premium?]]="y",tbl_Inventory[[#This Row],[Cost Price]]+(tbl_Inventory[[#This Row],[Cost Price]]*Inventory!$P$4),tbl_Inventory[[#This Row],[Cost Price]]+(tbl_Inventory[[#This Row],[Cost Price]]*Inventory!$P$3))</f>
        <v>43718.375</v>
      </c>
      <c r="I69" s="89" t="str">
        <f>IF(tbl_Inventory[[#This Row],[Num In Stock]]&lt;$P$5,"Y","")</f>
        <v>Y</v>
      </c>
      <c r="J69" s="90" t="str">
        <f>IF(AND(tbl_Inventory[[#This Row],[Num In Stock]]&lt;Inventory!$P$5,NOT(tbl_Inventory[[#This Row],[On Backorder]]="Y")),"Y","")</f>
        <v>Y</v>
      </c>
      <c r="K6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69" s="27">
        <f>IF(tbl_Inventory[[#This Row],[Reorder?]]="Y",VLOOKUP(tbl_Inventory[[#This Row],[Category]],tbl_ReorderQty[],2,FALSE),0)</f>
        <v>10</v>
      </c>
      <c r="M69"/>
      <c r="N69" s="8"/>
      <c r="O69" s="9"/>
      <c r="P69" s="8"/>
      <c r="R69"/>
      <c r="S69" s="8"/>
      <c r="AC69" s="17">
        <v>185</v>
      </c>
    </row>
    <row r="70" spans="1:29" x14ac:dyDescent="0.35">
      <c r="A70" s="18" t="s">
        <v>68</v>
      </c>
      <c r="B70" s="37" t="s">
        <v>69</v>
      </c>
      <c r="C70" s="35" t="s">
        <v>24</v>
      </c>
      <c r="D70" s="35">
        <v>20</v>
      </c>
      <c r="E70" s="35" t="s">
        <v>22</v>
      </c>
      <c r="F70" s="36" t="s">
        <v>22</v>
      </c>
      <c r="G70" s="16">
        <v>35304.65</v>
      </c>
      <c r="H70" s="25">
        <f>IF(tbl_Inventory[[#This Row],[Premium?]]="y",tbl_Inventory[[#This Row],[Cost Price]]+(tbl_Inventory[[#This Row],[Cost Price]]*Inventory!$P$4),tbl_Inventory[[#This Row],[Cost Price]]+(tbl_Inventory[[#This Row],[Cost Price]]*Inventory!$P$3))</f>
        <v>41659.487000000001</v>
      </c>
      <c r="I70" s="89" t="str">
        <f>IF(tbl_Inventory[[#This Row],[Num In Stock]]&lt;$P$5,"Y","")</f>
        <v/>
      </c>
      <c r="J70" s="90" t="str">
        <f>IF(AND(tbl_Inventory[[#This Row],[Num In Stock]]&lt;Inventory!$P$5,NOT(tbl_Inventory[[#This Row],[On Backorder]]="Y")),"Y","")</f>
        <v/>
      </c>
      <c r="K7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70" s="27">
        <f>IF(tbl_Inventory[[#This Row],[Reorder?]]="Y",VLOOKUP(tbl_Inventory[[#This Row],[Category]],tbl_ReorderQty[],2,FALSE),0)</f>
        <v>0</v>
      </c>
      <c r="M70"/>
      <c r="N70" s="8"/>
      <c r="O70" s="9"/>
      <c r="P70" s="8"/>
      <c r="R70"/>
      <c r="S70" s="8"/>
      <c r="AC70" s="17">
        <v>325</v>
      </c>
    </row>
    <row r="71" spans="1:29" x14ac:dyDescent="0.35">
      <c r="A71" s="18" t="s">
        <v>762</v>
      </c>
      <c r="B71" s="37" t="s">
        <v>763</v>
      </c>
      <c r="C71" s="35" t="s">
        <v>29</v>
      </c>
      <c r="D71" s="35">
        <v>26</v>
      </c>
      <c r="E71" s="35" t="s">
        <v>22</v>
      </c>
      <c r="F71" s="36" t="s">
        <v>25</v>
      </c>
      <c r="G71" s="16">
        <v>0</v>
      </c>
      <c r="H71" s="25">
        <f>IF(tbl_Inventory[[#This Row],[Premium?]]="y",tbl_Inventory[[#This Row],[Cost Price]]+(tbl_Inventory[[#This Row],[Cost Price]]*Inventory!$P$4),tbl_Inventory[[#This Row],[Cost Price]]+(tbl_Inventory[[#This Row],[Cost Price]]*Inventory!$P$3))</f>
        <v>0</v>
      </c>
      <c r="I71" s="89" t="str">
        <f>IF(tbl_Inventory[[#This Row],[Num In Stock]]&lt;$P$5,"Y","")</f>
        <v/>
      </c>
      <c r="J71" s="90" t="str">
        <f>IF(AND(tbl_Inventory[[#This Row],[Num In Stock]]&lt;Inventory!$P$5,NOT(tbl_Inventory[[#This Row],[On Backorder]]="Y")),"Y","")</f>
        <v/>
      </c>
      <c r="K7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71" s="27">
        <f>IF(tbl_Inventory[[#This Row],[Reorder?]]="Y",VLOOKUP(tbl_Inventory[[#This Row],[Category]],tbl_ReorderQty[],2,FALSE),0)</f>
        <v>0</v>
      </c>
      <c r="M71"/>
      <c r="N71" s="8"/>
      <c r="O71" s="9"/>
      <c r="P71" s="8"/>
      <c r="R71"/>
      <c r="S71" s="8"/>
      <c r="AC71" s="17">
        <v>435</v>
      </c>
    </row>
    <row r="72" spans="1:29" x14ac:dyDescent="0.35">
      <c r="A72" s="18" t="s">
        <v>774</v>
      </c>
      <c r="B72" s="37" t="s">
        <v>775</v>
      </c>
      <c r="C72" s="35" t="s">
        <v>24</v>
      </c>
      <c r="D72" s="35">
        <v>4</v>
      </c>
      <c r="E72" s="35" t="s">
        <v>25</v>
      </c>
      <c r="F72" s="36" t="s">
        <v>22</v>
      </c>
      <c r="G72" s="16">
        <v>45039.75</v>
      </c>
      <c r="H72" s="25">
        <f>IF(tbl_Inventory[[#This Row],[Premium?]]="y",tbl_Inventory[[#This Row],[Cost Price]]+(tbl_Inventory[[#This Row],[Cost Price]]*Inventory!$P$4),tbl_Inventory[[#This Row],[Cost Price]]+(tbl_Inventory[[#This Row],[Cost Price]]*Inventory!$P$3))</f>
        <v>53146.904999999999</v>
      </c>
      <c r="I72" s="89" t="str">
        <f>IF(tbl_Inventory[[#This Row],[Num In Stock]]&lt;$P$5,"Y","")</f>
        <v>Y</v>
      </c>
      <c r="J72" s="90" t="str">
        <f>IF(AND(tbl_Inventory[[#This Row],[Num In Stock]]&lt;Inventory!$P$5,NOT(tbl_Inventory[[#This Row],[On Backorder]]="Y")),"Y","")</f>
        <v/>
      </c>
      <c r="K7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72" s="27">
        <f>IF(tbl_Inventory[[#This Row],[Reorder?]]="Y",VLOOKUP(tbl_Inventory[[#This Row],[Category]],tbl_ReorderQty[],2,FALSE),0)</f>
        <v>0</v>
      </c>
      <c r="M72"/>
      <c r="N72" s="8"/>
      <c r="O72" s="9"/>
      <c r="P72" s="8"/>
      <c r="R72"/>
      <c r="S72" s="8"/>
      <c r="AC72" s="17">
        <v>435</v>
      </c>
    </row>
    <row r="73" spans="1:29" x14ac:dyDescent="0.35">
      <c r="A73" s="18" t="s">
        <v>764</v>
      </c>
      <c r="B73" s="37" t="s">
        <v>765</v>
      </c>
      <c r="C73" s="35" t="s">
        <v>24</v>
      </c>
      <c r="D73" s="35">
        <v>9</v>
      </c>
      <c r="E73" s="35" t="s">
        <v>25</v>
      </c>
      <c r="F73" s="36" t="s">
        <v>22</v>
      </c>
      <c r="G73" s="16">
        <v>221534.7</v>
      </c>
      <c r="H73" s="25">
        <f>IF(tbl_Inventory[[#This Row],[Premium?]]="y",tbl_Inventory[[#This Row],[Cost Price]]+(tbl_Inventory[[#This Row],[Cost Price]]*Inventory!$P$4),tbl_Inventory[[#This Row],[Cost Price]]+(tbl_Inventory[[#This Row],[Cost Price]]*Inventory!$P$3))</f>
        <v>261410.946</v>
      </c>
      <c r="I73" s="89" t="str">
        <f>IF(tbl_Inventory[[#This Row],[Num In Stock]]&lt;$P$5,"Y","")</f>
        <v>Y</v>
      </c>
      <c r="J73" s="90" t="str">
        <f>IF(AND(tbl_Inventory[[#This Row],[Num In Stock]]&lt;Inventory!$P$5,NOT(tbl_Inventory[[#This Row],[On Backorder]]="Y")),"Y","")</f>
        <v/>
      </c>
      <c r="K7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73" s="27">
        <f>IF(tbl_Inventory[[#This Row],[Reorder?]]="Y",VLOOKUP(tbl_Inventory[[#This Row],[Category]],tbl_ReorderQty[],2,FALSE),0)</f>
        <v>0</v>
      </c>
      <c r="M73"/>
      <c r="N73" s="8"/>
      <c r="O73" s="9"/>
      <c r="P73" s="8"/>
      <c r="R73"/>
      <c r="S73" s="8"/>
      <c r="AC73" s="17">
        <v>435</v>
      </c>
    </row>
    <row r="74" spans="1:29" x14ac:dyDescent="0.35">
      <c r="A74" s="18" t="s">
        <v>766</v>
      </c>
      <c r="B74" s="37" t="s">
        <v>767</v>
      </c>
      <c r="C74" s="35" t="s">
        <v>24</v>
      </c>
      <c r="D74" s="35">
        <v>27</v>
      </c>
      <c r="E74" s="35" t="s">
        <v>22</v>
      </c>
      <c r="F74" s="36" t="s">
        <v>25</v>
      </c>
      <c r="G74" s="16">
        <v>139920.35</v>
      </c>
      <c r="H74" s="25">
        <f>IF(tbl_Inventory[[#This Row],[Premium?]]="y",tbl_Inventory[[#This Row],[Cost Price]]+(tbl_Inventory[[#This Row],[Cost Price]]*Inventory!$P$4),tbl_Inventory[[#This Row],[Cost Price]]+(tbl_Inventory[[#This Row],[Cost Price]]*Inventory!$P$3))</f>
        <v>174900.4375</v>
      </c>
      <c r="I74" s="89" t="str">
        <f>IF(tbl_Inventory[[#This Row],[Num In Stock]]&lt;$P$5,"Y","")</f>
        <v/>
      </c>
      <c r="J74" s="90" t="str">
        <f>IF(AND(tbl_Inventory[[#This Row],[Num In Stock]]&lt;Inventory!$P$5,NOT(tbl_Inventory[[#This Row],[On Backorder]]="Y")),"Y","")</f>
        <v/>
      </c>
      <c r="K7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74" s="27">
        <f>IF(tbl_Inventory[[#This Row],[Reorder?]]="Y",VLOOKUP(tbl_Inventory[[#This Row],[Category]],tbl_ReorderQty[],2,FALSE),0)</f>
        <v>0</v>
      </c>
      <c r="M74"/>
      <c r="N74" s="8"/>
      <c r="O74" s="9"/>
      <c r="P74" s="8"/>
      <c r="R74"/>
      <c r="S74" s="8"/>
      <c r="AC74" s="17">
        <v>325</v>
      </c>
    </row>
    <row r="75" spans="1:29" x14ac:dyDescent="0.35">
      <c r="A75" s="18" t="s">
        <v>778</v>
      </c>
      <c r="B75" s="37" t="s">
        <v>779</v>
      </c>
      <c r="C75" s="35" t="s">
        <v>24</v>
      </c>
      <c r="D75" s="35">
        <v>19</v>
      </c>
      <c r="E75" s="35" t="s">
        <v>22</v>
      </c>
      <c r="F75" s="36" t="s">
        <v>25</v>
      </c>
      <c r="G75" s="16">
        <v>45468.7</v>
      </c>
      <c r="H75" s="25">
        <f>IF(tbl_Inventory[[#This Row],[Premium?]]="y",tbl_Inventory[[#This Row],[Cost Price]]+(tbl_Inventory[[#This Row],[Cost Price]]*Inventory!$P$4),tbl_Inventory[[#This Row],[Cost Price]]+(tbl_Inventory[[#This Row],[Cost Price]]*Inventory!$P$3))</f>
        <v>56835.875</v>
      </c>
      <c r="I75" s="89" t="str">
        <f>IF(tbl_Inventory[[#This Row],[Num In Stock]]&lt;$P$5,"Y","")</f>
        <v/>
      </c>
      <c r="J75" s="90" t="str">
        <f>IF(AND(tbl_Inventory[[#This Row],[Num In Stock]]&lt;Inventory!$P$5,NOT(tbl_Inventory[[#This Row],[On Backorder]]="Y")),"Y","")</f>
        <v/>
      </c>
      <c r="K7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75" s="27">
        <f>IF(tbl_Inventory[[#This Row],[Reorder?]]="Y",VLOOKUP(tbl_Inventory[[#This Row],[Category]],tbl_ReorderQty[],2,FALSE),0)</f>
        <v>0</v>
      </c>
      <c r="M75"/>
      <c r="N75" s="8"/>
      <c r="O75" s="9"/>
      <c r="P75" s="8"/>
      <c r="R75"/>
      <c r="S75" s="8"/>
      <c r="AC75" s="17">
        <v>490</v>
      </c>
    </row>
    <row r="76" spans="1:29" x14ac:dyDescent="0.35">
      <c r="A76" s="18" t="s">
        <v>776</v>
      </c>
      <c r="B76" s="37" t="s">
        <v>777</v>
      </c>
      <c r="C76" s="35" t="s">
        <v>24</v>
      </c>
      <c r="D76" s="35">
        <v>14</v>
      </c>
      <c r="E76" s="35" t="s">
        <v>22</v>
      </c>
      <c r="F76" s="36" t="s">
        <v>22</v>
      </c>
      <c r="G76" s="16">
        <v>282562.8</v>
      </c>
      <c r="H76" s="25">
        <f>IF(tbl_Inventory[[#This Row],[Premium?]]="y",tbl_Inventory[[#This Row],[Cost Price]]+(tbl_Inventory[[#This Row],[Cost Price]]*Inventory!$P$4),tbl_Inventory[[#This Row],[Cost Price]]+(tbl_Inventory[[#This Row],[Cost Price]]*Inventory!$P$3))</f>
        <v>333424.10399999999</v>
      </c>
      <c r="I76" s="89" t="str">
        <f>IF(tbl_Inventory[[#This Row],[Num In Stock]]&lt;$P$5,"Y","")</f>
        <v/>
      </c>
      <c r="J76" s="90" t="str">
        <f>IF(AND(tbl_Inventory[[#This Row],[Num In Stock]]&lt;Inventory!$P$5,NOT(tbl_Inventory[[#This Row],[On Backorder]]="Y")),"Y","")</f>
        <v/>
      </c>
      <c r="K7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76" s="27">
        <f>IF(tbl_Inventory[[#This Row],[Reorder?]]="Y",VLOOKUP(tbl_Inventory[[#This Row],[Category]],tbl_ReorderQty[],2,FALSE),0)</f>
        <v>0</v>
      </c>
      <c r="M76"/>
      <c r="N76" s="8"/>
      <c r="O76" s="9"/>
      <c r="P76" s="8"/>
      <c r="R76"/>
      <c r="S76" s="8"/>
      <c r="AC76" s="17">
        <v>490</v>
      </c>
    </row>
    <row r="77" spans="1:29" x14ac:dyDescent="0.35">
      <c r="A77" s="18" t="s">
        <v>770</v>
      </c>
      <c r="B77" s="37" t="s">
        <v>771</v>
      </c>
      <c r="C77" s="35" t="s">
        <v>24</v>
      </c>
      <c r="D77" s="35">
        <v>2</v>
      </c>
      <c r="E77" s="35" t="s">
        <v>22</v>
      </c>
      <c r="F77" s="36" t="s">
        <v>22</v>
      </c>
      <c r="G77" s="16">
        <v>11324.85</v>
      </c>
      <c r="H77" s="25">
        <f>IF(tbl_Inventory[[#This Row],[Premium?]]="y",tbl_Inventory[[#This Row],[Cost Price]]+(tbl_Inventory[[#This Row],[Cost Price]]*Inventory!$P$4),tbl_Inventory[[#This Row],[Cost Price]]+(tbl_Inventory[[#This Row],[Cost Price]]*Inventory!$P$3))</f>
        <v>13363.323</v>
      </c>
      <c r="I77" s="89" t="str">
        <f>IF(tbl_Inventory[[#This Row],[Num In Stock]]&lt;$P$5,"Y","")</f>
        <v>Y</v>
      </c>
      <c r="J77" s="90" t="str">
        <f>IF(AND(tbl_Inventory[[#This Row],[Num In Stock]]&lt;Inventory!$P$5,NOT(tbl_Inventory[[#This Row],[On Backorder]]="Y")),"Y","")</f>
        <v>Y</v>
      </c>
      <c r="K7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77" s="27">
        <f>IF(tbl_Inventory[[#This Row],[Reorder?]]="Y",VLOOKUP(tbl_Inventory[[#This Row],[Category]],tbl_ReorderQty[],2,FALSE),0)</f>
        <v>10</v>
      </c>
      <c r="M77"/>
      <c r="N77" s="8"/>
      <c r="O77" s="9"/>
      <c r="P77" s="8"/>
      <c r="R77"/>
      <c r="S77" s="8"/>
      <c r="AC77" s="17">
        <v>655</v>
      </c>
    </row>
    <row r="78" spans="1:29" x14ac:dyDescent="0.35">
      <c r="A78" s="18" t="s">
        <v>772</v>
      </c>
      <c r="B78" s="37" t="s">
        <v>773</v>
      </c>
      <c r="C78" s="35" t="s">
        <v>24</v>
      </c>
      <c r="D78" s="35">
        <v>27</v>
      </c>
      <c r="E78" s="35" t="s">
        <v>22</v>
      </c>
      <c r="F78" s="36" t="s">
        <v>22</v>
      </c>
      <c r="G78" s="16">
        <v>69437.649999999994</v>
      </c>
      <c r="H78" s="25">
        <f>IF(tbl_Inventory[[#This Row],[Premium?]]="y",tbl_Inventory[[#This Row],[Cost Price]]+(tbl_Inventory[[#This Row],[Cost Price]]*Inventory!$P$4),tbl_Inventory[[#This Row],[Cost Price]]+(tbl_Inventory[[#This Row],[Cost Price]]*Inventory!$P$3))</f>
        <v>81936.426999999996</v>
      </c>
      <c r="I78" s="89" t="str">
        <f>IF(tbl_Inventory[[#This Row],[Num In Stock]]&lt;$P$5,"Y","")</f>
        <v/>
      </c>
      <c r="J78" s="90" t="str">
        <f>IF(AND(tbl_Inventory[[#This Row],[Num In Stock]]&lt;Inventory!$P$5,NOT(tbl_Inventory[[#This Row],[On Backorder]]="Y")),"Y","")</f>
        <v/>
      </c>
      <c r="K7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78" s="27">
        <f>IF(tbl_Inventory[[#This Row],[Reorder?]]="Y",VLOOKUP(tbl_Inventory[[#This Row],[Category]],tbl_ReorderQty[],2,FALSE),0)</f>
        <v>0</v>
      </c>
      <c r="M78"/>
      <c r="N78" s="8"/>
      <c r="O78" s="9"/>
      <c r="P78" s="8"/>
      <c r="R78"/>
      <c r="S78" s="8"/>
      <c r="AC78" s="17">
        <v>1315</v>
      </c>
    </row>
    <row r="79" spans="1:29" x14ac:dyDescent="0.35">
      <c r="A79" s="18" t="s">
        <v>768</v>
      </c>
      <c r="B79" s="37" t="s">
        <v>769</v>
      </c>
      <c r="C79" s="35" t="s">
        <v>24</v>
      </c>
      <c r="D79" s="35">
        <v>12</v>
      </c>
      <c r="E79" s="35" t="s">
        <v>22</v>
      </c>
      <c r="F79" s="36" t="s">
        <v>25</v>
      </c>
      <c r="G79" s="16">
        <v>193550.7</v>
      </c>
      <c r="H79" s="25">
        <f>IF(tbl_Inventory[[#This Row],[Premium?]]="y",tbl_Inventory[[#This Row],[Cost Price]]+(tbl_Inventory[[#This Row],[Cost Price]]*Inventory!$P$4),tbl_Inventory[[#This Row],[Cost Price]]+(tbl_Inventory[[#This Row],[Cost Price]]*Inventory!$P$3))</f>
        <v>241938.375</v>
      </c>
      <c r="I79" s="89" t="str">
        <f>IF(tbl_Inventory[[#This Row],[Num In Stock]]&lt;$P$5,"Y","")</f>
        <v/>
      </c>
      <c r="J79" s="90" t="str">
        <f>IF(AND(tbl_Inventory[[#This Row],[Num In Stock]]&lt;Inventory!$P$5,NOT(tbl_Inventory[[#This Row],[On Backorder]]="Y")),"Y","")</f>
        <v/>
      </c>
      <c r="K7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79" s="27">
        <f>IF(tbl_Inventory[[#This Row],[Reorder?]]="Y",VLOOKUP(tbl_Inventory[[#This Row],[Category]],tbl_ReorderQty[],2,FALSE),0)</f>
        <v>0</v>
      </c>
      <c r="M79"/>
      <c r="N79" s="8"/>
      <c r="O79" s="9"/>
      <c r="P79" s="8"/>
      <c r="R79"/>
      <c r="S79" s="8"/>
      <c r="AC79" s="17">
        <v>1315</v>
      </c>
    </row>
    <row r="80" spans="1:29" x14ac:dyDescent="0.35">
      <c r="A80" s="22" t="s">
        <v>242</v>
      </c>
      <c r="B80" s="34" t="s">
        <v>243</v>
      </c>
      <c r="C80" s="35" t="s">
        <v>24</v>
      </c>
      <c r="D80" s="35">
        <v>2</v>
      </c>
      <c r="E80" s="35" t="s">
        <v>22</v>
      </c>
      <c r="F80" s="36" t="s">
        <v>25</v>
      </c>
      <c r="G80" s="16">
        <v>11324.85</v>
      </c>
      <c r="H80" s="25">
        <f>IF(tbl_Inventory[[#This Row],[Premium?]]="y",tbl_Inventory[[#This Row],[Cost Price]]+(tbl_Inventory[[#This Row],[Cost Price]]*Inventory!$P$4),tbl_Inventory[[#This Row],[Cost Price]]+(tbl_Inventory[[#This Row],[Cost Price]]*Inventory!$P$3))</f>
        <v>14156.0625</v>
      </c>
      <c r="I80" s="89" t="str">
        <f>IF(tbl_Inventory[[#This Row],[Num In Stock]]&lt;$P$5,"Y","")</f>
        <v>Y</v>
      </c>
      <c r="J80" s="90" t="str">
        <f>IF(AND(tbl_Inventory[[#This Row],[Num In Stock]]&lt;Inventory!$P$5,NOT(tbl_Inventory[[#This Row],[On Backorder]]="Y")),"Y","")</f>
        <v>Y</v>
      </c>
      <c r="K8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80" s="27">
        <f>IF(tbl_Inventory[[#This Row],[Reorder?]]="Y",VLOOKUP(tbl_Inventory[[#This Row],[Category]],tbl_ReorderQty[],2,FALSE),0)</f>
        <v>10</v>
      </c>
      <c r="M80"/>
      <c r="N80" s="8"/>
      <c r="O80" s="9"/>
      <c r="P80" s="8"/>
      <c r="R80"/>
      <c r="S80" s="8"/>
      <c r="AC80" s="17">
        <v>5495</v>
      </c>
    </row>
    <row r="81" spans="1:29" x14ac:dyDescent="0.35">
      <c r="A81" s="22" t="s">
        <v>184</v>
      </c>
      <c r="B81" s="34" t="s">
        <v>185</v>
      </c>
      <c r="C81" s="35" t="s">
        <v>27</v>
      </c>
      <c r="D81" s="35">
        <v>7</v>
      </c>
      <c r="E81" s="35" t="s">
        <v>22</v>
      </c>
      <c r="F81" s="36" t="s">
        <v>25</v>
      </c>
      <c r="G81" s="16">
        <v>8079.75</v>
      </c>
      <c r="H81" s="25">
        <f>IF(tbl_Inventory[[#This Row],[Premium?]]="y",tbl_Inventory[[#This Row],[Cost Price]]+(tbl_Inventory[[#This Row],[Cost Price]]*Inventory!$P$4),tbl_Inventory[[#This Row],[Cost Price]]+(tbl_Inventory[[#This Row],[Cost Price]]*Inventory!$P$3))</f>
        <v>10099.6875</v>
      </c>
      <c r="I81" s="89" t="str">
        <f>IF(tbl_Inventory[[#This Row],[Num In Stock]]&lt;$P$5,"Y","")</f>
        <v>Y</v>
      </c>
      <c r="J81" s="90" t="str">
        <f>IF(AND(tbl_Inventory[[#This Row],[Num In Stock]]&lt;Inventory!$P$5,NOT(tbl_Inventory[[#This Row],[On Backorder]]="Y")),"Y","")</f>
        <v>Y</v>
      </c>
      <c r="K8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15</v>
      </c>
      <c r="L81" s="27">
        <f>IF(tbl_Inventory[[#This Row],[Reorder?]]="Y",VLOOKUP(tbl_Inventory[[#This Row],[Category]],tbl_ReorderQty[],2,FALSE),0)</f>
        <v>15</v>
      </c>
      <c r="M81"/>
      <c r="N81" s="8"/>
      <c r="O81" s="9"/>
      <c r="P81" s="8"/>
      <c r="R81"/>
      <c r="S81" s="8"/>
      <c r="AC81" s="17">
        <v>5495</v>
      </c>
    </row>
    <row r="82" spans="1:29" x14ac:dyDescent="0.35">
      <c r="A82" s="22" t="s">
        <v>422</v>
      </c>
      <c r="B82" s="34" t="s">
        <v>423</v>
      </c>
      <c r="C82" s="35" t="s">
        <v>24</v>
      </c>
      <c r="D82" s="35">
        <v>13</v>
      </c>
      <c r="E82" s="35" t="s">
        <v>22</v>
      </c>
      <c r="F82" s="36" t="s">
        <v>22</v>
      </c>
      <c r="G82" s="16">
        <v>13722.8</v>
      </c>
      <c r="H82" s="25">
        <f>IF(tbl_Inventory[[#This Row],[Premium?]]="y",tbl_Inventory[[#This Row],[Cost Price]]+(tbl_Inventory[[#This Row],[Cost Price]]*Inventory!$P$4),tbl_Inventory[[#This Row],[Cost Price]]+(tbl_Inventory[[#This Row],[Cost Price]]*Inventory!$P$3))</f>
        <v>16192.903999999999</v>
      </c>
      <c r="I82" s="89" t="str">
        <f>IF(tbl_Inventory[[#This Row],[Num In Stock]]&lt;$P$5,"Y","")</f>
        <v/>
      </c>
      <c r="J82" s="90" t="str">
        <f>IF(AND(tbl_Inventory[[#This Row],[Num In Stock]]&lt;Inventory!$P$5,NOT(tbl_Inventory[[#This Row],[On Backorder]]="Y")),"Y","")</f>
        <v/>
      </c>
      <c r="K8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82" s="27">
        <f>IF(tbl_Inventory[[#This Row],[Reorder?]]="Y",VLOOKUP(tbl_Inventory[[#This Row],[Category]],tbl_ReorderQty[],2,FALSE),0)</f>
        <v>0</v>
      </c>
      <c r="M82"/>
      <c r="N82" s="8"/>
      <c r="O82" s="9"/>
      <c r="P82" s="8"/>
      <c r="R82"/>
      <c r="S82" s="8"/>
      <c r="AC82" s="17">
        <v>5495</v>
      </c>
    </row>
    <row r="83" spans="1:29" x14ac:dyDescent="0.35">
      <c r="A83" s="22" t="s">
        <v>424</v>
      </c>
      <c r="B83" s="34" t="s">
        <v>425</v>
      </c>
      <c r="C83" s="35" t="s">
        <v>24</v>
      </c>
      <c r="D83" s="35">
        <v>10</v>
      </c>
      <c r="E83" s="35" t="s">
        <v>22</v>
      </c>
      <c r="F83" s="36" t="s">
        <v>22</v>
      </c>
      <c r="G83" s="16">
        <v>16318.7</v>
      </c>
      <c r="H83" s="25">
        <f>IF(tbl_Inventory[[#This Row],[Premium?]]="y",tbl_Inventory[[#This Row],[Cost Price]]+(tbl_Inventory[[#This Row],[Cost Price]]*Inventory!$P$4),tbl_Inventory[[#This Row],[Cost Price]]+(tbl_Inventory[[#This Row],[Cost Price]]*Inventory!$P$3))</f>
        <v>19256.065999999999</v>
      </c>
      <c r="I83" s="89" t="str">
        <f>IF(tbl_Inventory[[#This Row],[Num In Stock]]&lt;$P$5,"Y","")</f>
        <v/>
      </c>
      <c r="J83" s="90" t="str">
        <f>IF(AND(tbl_Inventory[[#This Row],[Num In Stock]]&lt;Inventory!$P$5,NOT(tbl_Inventory[[#This Row],[On Backorder]]="Y")),"Y","")</f>
        <v/>
      </c>
      <c r="K8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83" s="27">
        <f>IF(tbl_Inventory[[#This Row],[Reorder?]]="Y",VLOOKUP(tbl_Inventory[[#This Row],[Category]],tbl_ReorderQty[],2,FALSE),0)</f>
        <v>0</v>
      </c>
      <c r="M83"/>
      <c r="N83" s="8"/>
      <c r="O83" s="9"/>
      <c r="P83" s="8"/>
      <c r="R83"/>
      <c r="S83" s="8"/>
      <c r="AC83" s="17">
        <v>5495</v>
      </c>
    </row>
    <row r="84" spans="1:29" x14ac:dyDescent="0.35">
      <c r="A84" s="22" t="s">
        <v>428</v>
      </c>
      <c r="B84" s="34" t="s">
        <v>429</v>
      </c>
      <c r="C84" s="35" t="s">
        <v>28</v>
      </c>
      <c r="D84" s="35">
        <v>2</v>
      </c>
      <c r="E84" s="35" t="s">
        <v>22</v>
      </c>
      <c r="F84" s="36" t="s">
        <v>22</v>
      </c>
      <c r="G84" s="16">
        <v>4526.8500000000004</v>
      </c>
      <c r="H84" s="25">
        <f>IF(tbl_Inventory[[#This Row],[Premium?]]="y",tbl_Inventory[[#This Row],[Cost Price]]+(tbl_Inventory[[#This Row],[Cost Price]]*Inventory!$P$4),tbl_Inventory[[#This Row],[Cost Price]]+(tbl_Inventory[[#This Row],[Cost Price]]*Inventory!$P$3))</f>
        <v>5341.6830000000009</v>
      </c>
      <c r="I84" s="89" t="str">
        <f>IF(tbl_Inventory[[#This Row],[Num In Stock]]&lt;$P$5,"Y","")</f>
        <v>Y</v>
      </c>
      <c r="J84" s="90" t="str">
        <f>IF(AND(tbl_Inventory[[#This Row],[Num In Stock]]&lt;Inventory!$P$5,NOT(tbl_Inventory[[#This Row],[On Backorder]]="Y")),"Y","")</f>
        <v>Y</v>
      </c>
      <c r="K8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25</v>
      </c>
      <c r="L84" s="27">
        <f>IF(tbl_Inventory[[#This Row],[Reorder?]]="Y",VLOOKUP(tbl_Inventory[[#This Row],[Category]],tbl_ReorderQty[],2,FALSE),0)</f>
        <v>25</v>
      </c>
      <c r="M84"/>
      <c r="N84" s="8"/>
      <c r="O84" s="9"/>
      <c r="P84" s="8"/>
      <c r="R84"/>
      <c r="S84" s="8"/>
      <c r="AC84" s="17">
        <v>5495</v>
      </c>
    </row>
    <row r="85" spans="1:29" x14ac:dyDescent="0.35">
      <c r="A85" s="22" t="s">
        <v>430</v>
      </c>
      <c r="B85" s="34" t="s">
        <v>431</v>
      </c>
      <c r="C85" s="35" t="s">
        <v>27</v>
      </c>
      <c r="D85" s="35">
        <v>9</v>
      </c>
      <c r="E85" s="35" t="s">
        <v>22</v>
      </c>
      <c r="F85" s="36" t="s">
        <v>25</v>
      </c>
      <c r="G85" s="16">
        <v>7698.65</v>
      </c>
      <c r="H85" s="25">
        <f>IF(tbl_Inventory[[#This Row],[Premium?]]="y",tbl_Inventory[[#This Row],[Cost Price]]+(tbl_Inventory[[#This Row],[Cost Price]]*Inventory!$P$4),tbl_Inventory[[#This Row],[Cost Price]]+(tbl_Inventory[[#This Row],[Cost Price]]*Inventory!$P$3))</f>
        <v>9623.3125</v>
      </c>
      <c r="I85" s="89" t="str">
        <f>IF(tbl_Inventory[[#This Row],[Num In Stock]]&lt;$P$5,"Y","")</f>
        <v>Y</v>
      </c>
      <c r="J85" s="90" t="str">
        <f>IF(AND(tbl_Inventory[[#This Row],[Num In Stock]]&lt;Inventory!$P$5,NOT(tbl_Inventory[[#This Row],[On Backorder]]="Y")),"Y","")</f>
        <v>Y</v>
      </c>
      <c r="K8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15</v>
      </c>
      <c r="L85" s="27">
        <f>IF(tbl_Inventory[[#This Row],[Reorder?]]="Y",VLOOKUP(tbl_Inventory[[#This Row],[Category]],tbl_ReorderQty[],2,FALSE),0)</f>
        <v>15</v>
      </c>
      <c r="M85"/>
      <c r="N85" s="8"/>
      <c r="O85" s="9"/>
      <c r="P85" s="8"/>
      <c r="R85"/>
      <c r="S85" s="8"/>
      <c r="AC85" s="17">
        <v>5495</v>
      </c>
    </row>
    <row r="86" spans="1:29" x14ac:dyDescent="0.35">
      <c r="A86" s="22" t="s">
        <v>426</v>
      </c>
      <c r="B86" s="34" t="s">
        <v>427</v>
      </c>
      <c r="C86" s="35" t="s">
        <v>28</v>
      </c>
      <c r="D86" s="35">
        <v>8</v>
      </c>
      <c r="E86" s="35" t="s">
        <v>25</v>
      </c>
      <c r="F86" s="36" t="s">
        <v>22</v>
      </c>
      <c r="G86" s="16">
        <v>2854.8</v>
      </c>
      <c r="H86" s="25">
        <f>IF(tbl_Inventory[[#This Row],[Premium?]]="y",tbl_Inventory[[#This Row],[Cost Price]]+(tbl_Inventory[[#This Row],[Cost Price]]*Inventory!$P$4),tbl_Inventory[[#This Row],[Cost Price]]+(tbl_Inventory[[#This Row],[Cost Price]]*Inventory!$P$3))</f>
        <v>3368.6640000000002</v>
      </c>
      <c r="I86" s="89" t="str">
        <f>IF(tbl_Inventory[[#This Row],[Num In Stock]]&lt;$P$5,"Y","")</f>
        <v>Y</v>
      </c>
      <c r="J86" s="90" t="str">
        <f>IF(AND(tbl_Inventory[[#This Row],[Num In Stock]]&lt;Inventory!$P$5,NOT(tbl_Inventory[[#This Row],[On Backorder]]="Y")),"Y","")</f>
        <v/>
      </c>
      <c r="K8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86" s="27">
        <f>IF(tbl_Inventory[[#This Row],[Reorder?]]="Y",VLOOKUP(tbl_Inventory[[#This Row],[Category]],tbl_ReorderQty[],2,FALSE),0)</f>
        <v>0</v>
      </c>
      <c r="M86"/>
      <c r="N86" s="8"/>
      <c r="O86" s="9"/>
      <c r="P86" s="8"/>
      <c r="R86"/>
      <c r="S86" s="8"/>
      <c r="AC86" s="17">
        <v>5495</v>
      </c>
    </row>
    <row r="87" spans="1:29" x14ac:dyDescent="0.35">
      <c r="A87" s="22" t="s">
        <v>436</v>
      </c>
      <c r="B87" s="34" t="s">
        <v>437</v>
      </c>
      <c r="C87" s="35" t="s">
        <v>27</v>
      </c>
      <c r="D87" s="35">
        <v>25</v>
      </c>
      <c r="E87" s="35" t="s">
        <v>22</v>
      </c>
      <c r="F87" s="36" t="s">
        <v>22</v>
      </c>
      <c r="G87" s="16">
        <v>9322.7000000000007</v>
      </c>
      <c r="H87" s="25">
        <f>IF(tbl_Inventory[[#This Row],[Premium?]]="y",tbl_Inventory[[#This Row],[Cost Price]]+(tbl_Inventory[[#This Row],[Cost Price]]*Inventory!$P$4),tbl_Inventory[[#This Row],[Cost Price]]+(tbl_Inventory[[#This Row],[Cost Price]]*Inventory!$P$3))</f>
        <v>11000.786</v>
      </c>
      <c r="I87" s="89" t="str">
        <f>IF(tbl_Inventory[[#This Row],[Num In Stock]]&lt;$P$5,"Y","")</f>
        <v/>
      </c>
      <c r="J87" s="90" t="str">
        <f>IF(AND(tbl_Inventory[[#This Row],[Num In Stock]]&lt;Inventory!$P$5,NOT(tbl_Inventory[[#This Row],[On Backorder]]="Y")),"Y","")</f>
        <v/>
      </c>
      <c r="K8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87" s="27">
        <f>IF(tbl_Inventory[[#This Row],[Reorder?]]="Y",VLOOKUP(tbl_Inventory[[#This Row],[Category]],tbl_ReorderQty[],2,FALSE),0)</f>
        <v>0</v>
      </c>
      <c r="M87"/>
      <c r="N87" s="8"/>
      <c r="O87" s="9"/>
      <c r="P87" s="8"/>
      <c r="R87"/>
      <c r="S87" s="8"/>
      <c r="AC87" s="17">
        <v>4395</v>
      </c>
    </row>
    <row r="88" spans="1:29" x14ac:dyDescent="0.35">
      <c r="A88" s="22" t="s">
        <v>434</v>
      </c>
      <c r="B88" s="34" t="s">
        <v>435</v>
      </c>
      <c r="C88" s="35" t="s">
        <v>24</v>
      </c>
      <c r="D88" s="35">
        <v>17</v>
      </c>
      <c r="E88" s="35" t="s">
        <v>22</v>
      </c>
      <c r="F88" s="36" t="s">
        <v>22</v>
      </c>
      <c r="G88" s="16">
        <v>12184.7</v>
      </c>
      <c r="H88" s="25">
        <f>IF(tbl_Inventory[[#This Row],[Premium?]]="y",tbl_Inventory[[#This Row],[Cost Price]]+(tbl_Inventory[[#This Row],[Cost Price]]*Inventory!$P$4),tbl_Inventory[[#This Row],[Cost Price]]+(tbl_Inventory[[#This Row],[Cost Price]]*Inventory!$P$3))</f>
        <v>14377.946</v>
      </c>
      <c r="I88" s="89" t="str">
        <f>IF(tbl_Inventory[[#This Row],[Num In Stock]]&lt;$P$5,"Y","")</f>
        <v/>
      </c>
      <c r="J88" s="90" t="str">
        <f>IF(AND(tbl_Inventory[[#This Row],[Num In Stock]]&lt;Inventory!$P$5,NOT(tbl_Inventory[[#This Row],[On Backorder]]="Y")),"Y","")</f>
        <v/>
      </c>
      <c r="K8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88" s="27">
        <f>IF(tbl_Inventory[[#This Row],[Reorder?]]="Y",VLOOKUP(tbl_Inventory[[#This Row],[Category]],tbl_ReorderQty[],2,FALSE),0)</f>
        <v>0</v>
      </c>
      <c r="M88"/>
      <c r="N88" s="8"/>
      <c r="O88" s="9"/>
      <c r="P88" s="8"/>
      <c r="R88"/>
      <c r="S88" s="8"/>
      <c r="AC88" s="17">
        <v>5495</v>
      </c>
    </row>
    <row r="89" spans="1:29" x14ac:dyDescent="0.35">
      <c r="A89" s="22" t="s">
        <v>432</v>
      </c>
      <c r="B89" s="34" t="s">
        <v>433</v>
      </c>
      <c r="C89" s="35" t="s">
        <v>27</v>
      </c>
      <c r="D89" s="35">
        <v>8</v>
      </c>
      <c r="E89" s="35" t="s">
        <v>25</v>
      </c>
      <c r="F89" s="36" t="s">
        <v>22</v>
      </c>
      <c r="G89" s="16">
        <v>7626.7</v>
      </c>
      <c r="H89" s="25">
        <f>IF(tbl_Inventory[[#This Row],[Premium?]]="y",tbl_Inventory[[#This Row],[Cost Price]]+(tbl_Inventory[[#This Row],[Cost Price]]*Inventory!$P$4),tbl_Inventory[[#This Row],[Cost Price]]+(tbl_Inventory[[#This Row],[Cost Price]]*Inventory!$P$3))</f>
        <v>8999.5059999999994</v>
      </c>
      <c r="I89" s="89" t="str">
        <f>IF(tbl_Inventory[[#This Row],[Num In Stock]]&lt;$P$5,"Y","")</f>
        <v>Y</v>
      </c>
      <c r="J89" s="90" t="str">
        <f>IF(AND(tbl_Inventory[[#This Row],[Num In Stock]]&lt;Inventory!$P$5,NOT(tbl_Inventory[[#This Row],[On Backorder]]="Y")),"Y","")</f>
        <v/>
      </c>
      <c r="K8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89" s="27">
        <f>IF(tbl_Inventory[[#This Row],[Reorder?]]="Y",VLOOKUP(tbl_Inventory[[#This Row],[Category]],tbl_ReorderQty[],2,FALSE),0)</f>
        <v>0</v>
      </c>
      <c r="M89"/>
      <c r="N89" s="8"/>
      <c r="O89" s="9"/>
      <c r="P89" s="8"/>
      <c r="R89"/>
      <c r="S89" s="8"/>
      <c r="AC89" s="17">
        <v>1095</v>
      </c>
    </row>
    <row r="90" spans="1:29" x14ac:dyDescent="0.35">
      <c r="A90" s="22" t="s">
        <v>1024</v>
      </c>
      <c r="B90" s="34" t="s">
        <v>1025</v>
      </c>
      <c r="C90" s="35" t="s">
        <v>24</v>
      </c>
      <c r="D90" s="35">
        <v>23</v>
      </c>
      <c r="E90" s="35" t="s">
        <v>22</v>
      </c>
      <c r="F90" s="36" t="s">
        <v>22</v>
      </c>
      <c r="G90" s="16">
        <v>11071.7</v>
      </c>
      <c r="H90" s="25">
        <f>IF(tbl_Inventory[[#This Row],[Premium?]]="y",tbl_Inventory[[#This Row],[Cost Price]]+(tbl_Inventory[[#This Row],[Cost Price]]*Inventory!$P$4),tbl_Inventory[[#This Row],[Cost Price]]+(tbl_Inventory[[#This Row],[Cost Price]]*Inventory!$P$3))</f>
        <v>13064.606</v>
      </c>
      <c r="I90" s="89" t="str">
        <f>IF(tbl_Inventory[[#This Row],[Num In Stock]]&lt;$P$5,"Y","")</f>
        <v/>
      </c>
      <c r="J90" s="90" t="str">
        <f>IF(AND(tbl_Inventory[[#This Row],[Num In Stock]]&lt;Inventory!$P$5,NOT(tbl_Inventory[[#This Row],[On Backorder]]="Y")),"Y","")</f>
        <v/>
      </c>
      <c r="K9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90" s="27">
        <f>IF(tbl_Inventory[[#This Row],[Reorder?]]="Y",VLOOKUP(tbl_Inventory[[#This Row],[Category]],tbl_ReorderQty[],2,FALSE),0)</f>
        <v>0</v>
      </c>
      <c r="M90"/>
      <c r="N90" s="8"/>
      <c r="O90" s="9"/>
      <c r="P90" s="8"/>
      <c r="R90"/>
      <c r="S90" s="8"/>
      <c r="AC90" s="17">
        <v>4395</v>
      </c>
    </row>
    <row r="91" spans="1:29" x14ac:dyDescent="0.35">
      <c r="A91" s="22" t="s">
        <v>460</v>
      </c>
      <c r="B91" s="34" t="s">
        <v>461</v>
      </c>
      <c r="C91" s="35" t="s">
        <v>29</v>
      </c>
      <c r="D91" s="35">
        <v>14</v>
      </c>
      <c r="E91" s="35" t="s">
        <v>22</v>
      </c>
      <c r="F91" s="36" t="s">
        <v>22</v>
      </c>
      <c r="G91" s="16">
        <v>882.75</v>
      </c>
      <c r="H91" s="25">
        <f>IF(tbl_Inventory[[#This Row],[Premium?]]="y",tbl_Inventory[[#This Row],[Cost Price]]+(tbl_Inventory[[#This Row],[Cost Price]]*Inventory!$P$4),tbl_Inventory[[#This Row],[Cost Price]]+(tbl_Inventory[[#This Row],[Cost Price]]*Inventory!$P$3))</f>
        <v>1041.645</v>
      </c>
      <c r="I91" s="89" t="str">
        <f>IF(tbl_Inventory[[#This Row],[Num In Stock]]&lt;$P$5,"Y","")</f>
        <v/>
      </c>
      <c r="J91" s="90" t="str">
        <f>IF(AND(tbl_Inventory[[#This Row],[Num In Stock]]&lt;Inventory!$P$5,NOT(tbl_Inventory[[#This Row],[On Backorder]]="Y")),"Y","")</f>
        <v/>
      </c>
      <c r="K9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91" s="27">
        <f>IF(tbl_Inventory[[#This Row],[Reorder?]]="Y",VLOOKUP(tbl_Inventory[[#This Row],[Category]],tbl_ReorderQty[],2,FALSE),0)</f>
        <v>0</v>
      </c>
      <c r="M91"/>
      <c r="N91" s="8"/>
      <c r="O91" s="9"/>
      <c r="P91" s="8"/>
      <c r="R91"/>
      <c r="S91" s="8"/>
      <c r="AC91" s="17">
        <v>1095</v>
      </c>
    </row>
    <row r="92" spans="1:29" x14ac:dyDescent="0.35">
      <c r="A92" s="22" t="s">
        <v>480</v>
      </c>
      <c r="B92" s="34" t="s">
        <v>481</v>
      </c>
      <c r="C92" s="35" t="s">
        <v>24</v>
      </c>
      <c r="D92" s="35">
        <v>30</v>
      </c>
      <c r="E92" s="35" t="s">
        <v>22</v>
      </c>
      <c r="F92" s="36" t="s">
        <v>22</v>
      </c>
      <c r="G92" s="16">
        <v>20182.849999999999</v>
      </c>
      <c r="H92" s="25">
        <f>IF(tbl_Inventory[[#This Row],[Premium?]]="y",tbl_Inventory[[#This Row],[Cost Price]]+(tbl_Inventory[[#This Row],[Cost Price]]*Inventory!$P$4),tbl_Inventory[[#This Row],[Cost Price]]+(tbl_Inventory[[#This Row],[Cost Price]]*Inventory!$P$3))</f>
        <v>23815.762999999999</v>
      </c>
      <c r="I92" s="89" t="str">
        <f>IF(tbl_Inventory[[#This Row],[Num In Stock]]&lt;$P$5,"Y","")</f>
        <v/>
      </c>
      <c r="J92" s="90" t="str">
        <f>IF(AND(tbl_Inventory[[#This Row],[Num In Stock]]&lt;Inventory!$P$5,NOT(tbl_Inventory[[#This Row],[On Backorder]]="Y")),"Y","")</f>
        <v/>
      </c>
      <c r="K9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92" s="27">
        <f>IF(tbl_Inventory[[#This Row],[Reorder?]]="Y",VLOOKUP(tbl_Inventory[[#This Row],[Category]],tbl_ReorderQty[],2,FALSE),0)</f>
        <v>0</v>
      </c>
      <c r="M92"/>
      <c r="N92" s="8"/>
      <c r="O92" s="9"/>
      <c r="P92" s="8"/>
      <c r="R92"/>
      <c r="S92" s="8"/>
      <c r="AC92" s="17">
        <v>1645</v>
      </c>
    </row>
    <row r="93" spans="1:29" x14ac:dyDescent="0.35">
      <c r="A93" s="22" t="s">
        <v>450</v>
      </c>
      <c r="B93" s="34" t="s">
        <v>451</v>
      </c>
      <c r="C93" s="35" t="s">
        <v>29</v>
      </c>
      <c r="D93" s="35">
        <v>15</v>
      </c>
      <c r="E93" s="35" t="s">
        <v>22</v>
      </c>
      <c r="F93" s="36" t="s">
        <v>22</v>
      </c>
      <c r="G93" s="16">
        <v>1149.75</v>
      </c>
      <c r="H93" s="25">
        <f>IF(tbl_Inventory[[#This Row],[Premium?]]="y",tbl_Inventory[[#This Row],[Cost Price]]+(tbl_Inventory[[#This Row],[Cost Price]]*Inventory!$P$4),tbl_Inventory[[#This Row],[Cost Price]]+(tbl_Inventory[[#This Row],[Cost Price]]*Inventory!$P$3))</f>
        <v>1356.7049999999999</v>
      </c>
      <c r="I93" s="89" t="str">
        <f>IF(tbl_Inventory[[#This Row],[Num In Stock]]&lt;$P$5,"Y","")</f>
        <v/>
      </c>
      <c r="J93" s="90" t="str">
        <f>IF(AND(tbl_Inventory[[#This Row],[Num In Stock]]&lt;Inventory!$P$5,NOT(tbl_Inventory[[#This Row],[On Backorder]]="Y")),"Y","")</f>
        <v/>
      </c>
      <c r="K9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93" s="27">
        <f>IF(tbl_Inventory[[#This Row],[Reorder?]]="Y",VLOOKUP(tbl_Inventory[[#This Row],[Category]],tbl_ReorderQty[],2,FALSE),0)</f>
        <v>0</v>
      </c>
      <c r="M93"/>
      <c r="N93" s="8"/>
      <c r="O93" s="9"/>
      <c r="P93" s="8"/>
      <c r="R93"/>
      <c r="S93" s="8"/>
      <c r="AC93" s="17">
        <v>1095</v>
      </c>
    </row>
    <row r="94" spans="1:29" x14ac:dyDescent="0.35">
      <c r="A94" s="22" t="s">
        <v>448</v>
      </c>
      <c r="B94" s="34" t="s">
        <v>449</v>
      </c>
      <c r="C94" s="35" t="s">
        <v>29</v>
      </c>
      <c r="D94" s="35">
        <v>25</v>
      </c>
      <c r="E94" s="35" t="s">
        <v>22</v>
      </c>
      <c r="F94" s="36" t="s">
        <v>22</v>
      </c>
      <c r="G94" s="16">
        <v>1116.9000000000001</v>
      </c>
      <c r="H94" s="25">
        <f>IF(tbl_Inventory[[#This Row],[Premium?]]="y",tbl_Inventory[[#This Row],[Cost Price]]+(tbl_Inventory[[#This Row],[Cost Price]]*Inventory!$P$4),tbl_Inventory[[#This Row],[Cost Price]]+(tbl_Inventory[[#This Row],[Cost Price]]*Inventory!$P$3))</f>
        <v>1317.942</v>
      </c>
      <c r="I94" s="89" t="str">
        <f>IF(tbl_Inventory[[#This Row],[Num In Stock]]&lt;$P$5,"Y","")</f>
        <v/>
      </c>
      <c r="J94" s="90" t="str">
        <f>IF(AND(tbl_Inventory[[#This Row],[Num In Stock]]&lt;Inventory!$P$5,NOT(tbl_Inventory[[#This Row],[On Backorder]]="Y")),"Y","")</f>
        <v/>
      </c>
      <c r="K9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94" s="27">
        <f>IF(tbl_Inventory[[#This Row],[Reorder?]]="Y",VLOOKUP(tbl_Inventory[[#This Row],[Category]],tbl_ReorderQty[],2,FALSE),0)</f>
        <v>0</v>
      </c>
      <c r="M94"/>
      <c r="N94" s="8"/>
      <c r="O94" s="9"/>
      <c r="P94" s="8"/>
      <c r="R94"/>
      <c r="S94" s="8"/>
      <c r="AC94" s="17">
        <v>1425</v>
      </c>
    </row>
    <row r="95" spans="1:29" x14ac:dyDescent="0.35">
      <c r="A95" s="22" t="s">
        <v>482</v>
      </c>
      <c r="B95" s="34" t="s">
        <v>483</v>
      </c>
      <c r="C95" s="35" t="s">
        <v>24</v>
      </c>
      <c r="D95" s="35">
        <v>14</v>
      </c>
      <c r="E95" s="35" t="s">
        <v>22</v>
      </c>
      <c r="F95" s="36" t="s">
        <v>25</v>
      </c>
      <c r="G95" s="16">
        <v>30594.9</v>
      </c>
      <c r="H95" s="25">
        <f>IF(tbl_Inventory[[#This Row],[Premium?]]="y",tbl_Inventory[[#This Row],[Cost Price]]+(tbl_Inventory[[#This Row],[Cost Price]]*Inventory!$P$4),tbl_Inventory[[#This Row],[Cost Price]]+(tbl_Inventory[[#This Row],[Cost Price]]*Inventory!$P$3))</f>
        <v>38243.625</v>
      </c>
      <c r="I95" s="89" t="str">
        <f>IF(tbl_Inventory[[#This Row],[Num In Stock]]&lt;$P$5,"Y","")</f>
        <v/>
      </c>
      <c r="J95" s="90" t="str">
        <f>IF(AND(tbl_Inventory[[#This Row],[Num In Stock]]&lt;Inventory!$P$5,NOT(tbl_Inventory[[#This Row],[On Backorder]]="Y")),"Y","")</f>
        <v/>
      </c>
      <c r="K9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95" s="27">
        <f>IF(tbl_Inventory[[#This Row],[Reorder?]]="Y",VLOOKUP(tbl_Inventory[[#This Row],[Category]],tbl_ReorderQty[],2,FALSE),0)</f>
        <v>0</v>
      </c>
      <c r="M95"/>
      <c r="N95" s="8"/>
      <c r="O95" s="9"/>
      <c r="P95" s="8"/>
      <c r="R95"/>
      <c r="S95" s="8"/>
      <c r="AC95" s="17">
        <v>1975</v>
      </c>
    </row>
    <row r="96" spans="1:29" x14ac:dyDescent="0.35">
      <c r="A96" s="22" t="s">
        <v>458</v>
      </c>
      <c r="B96" s="34" t="s">
        <v>459</v>
      </c>
      <c r="C96" s="35" t="s">
        <v>24</v>
      </c>
      <c r="D96" s="35">
        <v>17</v>
      </c>
      <c r="E96" s="35" t="s">
        <v>22</v>
      </c>
      <c r="F96" s="36" t="s">
        <v>25</v>
      </c>
      <c r="G96" s="16">
        <v>30596.65</v>
      </c>
      <c r="H96" s="25">
        <f>IF(tbl_Inventory[[#This Row],[Premium?]]="y",tbl_Inventory[[#This Row],[Cost Price]]+(tbl_Inventory[[#This Row],[Cost Price]]*Inventory!$P$4),tbl_Inventory[[#This Row],[Cost Price]]+(tbl_Inventory[[#This Row],[Cost Price]]*Inventory!$P$3))</f>
        <v>38245.8125</v>
      </c>
      <c r="I96" s="89" t="str">
        <f>IF(tbl_Inventory[[#This Row],[Num In Stock]]&lt;$P$5,"Y","")</f>
        <v/>
      </c>
      <c r="J96" s="90" t="str">
        <f>IF(AND(tbl_Inventory[[#This Row],[Num In Stock]]&lt;Inventory!$P$5,NOT(tbl_Inventory[[#This Row],[On Backorder]]="Y")),"Y","")</f>
        <v/>
      </c>
      <c r="K9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96" s="27">
        <f>IF(tbl_Inventory[[#This Row],[Reorder?]]="Y",VLOOKUP(tbl_Inventory[[#This Row],[Category]],tbl_ReorderQty[],2,FALSE),0)</f>
        <v>0</v>
      </c>
      <c r="M96"/>
      <c r="N96" s="8"/>
      <c r="O96" s="9"/>
      <c r="P96" s="8"/>
      <c r="R96"/>
      <c r="S96" s="8"/>
      <c r="AC96" s="17">
        <v>55</v>
      </c>
    </row>
    <row r="97" spans="1:29" x14ac:dyDescent="0.35">
      <c r="A97" s="22" t="s">
        <v>478</v>
      </c>
      <c r="B97" s="34" t="s">
        <v>479</v>
      </c>
      <c r="C97" s="35" t="s">
        <v>24</v>
      </c>
      <c r="D97" s="35">
        <v>20</v>
      </c>
      <c r="E97" s="35" t="s">
        <v>22</v>
      </c>
      <c r="F97" s="36" t="s">
        <v>22</v>
      </c>
      <c r="G97" s="16">
        <v>41606.85</v>
      </c>
      <c r="H97" s="25">
        <f>IF(tbl_Inventory[[#This Row],[Premium?]]="y",tbl_Inventory[[#This Row],[Cost Price]]+(tbl_Inventory[[#This Row],[Cost Price]]*Inventory!$P$4),tbl_Inventory[[#This Row],[Cost Price]]+(tbl_Inventory[[#This Row],[Cost Price]]*Inventory!$P$3))</f>
        <v>49096.082999999999</v>
      </c>
      <c r="I97" s="89" t="str">
        <f>IF(tbl_Inventory[[#This Row],[Num In Stock]]&lt;$P$5,"Y","")</f>
        <v/>
      </c>
      <c r="J97" s="90" t="str">
        <f>IF(AND(tbl_Inventory[[#This Row],[Num In Stock]]&lt;Inventory!$P$5,NOT(tbl_Inventory[[#This Row],[On Backorder]]="Y")),"Y","")</f>
        <v/>
      </c>
      <c r="K9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97" s="27">
        <f>IF(tbl_Inventory[[#This Row],[Reorder?]]="Y",VLOOKUP(tbl_Inventory[[#This Row],[Category]],tbl_ReorderQty[],2,FALSE),0)</f>
        <v>0</v>
      </c>
      <c r="M97"/>
      <c r="N97" s="8"/>
      <c r="O97" s="9"/>
      <c r="P97" s="8"/>
      <c r="R97"/>
      <c r="S97" s="8"/>
      <c r="AC97" s="17">
        <v>1370</v>
      </c>
    </row>
    <row r="98" spans="1:29" x14ac:dyDescent="0.35">
      <c r="A98" s="22" t="s">
        <v>456</v>
      </c>
      <c r="B98" s="34" t="s">
        <v>457</v>
      </c>
      <c r="C98" s="35" t="s">
        <v>29</v>
      </c>
      <c r="D98" s="35">
        <v>27</v>
      </c>
      <c r="E98" s="35" t="s">
        <v>22</v>
      </c>
      <c r="F98" s="36" t="s">
        <v>25</v>
      </c>
      <c r="G98" s="16">
        <v>583.15</v>
      </c>
      <c r="H98" s="25">
        <f>IF(tbl_Inventory[[#This Row],[Premium?]]="y",tbl_Inventory[[#This Row],[Cost Price]]+(tbl_Inventory[[#This Row],[Cost Price]]*Inventory!$P$4),tbl_Inventory[[#This Row],[Cost Price]]+(tbl_Inventory[[#This Row],[Cost Price]]*Inventory!$P$3))</f>
        <v>728.9375</v>
      </c>
      <c r="I98" s="89" t="str">
        <f>IF(tbl_Inventory[[#This Row],[Num In Stock]]&lt;$P$5,"Y","")</f>
        <v/>
      </c>
      <c r="J98" s="90" t="str">
        <f>IF(AND(tbl_Inventory[[#This Row],[Num In Stock]]&lt;Inventory!$P$5,NOT(tbl_Inventory[[#This Row],[On Backorder]]="Y")),"Y","")</f>
        <v/>
      </c>
      <c r="K9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98" s="27">
        <f>IF(tbl_Inventory[[#This Row],[Reorder?]]="Y",VLOOKUP(tbl_Inventory[[#This Row],[Category]],tbl_ReorderQty[],2,FALSE),0)</f>
        <v>0</v>
      </c>
      <c r="M98"/>
      <c r="N98" s="8"/>
      <c r="O98" s="9"/>
      <c r="P98" s="8"/>
      <c r="R98"/>
      <c r="S98" s="8"/>
      <c r="AC98" s="17">
        <v>2745</v>
      </c>
    </row>
    <row r="99" spans="1:29" x14ac:dyDescent="0.35">
      <c r="A99" s="18" t="s">
        <v>1124</v>
      </c>
      <c r="B99" s="38" t="s">
        <v>1125</v>
      </c>
      <c r="C99" s="35" t="s">
        <v>29</v>
      </c>
      <c r="D99" s="35">
        <v>26</v>
      </c>
      <c r="E99" s="35" t="s">
        <v>22</v>
      </c>
      <c r="F99" s="36" t="s">
        <v>22</v>
      </c>
      <c r="G99" s="16">
        <v>565.47</v>
      </c>
      <c r="H99" s="25">
        <f>IF(tbl_Inventory[[#This Row],[Premium?]]="y",tbl_Inventory[[#This Row],[Cost Price]]+(tbl_Inventory[[#This Row],[Cost Price]]*Inventory!$P$4),tbl_Inventory[[#This Row],[Cost Price]]+(tbl_Inventory[[#This Row],[Cost Price]]*Inventory!$P$3))</f>
        <v>667.25459999999998</v>
      </c>
      <c r="I99" s="89" t="str">
        <f>IF(tbl_Inventory[[#This Row],[Num In Stock]]&lt;$P$5,"Y","")</f>
        <v/>
      </c>
      <c r="J99" s="90" t="str">
        <f>IF(AND(tbl_Inventory[[#This Row],[Num In Stock]]&lt;Inventory!$P$5,NOT(tbl_Inventory[[#This Row],[On Backorder]]="Y")),"Y","")</f>
        <v/>
      </c>
      <c r="K9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99" s="27">
        <f>IF(tbl_Inventory[[#This Row],[Reorder?]]="Y",VLOOKUP(tbl_Inventory[[#This Row],[Category]],tbl_ReorderQty[],2,FALSE),0)</f>
        <v>0</v>
      </c>
      <c r="M99"/>
      <c r="N99" s="8"/>
      <c r="O99" s="9"/>
      <c r="P99" s="8"/>
      <c r="R99"/>
      <c r="S99" s="8"/>
      <c r="AC99" s="17">
        <v>17595</v>
      </c>
    </row>
    <row r="100" spans="1:29" x14ac:dyDescent="0.35">
      <c r="A100" s="22" t="s">
        <v>1028</v>
      </c>
      <c r="B100" s="34" t="s">
        <v>1029</v>
      </c>
      <c r="C100" s="35" t="s">
        <v>27</v>
      </c>
      <c r="D100" s="35">
        <v>0</v>
      </c>
      <c r="E100" s="35" t="s">
        <v>22</v>
      </c>
      <c r="F100" s="36" t="s">
        <v>22</v>
      </c>
      <c r="G100" s="16">
        <v>7430.8</v>
      </c>
      <c r="H100" s="25">
        <f>IF(tbl_Inventory[[#This Row],[Premium?]]="y",tbl_Inventory[[#This Row],[Cost Price]]+(tbl_Inventory[[#This Row],[Cost Price]]*Inventory!$P$4),tbl_Inventory[[#This Row],[Cost Price]]+(tbl_Inventory[[#This Row],[Cost Price]]*Inventory!$P$3))</f>
        <v>8768.344000000001</v>
      </c>
      <c r="I100" s="89" t="str">
        <f>IF(tbl_Inventory[[#This Row],[Num In Stock]]&lt;$P$5,"Y","")</f>
        <v>Y</v>
      </c>
      <c r="J100" s="90" t="str">
        <f>IF(AND(tbl_Inventory[[#This Row],[Num In Stock]]&lt;Inventory!$P$5,NOT(tbl_Inventory[[#This Row],[On Backorder]]="Y")),"Y","")</f>
        <v>Y</v>
      </c>
      <c r="K10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15</v>
      </c>
      <c r="L100" s="27">
        <f>IF(tbl_Inventory[[#This Row],[Reorder?]]="Y",VLOOKUP(tbl_Inventory[[#This Row],[Category]],tbl_ReorderQty[],2,FALSE),0)</f>
        <v>15</v>
      </c>
      <c r="M100"/>
      <c r="N100" s="8"/>
      <c r="O100" s="9"/>
      <c r="P100" s="8"/>
      <c r="R100"/>
      <c r="S100" s="8"/>
      <c r="AC100" s="17">
        <v>21995</v>
      </c>
    </row>
    <row r="101" spans="1:29" x14ac:dyDescent="0.35">
      <c r="A101" s="22" t="s">
        <v>452</v>
      </c>
      <c r="B101" s="34" t="s">
        <v>453</v>
      </c>
      <c r="C101" s="35" t="s">
        <v>24</v>
      </c>
      <c r="D101" s="35">
        <v>2</v>
      </c>
      <c r="E101" s="35" t="s">
        <v>25</v>
      </c>
      <c r="F101" s="36" t="s">
        <v>25</v>
      </c>
      <c r="G101" s="16">
        <v>40419.75</v>
      </c>
      <c r="H101" s="25">
        <f>IF(tbl_Inventory[[#This Row],[Premium?]]="y",tbl_Inventory[[#This Row],[Cost Price]]+(tbl_Inventory[[#This Row],[Cost Price]]*Inventory!$P$4),tbl_Inventory[[#This Row],[Cost Price]]+(tbl_Inventory[[#This Row],[Cost Price]]*Inventory!$P$3))</f>
        <v>50524.6875</v>
      </c>
      <c r="I101" s="89" t="str">
        <f>IF(tbl_Inventory[[#This Row],[Num In Stock]]&lt;$P$5,"Y","")</f>
        <v>Y</v>
      </c>
      <c r="J101" s="90" t="str">
        <f>IF(AND(tbl_Inventory[[#This Row],[Num In Stock]]&lt;Inventory!$P$5,NOT(tbl_Inventory[[#This Row],[On Backorder]]="Y")),"Y","")</f>
        <v/>
      </c>
      <c r="K10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01" s="27">
        <f>IF(tbl_Inventory[[#This Row],[Reorder?]]="Y",VLOOKUP(tbl_Inventory[[#This Row],[Category]],tbl_ReorderQty[],2,FALSE),0)</f>
        <v>0</v>
      </c>
      <c r="M101"/>
      <c r="N101" s="8"/>
      <c r="O101" s="9"/>
      <c r="P101" s="8"/>
      <c r="R101"/>
      <c r="S101" s="8"/>
      <c r="AC101" s="17">
        <v>21995</v>
      </c>
    </row>
    <row r="102" spans="1:29" x14ac:dyDescent="0.35">
      <c r="A102" s="22" t="s">
        <v>454</v>
      </c>
      <c r="B102" s="34" t="s">
        <v>455</v>
      </c>
      <c r="C102" s="35" t="s">
        <v>24</v>
      </c>
      <c r="D102" s="35">
        <v>20</v>
      </c>
      <c r="E102" s="35" t="s">
        <v>22</v>
      </c>
      <c r="F102" s="36" t="s">
        <v>22</v>
      </c>
      <c r="G102" s="16">
        <v>19442.8</v>
      </c>
      <c r="H102" s="25">
        <f>IF(tbl_Inventory[[#This Row],[Premium?]]="y",tbl_Inventory[[#This Row],[Cost Price]]+(tbl_Inventory[[#This Row],[Cost Price]]*Inventory!$P$4),tbl_Inventory[[#This Row],[Cost Price]]+(tbl_Inventory[[#This Row],[Cost Price]]*Inventory!$P$3))</f>
        <v>22942.504000000001</v>
      </c>
      <c r="I102" s="89" t="str">
        <f>IF(tbl_Inventory[[#This Row],[Num In Stock]]&lt;$P$5,"Y","")</f>
        <v/>
      </c>
      <c r="J102" s="90" t="str">
        <f>IF(AND(tbl_Inventory[[#This Row],[Num In Stock]]&lt;Inventory!$P$5,NOT(tbl_Inventory[[#This Row],[On Backorder]]="Y")),"Y","")</f>
        <v/>
      </c>
      <c r="K10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02" s="27">
        <f>IF(tbl_Inventory[[#This Row],[Reorder?]]="Y",VLOOKUP(tbl_Inventory[[#This Row],[Category]],tbl_ReorderQty[],2,FALSE),0)</f>
        <v>0</v>
      </c>
      <c r="M102"/>
      <c r="N102" s="8"/>
      <c r="O102" s="9"/>
      <c r="P102" s="8"/>
      <c r="R102"/>
      <c r="S102" s="8"/>
      <c r="AC102" s="17">
        <v>21995</v>
      </c>
    </row>
    <row r="103" spans="1:29" x14ac:dyDescent="0.35">
      <c r="A103" s="22" t="s">
        <v>1026</v>
      </c>
      <c r="B103" s="34" t="s">
        <v>1027</v>
      </c>
      <c r="C103" s="35" t="s">
        <v>27</v>
      </c>
      <c r="D103" s="35">
        <v>27</v>
      </c>
      <c r="E103" s="35" t="s">
        <v>22</v>
      </c>
      <c r="F103" s="36" t="s">
        <v>25</v>
      </c>
      <c r="G103" s="16">
        <v>5879.65</v>
      </c>
      <c r="H103" s="25">
        <f>IF(tbl_Inventory[[#This Row],[Premium?]]="y",tbl_Inventory[[#This Row],[Cost Price]]+(tbl_Inventory[[#This Row],[Cost Price]]*Inventory!$P$4),tbl_Inventory[[#This Row],[Cost Price]]+(tbl_Inventory[[#This Row],[Cost Price]]*Inventory!$P$3))</f>
        <v>7349.5625</v>
      </c>
      <c r="I103" s="89" t="str">
        <f>IF(tbl_Inventory[[#This Row],[Num In Stock]]&lt;$P$5,"Y","")</f>
        <v/>
      </c>
      <c r="J103" s="90" t="str">
        <f>IF(AND(tbl_Inventory[[#This Row],[Num In Stock]]&lt;Inventory!$P$5,NOT(tbl_Inventory[[#This Row],[On Backorder]]="Y")),"Y","")</f>
        <v/>
      </c>
      <c r="K10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03" s="27">
        <f>IF(tbl_Inventory[[#This Row],[Reorder?]]="Y",VLOOKUP(tbl_Inventory[[#This Row],[Category]],tbl_ReorderQty[],2,FALSE),0)</f>
        <v>0</v>
      </c>
      <c r="M103"/>
      <c r="N103" s="8"/>
      <c r="O103" s="9"/>
      <c r="P103" s="8"/>
      <c r="R103"/>
      <c r="S103" s="8"/>
      <c r="AC103" s="17">
        <v>21995</v>
      </c>
    </row>
    <row r="104" spans="1:29" x14ac:dyDescent="0.35">
      <c r="A104" s="22" t="s">
        <v>488</v>
      </c>
      <c r="B104" s="34" t="s">
        <v>489</v>
      </c>
      <c r="C104" s="35" t="s">
        <v>29</v>
      </c>
      <c r="D104" s="35">
        <v>4</v>
      </c>
      <c r="E104" s="35" t="s">
        <v>22</v>
      </c>
      <c r="F104" s="36" t="s">
        <v>25</v>
      </c>
      <c r="G104" s="16">
        <v>69.3</v>
      </c>
      <c r="H104" s="25">
        <f>IF(tbl_Inventory[[#This Row],[Premium?]]="y",tbl_Inventory[[#This Row],[Cost Price]]+(tbl_Inventory[[#This Row],[Cost Price]]*Inventory!$P$4),tbl_Inventory[[#This Row],[Cost Price]]+(tbl_Inventory[[#This Row],[Cost Price]]*Inventory!$P$3))</f>
        <v>86.625</v>
      </c>
      <c r="I104" s="89" t="str">
        <f>IF(tbl_Inventory[[#This Row],[Num In Stock]]&lt;$P$5,"Y","")</f>
        <v>Y</v>
      </c>
      <c r="J104" s="90" t="str">
        <f>IF(AND(tbl_Inventory[[#This Row],[Num In Stock]]&lt;Inventory!$P$5,NOT(tbl_Inventory[[#This Row],[On Backorder]]="Y")),"Y","")</f>
        <v>Y</v>
      </c>
      <c r="K10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104" s="27">
        <f>IF(tbl_Inventory[[#This Row],[Reorder?]]="Y",VLOOKUP(tbl_Inventory[[#This Row],[Category]],tbl_ReorderQty[],2,FALSE),0)</f>
        <v>35</v>
      </c>
      <c r="M104"/>
      <c r="N104" s="8"/>
      <c r="O104" s="9"/>
      <c r="P104" s="8"/>
      <c r="R104"/>
      <c r="S104" s="8"/>
      <c r="AC104" s="17">
        <v>21995</v>
      </c>
    </row>
    <row r="105" spans="1:29" x14ac:dyDescent="0.35">
      <c r="A105" s="19" t="s">
        <v>348</v>
      </c>
      <c r="B105" s="37" t="s">
        <v>349</v>
      </c>
      <c r="C105" s="35" t="s">
        <v>29</v>
      </c>
      <c r="D105" s="35">
        <v>7</v>
      </c>
      <c r="E105" s="35" t="s">
        <v>22</v>
      </c>
      <c r="F105" s="36" t="s">
        <v>22</v>
      </c>
      <c r="G105" s="16">
        <v>213.2</v>
      </c>
      <c r="H105" s="25">
        <f>IF(tbl_Inventory[[#This Row],[Premium?]]="y",tbl_Inventory[[#This Row],[Cost Price]]+(tbl_Inventory[[#This Row],[Cost Price]]*Inventory!$P$4),tbl_Inventory[[#This Row],[Cost Price]]+(tbl_Inventory[[#This Row],[Cost Price]]*Inventory!$P$3))</f>
        <v>251.57599999999999</v>
      </c>
      <c r="I105" s="89" t="str">
        <f>IF(tbl_Inventory[[#This Row],[Num In Stock]]&lt;$P$5,"Y","")</f>
        <v>Y</v>
      </c>
      <c r="J105" s="90" t="str">
        <f>IF(AND(tbl_Inventory[[#This Row],[Num In Stock]]&lt;Inventory!$P$5,NOT(tbl_Inventory[[#This Row],[On Backorder]]="Y")),"Y","")</f>
        <v>Y</v>
      </c>
      <c r="K10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105" s="27">
        <f>IF(tbl_Inventory[[#This Row],[Reorder?]]="Y",VLOOKUP(tbl_Inventory[[#This Row],[Category]],tbl_ReorderQty[],2,FALSE),0)</f>
        <v>35</v>
      </c>
      <c r="M105"/>
      <c r="N105" s="8"/>
      <c r="O105" s="9"/>
      <c r="P105" s="8"/>
      <c r="R105"/>
      <c r="S105" s="8"/>
      <c r="AC105" s="17">
        <v>21995</v>
      </c>
    </row>
    <row r="106" spans="1:29" x14ac:dyDescent="0.35">
      <c r="A106" s="22" t="s">
        <v>492</v>
      </c>
      <c r="B106" s="34" t="s">
        <v>493</v>
      </c>
      <c r="C106" s="35" t="s">
        <v>29</v>
      </c>
      <c r="D106" s="35">
        <v>0</v>
      </c>
      <c r="E106" s="35" t="s">
        <v>22</v>
      </c>
      <c r="F106" s="36" t="s">
        <v>25</v>
      </c>
      <c r="G106" s="16">
        <v>56.65</v>
      </c>
      <c r="H106" s="25">
        <f>IF(tbl_Inventory[[#This Row],[Premium?]]="y",tbl_Inventory[[#This Row],[Cost Price]]+(tbl_Inventory[[#This Row],[Cost Price]]*Inventory!$P$4),tbl_Inventory[[#This Row],[Cost Price]]+(tbl_Inventory[[#This Row],[Cost Price]]*Inventory!$P$3))</f>
        <v>70.8125</v>
      </c>
      <c r="I106" s="89" t="str">
        <f>IF(tbl_Inventory[[#This Row],[Num In Stock]]&lt;$P$5,"Y","")</f>
        <v>Y</v>
      </c>
      <c r="J106" s="90" t="str">
        <f>IF(AND(tbl_Inventory[[#This Row],[Num In Stock]]&lt;Inventory!$P$5,NOT(tbl_Inventory[[#This Row],[On Backorder]]="Y")),"Y","")</f>
        <v>Y</v>
      </c>
      <c r="K10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106" s="27">
        <f>IF(tbl_Inventory[[#This Row],[Reorder?]]="Y",VLOOKUP(tbl_Inventory[[#This Row],[Category]],tbl_ReorderQty[],2,FALSE),0)</f>
        <v>35</v>
      </c>
      <c r="M106"/>
      <c r="N106" s="8"/>
      <c r="O106" s="9"/>
      <c r="P106" s="8"/>
      <c r="R106"/>
      <c r="S106" s="8"/>
      <c r="AC106" s="17">
        <v>21995</v>
      </c>
    </row>
    <row r="107" spans="1:29" x14ac:dyDescent="0.35">
      <c r="A107" s="22" t="s">
        <v>502</v>
      </c>
      <c r="B107" s="34" t="s">
        <v>503</v>
      </c>
      <c r="C107" s="35" t="s">
        <v>29</v>
      </c>
      <c r="D107" s="35">
        <v>18</v>
      </c>
      <c r="E107" s="35" t="s">
        <v>22</v>
      </c>
      <c r="F107" s="36" t="s">
        <v>25</v>
      </c>
      <c r="G107" s="16">
        <v>57.75</v>
      </c>
      <c r="H107" s="25">
        <f>IF(tbl_Inventory[[#This Row],[Premium?]]="y",tbl_Inventory[[#This Row],[Cost Price]]+(tbl_Inventory[[#This Row],[Cost Price]]*Inventory!$P$4),tbl_Inventory[[#This Row],[Cost Price]]+(tbl_Inventory[[#This Row],[Cost Price]]*Inventory!$P$3))</f>
        <v>72.1875</v>
      </c>
      <c r="I107" s="89" t="str">
        <f>IF(tbl_Inventory[[#This Row],[Num In Stock]]&lt;$P$5,"Y","")</f>
        <v/>
      </c>
      <c r="J107" s="90" t="str">
        <f>IF(AND(tbl_Inventory[[#This Row],[Num In Stock]]&lt;Inventory!$P$5,NOT(tbl_Inventory[[#This Row],[On Backorder]]="Y")),"Y","")</f>
        <v/>
      </c>
      <c r="K10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07" s="27">
        <f>IF(tbl_Inventory[[#This Row],[Reorder?]]="Y",VLOOKUP(tbl_Inventory[[#This Row],[Category]],tbl_ReorderQty[],2,FALSE),0)</f>
        <v>0</v>
      </c>
      <c r="M107"/>
      <c r="N107" s="8"/>
      <c r="O107" s="9"/>
      <c r="P107" s="8"/>
      <c r="R107"/>
      <c r="S107" s="8"/>
      <c r="AC107" s="17">
        <v>21995</v>
      </c>
    </row>
    <row r="108" spans="1:29" x14ac:dyDescent="0.35">
      <c r="A108" s="18" t="s">
        <v>50</v>
      </c>
      <c r="B108" s="37" t="s">
        <v>51</v>
      </c>
      <c r="C108" s="35" t="s">
        <v>29</v>
      </c>
      <c r="D108" s="35">
        <v>30</v>
      </c>
      <c r="E108" s="35" t="s">
        <v>22</v>
      </c>
      <c r="F108" s="36" t="s">
        <v>22</v>
      </c>
      <c r="G108" s="16">
        <v>448.05</v>
      </c>
      <c r="H108" s="25">
        <f>IF(tbl_Inventory[[#This Row],[Premium?]]="y",tbl_Inventory[[#This Row],[Cost Price]]+(tbl_Inventory[[#This Row],[Cost Price]]*Inventory!$P$4),tbl_Inventory[[#This Row],[Cost Price]]+(tbl_Inventory[[#This Row],[Cost Price]]*Inventory!$P$3))</f>
        <v>528.69900000000007</v>
      </c>
      <c r="I108" s="89" t="str">
        <f>IF(tbl_Inventory[[#This Row],[Num In Stock]]&lt;$P$5,"Y","")</f>
        <v/>
      </c>
      <c r="J108" s="90" t="str">
        <f>IF(AND(tbl_Inventory[[#This Row],[Num In Stock]]&lt;Inventory!$P$5,NOT(tbl_Inventory[[#This Row],[On Backorder]]="Y")),"Y","")</f>
        <v/>
      </c>
      <c r="K10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08" s="27">
        <f>IF(tbl_Inventory[[#This Row],[Reorder?]]="Y",VLOOKUP(tbl_Inventory[[#This Row],[Category]],tbl_ReorderQty[],2,FALSE),0)</f>
        <v>0</v>
      </c>
      <c r="M108"/>
      <c r="N108" s="8"/>
      <c r="O108" s="9"/>
      <c r="P108" s="8"/>
      <c r="R108"/>
      <c r="S108" s="8"/>
      <c r="AC108" s="17">
        <v>21995</v>
      </c>
    </row>
    <row r="109" spans="1:29" x14ac:dyDescent="0.35">
      <c r="A109" s="18" t="s">
        <v>49</v>
      </c>
      <c r="B109" s="37" t="s">
        <v>48</v>
      </c>
      <c r="C109" s="35" t="s">
        <v>29</v>
      </c>
      <c r="D109" s="35">
        <v>15</v>
      </c>
      <c r="E109" s="35" t="s">
        <v>22</v>
      </c>
      <c r="F109" s="36" t="s">
        <v>25</v>
      </c>
      <c r="G109" s="16">
        <v>334.75</v>
      </c>
      <c r="H109" s="25">
        <f>IF(tbl_Inventory[[#This Row],[Premium?]]="y",tbl_Inventory[[#This Row],[Cost Price]]+(tbl_Inventory[[#This Row],[Cost Price]]*Inventory!$P$4),tbl_Inventory[[#This Row],[Cost Price]]+(tbl_Inventory[[#This Row],[Cost Price]]*Inventory!$P$3))</f>
        <v>418.4375</v>
      </c>
      <c r="I109" s="89" t="str">
        <f>IF(tbl_Inventory[[#This Row],[Num In Stock]]&lt;$P$5,"Y","")</f>
        <v/>
      </c>
      <c r="J109" s="90" t="str">
        <f>IF(AND(tbl_Inventory[[#This Row],[Num In Stock]]&lt;Inventory!$P$5,NOT(tbl_Inventory[[#This Row],[On Backorder]]="Y")),"Y","")</f>
        <v/>
      </c>
      <c r="K10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09" s="27">
        <f>IF(tbl_Inventory[[#This Row],[Reorder?]]="Y",VLOOKUP(tbl_Inventory[[#This Row],[Category]],tbl_ReorderQty[],2,FALSE),0)</f>
        <v>0</v>
      </c>
      <c r="M109"/>
      <c r="N109" s="8"/>
      <c r="O109" s="9"/>
      <c r="P109" s="8"/>
      <c r="R109"/>
      <c r="S109" s="8"/>
      <c r="AC109" s="17">
        <v>21995</v>
      </c>
    </row>
    <row r="110" spans="1:29" x14ac:dyDescent="0.35">
      <c r="A110" s="22" t="s">
        <v>45</v>
      </c>
      <c r="B110" s="34" t="s">
        <v>44</v>
      </c>
      <c r="C110" s="35" t="s">
        <v>29</v>
      </c>
      <c r="D110" s="35">
        <v>29</v>
      </c>
      <c r="E110" s="35" t="s">
        <v>22</v>
      </c>
      <c r="F110" s="36" t="s">
        <v>22</v>
      </c>
      <c r="G110" s="16">
        <v>456.75</v>
      </c>
      <c r="H110" s="25">
        <f>IF(tbl_Inventory[[#This Row],[Premium?]]="y",tbl_Inventory[[#This Row],[Cost Price]]+(tbl_Inventory[[#This Row],[Cost Price]]*Inventory!$P$4),tbl_Inventory[[#This Row],[Cost Price]]+(tbl_Inventory[[#This Row],[Cost Price]]*Inventory!$P$3))</f>
        <v>538.96500000000003</v>
      </c>
      <c r="I110" s="89" t="str">
        <f>IF(tbl_Inventory[[#This Row],[Num In Stock]]&lt;$P$5,"Y","")</f>
        <v/>
      </c>
      <c r="J110" s="90" t="str">
        <f>IF(AND(tbl_Inventory[[#This Row],[Num In Stock]]&lt;Inventory!$P$5,NOT(tbl_Inventory[[#This Row],[On Backorder]]="Y")),"Y","")</f>
        <v/>
      </c>
      <c r="K11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10" s="27">
        <f>IF(tbl_Inventory[[#This Row],[Reorder?]]="Y",VLOOKUP(tbl_Inventory[[#This Row],[Category]],tbl_ReorderQty[],2,FALSE),0)</f>
        <v>0</v>
      </c>
      <c r="M110"/>
      <c r="N110" s="8"/>
      <c r="O110" s="9"/>
      <c r="P110" s="8"/>
      <c r="R110"/>
      <c r="S110" s="8"/>
      <c r="AC110" s="17">
        <v>21995</v>
      </c>
    </row>
    <row r="111" spans="1:29" x14ac:dyDescent="0.35">
      <c r="A111" s="22" t="s">
        <v>42</v>
      </c>
      <c r="B111" s="34" t="s">
        <v>43</v>
      </c>
      <c r="C111" s="35" t="s">
        <v>29</v>
      </c>
      <c r="D111" s="35">
        <v>14</v>
      </c>
      <c r="E111" s="35" t="s">
        <v>22</v>
      </c>
      <c r="F111" s="36" t="s">
        <v>25</v>
      </c>
      <c r="G111" s="16">
        <v>465.45</v>
      </c>
      <c r="H111" s="25">
        <f>IF(tbl_Inventory[[#This Row],[Premium?]]="y",tbl_Inventory[[#This Row],[Cost Price]]+(tbl_Inventory[[#This Row],[Cost Price]]*Inventory!$P$4),tbl_Inventory[[#This Row],[Cost Price]]+(tbl_Inventory[[#This Row],[Cost Price]]*Inventory!$P$3))</f>
        <v>581.8125</v>
      </c>
      <c r="I111" s="89" t="str">
        <f>IF(tbl_Inventory[[#This Row],[Num In Stock]]&lt;$P$5,"Y","")</f>
        <v/>
      </c>
      <c r="J111" s="90" t="str">
        <f>IF(AND(tbl_Inventory[[#This Row],[Num In Stock]]&lt;Inventory!$P$5,NOT(tbl_Inventory[[#This Row],[On Backorder]]="Y")),"Y","")</f>
        <v/>
      </c>
      <c r="K11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11" s="27">
        <f>IF(tbl_Inventory[[#This Row],[Reorder?]]="Y",VLOOKUP(tbl_Inventory[[#This Row],[Category]],tbl_ReorderQty[],2,FALSE),0)</f>
        <v>0</v>
      </c>
      <c r="M111"/>
      <c r="N111" s="8"/>
      <c r="O111" s="9"/>
      <c r="P111" s="8"/>
      <c r="R111"/>
      <c r="S111" s="8"/>
      <c r="AC111" s="17">
        <v>21995</v>
      </c>
    </row>
    <row r="112" spans="1:29" x14ac:dyDescent="0.35">
      <c r="A112" s="22" t="s">
        <v>46</v>
      </c>
      <c r="B112" s="34" t="s">
        <v>47</v>
      </c>
      <c r="C112" s="35" t="s">
        <v>29</v>
      </c>
      <c r="D112" s="35">
        <v>8</v>
      </c>
      <c r="E112" s="35" t="s">
        <v>22</v>
      </c>
      <c r="F112" s="36" t="s">
        <v>22</v>
      </c>
      <c r="G112" s="16">
        <v>196.1</v>
      </c>
      <c r="H112" s="25">
        <f>IF(tbl_Inventory[[#This Row],[Premium?]]="y",tbl_Inventory[[#This Row],[Cost Price]]+(tbl_Inventory[[#This Row],[Cost Price]]*Inventory!$P$4),tbl_Inventory[[#This Row],[Cost Price]]+(tbl_Inventory[[#This Row],[Cost Price]]*Inventory!$P$3))</f>
        <v>231.398</v>
      </c>
      <c r="I112" s="89" t="str">
        <f>IF(tbl_Inventory[[#This Row],[Num In Stock]]&lt;$P$5,"Y","")</f>
        <v>Y</v>
      </c>
      <c r="J112" s="90" t="str">
        <f>IF(AND(tbl_Inventory[[#This Row],[Num In Stock]]&lt;Inventory!$P$5,NOT(tbl_Inventory[[#This Row],[On Backorder]]="Y")),"Y","")</f>
        <v>Y</v>
      </c>
      <c r="K11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112" s="27">
        <f>IF(tbl_Inventory[[#This Row],[Reorder?]]="Y",VLOOKUP(tbl_Inventory[[#This Row],[Category]],tbl_ReorderQty[],2,FALSE),0)</f>
        <v>35</v>
      </c>
      <c r="M112"/>
      <c r="N112" s="8"/>
      <c r="O112" s="9"/>
      <c r="P112" s="8"/>
      <c r="R112"/>
      <c r="S112" s="8"/>
      <c r="AC112" s="17">
        <v>21995</v>
      </c>
    </row>
    <row r="113" spans="1:29" x14ac:dyDescent="0.35">
      <c r="A113" s="22" t="s">
        <v>30</v>
      </c>
      <c r="B113" s="34" t="s">
        <v>31</v>
      </c>
      <c r="C113" s="35" t="s">
        <v>29</v>
      </c>
      <c r="D113" s="35">
        <v>7</v>
      </c>
      <c r="E113" s="35" t="s">
        <v>25</v>
      </c>
      <c r="F113" s="36" t="s">
        <v>25</v>
      </c>
      <c r="G113" s="16">
        <v>1367.6</v>
      </c>
      <c r="H113" s="25">
        <f>IF(tbl_Inventory[[#This Row],[Premium?]]="y",tbl_Inventory[[#This Row],[Cost Price]]+(tbl_Inventory[[#This Row],[Cost Price]]*Inventory!$P$4),tbl_Inventory[[#This Row],[Cost Price]]+(tbl_Inventory[[#This Row],[Cost Price]]*Inventory!$P$3))</f>
        <v>1709.5</v>
      </c>
      <c r="I113" s="89" t="str">
        <f>IF(tbl_Inventory[[#This Row],[Num In Stock]]&lt;$P$5,"Y","")</f>
        <v>Y</v>
      </c>
      <c r="J113" s="90" t="str">
        <f>IF(AND(tbl_Inventory[[#This Row],[Num In Stock]]&lt;Inventory!$P$5,NOT(tbl_Inventory[[#This Row],[On Backorder]]="Y")),"Y","")</f>
        <v/>
      </c>
      <c r="K11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13" s="27">
        <f>IF(tbl_Inventory[[#This Row],[Reorder?]]="Y",VLOOKUP(tbl_Inventory[[#This Row],[Category]],tbl_ReorderQty[],2,FALSE),0)</f>
        <v>0</v>
      </c>
      <c r="M113"/>
      <c r="N113" s="8"/>
      <c r="O113" s="9"/>
      <c r="P113" s="8"/>
      <c r="R113"/>
      <c r="S113" s="8"/>
      <c r="AC113" s="17">
        <v>21995</v>
      </c>
    </row>
    <row r="114" spans="1:29" x14ac:dyDescent="0.35">
      <c r="A114" s="22" t="s">
        <v>374</v>
      </c>
      <c r="B114" s="34" t="s">
        <v>375</v>
      </c>
      <c r="C114" s="35" t="s">
        <v>27</v>
      </c>
      <c r="D114" s="35">
        <v>0</v>
      </c>
      <c r="E114" s="35" t="s">
        <v>22</v>
      </c>
      <c r="F114" s="36" t="s">
        <v>22</v>
      </c>
      <c r="G114" s="16">
        <v>5824.7</v>
      </c>
      <c r="H114" s="25">
        <f>IF(tbl_Inventory[[#This Row],[Premium?]]="y",tbl_Inventory[[#This Row],[Cost Price]]+(tbl_Inventory[[#This Row],[Cost Price]]*Inventory!$P$4),tbl_Inventory[[#This Row],[Cost Price]]+(tbl_Inventory[[#This Row],[Cost Price]]*Inventory!$P$3))</f>
        <v>6873.1459999999997</v>
      </c>
      <c r="I114" s="89" t="str">
        <f>IF(tbl_Inventory[[#This Row],[Num In Stock]]&lt;$P$5,"Y","")</f>
        <v>Y</v>
      </c>
      <c r="J114" s="90" t="str">
        <f>IF(AND(tbl_Inventory[[#This Row],[Num In Stock]]&lt;Inventory!$P$5,NOT(tbl_Inventory[[#This Row],[On Backorder]]="Y")),"Y","")</f>
        <v>Y</v>
      </c>
      <c r="K11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15</v>
      </c>
      <c r="L114" s="27">
        <f>IF(tbl_Inventory[[#This Row],[Reorder?]]="Y",VLOOKUP(tbl_Inventory[[#This Row],[Category]],tbl_ReorderQty[],2,FALSE),0)</f>
        <v>15</v>
      </c>
      <c r="M114"/>
      <c r="N114" s="8"/>
      <c r="O114" s="9"/>
      <c r="P114" s="8"/>
      <c r="R114"/>
      <c r="S114" s="8"/>
      <c r="AC114" s="17">
        <v>21995</v>
      </c>
    </row>
    <row r="115" spans="1:29" x14ac:dyDescent="0.35">
      <c r="A115" s="22" t="s">
        <v>368</v>
      </c>
      <c r="B115" s="34" t="s">
        <v>369</v>
      </c>
      <c r="C115" s="35" t="s">
        <v>27</v>
      </c>
      <c r="D115" s="35">
        <v>23</v>
      </c>
      <c r="E115" s="35" t="s">
        <v>22</v>
      </c>
      <c r="F115" s="36" t="s">
        <v>25</v>
      </c>
      <c r="G115" s="16">
        <v>5714.8</v>
      </c>
      <c r="H115" s="25">
        <f>IF(tbl_Inventory[[#This Row],[Premium?]]="y",tbl_Inventory[[#This Row],[Cost Price]]+(tbl_Inventory[[#This Row],[Cost Price]]*Inventory!$P$4),tbl_Inventory[[#This Row],[Cost Price]]+(tbl_Inventory[[#This Row],[Cost Price]]*Inventory!$P$3))</f>
        <v>7143.5</v>
      </c>
      <c r="I115" s="89" t="str">
        <f>IF(tbl_Inventory[[#This Row],[Num In Stock]]&lt;$P$5,"Y","")</f>
        <v/>
      </c>
      <c r="J115" s="90" t="str">
        <f>IF(AND(tbl_Inventory[[#This Row],[Num In Stock]]&lt;Inventory!$P$5,NOT(tbl_Inventory[[#This Row],[On Backorder]]="Y")),"Y","")</f>
        <v/>
      </c>
      <c r="K11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15" s="27">
        <f>IF(tbl_Inventory[[#This Row],[Reorder?]]="Y",VLOOKUP(tbl_Inventory[[#This Row],[Category]],tbl_ReorderQty[],2,FALSE),0)</f>
        <v>0</v>
      </c>
      <c r="M115"/>
      <c r="N115" s="8"/>
      <c r="O115" s="9"/>
      <c r="P115" s="8"/>
      <c r="R115"/>
      <c r="S115" s="8"/>
      <c r="AC115" s="17">
        <v>21995</v>
      </c>
    </row>
    <row r="116" spans="1:29" x14ac:dyDescent="0.35">
      <c r="A116" s="22" t="s">
        <v>376</v>
      </c>
      <c r="B116" s="34" t="s">
        <v>377</v>
      </c>
      <c r="C116" s="35" t="s">
        <v>27</v>
      </c>
      <c r="D116" s="35">
        <v>32</v>
      </c>
      <c r="E116" s="35" t="s">
        <v>22</v>
      </c>
      <c r="F116" s="36" t="s">
        <v>22</v>
      </c>
      <c r="G116" s="16">
        <v>5769.75</v>
      </c>
      <c r="H116" s="25">
        <f>IF(tbl_Inventory[[#This Row],[Premium?]]="y",tbl_Inventory[[#This Row],[Cost Price]]+(tbl_Inventory[[#This Row],[Cost Price]]*Inventory!$P$4),tbl_Inventory[[#This Row],[Cost Price]]+(tbl_Inventory[[#This Row],[Cost Price]]*Inventory!$P$3))</f>
        <v>6808.3050000000003</v>
      </c>
      <c r="I116" s="89" t="str">
        <f>IF(tbl_Inventory[[#This Row],[Num In Stock]]&lt;$P$5,"Y","")</f>
        <v/>
      </c>
      <c r="J116" s="90" t="str">
        <f>IF(AND(tbl_Inventory[[#This Row],[Num In Stock]]&lt;Inventory!$P$5,NOT(tbl_Inventory[[#This Row],[On Backorder]]="Y")),"Y","")</f>
        <v/>
      </c>
      <c r="K11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16" s="27">
        <f>IF(tbl_Inventory[[#This Row],[Reorder?]]="Y",VLOOKUP(tbl_Inventory[[#This Row],[Category]],tbl_ReorderQty[],2,FALSE),0)</f>
        <v>0</v>
      </c>
      <c r="M116"/>
      <c r="N116" s="8"/>
      <c r="O116" s="9"/>
      <c r="P116" s="8"/>
      <c r="R116"/>
      <c r="S116" s="8"/>
      <c r="AC116" s="17">
        <v>21995</v>
      </c>
    </row>
    <row r="117" spans="1:29" x14ac:dyDescent="0.35">
      <c r="A117" s="22" t="s">
        <v>362</v>
      </c>
      <c r="B117" s="34" t="s">
        <v>363</v>
      </c>
      <c r="C117" s="35" t="s">
        <v>27</v>
      </c>
      <c r="D117" s="35">
        <v>11</v>
      </c>
      <c r="E117" s="35" t="s">
        <v>22</v>
      </c>
      <c r="F117" s="36" t="s">
        <v>22</v>
      </c>
      <c r="G117" s="16">
        <v>5714.8</v>
      </c>
      <c r="H117" s="25">
        <f>IF(tbl_Inventory[[#This Row],[Premium?]]="y",tbl_Inventory[[#This Row],[Cost Price]]+(tbl_Inventory[[#This Row],[Cost Price]]*Inventory!$P$4),tbl_Inventory[[#This Row],[Cost Price]]+(tbl_Inventory[[#This Row],[Cost Price]]*Inventory!$P$3))</f>
        <v>6743.4639999999999</v>
      </c>
      <c r="I117" s="89" t="str">
        <f>IF(tbl_Inventory[[#This Row],[Num In Stock]]&lt;$P$5,"Y","")</f>
        <v/>
      </c>
      <c r="J117" s="90" t="str">
        <f>IF(AND(tbl_Inventory[[#This Row],[Num In Stock]]&lt;Inventory!$P$5,NOT(tbl_Inventory[[#This Row],[On Backorder]]="Y")),"Y","")</f>
        <v/>
      </c>
      <c r="K11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17" s="27">
        <f>IF(tbl_Inventory[[#This Row],[Reorder?]]="Y",VLOOKUP(tbl_Inventory[[#This Row],[Category]],tbl_ReorderQty[],2,FALSE),0)</f>
        <v>0</v>
      </c>
      <c r="M117"/>
      <c r="N117" s="8"/>
      <c r="O117" s="9"/>
      <c r="P117" s="8"/>
      <c r="R117"/>
      <c r="S117" s="8"/>
      <c r="AC117" s="17">
        <v>21995</v>
      </c>
    </row>
    <row r="118" spans="1:29" x14ac:dyDescent="0.35">
      <c r="A118" s="22" t="s">
        <v>370</v>
      </c>
      <c r="B118" s="34" t="s">
        <v>371</v>
      </c>
      <c r="C118" s="35" t="s">
        <v>27</v>
      </c>
      <c r="D118" s="35">
        <v>12</v>
      </c>
      <c r="E118" s="35" t="s">
        <v>22</v>
      </c>
      <c r="F118" s="36" t="s">
        <v>22</v>
      </c>
      <c r="G118" s="16">
        <v>5659.85</v>
      </c>
      <c r="H118" s="25">
        <f>IF(tbl_Inventory[[#This Row],[Premium?]]="y",tbl_Inventory[[#This Row],[Cost Price]]+(tbl_Inventory[[#This Row],[Cost Price]]*Inventory!$P$4),tbl_Inventory[[#This Row],[Cost Price]]+(tbl_Inventory[[#This Row],[Cost Price]]*Inventory!$P$3))</f>
        <v>6678.6230000000005</v>
      </c>
      <c r="I118" s="89" t="str">
        <f>IF(tbl_Inventory[[#This Row],[Num In Stock]]&lt;$P$5,"Y","")</f>
        <v/>
      </c>
      <c r="J118" s="90" t="str">
        <f>IF(AND(tbl_Inventory[[#This Row],[Num In Stock]]&lt;Inventory!$P$5,NOT(tbl_Inventory[[#This Row],[On Backorder]]="Y")),"Y","")</f>
        <v/>
      </c>
      <c r="K11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18" s="27">
        <f>IF(tbl_Inventory[[#This Row],[Reorder?]]="Y",VLOOKUP(tbl_Inventory[[#This Row],[Category]],tbl_ReorderQty[],2,FALSE),0)</f>
        <v>0</v>
      </c>
      <c r="M118"/>
      <c r="N118" s="8"/>
      <c r="O118" s="9"/>
      <c r="P118" s="8"/>
      <c r="R118"/>
      <c r="S118" s="8"/>
      <c r="AC118" s="17">
        <v>21995</v>
      </c>
    </row>
    <row r="119" spans="1:29" x14ac:dyDescent="0.35">
      <c r="A119" s="22" t="s">
        <v>372</v>
      </c>
      <c r="B119" s="34" t="s">
        <v>373</v>
      </c>
      <c r="C119" s="35" t="s">
        <v>27</v>
      </c>
      <c r="D119" s="35">
        <v>23</v>
      </c>
      <c r="E119" s="35" t="s">
        <v>22</v>
      </c>
      <c r="F119" s="36" t="s">
        <v>22</v>
      </c>
      <c r="G119" s="16">
        <v>5604.9</v>
      </c>
      <c r="H119" s="25">
        <f>IF(tbl_Inventory[[#This Row],[Premium?]]="y",tbl_Inventory[[#This Row],[Cost Price]]+(tbl_Inventory[[#This Row],[Cost Price]]*Inventory!$P$4),tbl_Inventory[[#This Row],[Cost Price]]+(tbl_Inventory[[#This Row],[Cost Price]]*Inventory!$P$3))</f>
        <v>6613.7819999999992</v>
      </c>
      <c r="I119" s="89" t="str">
        <f>IF(tbl_Inventory[[#This Row],[Num In Stock]]&lt;$P$5,"Y","")</f>
        <v/>
      </c>
      <c r="J119" s="90" t="str">
        <f>IF(AND(tbl_Inventory[[#This Row],[Num In Stock]]&lt;Inventory!$P$5,NOT(tbl_Inventory[[#This Row],[On Backorder]]="Y")),"Y","")</f>
        <v/>
      </c>
      <c r="K11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19" s="27">
        <f>IF(tbl_Inventory[[#This Row],[Reorder?]]="Y",VLOOKUP(tbl_Inventory[[#This Row],[Category]],tbl_ReorderQty[],2,FALSE),0)</f>
        <v>0</v>
      </c>
      <c r="M119"/>
      <c r="N119" s="8"/>
      <c r="O119" s="9"/>
      <c r="P119" s="8"/>
      <c r="R119"/>
      <c r="S119" s="8"/>
      <c r="AC119" s="17">
        <v>21995</v>
      </c>
    </row>
    <row r="120" spans="1:29" x14ac:dyDescent="0.35">
      <c r="A120" s="22" t="s">
        <v>366</v>
      </c>
      <c r="B120" s="34" t="s">
        <v>367</v>
      </c>
      <c r="C120" s="35" t="s">
        <v>27</v>
      </c>
      <c r="D120" s="35">
        <v>0</v>
      </c>
      <c r="E120" s="35" t="s">
        <v>22</v>
      </c>
      <c r="F120" s="36" t="s">
        <v>22</v>
      </c>
      <c r="G120" s="16">
        <v>5714.8</v>
      </c>
      <c r="H120" s="25">
        <f>IF(tbl_Inventory[[#This Row],[Premium?]]="y",tbl_Inventory[[#This Row],[Cost Price]]+(tbl_Inventory[[#This Row],[Cost Price]]*Inventory!$P$4),tbl_Inventory[[#This Row],[Cost Price]]+(tbl_Inventory[[#This Row],[Cost Price]]*Inventory!$P$3))</f>
        <v>6743.4639999999999</v>
      </c>
      <c r="I120" s="89" t="str">
        <f>IF(tbl_Inventory[[#This Row],[Num In Stock]]&lt;$P$5,"Y","")</f>
        <v>Y</v>
      </c>
      <c r="J120" s="90" t="str">
        <f>IF(AND(tbl_Inventory[[#This Row],[Num In Stock]]&lt;Inventory!$P$5,NOT(tbl_Inventory[[#This Row],[On Backorder]]="Y")),"Y","")</f>
        <v>Y</v>
      </c>
      <c r="K12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15</v>
      </c>
      <c r="L120" s="27">
        <f>IF(tbl_Inventory[[#This Row],[Reorder?]]="Y",VLOOKUP(tbl_Inventory[[#This Row],[Category]],tbl_ReorderQty[],2,FALSE),0)</f>
        <v>15</v>
      </c>
      <c r="M120"/>
      <c r="N120" s="8"/>
      <c r="O120" s="9"/>
      <c r="P120" s="8"/>
      <c r="R120"/>
      <c r="S120" s="8"/>
      <c r="AC120" s="17">
        <v>21995</v>
      </c>
    </row>
    <row r="121" spans="1:29" x14ac:dyDescent="0.35">
      <c r="A121" s="22" t="s">
        <v>364</v>
      </c>
      <c r="B121" s="34" t="s">
        <v>365</v>
      </c>
      <c r="C121" s="35" t="s">
        <v>27</v>
      </c>
      <c r="D121" s="35">
        <v>22</v>
      </c>
      <c r="E121" s="35" t="s">
        <v>22</v>
      </c>
      <c r="F121" s="36" t="s">
        <v>22</v>
      </c>
      <c r="G121" s="16">
        <v>5714.8</v>
      </c>
      <c r="H121" s="25">
        <f>IF(tbl_Inventory[[#This Row],[Premium?]]="y",tbl_Inventory[[#This Row],[Cost Price]]+(tbl_Inventory[[#This Row],[Cost Price]]*Inventory!$P$4),tbl_Inventory[[#This Row],[Cost Price]]+(tbl_Inventory[[#This Row],[Cost Price]]*Inventory!$P$3))</f>
        <v>6743.4639999999999</v>
      </c>
      <c r="I121" s="89" t="str">
        <f>IF(tbl_Inventory[[#This Row],[Num In Stock]]&lt;$P$5,"Y","")</f>
        <v/>
      </c>
      <c r="J121" s="90" t="str">
        <f>IF(AND(tbl_Inventory[[#This Row],[Num In Stock]]&lt;Inventory!$P$5,NOT(tbl_Inventory[[#This Row],[On Backorder]]="Y")),"Y","")</f>
        <v/>
      </c>
      <c r="K12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21" s="27">
        <f>IF(tbl_Inventory[[#This Row],[Reorder?]]="Y",VLOOKUP(tbl_Inventory[[#This Row],[Category]],tbl_ReorderQty[],2,FALSE),0)</f>
        <v>0</v>
      </c>
      <c r="M121"/>
      <c r="N121" s="8"/>
      <c r="O121" s="9"/>
      <c r="P121" s="8"/>
      <c r="R121"/>
      <c r="S121" s="8"/>
      <c r="AC121" s="17">
        <v>21995</v>
      </c>
    </row>
    <row r="122" spans="1:29" x14ac:dyDescent="0.35">
      <c r="A122" s="22" t="s">
        <v>744</v>
      </c>
      <c r="B122" s="34" t="s">
        <v>745</v>
      </c>
      <c r="C122" s="35" t="s">
        <v>27</v>
      </c>
      <c r="D122" s="35">
        <v>20</v>
      </c>
      <c r="E122" s="35" t="s">
        <v>22</v>
      </c>
      <c r="F122" s="36" t="s">
        <v>25</v>
      </c>
      <c r="G122" s="16">
        <v>5879.65</v>
      </c>
      <c r="H122" s="25">
        <f>IF(tbl_Inventory[[#This Row],[Premium?]]="y",tbl_Inventory[[#This Row],[Cost Price]]+(tbl_Inventory[[#This Row],[Cost Price]]*Inventory!$P$4),tbl_Inventory[[#This Row],[Cost Price]]+(tbl_Inventory[[#This Row],[Cost Price]]*Inventory!$P$3))</f>
        <v>7349.5625</v>
      </c>
      <c r="I122" s="89" t="str">
        <f>IF(tbl_Inventory[[#This Row],[Num In Stock]]&lt;$P$5,"Y","")</f>
        <v/>
      </c>
      <c r="J122" s="90" t="str">
        <f>IF(AND(tbl_Inventory[[#This Row],[Num In Stock]]&lt;Inventory!$P$5,NOT(tbl_Inventory[[#This Row],[On Backorder]]="Y")),"Y","")</f>
        <v/>
      </c>
      <c r="K12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22" s="27">
        <f>IF(tbl_Inventory[[#This Row],[Reorder?]]="Y",VLOOKUP(tbl_Inventory[[#This Row],[Category]],tbl_ReorderQty[],2,FALSE),0)</f>
        <v>0</v>
      </c>
      <c r="M122"/>
      <c r="N122" s="8"/>
      <c r="O122" s="9"/>
      <c r="P122" s="8"/>
      <c r="R122"/>
      <c r="S122" s="8"/>
      <c r="AC122" s="17">
        <v>21995</v>
      </c>
    </row>
    <row r="123" spans="1:29" x14ac:dyDescent="0.35">
      <c r="A123" s="22" t="s">
        <v>742</v>
      </c>
      <c r="B123" s="34" t="s">
        <v>743</v>
      </c>
      <c r="C123" s="35" t="s">
        <v>28</v>
      </c>
      <c r="D123" s="35">
        <v>28</v>
      </c>
      <c r="E123" s="35" t="s">
        <v>22</v>
      </c>
      <c r="F123" s="36" t="s">
        <v>22</v>
      </c>
      <c r="G123" s="16">
        <v>4570.8</v>
      </c>
      <c r="H123" s="25">
        <f>IF(tbl_Inventory[[#This Row],[Premium?]]="y",tbl_Inventory[[#This Row],[Cost Price]]+(tbl_Inventory[[#This Row],[Cost Price]]*Inventory!$P$4),tbl_Inventory[[#This Row],[Cost Price]]+(tbl_Inventory[[#This Row],[Cost Price]]*Inventory!$P$3))</f>
        <v>5393.5439999999999</v>
      </c>
      <c r="I123" s="89" t="str">
        <f>IF(tbl_Inventory[[#This Row],[Num In Stock]]&lt;$P$5,"Y","")</f>
        <v/>
      </c>
      <c r="J123" s="90" t="str">
        <f>IF(AND(tbl_Inventory[[#This Row],[Num In Stock]]&lt;Inventory!$P$5,NOT(tbl_Inventory[[#This Row],[On Backorder]]="Y")),"Y","")</f>
        <v/>
      </c>
      <c r="K12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23" s="27">
        <f>IF(tbl_Inventory[[#This Row],[Reorder?]]="Y",VLOOKUP(tbl_Inventory[[#This Row],[Category]],tbl_ReorderQty[],2,FALSE),0)</f>
        <v>0</v>
      </c>
      <c r="M123"/>
      <c r="N123" s="8"/>
      <c r="O123" s="9"/>
      <c r="P123" s="8"/>
      <c r="R123"/>
      <c r="S123" s="8"/>
      <c r="AC123" s="17">
        <v>21995</v>
      </c>
    </row>
    <row r="124" spans="1:29" x14ac:dyDescent="0.35">
      <c r="A124" s="22" t="s">
        <v>32</v>
      </c>
      <c r="B124" s="34" t="s">
        <v>33</v>
      </c>
      <c r="C124" s="35" t="s">
        <v>28</v>
      </c>
      <c r="D124" s="35">
        <v>29</v>
      </c>
      <c r="E124" s="35" t="s">
        <v>22</v>
      </c>
      <c r="F124" s="36" t="s">
        <v>22</v>
      </c>
      <c r="G124" s="16">
        <v>4658.7</v>
      </c>
      <c r="H124" s="25">
        <f>IF(tbl_Inventory[[#This Row],[Premium?]]="y",tbl_Inventory[[#This Row],[Cost Price]]+(tbl_Inventory[[#This Row],[Cost Price]]*Inventory!$P$4),tbl_Inventory[[#This Row],[Cost Price]]+(tbl_Inventory[[#This Row],[Cost Price]]*Inventory!$P$3))</f>
        <v>5497.2659999999996</v>
      </c>
      <c r="I124" s="89" t="str">
        <f>IF(tbl_Inventory[[#This Row],[Num In Stock]]&lt;$P$5,"Y","")</f>
        <v/>
      </c>
      <c r="J124" s="90" t="str">
        <f>IF(AND(tbl_Inventory[[#This Row],[Num In Stock]]&lt;Inventory!$P$5,NOT(tbl_Inventory[[#This Row],[On Backorder]]="Y")),"Y","")</f>
        <v/>
      </c>
      <c r="K12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24" s="27">
        <f>IF(tbl_Inventory[[#This Row],[Reorder?]]="Y",VLOOKUP(tbl_Inventory[[#This Row],[Category]],tbl_ReorderQty[],2,FALSE),0)</f>
        <v>0</v>
      </c>
      <c r="M124"/>
      <c r="N124" s="8"/>
      <c r="O124" s="9"/>
      <c r="P124" s="8"/>
      <c r="R124"/>
      <c r="S124" s="8"/>
      <c r="AC124" s="17">
        <v>21995</v>
      </c>
    </row>
    <row r="125" spans="1:29" x14ac:dyDescent="0.35">
      <c r="A125" s="22" t="s">
        <v>748</v>
      </c>
      <c r="B125" s="34" t="s">
        <v>749</v>
      </c>
      <c r="C125" s="35" t="s">
        <v>29</v>
      </c>
      <c r="D125" s="35">
        <v>20</v>
      </c>
      <c r="E125" s="35" t="s">
        <v>22</v>
      </c>
      <c r="F125" s="36" t="s">
        <v>25</v>
      </c>
      <c r="G125" s="16">
        <v>1160.7</v>
      </c>
      <c r="H125" s="25">
        <f>IF(tbl_Inventory[[#This Row],[Premium?]]="y",tbl_Inventory[[#This Row],[Cost Price]]+(tbl_Inventory[[#This Row],[Cost Price]]*Inventory!$P$4),tbl_Inventory[[#This Row],[Cost Price]]+(tbl_Inventory[[#This Row],[Cost Price]]*Inventory!$P$3))</f>
        <v>1450.875</v>
      </c>
      <c r="I125" s="89" t="str">
        <f>IF(tbl_Inventory[[#This Row],[Num In Stock]]&lt;$P$5,"Y","")</f>
        <v/>
      </c>
      <c r="J125" s="90" t="str">
        <f>IF(AND(tbl_Inventory[[#This Row],[Num In Stock]]&lt;Inventory!$P$5,NOT(tbl_Inventory[[#This Row],[On Backorder]]="Y")),"Y","")</f>
        <v/>
      </c>
      <c r="K12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25" s="27">
        <f>IF(tbl_Inventory[[#This Row],[Reorder?]]="Y",VLOOKUP(tbl_Inventory[[#This Row],[Category]],tbl_ReorderQty[],2,FALSE),0)</f>
        <v>0</v>
      </c>
      <c r="M125"/>
      <c r="N125" s="8"/>
      <c r="O125" s="9"/>
      <c r="P125" s="8"/>
      <c r="R125"/>
      <c r="S125" s="8"/>
      <c r="AC125" s="17">
        <v>21995</v>
      </c>
    </row>
    <row r="126" spans="1:29" x14ac:dyDescent="0.35">
      <c r="A126" s="22" t="s">
        <v>746</v>
      </c>
      <c r="B126" s="34" t="s">
        <v>747</v>
      </c>
      <c r="C126" s="35" t="s">
        <v>29</v>
      </c>
      <c r="D126" s="35">
        <v>18</v>
      </c>
      <c r="E126" s="35" t="s">
        <v>22</v>
      </c>
      <c r="F126" s="36" t="s">
        <v>22</v>
      </c>
      <c r="G126" s="16">
        <v>1127.8499999999999</v>
      </c>
      <c r="H126" s="25">
        <f>IF(tbl_Inventory[[#This Row],[Premium?]]="y",tbl_Inventory[[#This Row],[Cost Price]]+(tbl_Inventory[[#This Row],[Cost Price]]*Inventory!$P$4),tbl_Inventory[[#This Row],[Cost Price]]+(tbl_Inventory[[#This Row],[Cost Price]]*Inventory!$P$3))</f>
        <v>1330.8629999999998</v>
      </c>
      <c r="I126" s="89" t="str">
        <f>IF(tbl_Inventory[[#This Row],[Num In Stock]]&lt;$P$5,"Y","")</f>
        <v/>
      </c>
      <c r="J126" s="90" t="str">
        <f>IF(AND(tbl_Inventory[[#This Row],[Num In Stock]]&lt;Inventory!$P$5,NOT(tbl_Inventory[[#This Row],[On Backorder]]="Y")),"Y","")</f>
        <v/>
      </c>
      <c r="K12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26" s="27">
        <f>IF(tbl_Inventory[[#This Row],[Reorder?]]="Y",VLOOKUP(tbl_Inventory[[#This Row],[Category]],tbl_ReorderQty[],2,FALSE),0)</f>
        <v>0</v>
      </c>
      <c r="M126"/>
      <c r="N126" s="8"/>
      <c r="O126" s="9"/>
      <c r="P126" s="8"/>
      <c r="R126"/>
      <c r="S126" s="8"/>
      <c r="AC126" s="17">
        <v>21995</v>
      </c>
    </row>
    <row r="127" spans="1:29" x14ac:dyDescent="0.35">
      <c r="A127" s="22" t="s">
        <v>1052</v>
      </c>
      <c r="B127" s="34" t="s">
        <v>1053</v>
      </c>
      <c r="C127" s="35" t="s">
        <v>29</v>
      </c>
      <c r="D127" s="35">
        <v>1</v>
      </c>
      <c r="E127" s="35" t="s">
        <v>22</v>
      </c>
      <c r="F127" s="36" t="s">
        <v>25</v>
      </c>
      <c r="G127" s="16">
        <v>514.5</v>
      </c>
      <c r="H127" s="25">
        <f>IF(tbl_Inventory[[#This Row],[Premium?]]="y",tbl_Inventory[[#This Row],[Cost Price]]+(tbl_Inventory[[#This Row],[Cost Price]]*Inventory!$P$4),tbl_Inventory[[#This Row],[Cost Price]]+(tbl_Inventory[[#This Row],[Cost Price]]*Inventory!$P$3))</f>
        <v>643.125</v>
      </c>
      <c r="I127" s="89" t="str">
        <f>IF(tbl_Inventory[[#This Row],[Num In Stock]]&lt;$P$5,"Y","")</f>
        <v>Y</v>
      </c>
      <c r="J127" s="90" t="str">
        <f>IF(AND(tbl_Inventory[[#This Row],[Num In Stock]]&lt;Inventory!$P$5,NOT(tbl_Inventory[[#This Row],[On Backorder]]="Y")),"Y","")</f>
        <v>Y</v>
      </c>
      <c r="K12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127" s="27">
        <f>IF(tbl_Inventory[[#This Row],[Reorder?]]="Y",VLOOKUP(tbl_Inventory[[#This Row],[Category]],tbl_ReorderQty[],2,FALSE),0)</f>
        <v>35</v>
      </c>
      <c r="M127"/>
      <c r="N127" s="8"/>
      <c r="O127" s="9"/>
      <c r="P127" s="8"/>
      <c r="R127"/>
      <c r="S127" s="8"/>
      <c r="AC127" s="17">
        <v>21995</v>
      </c>
    </row>
    <row r="128" spans="1:29" x14ac:dyDescent="0.35">
      <c r="A128" s="22" t="s">
        <v>34</v>
      </c>
      <c r="B128" s="34" t="s">
        <v>35</v>
      </c>
      <c r="C128" s="35" t="s">
        <v>29</v>
      </c>
      <c r="D128" s="35">
        <v>20</v>
      </c>
      <c r="E128" s="35" t="s">
        <v>22</v>
      </c>
      <c r="F128" s="36" t="s">
        <v>22</v>
      </c>
      <c r="G128" s="16">
        <v>514.5</v>
      </c>
      <c r="H128" s="25">
        <f>IF(tbl_Inventory[[#This Row],[Premium?]]="y",tbl_Inventory[[#This Row],[Cost Price]]+(tbl_Inventory[[#This Row],[Cost Price]]*Inventory!$P$4),tbl_Inventory[[#This Row],[Cost Price]]+(tbl_Inventory[[#This Row],[Cost Price]]*Inventory!$P$3))</f>
        <v>607.11</v>
      </c>
      <c r="I128" s="89" t="str">
        <f>IF(tbl_Inventory[[#This Row],[Num In Stock]]&lt;$P$5,"Y","")</f>
        <v/>
      </c>
      <c r="J128" s="90" t="str">
        <f>IF(AND(tbl_Inventory[[#This Row],[Num In Stock]]&lt;Inventory!$P$5,NOT(tbl_Inventory[[#This Row],[On Backorder]]="Y")),"Y","")</f>
        <v/>
      </c>
      <c r="K12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28" s="27">
        <f>IF(tbl_Inventory[[#This Row],[Reorder?]]="Y",VLOOKUP(tbl_Inventory[[#This Row],[Category]],tbl_ReorderQty[],2,FALSE),0)</f>
        <v>0</v>
      </c>
      <c r="M128"/>
      <c r="N128" s="8"/>
      <c r="O128" s="9"/>
      <c r="P128" s="8"/>
      <c r="R128"/>
      <c r="S128" s="8"/>
      <c r="AC128" s="17">
        <v>21995</v>
      </c>
    </row>
    <row r="129" spans="1:29" x14ac:dyDescent="0.35">
      <c r="A129" s="22" t="s">
        <v>1050</v>
      </c>
      <c r="B129" s="34" t="s">
        <v>1051</v>
      </c>
      <c r="C129" s="35" t="s">
        <v>29</v>
      </c>
      <c r="D129" s="35">
        <v>0</v>
      </c>
      <c r="E129" s="35" t="s">
        <v>22</v>
      </c>
      <c r="F129" s="36" t="s">
        <v>25</v>
      </c>
      <c r="G129" s="16">
        <v>504.7</v>
      </c>
      <c r="H129" s="25">
        <f>IF(tbl_Inventory[[#This Row],[Premium?]]="y",tbl_Inventory[[#This Row],[Cost Price]]+(tbl_Inventory[[#This Row],[Cost Price]]*Inventory!$P$4),tbl_Inventory[[#This Row],[Cost Price]]+(tbl_Inventory[[#This Row],[Cost Price]]*Inventory!$P$3))</f>
        <v>630.875</v>
      </c>
      <c r="I129" s="89" t="str">
        <f>IF(tbl_Inventory[[#This Row],[Num In Stock]]&lt;$P$5,"Y","")</f>
        <v>Y</v>
      </c>
      <c r="J129" s="90" t="str">
        <f>IF(AND(tbl_Inventory[[#This Row],[Num In Stock]]&lt;Inventory!$P$5,NOT(tbl_Inventory[[#This Row],[On Backorder]]="Y")),"Y","")</f>
        <v>Y</v>
      </c>
      <c r="K12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129" s="27">
        <f>IF(tbl_Inventory[[#This Row],[Reorder?]]="Y",VLOOKUP(tbl_Inventory[[#This Row],[Category]],tbl_ReorderQty[],2,FALSE),0)</f>
        <v>35</v>
      </c>
      <c r="M129"/>
      <c r="N129" s="8"/>
      <c r="O129" s="9"/>
      <c r="P129" s="8"/>
      <c r="R129"/>
      <c r="S129" s="8"/>
      <c r="AC129" s="17">
        <v>21995</v>
      </c>
    </row>
    <row r="130" spans="1:29" x14ac:dyDescent="0.35">
      <c r="A130" s="22" t="s">
        <v>36</v>
      </c>
      <c r="B130" s="34" t="s">
        <v>37</v>
      </c>
      <c r="C130" s="35" t="s">
        <v>29</v>
      </c>
      <c r="D130" s="35">
        <v>4</v>
      </c>
      <c r="E130" s="35" t="s">
        <v>22</v>
      </c>
      <c r="F130" s="36" t="s">
        <v>25</v>
      </c>
      <c r="G130" s="16">
        <v>524.29999999999995</v>
      </c>
      <c r="H130" s="25">
        <f>IF(tbl_Inventory[[#This Row],[Premium?]]="y",tbl_Inventory[[#This Row],[Cost Price]]+(tbl_Inventory[[#This Row],[Cost Price]]*Inventory!$P$4),tbl_Inventory[[#This Row],[Cost Price]]+(tbl_Inventory[[#This Row],[Cost Price]]*Inventory!$P$3))</f>
        <v>655.375</v>
      </c>
      <c r="I130" s="89" t="str">
        <f>IF(tbl_Inventory[[#This Row],[Num In Stock]]&lt;$P$5,"Y","")</f>
        <v>Y</v>
      </c>
      <c r="J130" s="90" t="str">
        <f>IF(AND(tbl_Inventory[[#This Row],[Num In Stock]]&lt;Inventory!$P$5,NOT(tbl_Inventory[[#This Row],[On Backorder]]="Y")),"Y","")</f>
        <v>Y</v>
      </c>
      <c r="K13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130" s="27">
        <f>IF(tbl_Inventory[[#This Row],[Reorder?]]="Y",VLOOKUP(tbl_Inventory[[#This Row],[Category]],tbl_ReorderQty[],2,FALSE),0)</f>
        <v>35</v>
      </c>
      <c r="M130"/>
      <c r="N130" s="8"/>
      <c r="O130" s="9"/>
      <c r="P130" s="8"/>
      <c r="R130"/>
      <c r="S130" s="8"/>
      <c r="AC130" s="17">
        <v>21995</v>
      </c>
    </row>
    <row r="131" spans="1:29" x14ac:dyDescent="0.35">
      <c r="A131" s="22" t="s">
        <v>38</v>
      </c>
      <c r="B131" s="34" t="s">
        <v>39</v>
      </c>
      <c r="C131" s="35" t="s">
        <v>29</v>
      </c>
      <c r="D131" s="35">
        <v>10</v>
      </c>
      <c r="E131" s="35" t="s">
        <v>22</v>
      </c>
      <c r="F131" s="36" t="s">
        <v>22</v>
      </c>
      <c r="G131" s="16">
        <v>674.65</v>
      </c>
      <c r="H131" s="25">
        <f>IF(tbl_Inventory[[#This Row],[Premium?]]="y",tbl_Inventory[[#This Row],[Cost Price]]+(tbl_Inventory[[#This Row],[Cost Price]]*Inventory!$P$4),tbl_Inventory[[#This Row],[Cost Price]]+(tbl_Inventory[[#This Row],[Cost Price]]*Inventory!$P$3))</f>
        <v>796.08699999999999</v>
      </c>
      <c r="I131" s="89" t="str">
        <f>IF(tbl_Inventory[[#This Row],[Num In Stock]]&lt;$P$5,"Y","")</f>
        <v/>
      </c>
      <c r="J131" s="90" t="str">
        <f>IF(AND(tbl_Inventory[[#This Row],[Num In Stock]]&lt;Inventory!$P$5,NOT(tbl_Inventory[[#This Row],[On Backorder]]="Y")),"Y","")</f>
        <v/>
      </c>
      <c r="K13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31" s="27">
        <f>IF(tbl_Inventory[[#This Row],[Reorder?]]="Y",VLOOKUP(tbl_Inventory[[#This Row],[Category]],tbl_ReorderQty[],2,FALSE),0)</f>
        <v>0</v>
      </c>
      <c r="M131"/>
      <c r="N131" s="8"/>
      <c r="O131" s="9"/>
      <c r="P131" s="8"/>
      <c r="R131"/>
      <c r="S131" s="8"/>
      <c r="AC131" s="17">
        <v>490</v>
      </c>
    </row>
    <row r="132" spans="1:29" x14ac:dyDescent="0.35">
      <c r="A132" s="22" t="s">
        <v>1048</v>
      </c>
      <c r="B132" s="34" t="s">
        <v>1049</v>
      </c>
      <c r="C132" s="35" t="s">
        <v>29</v>
      </c>
      <c r="D132" s="35">
        <v>10</v>
      </c>
      <c r="E132" s="35" t="s">
        <v>22</v>
      </c>
      <c r="F132" s="36" t="s">
        <v>25</v>
      </c>
      <c r="G132" s="16">
        <v>499.8</v>
      </c>
      <c r="H132" s="25">
        <f>IF(tbl_Inventory[[#This Row],[Premium?]]="y",tbl_Inventory[[#This Row],[Cost Price]]+(tbl_Inventory[[#This Row],[Cost Price]]*Inventory!$P$4),tbl_Inventory[[#This Row],[Cost Price]]+(tbl_Inventory[[#This Row],[Cost Price]]*Inventory!$P$3))</f>
        <v>624.75</v>
      </c>
      <c r="I132" s="89" t="str">
        <f>IF(tbl_Inventory[[#This Row],[Num In Stock]]&lt;$P$5,"Y","")</f>
        <v/>
      </c>
      <c r="J132" s="90" t="str">
        <f>IF(AND(tbl_Inventory[[#This Row],[Num In Stock]]&lt;Inventory!$P$5,NOT(tbl_Inventory[[#This Row],[On Backorder]]="Y")),"Y","")</f>
        <v/>
      </c>
      <c r="K13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32" s="27">
        <f>IF(tbl_Inventory[[#This Row],[Reorder?]]="Y",VLOOKUP(tbl_Inventory[[#This Row],[Category]],tbl_ReorderQty[],2,FALSE),0)</f>
        <v>0</v>
      </c>
      <c r="M132"/>
      <c r="N132" s="8"/>
      <c r="O132" s="9"/>
      <c r="P132" s="8"/>
      <c r="R132"/>
      <c r="S132" s="8"/>
      <c r="AC132" s="17">
        <v>325</v>
      </c>
    </row>
    <row r="133" spans="1:29" x14ac:dyDescent="0.35">
      <c r="A133" s="22" t="s">
        <v>40</v>
      </c>
      <c r="B133" s="34" t="s">
        <v>41</v>
      </c>
      <c r="C133" s="35" t="s">
        <v>29</v>
      </c>
      <c r="D133" s="35">
        <v>15</v>
      </c>
      <c r="E133" s="35" t="s">
        <v>22</v>
      </c>
      <c r="F133" s="36" t="s">
        <v>22</v>
      </c>
      <c r="G133" s="16">
        <v>331.5</v>
      </c>
      <c r="H133" s="25">
        <f>IF(tbl_Inventory[[#This Row],[Premium?]]="y",tbl_Inventory[[#This Row],[Cost Price]]+(tbl_Inventory[[#This Row],[Cost Price]]*Inventory!$P$4),tbl_Inventory[[#This Row],[Cost Price]]+(tbl_Inventory[[#This Row],[Cost Price]]*Inventory!$P$3))</f>
        <v>391.17</v>
      </c>
      <c r="I133" s="89" t="str">
        <f>IF(tbl_Inventory[[#This Row],[Num In Stock]]&lt;$P$5,"Y","")</f>
        <v/>
      </c>
      <c r="J133" s="90" t="str">
        <f>IF(AND(tbl_Inventory[[#This Row],[Num In Stock]]&lt;Inventory!$P$5,NOT(tbl_Inventory[[#This Row],[On Backorder]]="Y")),"Y","")</f>
        <v/>
      </c>
      <c r="K13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33" s="27">
        <f>IF(tbl_Inventory[[#This Row],[Reorder?]]="Y",VLOOKUP(tbl_Inventory[[#This Row],[Category]],tbl_ReorderQty[],2,FALSE),0)</f>
        <v>0</v>
      </c>
      <c r="M133"/>
      <c r="N133" s="8"/>
      <c r="O133" s="9"/>
      <c r="P133" s="8"/>
      <c r="R133"/>
      <c r="S133" s="8"/>
      <c r="AC133" s="17">
        <v>4395</v>
      </c>
    </row>
    <row r="134" spans="1:29" x14ac:dyDescent="0.35">
      <c r="A134" s="22" t="s">
        <v>204</v>
      </c>
      <c r="B134" s="34" t="s">
        <v>205</v>
      </c>
      <c r="C134" s="35" t="s">
        <v>28</v>
      </c>
      <c r="D134" s="35">
        <v>3</v>
      </c>
      <c r="E134" s="35" t="s">
        <v>25</v>
      </c>
      <c r="F134" s="36" t="s">
        <v>25</v>
      </c>
      <c r="G134" s="16">
        <v>3492.7</v>
      </c>
      <c r="H134" s="25">
        <f>IF(tbl_Inventory[[#This Row],[Premium?]]="y",tbl_Inventory[[#This Row],[Cost Price]]+(tbl_Inventory[[#This Row],[Cost Price]]*Inventory!$P$4),tbl_Inventory[[#This Row],[Cost Price]]+(tbl_Inventory[[#This Row],[Cost Price]]*Inventory!$P$3))</f>
        <v>4365.875</v>
      </c>
      <c r="I134" s="89" t="str">
        <f>IF(tbl_Inventory[[#This Row],[Num In Stock]]&lt;$P$5,"Y","")</f>
        <v>Y</v>
      </c>
      <c r="J134" s="90" t="str">
        <f>IF(AND(tbl_Inventory[[#This Row],[Num In Stock]]&lt;Inventory!$P$5,NOT(tbl_Inventory[[#This Row],[On Backorder]]="Y")),"Y","")</f>
        <v/>
      </c>
      <c r="K13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34" s="27">
        <f>IF(tbl_Inventory[[#This Row],[Reorder?]]="Y",VLOOKUP(tbl_Inventory[[#This Row],[Category]],tbl_ReorderQty[],2,FALSE),0)</f>
        <v>0</v>
      </c>
      <c r="M134"/>
      <c r="N134" s="8"/>
      <c r="O134" s="9"/>
      <c r="P134" s="8"/>
      <c r="R134"/>
      <c r="S134" s="8"/>
      <c r="AC134" s="17">
        <v>5495</v>
      </c>
    </row>
    <row r="135" spans="1:29" x14ac:dyDescent="0.35">
      <c r="A135" s="22" t="s">
        <v>296</v>
      </c>
      <c r="B135" s="34" t="s">
        <v>297</v>
      </c>
      <c r="C135" s="35" t="s">
        <v>27</v>
      </c>
      <c r="D135" s="35">
        <v>8</v>
      </c>
      <c r="E135" s="35" t="s">
        <v>25</v>
      </c>
      <c r="F135" s="36" t="s">
        <v>22</v>
      </c>
      <c r="G135" s="16">
        <v>5043.8999999999996</v>
      </c>
      <c r="H135" s="25">
        <f>IF(tbl_Inventory[[#This Row],[Premium?]]="y",tbl_Inventory[[#This Row],[Cost Price]]+(tbl_Inventory[[#This Row],[Cost Price]]*Inventory!$P$4),tbl_Inventory[[#This Row],[Cost Price]]+(tbl_Inventory[[#This Row],[Cost Price]]*Inventory!$P$3))</f>
        <v>5951.8019999999997</v>
      </c>
      <c r="I135" s="89" t="str">
        <f>IF(tbl_Inventory[[#This Row],[Num In Stock]]&lt;$P$5,"Y","")</f>
        <v>Y</v>
      </c>
      <c r="J135" s="90" t="str">
        <f>IF(AND(tbl_Inventory[[#This Row],[Num In Stock]]&lt;Inventory!$P$5,NOT(tbl_Inventory[[#This Row],[On Backorder]]="Y")),"Y","")</f>
        <v/>
      </c>
      <c r="K13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35" s="27">
        <f>IF(tbl_Inventory[[#This Row],[Reorder?]]="Y",VLOOKUP(tbl_Inventory[[#This Row],[Category]],tbl_ReorderQty[],2,FALSE),0)</f>
        <v>0</v>
      </c>
      <c r="M135"/>
      <c r="N135" s="8"/>
      <c r="O135" s="9"/>
      <c r="P135" s="8"/>
      <c r="R135"/>
      <c r="S135" s="8"/>
      <c r="AC135" s="17">
        <v>5495</v>
      </c>
    </row>
    <row r="136" spans="1:29" x14ac:dyDescent="0.35">
      <c r="A136" s="22" t="s">
        <v>512</v>
      </c>
      <c r="B136" s="34" t="s">
        <v>513</v>
      </c>
      <c r="C136" s="35" t="s">
        <v>24</v>
      </c>
      <c r="D136" s="35">
        <v>13</v>
      </c>
      <c r="E136" s="35" t="s">
        <v>22</v>
      </c>
      <c r="F136" s="36" t="s">
        <v>22</v>
      </c>
      <c r="G136" s="16">
        <v>11544.75</v>
      </c>
      <c r="H136" s="25">
        <f>IF(tbl_Inventory[[#This Row],[Premium?]]="y",tbl_Inventory[[#This Row],[Cost Price]]+(tbl_Inventory[[#This Row],[Cost Price]]*Inventory!$P$4),tbl_Inventory[[#This Row],[Cost Price]]+(tbl_Inventory[[#This Row],[Cost Price]]*Inventory!$P$3))</f>
        <v>13622.805</v>
      </c>
      <c r="I136" s="89" t="str">
        <f>IF(tbl_Inventory[[#This Row],[Num In Stock]]&lt;$P$5,"Y","")</f>
        <v/>
      </c>
      <c r="J136" s="90" t="str">
        <f>IF(AND(tbl_Inventory[[#This Row],[Num In Stock]]&lt;Inventory!$P$5,NOT(tbl_Inventory[[#This Row],[On Backorder]]="Y")),"Y","")</f>
        <v/>
      </c>
      <c r="K13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36" s="27">
        <f>IF(tbl_Inventory[[#This Row],[Reorder?]]="Y",VLOOKUP(tbl_Inventory[[#This Row],[Category]],tbl_ReorderQty[],2,FALSE),0)</f>
        <v>0</v>
      </c>
      <c r="M136"/>
      <c r="N136" s="8"/>
      <c r="O136" s="9"/>
      <c r="P136" s="8"/>
      <c r="R136"/>
      <c r="S136" s="8"/>
      <c r="AC136" s="17">
        <v>5495</v>
      </c>
    </row>
    <row r="137" spans="1:29" x14ac:dyDescent="0.35">
      <c r="A137" s="22" t="s">
        <v>508</v>
      </c>
      <c r="B137" s="34" t="s">
        <v>509</v>
      </c>
      <c r="C137" s="35" t="s">
        <v>24</v>
      </c>
      <c r="D137" s="35">
        <v>7</v>
      </c>
      <c r="E137" s="35" t="s">
        <v>25</v>
      </c>
      <c r="F137" s="36"/>
      <c r="G137" s="16">
        <v>1014.9</v>
      </c>
      <c r="H137" s="25">
        <f>IF(tbl_Inventory[[#This Row],[Premium?]]="y",tbl_Inventory[[#This Row],[Cost Price]]+(tbl_Inventory[[#This Row],[Cost Price]]*Inventory!$P$4),tbl_Inventory[[#This Row],[Cost Price]]+(tbl_Inventory[[#This Row],[Cost Price]]*Inventory!$P$3))</f>
        <v>1197.5819999999999</v>
      </c>
      <c r="I137" s="89" t="str">
        <f>IF(tbl_Inventory[[#This Row],[Num In Stock]]&lt;$P$5,"Y","")</f>
        <v>Y</v>
      </c>
      <c r="J137" s="90" t="str">
        <f>IF(AND(tbl_Inventory[[#This Row],[Num In Stock]]&lt;Inventory!$P$5,NOT(tbl_Inventory[[#This Row],[On Backorder]]="Y")),"Y","")</f>
        <v/>
      </c>
      <c r="K13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37" s="27">
        <f>IF(tbl_Inventory[[#This Row],[Reorder?]]="Y",VLOOKUP(tbl_Inventory[[#This Row],[Category]],tbl_ReorderQty[],2,FALSE),0)</f>
        <v>0</v>
      </c>
      <c r="M137"/>
      <c r="N137" s="8"/>
      <c r="O137" s="9"/>
      <c r="P137" s="8"/>
      <c r="R137"/>
      <c r="S137" s="8"/>
      <c r="AC137" s="17">
        <v>5495</v>
      </c>
    </row>
    <row r="138" spans="1:29" x14ac:dyDescent="0.35">
      <c r="A138" s="22" t="s">
        <v>510</v>
      </c>
      <c r="B138" s="34" t="s">
        <v>511</v>
      </c>
      <c r="C138" s="35" t="s">
        <v>29</v>
      </c>
      <c r="D138" s="35">
        <v>9</v>
      </c>
      <c r="E138" s="35" t="s">
        <v>22</v>
      </c>
      <c r="F138" s="36" t="s">
        <v>25</v>
      </c>
      <c r="G138" s="16">
        <v>1779.75</v>
      </c>
      <c r="H138" s="25">
        <f>IF(tbl_Inventory[[#This Row],[Premium?]]="y",tbl_Inventory[[#This Row],[Cost Price]]+(tbl_Inventory[[#This Row],[Cost Price]]*Inventory!$P$4),tbl_Inventory[[#This Row],[Cost Price]]+(tbl_Inventory[[#This Row],[Cost Price]]*Inventory!$P$3))</f>
        <v>2224.6875</v>
      </c>
      <c r="I138" s="89" t="str">
        <f>IF(tbl_Inventory[[#This Row],[Num In Stock]]&lt;$P$5,"Y","")</f>
        <v>Y</v>
      </c>
      <c r="J138" s="90" t="str">
        <f>IF(AND(tbl_Inventory[[#This Row],[Num In Stock]]&lt;Inventory!$P$5,NOT(tbl_Inventory[[#This Row],[On Backorder]]="Y")),"Y","")</f>
        <v>Y</v>
      </c>
      <c r="K13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138" s="27">
        <f>IF(tbl_Inventory[[#This Row],[Reorder?]]="Y",VLOOKUP(tbl_Inventory[[#This Row],[Category]],tbl_ReorderQty[],2,FALSE),0)</f>
        <v>35</v>
      </c>
      <c r="M138"/>
      <c r="N138" s="8"/>
      <c r="O138" s="9"/>
      <c r="P138" s="8"/>
      <c r="R138"/>
      <c r="S138" s="8"/>
      <c r="AC138" s="17">
        <v>5495</v>
      </c>
    </row>
    <row r="139" spans="1:29" x14ac:dyDescent="0.35">
      <c r="A139" s="22" t="s">
        <v>182</v>
      </c>
      <c r="B139" s="34" t="s">
        <v>183</v>
      </c>
      <c r="C139" s="35" t="s">
        <v>28</v>
      </c>
      <c r="D139" s="35">
        <v>10</v>
      </c>
      <c r="E139" s="35" t="s">
        <v>22</v>
      </c>
      <c r="F139" s="36" t="s">
        <v>25</v>
      </c>
      <c r="G139" s="16">
        <v>2260.85</v>
      </c>
      <c r="H139" s="25">
        <f>IF(tbl_Inventory[[#This Row],[Premium?]]="y",tbl_Inventory[[#This Row],[Cost Price]]+(tbl_Inventory[[#This Row],[Cost Price]]*Inventory!$P$4),tbl_Inventory[[#This Row],[Cost Price]]+(tbl_Inventory[[#This Row],[Cost Price]]*Inventory!$P$3))</f>
        <v>2826.0625</v>
      </c>
      <c r="I139" s="89" t="str">
        <f>IF(tbl_Inventory[[#This Row],[Num In Stock]]&lt;$P$5,"Y","")</f>
        <v/>
      </c>
      <c r="J139" s="90" t="str">
        <f>IF(AND(tbl_Inventory[[#This Row],[Num In Stock]]&lt;Inventory!$P$5,NOT(tbl_Inventory[[#This Row],[On Backorder]]="Y")),"Y","")</f>
        <v/>
      </c>
      <c r="K13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39" s="27">
        <f>IF(tbl_Inventory[[#This Row],[Reorder?]]="Y",VLOOKUP(tbl_Inventory[[#This Row],[Category]],tbl_ReorderQty[],2,FALSE),0)</f>
        <v>0</v>
      </c>
      <c r="M139"/>
      <c r="N139" s="8"/>
      <c r="O139" s="9"/>
      <c r="P139" s="8"/>
      <c r="R139"/>
      <c r="S139" s="8"/>
      <c r="AC139" s="17">
        <v>5495</v>
      </c>
    </row>
    <row r="140" spans="1:29" x14ac:dyDescent="0.35">
      <c r="A140" s="22" t="s">
        <v>236</v>
      </c>
      <c r="B140" s="34" t="s">
        <v>237</v>
      </c>
      <c r="C140" s="35" t="s">
        <v>28</v>
      </c>
      <c r="D140" s="35">
        <v>21</v>
      </c>
      <c r="E140" s="35" t="s">
        <v>22</v>
      </c>
      <c r="F140" s="36" t="s">
        <v>25</v>
      </c>
      <c r="G140" s="16">
        <v>4340.7</v>
      </c>
      <c r="H140" s="25">
        <f>IF(tbl_Inventory[[#This Row],[Premium?]]="y",tbl_Inventory[[#This Row],[Cost Price]]+(tbl_Inventory[[#This Row],[Cost Price]]*Inventory!$P$4),tbl_Inventory[[#This Row],[Cost Price]]+(tbl_Inventory[[#This Row],[Cost Price]]*Inventory!$P$3))</f>
        <v>5425.875</v>
      </c>
      <c r="I140" s="89" t="str">
        <f>IF(tbl_Inventory[[#This Row],[Num In Stock]]&lt;$P$5,"Y","")</f>
        <v/>
      </c>
      <c r="J140" s="90" t="str">
        <f>IF(AND(tbl_Inventory[[#This Row],[Num In Stock]]&lt;Inventory!$P$5,NOT(tbl_Inventory[[#This Row],[On Backorder]]="Y")),"Y","")</f>
        <v/>
      </c>
      <c r="K14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40" s="27">
        <f>IF(tbl_Inventory[[#This Row],[Reorder?]]="Y",VLOOKUP(tbl_Inventory[[#This Row],[Category]],tbl_ReorderQty[],2,FALSE),0)</f>
        <v>0</v>
      </c>
      <c r="M140"/>
      <c r="N140" s="8"/>
      <c r="O140" s="9"/>
      <c r="P140" s="8"/>
      <c r="R140"/>
      <c r="S140" s="8"/>
      <c r="AC140" s="17">
        <v>5495</v>
      </c>
    </row>
    <row r="141" spans="1:29" x14ac:dyDescent="0.35">
      <c r="A141" s="22" t="s">
        <v>982</v>
      </c>
      <c r="B141" s="34" t="s">
        <v>983</v>
      </c>
      <c r="C141" s="35" t="s">
        <v>29</v>
      </c>
      <c r="D141" s="35">
        <v>21</v>
      </c>
      <c r="E141" s="35" t="s">
        <v>22</v>
      </c>
      <c r="F141" s="36" t="s">
        <v>22</v>
      </c>
      <c r="G141" s="16">
        <v>1149.75</v>
      </c>
      <c r="H141" s="25">
        <f>IF(tbl_Inventory[[#This Row],[Premium?]]="y",tbl_Inventory[[#This Row],[Cost Price]]+(tbl_Inventory[[#This Row],[Cost Price]]*Inventory!$P$4),tbl_Inventory[[#This Row],[Cost Price]]+(tbl_Inventory[[#This Row],[Cost Price]]*Inventory!$P$3))</f>
        <v>1356.7049999999999</v>
      </c>
      <c r="I141" s="89" t="str">
        <f>IF(tbl_Inventory[[#This Row],[Num In Stock]]&lt;$P$5,"Y","")</f>
        <v/>
      </c>
      <c r="J141" s="90" t="str">
        <f>IF(AND(tbl_Inventory[[#This Row],[Num In Stock]]&lt;Inventory!$P$5,NOT(tbl_Inventory[[#This Row],[On Backorder]]="Y")),"Y","")</f>
        <v/>
      </c>
      <c r="K14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41" s="27">
        <f>IF(tbl_Inventory[[#This Row],[Reorder?]]="Y",VLOOKUP(tbl_Inventory[[#This Row],[Category]],tbl_ReorderQty[],2,FALSE),0)</f>
        <v>0</v>
      </c>
      <c r="M141"/>
      <c r="N141" s="8"/>
      <c r="O141" s="9"/>
      <c r="P141" s="8"/>
      <c r="R141"/>
      <c r="S141" s="8"/>
      <c r="AC141" s="17">
        <v>5495</v>
      </c>
    </row>
    <row r="142" spans="1:29" x14ac:dyDescent="0.35">
      <c r="A142" s="22" t="s">
        <v>1018</v>
      </c>
      <c r="B142" s="34" t="s">
        <v>1019</v>
      </c>
      <c r="C142" s="35" t="s">
        <v>24</v>
      </c>
      <c r="D142" s="35">
        <v>6</v>
      </c>
      <c r="E142" s="35" t="s">
        <v>25</v>
      </c>
      <c r="F142" s="36" t="s">
        <v>25</v>
      </c>
      <c r="G142" s="16">
        <v>17154.8</v>
      </c>
      <c r="H142" s="25">
        <f>IF(tbl_Inventory[[#This Row],[Premium?]]="y",tbl_Inventory[[#This Row],[Cost Price]]+(tbl_Inventory[[#This Row],[Cost Price]]*Inventory!$P$4),tbl_Inventory[[#This Row],[Cost Price]]+(tbl_Inventory[[#This Row],[Cost Price]]*Inventory!$P$3))</f>
        <v>21443.5</v>
      </c>
      <c r="I142" s="89" t="str">
        <f>IF(tbl_Inventory[[#This Row],[Num In Stock]]&lt;$P$5,"Y","")</f>
        <v>Y</v>
      </c>
      <c r="J142" s="90" t="str">
        <f>IF(AND(tbl_Inventory[[#This Row],[Num In Stock]]&lt;Inventory!$P$5,NOT(tbl_Inventory[[#This Row],[On Backorder]]="Y")),"Y","")</f>
        <v/>
      </c>
      <c r="K14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42" s="27">
        <f>IF(tbl_Inventory[[#This Row],[Reorder?]]="Y",VLOOKUP(tbl_Inventory[[#This Row],[Category]],tbl_ReorderQty[],2,FALSE),0)</f>
        <v>0</v>
      </c>
      <c r="M142"/>
      <c r="N142" s="8"/>
      <c r="O142" s="9"/>
      <c r="P142" s="8"/>
      <c r="R142"/>
      <c r="S142" s="8"/>
      <c r="AC142" s="17">
        <v>1315</v>
      </c>
    </row>
    <row r="143" spans="1:29" x14ac:dyDescent="0.35">
      <c r="A143" s="22" t="s">
        <v>1020</v>
      </c>
      <c r="B143" s="34" t="s">
        <v>1021</v>
      </c>
      <c r="C143" s="35" t="s">
        <v>24</v>
      </c>
      <c r="D143" s="35">
        <v>13</v>
      </c>
      <c r="E143" s="35" t="s">
        <v>22</v>
      </c>
      <c r="F143" s="36" t="s">
        <v>22</v>
      </c>
      <c r="G143" s="16">
        <v>17232.900000000001</v>
      </c>
      <c r="H143" s="25">
        <f>IF(tbl_Inventory[[#This Row],[Premium?]]="y",tbl_Inventory[[#This Row],[Cost Price]]+(tbl_Inventory[[#This Row],[Cost Price]]*Inventory!$P$4),tbl_Inventory[[#This Row],[Cost Price]]+(tbl_Inventory[[#This Row],[Cost Price]]*Inventory!$P$3))</f>
        <v>20334.822</v>
      </c>
      <c r="I143" s="89" t="str">
        <f>IF(tbl_Inventory[[#This Row],[Num In Stock]]&lt;$P$5,"Y","")</f>
        <v/>
      </c>
      <c r="J143" s="90" t="str">
        <f>IF(AND(tbl_Inventory[[#This Row],[Num In Stock]]&lt;Inventory!$P$5,NOT(tbl_Inventory[[#This Row],[On Backorder]]="Y")),"Y","")</f>
        <v/>
      </c>
      <c r="K14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43" s="27">
        <f>IF(tbl_Inventory[[#This Row],[Reorder?]]="Y",VLOOKUP(tbl_Inventory[[#This Row],[Category]],tbl_ReorderQty[],2,FALSE),0)</f>
        <v>0</v>
      </c>
      <c r="M143"/>
      <c r="N143" s="8"/>
      <c r="O143" s="9"/>
      <c r="P143" s="8"/>
      <c r="R143"/>
      <c r="S143" s="8"/>
      <c r="AC143" s="17">
        <v>1315</v>
      </c>
    </row>
    <row r="144" spans="1:29" x14ac:dyDescent="0.35">
      <c r="A144" s="22" t="s">
        <v>1014</v>
      </c>
      <c r="B144" s="34" t="s">
        <v>1015</v>
      </c>
      <c r="C144" s="35" t="s">
        <v>24</v>
      </c>
      <c r="D144" s="35">
        <v>15</v>
      </c>
      <c r="E144" s="35" t="s">
        <v>22</v>
      </c>
      <c r="F144" s="36" t="s">
        <v>25</v>
      </c>
      <c r="G144" s="16">
        <v>10294.85</v>
      </c>
      <c r="H144" s="25">
        <f>IF(tbl_Inventory[[#This Row],[Premium?]]="y",tbl_Inventory[[#This Row],[Cost Price]]+(tbl_Inventory[[#This Row],[Cost Price]]*Inventory!$P$4),tbl_Inventory[[#This Row],[Cost Price]]+(tbl_Inventory[[#This Row],[Cost Price]]*Inventory!$P$3))</f>
        <v>12868.5625</v>
      </c>
      <c r="I144" s="89" t="str">
        <f>IF(tbl_Inventory[[#This Row],[Num In Stock]]&lt;$P$5,"Y","")</f>
        <v/>
      </c>
      <c r="J144" s="90" t="str">
        <f>IF(AND(tbl_Inventory[[#This Row],[Num In Stock]]&lt;Inventory!$P$5,NOT(tbl_Inventory[[#This Row],[On Backorder]]="Y")),"Y","")</f>
        <v/>
      </c>
      <c r="K14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44" s="27">
        <f>IF(tbl_Inventory[[#This Row],[Reorder?]]="Y",VLOOKUP(tbl_Inventory[[#This Row],[Category]],tbl_ReorderQty[],2,FALSE),0)</f>
        <v>0</v>
      </c>
      <c r="M144"/>
      <c r="N144" s="8"/>
      <c r="O144" s="9"/>
      <c r="P144" s="8"/>
      <c r="R144"/>
      <c r="S144" s="8"/>
      <c r="AC144" s="17">
        <v>435</v>
      </c>
    </row>
    <row r="145" spans="1:29" x14ac:dyDescent="0.35">
      <c r="A145" s="22" t="s">
        <v>1016</v>
      </c>
      <c r="B145" s="34" t="s">
        <v>1017</v>
      </c>
      <c r="C145" s="35" t="s">
        <v>24</v>
      </c>
      <c r="D145" s="35">
        <v>18</v>
      </c>
      <c r="E145" s="35" t="s">
        <v>22</v>
      </c>
      <c r="F145" s="36" t="s">
        <v>22</v>
      </c>
      <c r="G145" s="16">
        <v>10912.7</v>
      </c>
      <c r="H145" s="25">
        <f>IF(tbl_Inventory[[#This Row],[Premium?]]="y",tbl_Inventory[[#This Row],[Cost Price]]+(tbl_Inventory[[#This Row],[Cost Price]]*Inventory!$P$4),tbl_Inventory[[#This Row],[Cost Price]]+(tbl_Inventory[[#This Row],[Cost Price]]*Inventory!$P$3))</f>
        <v>12876.986000000001</v>
      </c>
      <c r="I145" s="89" t="str">
        <f>IF(tbl_Inventory[[#This Row],[Num In Stock]]&lt;$P$5,"Y","")</f>
        <v/>
      </c>
      <c r="J145" s="90" t="str">
        <f>IF(AND(tbl_Inventory[[#This Row],[Num In Stock]]&lt;Inventory!$P$5,NOT(tbl_Inventory[[#This Row],[On Backorder]]="Y")),"Y","")</f>
        <v/>
      </c>
      <c r="K14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45" s="27">
        <f>IF(tbl_Inventory[[#This Row],[Reorder?]]="Y",VLOOKUP(tbl_Inventory[[#This Row],[Category]],tbl_ReorderQty[],2,FALSE),0)</f>
        <v>0</v>
      </c>
      <c r="M145"/>
      <c r="N145" s="8"/>
      <c r="O145" s="9"/>
      <c r="P145" s="8"/>
      <c r="R145"/>
      <c r="S145" s="8"/>
      <c r="AC145" s="17">
        <v>435</v>
      </c>
    </row>
    <row r="146" spans="1:29" x14ac:dyDescent="0.35">
      <c r="A146" s="22" t="s">
        <v>170</v>
      </c>
      <c r="B146" s="34" t="s">
        <v>171</v>
      </c>
      <c r="C146" s="35" t="s">
        <v>24</v>
      </c>
      <c r="D146" s="35">
        <v>27</v>
      </c>
      <c r="E146" s="35" t="s">
        <v>22</v>
      </c>
      <c r="F146" s="36" t="s">
        <v>22</v>
      </c>
      <c r="G146" s="16">
        <v>12714.7</v>
      </c>
      <c r="H146" s="25">
        <f>IF(tbl_Inventory[[#This Row],[Premium?]]="y",tbl_Inventory[[#This Row],[Cost Price]]+(tbl_Inventory[[#This Row],[Cost Price]]*Inventory!$P$4),tbl_Inventory[[#This Row],[Cost Price]]+(tbl_Inventory[[#This Row],[Cost Price]]*Inventory!$P$3))</f>
        <v>15003.346000000001</v>
      </c>
      <c r="I146" s="89" t="str">
        <f>IF(tbl_Inventory[[#This Row],[Num In Stock]]&lt;$P$5,"Y","")</f>
        <v/>
      </c>
      <c r="J146" s="90" t="str">
        <f>IF(AND(tbl_Inventory[[#This Row],[Num In Stock]]&lt;Inventory!$P$5,NOT(tbl_Inventory[[#This Row],[On Backorder]]="Y")),"Y","")</f>
        <v/>
      </c>
      <c r="K14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46" s="27">
        <f>IF(tbl_Inventory[[#This Row],[Reorder?]]="Y",VLOOKUP(tbl_Inventory[[#This Row],[Category]],tbl_ReorderQty[],2,FALSE),0)</f>
        <v>0</v>
      </c>
      <c r="M146"/>
      <c r="N146" s="8"/>
      <c r="O146" s="9"/>
      <c r="P146" s="8"/>
      <c r="R146"/>
      <c r="S146" s="8"/>
      <c r="AC146" s="17">
        <v>185</v>
      </c>
    </row>
    <row r="147" spans="1:29" x14ac:dyDescent="0.35">
      <c r="A147" s="22" t="s">
        <v>172</v>
      </c>
      <c r="B147" s="34" t="s">
        <v>173</v>
      </c>
      <c r="C147" s="35" t="s">
        <v>24</v>
      </c>
      <c r="D147" s="35">
        <v>30</v>
      </c>
      <c r="E147" s="35" t="s">
        <v>22</v>
      </c>
      <c r="F147" s="36" t="s">
        <v>22</v>
      </c>
      <c r="G147" s="16">
        <v>12354.85</v>
      </c>
      <c r="H147" s="25">
        <f>IF(tbl_Inventory[[#This Row],[Premium?]]="y",tbl_Inventory[[#This Row],[Cost Price]]+(tbl_Inventory[[#This Row],[Cost Price]]*Inventory!$P$4),tbl_Inventory[[#This Row],[Cost Price]]+(tbl_Inventory[[#This Row],[Cost Price]]*Inventory!$P$3))</f>
        <v>14578.723</v>
      </c>
      <c r="I147" s="89" t="str">
        <f>IF(tbl_Inventory[[#This Row],[Num In Stock]]&lt;$P$5,"Y","")</f>
        <v/>
      </c>
      <c r="J147" s="90" t="str">
        <f>IF(AND(tbl_Inventory[[#This Row],[Num In Stock]]&lt;Inventory!$P$5,NOT(tbl_Inventory[[#This Row],[On Backorder]]="Y")),"Y","")</f>
        <v/>
      </c>
      <c r="K14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47" s="27">
        <f>IF(tbl_Inventory[[#This Row],[Reorder?]]="Y",VLOOKUP(tbl_Inventory[[#This Row],[Category]],tbl_ReorderQty[],2,FALSE),0)</f>
        <v>0</v>
      </c>
      <c r="M147"/>
      <c r="N147" s="8"/>
      <c r="O147" s="9"/>
      <c r="P147" s="8"/>
      <c r="R147"/>
      <c r="S147" s="8"/>
      <c r="AC147" s="17">
        <v>655</v>
      </c>
    </row>
    <row r="148" spans="1:29" x14ac:dyDescent="0.35">
      <c r="A148" s="22" t="s">
        <v>730</v>
      </c>
      <c r="B148" s="34" t="s">
        <v>731</v>
      </c>
      <c r="C148" s="35" t="s">
        <v>29</v>
      </c>
      <c r="D148" s="35">
        <v>3</v>
      </c>
      <c r="E148" s="35" t="s">
        <v>22</v>
      </c>
      <c r="F148" s="36" t="s">
        <v>22</v>
      </c>
      <c r="G148" s="16">
        <v>1677.9</v>
      </c>
      <c r="H148" s="25">
        <f>IF(tbl_Inventory[[#This Row],[Premium?]]="y",tbl_Inventory[[#This Row],[Cost Price]]+(tbl_Inventory[[#This Row],[Cost Price]]*Inventory!$P$4),tbl_Inventory[[#This Row],[Cost Price]]+(tbl_Inventory[[#This Row],[Cost Price]]*Inventory!$P$3))</f>
        <v>1979.922</v>
      </c>
      <c r="I148" s="89" t="str">
        <f>IF(tbl_Inventory[[#This Row],[Num In Stock]]&lt;$P$5,"Y","")</f>
        <v>Y</v>
      </c>
      <c r="J148" s="90" t="str">
        <f>IF(AND(tbl_Inventory[[#This Row],[Num In Stock]]&lt;Inventory!$P$5,NOT(tbl_Inventory[[#This Row],[On Backorder]]="Y")),"Y","")</f>
        <v>Y</v>
      </c>
      <c r="K14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148" s="27">
        <f>IF(tbl_Inventory[[#This Row],[Reorder?]]="Y",VLOOKUP(tbl_Inventory[[#This Row],[Category]],tbl_ReorderQty[],2,FALSE),0)</f>
        <v>35</v>
      </c>
      <c r="M148"/>
      <c r="N148" s="8"/>
      <c r="O148" s="9"/>
      <c r="P148" s="8"/>
      <c r="R148"/>
      <c r="S148" s="8"/>
      <c r="AC148" s="17">
        <v>325</v>
      </c>
    </row>
    <row r="149" spans="1:29" x14ac:dyDescent="0.35">
      <c r="A149" s="22" t="s">
        <v>292</v>
      </c>
      <c r="B149" s="34" t="s">
        <v>293</v>
      </c>
      <c r="C149" s="35" t="s">
        <v>27</v>
      </c>
      <c r="D149" s="35">
        <v>26</v>
      </c>
      <c r="E149" s="35" t="s">
        <v>22</v>
      </c>
      <c r="F149" s="36" t="s">
        <v>22</v>
      </c>
      <c r="G149" s="16">
        <v>5144.8500000000004</v>
      </c>
      <c r="H149" s="25">
        <f>IF(tbl_Inventory[[#This Row],[Premium?]]="y",tbl_Inventory[[#This Row],[Cost Price]]+(tbl_Inventory[[#This Row],[Cost Price]]*Inventory!$P$4),tbl_Inventory[[#This Row],[Cost Price]]+(tbl_Inventory[[#This Row],[Cost Price]]*Inventory!$P$3))</f>
        <v>6070.9230000000007</v>
      </c>
      <c r="I149" s="89" t="str">
        <f>IF(tbl_Inventory[[#This Row],[Num In Stock]]&lt;$P$5,"Y","")</f>
        <v/>
      </c>
      <c r="J149" s="90" t="str">
        <f>IF(AND(tbl_Inventory[[#This Row],[Num In Stock]]&lt;Inventory!$P$5,NOT(tbl_Inventory[[#This Row],[On Backorder]]="Y")),"Y","")</f>
        <v/>
      </c>
      <c r="K14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49" s="27">
        <f>IF(tbl_Inventory[[#This Row],[Reorder?]]="Y",VLOOKUP(tbl_Inventory[[#This Row],[Category]],tbl_ReorderQty[],2,FALSE),0)</f>
        <v>0</v>
      </c>
      <c r="M149"/>
      <c r="N149" s="8"/>
      <c r="O149" s="9"/>
      <c r="P149" s="8"/>
      <c r="R149"/>
      <c r="S149" s="8"/>
      <c r="AC149" s="17">
        <v>435</v>
      </c>
    </row>
    <row r="150" spans="1:29" x14ac:dyDescent="0.35">
      <c r="A150" s="22" t="s">
        <v>616</v>
      </c>
      <c r="B150" s="34" t="s">
        <v>617</v>
      </c>
      <c r="C150" s="35" t="s">
        <v>24</v>
      </c>
      <c r="D150" s="35">
        <v>32</v>
      </c>
      <c r="E150" s="35" t="s">
        <v>22</v>
      </c>
      <c r="F150" s="36" t="s">
        <v>25</v>
      </c>
      <c r="G150" s="16">
        <v>14569.7</v>
      </c>
      <c r="H150" s="25">
        <f>IF(tbl_Inventory[[#This Row],[Premium?]]="y",tbl_Inventory[[#This Row],[Cost Price]]+(tbl_Inventory[[#This Row],[Cost Price]]*Inventory!$P$4),tbl_Inventory[[#This Row],[Cost Price]]+(tbl_Inventory[[#This Row],[Cost Price]]*Inventory!$P$3))</f>
        <v>18212.125</v>
      </c>
      <c r="I150" s="89" t="str">
        <f>IF(tbl_Inventory[[#This Row],[Num In Stock]]&lt;$P$5,"Y","")</f>
        <v/>
      </c>
      <c r="J150" s="90" t="str">
        <f>IF(AND(tbl_Inventory[[#This Row],[Num In Stock]]&lt;Inventory!$P$5,NOT(tbl_Inventory[[#This Row],[On Backorder]]="Y")),"Y","")</f>
        <v/>
      </c>
      <c r="K15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50" s="27">
        <f>IF(tbl_Inventory[[#This Row],[Reorder?]]="Y",VLOOKUP(tbl_Inventory[[#This Row],[Category]],tbl_ReorderQty[],2,FALSE),0)</f>
        <v>0</v>
      </c>
      <c r="M150"/>
      <c r="N150" s="8"/>
      <c r="O150" s="9"/>
      <c r="P150" s="8"/>
      <c r="R150"/>
      <c r="S150" s="8"/>
      <c r="AC150" s="17">
        <v>4395</v>
      </c>
    </row>
    <row r="151" spans="1:29" x14ac:dyDescent="0.35">
      <c r="A151" s="22" t="s">
        <v>548</v>
      </c>
      <c r="B151" s="34" t="s">
        <v>549</v>
      </c>
      <c r="C151" s="35" t="s">
        <v>27</v>
      </c>
      <c r="D151" s="35">
        <v>29</v>
      </c>
      <c r="E151" s="35" t="s">
        <v>22</v>
      </c>
      <c r="F151" s="36" t="s">
        <v>22</v>
      </c>
      <c r="G151" s="16">
        <v>9812.25</v>
      </c>
      <c r="H151" s="25">
        <f>IF(tbl_Inventory[[#This Row],[Premium?]]="y",tbl_Inventory[[#This Row],[Cost Price]]+(tbl_Inventory[[#This Row],[Cost Price]]*Inventory!$P$4),tbl_Inventory[[#This Row],[Cost Price]]+(tbl_Inventory[[#This Row],[Cost Price]]*Inventory!$P$3))</f>
        <v>11578.455</v>
      </c>
      <c r="I151" s="89" t="str">
        <f>IF(tbl_Inventory[[#This Row],[Num In Stock]]&lt;$P$5,"Y","")</f>
        <v/>
      </c>
      <c r="J151" s="90" t="str">
        <f>IF(AND(tbl_Inventory[[#This Row],[Num In Stock]]&lt;Inventory!$P$5,NOT(tbl_Inventory[[#This Row],[On Backorder]]="Y")),"Y","")</f>
        <v/>
      </c>
      <c r="K15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51" s="27">
        <f>IF(tbl_Inventory[[#This Row],[Reorder?]]="Y",VLOOKUP(tbl_Inventory[[#This Row],[Category]],tbl_ReorderQty[],2,FALSE),0)</f>
        <v>0</v>
      </c>
      <c r="M151"/>
      <c r="N151" s="8"/>
      <c r="O151" s="9"/>
      <c r="P151" s="8"/>
      <c r="R151"/>
      <c r="S151" s="8"/>
      <c r="AC151" s="17">
        <v>4725</v>
      </c>
    </row>
    <row r="152" spans="1:29" x14ac:dyDescent="0.35">
      <c r="A152" s="22" t="s">
        <v>214</v>
      </c>
      <c r="B152" s="34" t="s">
        <v>215</v>
      </c>
      <c r="C152" s="35" t="s">
        <v>28</v>
      </c>
      <c r="D152" s="35">
        <v>17</v>
      </c>
      <c r="E152" s="35" t="s">
        <v>22</v>
      </c>
      <c r="F152" s="36" t="s">
        <v>25</v>
      </c>
      <c r="G152" s="16">
        <v>2934.75</v>
      </c>
      <c r="H152" s="25">
        <f>IF(tbl_Inventory[[#This Row],[Premium?]]="y",tbl_Inventory[[#This Row],[Cost Price]]+(tbl_Inventory[[#This Row],[Cost Price]]*Inventory!$P$4),tbl_Inventory[[#This Row],[Cost Price]]+(tbl_Inventory[[#This Row],[Cost Price]]*Inventory!$P$3))</f>
        <v>3668.4375</v>
      </c>
      <c r="I152" s="89" t="str">
        <f>IF(tbl_Inventory[[#This Row],[Num In Stock]]&lt;$P$5,"Y","")</f>
        <v/>
      </c>
      <c r="J152" s="90" t="str">
        <f>IF(AND(tbl_Inventory[[#This Row],[Num In Stock]]&lt;Inventory!$P$5,NOT(tbl_Inventory[[#This Row],[On Backorder]]="Y")),"Y","")</f>
        <v/>
      </c>
      <c r="K15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52" s="27">
        <f>IF(tbl_Inventory[[#This Row],[Reorder?]]="Y",VLOOKUP(tbl_Inventory[[#This Row],[Category]],tbl_ReorderQty[],2,FALSE),0)</f>
        <v>0</v>
      </c>
      <c r="M152"/>
      <c r="N152" s="8"/>
      <c r="O152" s="9"/>
      <c r="P152" s="8"/>
      <c r="R152"/>
      <c r="S152" s="8"/>
      <c r="AC152" s="17">
        <v>7145</v>
      </c>
    </row>
    <row r="153" spans="1:29" x14ac:dyDescent="0.35">
      <c r="A153" s="22" t="s">
        <v>402</v>
      </c>
      <c r="B153" s="34" t="s">
        <v>403</v>
      </c>
      <c r="C153" s="35" t="s">
        <v>24</v>
      </c>
      <c r="D153" s="35">
        <v>3</v>
      </c>
      <c r="E153" s="35" t="s">
        <v>22</v>
      </c>
      <c r="F153" s="36" t="s">
        <v>25</v>
      </c>
      <c r="G153" s="16">
        <v>10052.65</v>
      </c>
      <c r="H153" s="25">
        <f>IF(tbl_Inventory[[#This Row],[Premium?]]="y",tbl_Inventory[[#This Row],[Cost Price]]+(tbl_Inventory[[#This Row],[Cost Price]]*Inventory!$P$4),tbl_Inventory[[#This Row],[Cost Price]]+(tbl_Inventory[[#This Row],[Cost Price]]*Inventory!$P$3))</f>
        <v>12565.8125</v>
      </c>
      <c r="I153" s="89" t="str">
        <f>IF(tbl_Inventory[[#This Row],[Num In Stock]]&lt;$P$5,"Y","")</f>
        <v>Y</v>
      </c>
      <c r="J153" s="90" t="str">
        <f>IF(AND(tbl_Inventory[[#This Row],[Num In Stock]]&lt;Inventory!$P$5,NOT(tbl_Inventory[[#This Row],[On Backorder]]="Y")),"Y","")</f>
        <v>Y</v>
      </c>
      <c r="K15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153" s="27">
        <f>IF(tbl_Inventory[[#This Row],[Reorder?]]="Y",VLOOKUP(tbl_Inventory[[#This Row],[Category]],tbl_ReorderQty[],2,FALSE),0)</f>
        <v>10</v>
      </c>
      <c r="M153"/>
      <c r="N153" s="8"/>
      <c r="O153" s="9"/>
      <c r="P153" s="8"/>
      <c r="R153"/>
      <c r="S153" s="8"/>
      <c r="AC153" s="17">
        <v>7475</v>
      </c>
    </row>
    <row r="154" spans="1:29" x14ac:dyDescent="0.35">
      <c r="A154" s="22" t="s">
        <v>544</v>
      </c>
      <c r="B154" s="34" t="s">
        <v>545</v>
      </c>
      <c r="C154" s="35" t="s">
        <v>24</v>
      </c>
      <c r="D154" s="35">
        <v>24</v>
      </c>
      <c r="E154" s="35" t="s">
        <v>22</v>
      </c>
      <c r="F154" s="36" t="s">
        <v>25</v>
      </c>
      <c r="G154" s="16">
        <v>12237.7</v>
      </c>
      <c r="H154" s="25">
        <f>IF(tbl_Inventory[[#This Row],[Premium?]]="y",tbl_Inventory[[#This Row],[Cost Price]]+(tbl_Inventory[[#This Row],[Cost Price]]*Inventory!$P$4),tbl_Inventory[[#This Row],[Cost Price]]+(tbl_Inventory[[#This Row],[Cost Price]]*Inventory!$P$3))</f>
        <v>15297.125</v>
      </c>
      <c r="I154" s="89" t="str">
        <f>IF(tbl_Inventory[[#This Row],[Num In Stock]]&lt;$P$5,"Y","")</f>
        <v/>
      </c>
      <c r="J154" s="90" t="str">
        <f>IF(AND(tbl_Inventory[[#This Row],[Num In Stock]]&lt;Inventory!$P$5,NOT(tbl_Inventory[[#This Row],[On Backorder]]="Y")),"Y","")</f>
        <v/>
      </c>
      <c r="K15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54" s="27">
        <f>IF(tbl_Inventory[[#This Row],[Reorder?]]="Y",VLOOKUP(tbl_Inventory[[#This Row],[Category]],tbl_ReorderQty[],2,FALSE),0)</f>
        <v>0</v>
      </c>
      <c r="M154"/>
      <c r="N154" s="8"/>
      <c r="O154" s="9"/>
      <c r="P154" s="8"/>
      <c r="R154"/>
      <c r="S154" s="8"/>
      <c r="AC154" s="17">
        <v>8795</v>
      </c>
    </row>
    <row r="155" spans="1:29" x14ac:dyDescent="0.35">
      <c r="A155" s="22" t="s">
        <v>622</v>
      </c>
      <c r="B155" s="34" t="s">
        <v>623</v>
      </c>
      <c r="C155" s="35" t="s">
        <v>24</v>
      </c>
      <c r="D155" s="35">
        <v>2</v>
      </c>
      <c r="E155" s="35" t="s">
        <v>22</v>
      </c>
      <c r="F155" s="36" t="s">
        <v>22</v>
      </c>
      <c r="G155" s="16">
        <v>15702.9</v>
      </c>
      <c r="H155" s="25">
        <f>IF(tbl_Inventory[[#This Row],[Premium?]]="y",tbl_Inventory[[#This Row],[Cost Price]]+(tbl_Inventory[[#This Row],[Cost Price]]*Inventory!$P$4),tbl_Inventory[[#This Row],[Cost Price]]+(tbl_Inventory[[#This Row],[Cost Price]]*Inventory!$P$3))</f>
        <v>18529.421999999999</v>
      </c>
      <c r="I155" s="89" t="str">
        <f>IF(tbl_Inventory[[#This Row],[Num In Stock]]&lt;$P$5,"Y","")</f>
        <v>Y</v>
      </c>
      <c r="J155" s="90" t="str">
        <f>IF(AND(tbl_Inventory[[#This Row],[Num In Stock]]&lt;Inventory!$P$5,NOT(tbl_Inventory[[#This Row],[On Backorder]]="Y")),"Y","")</f>
        <v>Y</v>
      </c>
      <c r="K15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155" s="27">
        <f>IF(tbl_Inventory[[#This Row],[Reorder?]]="Y",VLOOKUP(tbl_Inventory[[#This Row],[Category]],tbl_ReorderQty[],2,FALSE),0)</f>
        <v>10</v>
      </c>
      <c r="M155"/>
      <c r="N155" s="8"/>
      <c r="O155" s="9"/>
      <c r="P155" s="8"/>
      <c r="R155"/>
      <c r="S155" s="8"/>
      <c r="AC155" s="17">
        <v>9125</v>
      </c>
    </row>
    <row r="156" spans="1:29" x14ac:dyDescent="0.35">
      <c r="A156" s="22" t="s">
        <v>554</v>
      </c>
      <c r="B156" s="34" t="s">
        <v>555</v>
      </c>
      <c r="C156" s="35" t="s">
        <v>27</v>
      </c>
      <c r="D156" s="35">
        <v>4</v>
      </c>
      <c r="E156" s="35" t="s">
        <v>25</v>
      </c>
      <c r="F156" s="36" t="s">
        <v>25</v>
      </c>
      <c r="G156" s="16">
        <v>5142.8</v>
      </c>
      <c r="H156" s="25">
        <f>IF(tbl_Inventory[[#This Row],[Premium?]]="y",tbl_Inventory[[#This Row],[Cost Price]]+(tbl_Inventory[[#This Row],[Cost Price]]*Inventory!$P$4),tbl_Inventory[[#This Row],[Cost Price]]+(tbl_Inventory[[#This Row],[Cost Price]]*Inventory!$P$3))</f>
        <v>6428.5</v>
      </c>
      <c r="I156" s="89" t="str">
        <f>IF(tbl_Inventory[[#This Row],[Num In Stock]]&lt;$P$5,"Y","")</f>
        <v>Y</v>
      </c>
      <c r="J156" s="90" t="str">
        <f>IF(AND(tbl_Inventory[[#This Row],[Num In Stock]]&lt;Inventory!$P$5,NOT(tbl_Inventory[[#This Row],[On Backorder]]="Y")),"Y","")</f>
        <v/>
      </c>
      <c r="K15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56" s="27">
        <f>IF(tbl_Inventory[[#This Row],[Reorder?]]="Y",VLOOKUP(tbl_Inventory[[#This Row],[Category]],tbl_ReorderQty[],2,FALSE),0)</f>
        <v>0</v>
      </c>
      <c r="M156"/>
      <c r="N156" s="8"/>
      <c r="O156" s="9"/>
      <c r="P156" s="8"/>
      <c r="R156"/>
      <c r="S156" s="8"/>
      <c r="AC156" s="17">
        <v>6595</v>
      </c>
    </row>
    <row r="157" spans="1:29" x14ac:dyDescent="0.35">
      <c r="A157" s="22" t="s">
        <v>1094</v>
      </c>
      <c r="B157" s="34" t="s">
        <v>1095</v>
      </c>
      <c r="C157" s="35" t="s">
        <v>29</v>
      </c>
      <c r="D157" s="35">
        <v>5</v>
      </c>
      <c r="E157" s="35" t="s">
        <v>22</v>
      </c>
      <c r="F157" s="36" t="s">
        <v>22</v>
      </c>
      <c r="G157" s="16">
        <v>1116.9000000000001</v>
      </c>
      <c r="H157" s="25">
        <f>IF(tbl_Inventory[[#This Row],[Premium?]]="y",tbl_Inventory[[#This Row],[Cost Price]]+(tbl_Inventory[[#This Row],[Cost Price]]*Inventory!$P$4),tbl_Inventory[[#This Row],[Cost Price]]+(tbl_Inventory[[#This Row],[Cost Price]]*Inventory!$P$3))</f>
        <v>1317.942</v>
      </c>
      <c r="I157" s="89" t="str">
        <f>IF(tbl_Inventory[[#This Row],[Num In Stock]]&lt;$P$5,"Y","")</f>
        <v>Y</v>
      </c>
      <c r="J157" s="90" t="str">
        <f>IF(AND(tbl_Inventory[[#This Row],[Num In Stock]]&lt;Inventory!$P$5,NOT(tbl_Inventory[[#This Row],[On Backorder]]="Y")),"Y","")</f>
        <v>Y</v>
      </c>
      <c r="K15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157" s="27">
        <f>IF(tbl_Inventory[[#This Row],[Reorder?]]="Y",VLOOKUP(tbl_Inventory[[#This Row],[Category]],tbl_ReorderQty[],2,FALSE),0)</f>
        <v>35</v>
      </c>
      <c r="M157"/>
      <c r="N157" s="8"/>
      <c r="O157" s="9"/>
      <c r="P157" s="8"/>
      <c r="R157"/>
      <c r="S157" s="8"/>
      <c r="AC157" s="17">
        <v>6924</v>
      </c>
    </row>
    <row r="158" spans="1:29" x14ac:dyDescent="0.35">
      <c r="A158" s="22" t="s">
        <v>612</v>
      </c>
      <c r="B158" s="34" t="s">
        <v>613</v>
      </c>
      <c r="C158" s="35" t="s">
        <v>24</v>
      </c>
      <c r="D158" s="35">
        <v>11</v>
      </c>
      <c r="E158" s="35" t="s">
        <v>22</v>
      </c>
      <c r="F158" s="36" t="s">
        <v>25</v>
      </c>
      <c r="G158" s="16">
        <v>11654.7</v>
      </c>
      <c r="H158" s="25">
        <f>IF(tbl_Inventory[[#This Row],[Premium?]]="y",tbl_Inventory[[#This Row],[Cost Price]]+(tbl_Inventory[[#This Row],[Cost Price]]*Inventory!$P$4),tbl_Inventory[[#This Row],[Cost Price]]+(tbl_Inventory[[#This Row],[Cost Price]]*Inventory!$P$3))</f>
        <v>14568.375</v>
      </c>
      <c r="I158" s="89" t="str">
        <f>IF(tbl_Inventory[[#This Row],[Num In Stock]]&lt;$P$5,"Y","")</f>
        <v/>
      </c>
      <c r="J158" s="90" t="str">
        <f>IF(AND(tbl_Inventory[[#This Row],[Num In Stock]]&lt;Inventory!$P$5,NOT(tbl_Inventory[[#This Row],[On Backorder]]="Y")),"Y","")</f>
        <v/>
      </c>
      <c r="K15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58" s="27">
        <f>IF(tbl_Inventory[[#This Row],[Reorder?]]="Y",VLOOKUP(tbl_Inventory[[#This Row],[Category]],tbl_ReorderQty[],2,FALSE),0)</f>
        <v>0</v>
      </c>
      <c r="M158"/>
      <c r="N158" s="8"/>
      <c r="O158" s="9"/>
      <c r="P158" s="8"/>
      <c r="R158"/>
      <c r="S158" s="8"/>
      <c r="AC158" s="17">
        <v>9345</v>
      </c>
    </row>
    <row r="159" spans="1:29" x14ac:dyDescent="0.35">
      <c r="A159" s="22" t="s">
        <v>556</v>
      </c>
      <c r="B159" s="34" t="s">
        <v>557</v>
      </c>
      <c r="C159" s="35" t="s">
        <v>27</v>
      </c>
      <c r="D159" s="35">
        <v>29</v>
      </c>
      <c r="E159" s="35" t="s">
        <v>22</v>
      </c>
      <c r="F159" s="36" t="s">
        <v>25</v>
      </c>
      <c r="G159" s="16">
        <v>7848.9</v>
      </c>
      <c r="H159" s="25">
        <f>IF(tbl_Inventory[[#This Row],[Premium?]]="y",tbl_Inventory[[#This Row],[Cost Price]]+(tbl_Inventory[[#This Row],[Cost Price]]*Inventory!$P$4),tbl_Inventory[[#This Row],[Cost Price]]+(tbl_Inventory[[#This Row],[Cost Price]]*Inventory!$P$3))</f>
        <v>9811.125</v>
      </c>
      <c r="I159" s="89" t="str">
        <f>IF(tbl_Inventory[[#This Row],[Num In Stock]]&lt;$P$5,"Y","")</f>
        <v/>
      </c>
      <c r="J159" s="90" t="str">
        <f>IF(AND(tbl_Inventory[[#This Row],[Num In Stock]]&lt;Inventory!$P$5,NOT(tbl_Inventory[[#This Row],[On Backorder]]="Y")),"Y","")</f>
        <v/>
      </c>
      <c r="K15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59" s="27">
        <f>IF(tbl_Inventory[[#This Row],[Reorder?]]="Y",VLOOKUP(tbl_Inventory[[#This Row],[Category]],tbl_ReorderQty[],2,FALSE),0)</f>
        <v>0</v>
      </c>
      <c r="M159"/>
      <c r="N159" s="8"/>
      <c r="O159" s="9"/>
      <c r="P159" s="8"/>
      <c r="R159"/>
      <c r="S159" s="8"/>
      <c r="AC159" s="17">
        <v>9675</v>
      </c>
    </row>
    <row r="160" spans="1:29" x14ac:dyDescent="0.35">
      <c r="A160" s="22" t="s">
        <v>614</v>
      </c>
      <c r="B160" s="34" t="s">
        <v>615</v>
      </c>
      <c r="C160" s="35" t="s">
        <v>24</v>
      </c>
      <c r="D160" s="35">
        <v>1</v>
      </c>
      <c r="E160" s="35" t="s">
        <v>25</v>
      </c>
      <c r="F160" s="36" t="s">
        <v>22</v>
      </c>
      <c r="G160" s="16">
        <v>11891.25</v>
      </c>
      <c r="H160" s="25">
        <f>IF(tbl_Inventory[[#This Row],[Premium?]]="y",tbl_Inventory[[#This Row],[Cost Price]]+(tbl_Inventory[[#This Row],[Cost Price]]*Inventory!$P$4),tbl_Inventory[[#This Row],[Cost Price]]+(tbl_Inventory[[#This Row],[Cost Price]]*Inventory!$P$3))</f>
        <v>14031.674999999999</v>
      </c>
      <c r="I160" s="89" t="str">
        <f>IF(tbl_Inventory[[#This Row],[Num In Stock]]&lt;$P$5,"Y","")</f>
        <v>Y</v>
      </c>
      <c r="J160" s="90" t="str">
        <f>IF(AND(tbl_Inventory[[#This Row],[Num In Stock]]&lt;Inventory!$P$5,NOT(tbl_Inventory[[#This Row],[On Backorder]]="Y")),"Y","")</f>
        <v/>
      </c>
      <c r="K16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60" s="27">
        <f>IF(tbl_Inventory[[#This Row],[Reorder?]]="Y",VLOOKUP(tbl_Inventory[[#This Row],[Category]],tbl_ReorderQty[],2,FALSE),0)</f>
        <v>0</v>
      </c>
      <c r="M160"/>
      <c r="N160" s="8"/>
      <c r="O160" s="9"/>
      <c r="P160" s="8"/>
      <c r="R160"/>
      <c r="S160" s="8"/>
      <c r="AC160" s="17">
        <v>10995</v>
      </c>
    </row>
    <row r="161" spans="1:29" x14ac:dyDescent="0.35">
      <c r="A161" s="22" t="s">
        <v>294</v>
      </c>
      <c r="B161" s="34" t="s">
        <v>295</v>
      </c>
      <c r="C161" s="35" t="s">
        <v>27</v>
      </c>
      <c r="D161" s="35">
        <v>15</v>
      </c>
      <c r="E161" s="35" t="s">
        <v>22</v>
      </c>
      <c r="F161" s="36" t="s">
        <v>22</v>
      </c>
      <c r="G161" s="16">
        <v>5400.9</v>
      </c>
      <c r="H161" s="25">
        <f>IF(tbl_Inventory[[#This Row],[Premium?]]="y",tbl_Inventory[[#This Row],[Cost Price]]+(tbl_Inventory[[#This Row],[Cost Price]]*Inventory!$P$4),tbl_Inventory[[#This Row],[Cost Price]]+(tbl_Inventory[[#This Row],[Cost Price]]*Inventory!$P$3))</f>
        <v>6373.0619999999999</v>
      </c>
      <c r="I161" s="89" t="str">
        <f>IF(tbl_Inventory[[#This Row],[Num In Stock]]&lt;$P$5,"Y","")</f>
        <v/>
      </c>
      <c r="J161" s="90" t="str">
        <f>IF(AND(tbl_Inventory[[#This Row],[Num In Stock]]&lt;Inventory!$P$5,NOT(tbl_Inventory[[#This Row],[On Backorder]]="Y")),"Y","")</f>
        <v/>
      </c>
      <c r="K16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61" s="27">
        <f>IF(tbl_Inventory[[#This Row],[Reorder?]]="Y",VLOOKUP(tbl_Inventory[[#This Row],[Category]],tbl_ReorderQty[],2,FALSE),0)</f>
        <v>0</v>
      </c>
      <c r="M161"/>
      <c r="N161" s="8"/>
      <c r="O161" s="9"/>
      <c r="P161" s="8"/>
      <c r="R161"/>
      <c r="S161" s="8"/>
      <c r="AC161" s="17">
        <v>11325</v>
      </c>
    </row>
    <row r="162" spans="1:29" x14ac:dyDescent="0.35">
      <c r="A162" s="22" t="s">
        <v>620</v>
      </c>
      <c r="B162" s="34" t="s">
        <v>621</v>
      </c>
      <c r="C162" s="35" t="s">
        <v>24</v>
      </c>
      <c r="D162" s="35">
        <v>18</v>
      </c>
      <c r="E162" s="35" t="s">
        <v>22</v>
      </c>
      <c r="F162" s="36" t="s">
        <v>25</v>
      </c>
      <c r="G162" s="16">
        <v>14497.25</v>
      </c>
      <c r="H162" s="25">
        <f>IF(tbl_Inventory[[#This Row],[Premium?]]="y",tbl_Inventory[[#This Row],[Cost Price]]+(tbl_Inventory[[#This Row],[Cost Price]]*Inventory!$P$4),tbl_Inventory[[#This Row],[Cost Price]]+(tbl_Inventory[[#This Row],[Cost Price]]*Inventory!$P$3))</f>
        <v>18121.5625</v>
      </c>
      <c r="I162" s="89" t="str">
        <f>IF(tbl_Inventory[[#This Row],[Num In Stock]]&lt;$P$5,"Y","")</f>
        <v/>
      </c>
      <c r="J162" s="90" t="str">
        <f>IF(AND(tbl_Inventory[[#This Row],[Num In Stock]]&lt;Inventory!$P$5,NOT(tbl_Inventory[[#This Row],[On Backorder]]="Y")),"Y","")</f>
        <v/>
      </c>
      <c r="K16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62" s="27">
        <f>IF(tbl_Inventory[[#This Row],[Reorder?]]="Y",VLOOKUP(tbl_Inventory[[#This Row],[Category]],tbl_ReorderQty[],2,FALSE),0)</f>
        <v>0</v>
      </c>
      <c r="M162"/>
      <c r="N162" s="8"/>
      <c r="O162" s="9"/>
      <c r="P162" s="8"/>
      <c r="R162"/>
      <c r="S162" s="8"/>
      <c r="AC162" s="17">
        <v>2745</v>
      </c>
    </row>
    <row r="163" spans="1:29" x14ac:dyDescent="0.35">
      <c r="A163" s="22" t="s">
        <v>550</v>
      </c>
      <c r="B163" s="34" t="s">
        <v>551</v>
      </c>
      <c r="C163" s="35" t="s">
        <v>27</v>
      </c>
      <c r="D163" s="35">
        <v>11</v>
      </c>
      <c r="E163" s="35" t="s">
        <v>22</v>
      </c>
      <c r="F163" s="36" t="s">
        <v>25</v>
      </c>
      <c r="G163" s="16">
        <v>9965.25</v>
      </c>
      <c r="H163" s="25">
        <f>IF(tbl_Inventory[[#This Row],[Premium?]]="y",tbl_Inventory[[#This Row],[Cost Price]]+(tbl_Inventory[[#This Row],[Cost Price]]*Inventory!$P$4),tbl_Inventory[[#This Row],[Cost Price]]+(tbl_Inventory[[#This Row],[Cost Price]]*Inventory!$P$3))</f>
        <v>12456.5625</v>
      </c>
      <c r="I163" s="89" t="str">
        <f>IF(tbl_Inventory[[#This Row],[Num In Stock]]&lt;$P$5,"Y","")</f>
        <v/>
      </c>
      <c r="J163" s="90" t="str">
        <f>IF(AND(tbl_Inventory[[#This Row],[Num In Stock]]&lt;Inventory!$P$5,NOT(tbl_Inventory[[#This Row],[On Backorder]]="Y")),"Y","")</f>
        <v/>
      </c>
      <c r="K16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63" s="27">
        <f>IF(tbl_Inventory[[#This Row],[Reorder?]]="Y",VLOOKUP(tbl_Inventory[[#This Row],[Category]],tbl_ReorderQty[],2,FALSE),0)</f>
        <v>0</v>
      </c>
      <c r="M163"/>
      <c r="N163" s="8"/>
      <c r="O163" s="9"/>
      <c r="P163" s="8"/>
      <c r="R163"/>
      <c r="S163" s="8"/>
      <c r="AC163" s="17">
        <v>4395</v>
      </c>
    </row>
    <row r="164" spans="1:29" x14ac:dyDescent="0.35">
      <c r="A164" s="22" t="s">
        <v>602</v>
      </c>
      <c r="B164" s="34" t="s">
        <v>603</v>
      </c>
      <c r="C164" s="35" t="s">
        <v>24</v>
      </c>
      <c r="D164" s="35">
        <v>2</v>
      </c>
      <c r="E164" s="35" t="s">
        <v>22</v>
      </c>
      <c r="F164" s="36" t="s">
        <v>22</v>
      </c>
      <c r="G164" s="16">
        <v>12112.5</v>
      </c>
      <c r="H164" s="25">
        <f>IF(tbl_Inventory[[#This Row],[Premium?]]="y",tbl_Inventory[[#This Row],[Cost Price]]+(tbl_Inventory[[#This Row],[Cost Price]]*Inventory!$P$4),tbl_Inventory[[#This Row],[Cost Price]]+(tbl_Inventory[[#This Row],[Cost Price]]*Inventory!$P$3))</f>
        <v>14292.75</v>
      </c>
      <c r="I164" s="89" t="str">
        <f>IF(tbl_Inventory[[#This Row],[Num In Stock]]&lt;$P$5,"Y","")</f>
        <v>Y</v>
      </c>
      <c r="J164" s="90" t="str">
        <f>IF(AND(tbl_Inventory[[#This Row],[Num In Stock]]&lt;Inventory!$P$5,NOT(tbl_Inventory[[#This Row],[On Backorder]]="Y")),"Y","")</f>
        <v>Y</v>
      </c>
      <c r="K16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164" s="27">
        <f>IF(tbl_Inventory[[#This Row],[Reorder?]]="Y",VLOOKUP(tbl_Inventory[[#This Row],[Category]],tbl_ReorderQty[],2,FALSE),0)</f>
        <v>10</v>
      </c>
      <c r="M164"/>
      <c r="N164" s="8"/>
      <c r="O164" s="9"/>
      <c r="P164" s="8"/>
      <c r="R164"/>
      <c r="S164" s="8"/>
      <c r="AC164" s="17">
        <v>1095</v>
      </c>
    </row>
    <row r="165" spans="1:29" x14ac:dyDescent="0.35">
      <c r="A165" s="22" t="s">
        <v>404</v>
      </c>
      <c r="B165" s="34" t="s">
        <v>405</v>
      </c>
      <c r="C165" s="35" t="s">
        <v>24</v>
      </c>
      <c r="D165" s="35">
        <v>19</v>
      </c>
      <c r="E165" s="35" t="s">
        <v>22</v>
      </c>
      <c r="F165" s="36" t="s">
        <v>25</v>
      </c>
      <c r="G165" s="16">
        <v>10600</v>
      </c>
      <c r="H165" s="25">
        <f>IF(tbl_Inventory[[#This Row],[Premium?]]="y",tbl_Inventory[[#This Row],[Cost Price]]+(tbl_Inventory[[#This Row],[Cost Price]]*Inventory!$P$4),tbl_Inventory[[#This Row],[Cost Price]]+(tbl_Inventory[[#This Row],[Cost Price]]*Inventory!$P$3))</f>
        <v>13250</v>
      </c>
      <c r="I165" s="89" t="str">
        <f>IF(tbl_Inventory[[#This Row],[Num In Stock]]&lt;$P$5,"Y","")</f>
        <v/>
      </c>
      <c r="J165" s="90" t="str">
        <f>IF(AND(tbl_Inventory[[#This Row],[Num In Stock]]&lt;Inventory!$P$5,NOT(tbl_Inventory[[#This Row],[On Backorder]]="Y")),"Y","")</f>
        <v/>
      </c>
      <c r="K16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65" s="27">
        <f>IF(tbl_Inventory[[#This Row],[Reorder?]]="Y",VLOOKUP(tbl_Inventory[[#This Row],[Category]],tbl_ReorderQty[],2,FALSE),0)</f>
        <v>0</v>
      </c>
      <c r="M165"/>
      <c r="N165" s="8"/>
      <c r="O165" s="9"/>
      <c r="P165" s="8"/>
      <c r="R165"/>
      <c r="S165" s="8"/>
      <c r="AC165" s="17">
        <v>1425</v>
      </c>
    </row>
    <row r="166" spans="1:29" x14ac:dyDescent="0.35">
      <c r="A166" s="22" t="s">
        <v>216</v>
      </c>
      <c r="B166" s="34" t="s">
        <v>217</v>
      </c>
      <c r="C166" s="35" t="s">
        <v>28</v>
      </c>
      <c r="D166" s="35">
        <v>23</v>
      </c>
      <c r="E166" s="35" t="s">
        <v>22</v>
      </c>
      <c r="F166" s="36" t="s">
        <v>25</v>
      </c>
      <c r="G166" s="16">
        <v>3249.75</v>
      </c>
      <c r="H166" s="25">
        <f>IF(tbl_Inventory[[#This Row],[Premium?]]="y",tbl_Inventory[[#This Row],[Cost Price]]+(tbl_Inventory[[#This Row],[Cost Price]]*Inventory!$P$4),tbl_Inventory[[#This Row],[Cost Price]]+(tbl_Inventory[[#This Row],[Cost Price]]*Inventory!$P$3))</f>
        <v>4062.1875</v>
      </c>
      <c r="I166" s="89" t="str">
        <f>IF(tbl_Inventory[[#This Row],[Num In Stock]]&lt;$P$5,"Y","")</f>
        <v/>
      </c>
      <c r="J166" s="90" t="str">
        <f>IF(AND(tbl_Inventory[[#This Row],[Num In Stock]]&lt;Inventory!$P$5,NOT(tbl_Inventory[[#This Row],[On Backorder]]="Y")),"Y","")</f>
        <v/>
      </c>
      <c r="K16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66" s="27">
        <f>IF(tbl_Inventory[[#This Row],[Reorder?]]="Y",VLOOKUP(tbl_Inventory[[#This Row],[Category]],tbl_ReorderQty[],2,FALSE),0)</f>
        <v>0</v>
      </c>
      <c r="M166"/>
      <c r="N166" s="8"/>
      <c r="O166" s="9"/>
      <c r="P166" s="8"/>
      <c r="R166"/>
      <c r="S166" s="8"/>
      <c r="AC166" s="17">
        <v>1645</v>
      </c>
    </row>
    <row r="167" spans="1:29" x14ac:dyDescent="0.35">
      <c r="A167" s="22" t="s">
        <v>624</v>
      </c>
      <c r="B167" s="34" t="s">
        <v>625</v>
      </c>
      <c r="C167" s="35" t="s">
        <v>24</v>
      </c>
      <c r="D167" s="35">
        <v>12</v>
      </c>
      <c r="E167" s="35" t="s">
        <v>22</v>
      </c>
      <c r="F167" s="36" t="s">
        <v>25</v>
      </c>
      <c r="G167" s="16">
        <v>16354</v>
      </c>
      <c r="H167" s="25">
        <f>IF(tbl_Inventory[[#This Row],[Premium?]]="y",tbl_Inventory[[#This Row],[Cost Price]]+(tbl_Inventory[[#This Row],[Cost Price]]*Inventory!$P$4),tbl_Inventory[[#This Row],[Cost Price]]+(tbl_Inventory[[#This Row],[Cost Price]]*Inventory!$P$3))</f>
        <v>20442.5</v>
      </c>
      <c r="I167" s="89" t="str">
        <f>IF(tbl_Inventory[[#This Row],[Num In Stock]]&lt;$P$5,"Y","")</f>
        <v/>
      </c>
      <c r="J167" s="90" t="str">
        <f>IF(AND(tbl_Inventory[[#This Row],[Num In Stock]]&lt;Inventory!$P$5,NOT(tbl_Inventory[[#This Row],[On Backorder]]="Y")),"Y","")</f>
        <v/>
      </c>
      <c r="K16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67" s="27">
        <f>IF(tbl_Inventory[[#This Row],[Reorder?]]="Y",VLOOKUP(tbl_Inventory[[#This Row],[Category]],tbl_ReorderQty[],2,FALSE),0)</f>
        <v>0</v>
      </c>
      <c r="M167"/>
      <c r="N167" s="8"/>
      <c r="O167" s="9"/>
      <c r="P167" s="8"/>
      <c r="R167"/>
      <c r="S167" s="8"/>
      <c r="AC167" s="17">
        <v>1975</v>
      </c>
    </row>
    <row r="168" spans="1:29" x14ac:dyDescent="0.35">
      <c r="A168" s="22" t="s">
        <v>604</v>
      </c>
      <c r="B168" s="34" t="s">
        <v>605</v>
      </c>
      <c r="C168" s="35" t="s">
        <v>27</v>
      </c>
      <c r="D168" s="35">
        <v>17</v>
      </c>
      <c r="E168" s="35" t="s">
        <v>22</v>
      </c>
      <c r="F168" s="36" t="s">
        <v>22</v>
      </c>
      <c r="G168" s="16">
        <v>9602.25</v>
      </c>
      <c r="H168" s="25">
        <f>IF(tbl_Inventory[[#This Row],[Premium?]]="y",tbl_Inventory[[#This Row],[Cost Price]]+(tbl_Inventory[[#This Row],[Cost Price]]*Inventory!$P$4),tbl_Inventory[[#This Row],[Cost Price]]+(tbl_Inventory[[#This Row],[Cost Price]]*Inventory!$P$3))</f>
        <v>11330.655000000001</v>
      </c>
      <c r="I168" s="89" t="str">
        <f>IF(tbl_Inventory[[#This Row],[Num In Stock]]&lt;$P$5,"Y","")</f>
        <v/>
      </c>
      <c r="J168" s="90" t="str">
        <f>IF(AND(tbl_Inventory[[#This Row],[Num In Stock]]&lt;Inventory!$P$5,NOT(tbl_Inventory[[#This Row],[On Backorder]]="Y")),"Y","")</f>
        <v/>
      </c>
      <c r="K16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68" s="27">
        <f>IF(tbl_Inventory[[#This Row],[Reorder?]]="Y",VLOOKUP(tbl_Inventory[[#This Row],[Category]],tbl_ReorderQty[],2,FALSE),0)</f>
        <v>0</v>
      </c>
      <c r="M168"/>
      <c r="N168" s="8"/>
      <c r="O168" s="9"/>
      <c r="P168" s="8"/>
      <c r="R168"/>
      <c r="S168" s="8"/>
      <c r="AC168" s="17">
        <v>55</v>
      </c>
    </row>
    <row r="169" spans="1:29" x14ac:dyDescent="0.35">
      <c r="A169" s="22" t="s">
        <v>552</v>
      </c>
      <c r="B169" s="34" t="s">
        <v>553</v>
      </c>
      <c r="C169" s="35" t="s">
        <v>27</v>
      </c>
      <c r="D169" s="35">
        <v>20</v>
      </c>
      <c r="E169" s="35" t="s">
        <v>22</v>
      </c>
      <c r="F169" s="36" t="s">
        <v>25</v>
      </c>
      <c r="G169" s="16">
        <v>9307.5</v>
      </c>
      <c r="H169" s="25">
        <f>IF(tbl_Inventory[[#This Row],[Premium?]]="y",tbl_Inventory[[#This Row],[Cost Price]]+(tbl_Inventory[[#This Row],[Cost Price]]*Inventory!$P$4),tbl_Inventory[[#This Row],[Cost Price]]+(tbl_Inventory[[#This Row],[Cost Price]]*Inventory!$P$3))</f>
        <v>11634.375</v>
      </c>
      <c r="I169" s="89" t="str">
        <f>IF(tbl_Inventory[[#This Row],[Num In Stock]]&lt;$P$5,"Y","")</f>
        <v/>
      </c>
      <c r="J169" s="90" t="str">
        <f>IF(AND(tbl_Inventory[[#This Row],[Num In Stock]]&lt;Inventory!$P$5,NOT(tbl_Inventory[[#This Row],[On Backorder]]="Y")),"Y","")</f>
        <v/>
      </c>
      <c r="K16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69" s="27">
        <f>IF(tbl_Inventory[[#This Row],[Reorder?]]="Y",VLOOKUP(tbl_Inventory[[#This Row],[Category]],tbl_ReorderQty[],2,FALSE),0)</f>
        <v>0</v>
      </c>
      <c r="M169"/>
      <c r="N169" s="8"/>
      <c r="O169" s="9"/>
      <c r="P169" s="8"/>
      <c r="R169"/>
      <c r="S169" s="8"/>
      <c r="AC169" s="17">
        <v>1095</v>
      </c>
    </row>
    <row r="170" spans="1:29" x14ac:dyDescent="0.35">
      <c r="A170" s="22" t="s">
        <v>558</v>
      </c>
      <c r="B170" s="34" t="s">
        <v>559</v>
      </c>
      <c r="C170" s="35" t="s">
        <v>27</v>
      </c>
      <c r="D170" s="35">
        <v>26</v>
      </c>
      <c r="E170" s="35" t="s">
        <v>22</v>
      </c>
      <c r="F170" s="36" t="s">
        <v>22</v>
      </c>
      <c r="G170" s="16">
        <v>8346</v>
      </c>
      <c r="H170" s="25">
        <f>IF(tbl_Inventory[[#This Row],[Premium?]]="y",tbl_Inventory[[#This Row],[Cost Price]]+(tbl_Inventory[[#This Row],[Cost Price]]*Inventory!$P$4),tbl_Inventory[[#This Row],[Cost Price]]+(tbl_Inventory[[#This Row],[Cost Price]]*Inventory!$P$3))</f>
        <v>9848.2800000000007</v>
      </c>
      <c r="I170" s="89" t="str">
        <f>IF(tbl_Inventory[[#This Row],[Num In Stock]]&lt;$P$5,"Y","")</f>
        <v/>
      </c>
      <c r="J170" s="90" t="str">
        <f>IF(AND(tbl_Inventory[[#This Row],[Num In Stock]]&lt;Inventory!$P$5,NOT(tbl_Inventory[[#This Row],[On Backorder]]="Y")),"Y","")</f>
        <v/>
      </c>
      <c r="K17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70" s="27">
        <f>IF(tbl_Inventory[[#This Row],[Reorder?]]="Y",VLOOKUP(tbl_Inventory[[#This Row],[Category]],tbl_ReorderQty[],2,FALSE),0)</f>
        <v>0</v>
      </c>
      <c r="M170"/>
      <c r="N170" s="8"/>
      <c r="O170" s="9"/>
      <c r="P170" s="8"/>
      <c r="R170"/>
      <c r="S170" s="8"/>
      <c r="AC170" s="17">
        <v>1370</v>
      </c>
    </row>
    <row r="171" spans="1:29" x14ac:dyDescent="0.35">
      <c r="A171" s="22" t="s">
        <v>542</v>
      </c>
      <c r="B171" s="34" t="s">
        <v>543</v>
      </c>
      <c r="C171" s="35" t="s">
        <v>27</v>
      </c>
      <c r="D171" s="35">
        <v>12</v>
      </c>
      <c r="E171" s="35" t="s">
        <v>22</v>
      </c>
      <c r="F171" s="36" t="s">
        <v>22</v>
      </c>
      <c r="G171" s="16">
        <v>5538.75</v>
      </c>
      <c r="H171" s="25">
        <f>IF(tbl_Inventory[[#This Row],[Premium?]]="y",tbl_Inventory[[#This Row],[Cost Price]]+(tbl_Inventory[[#This Row],[Cost Price]]*Inventory!$P$4),tbl_Inventory[[#This Row],[Cost Price]]+(tbl_Inventory[[#This Row],[Cost Price]]*Inventory!$P$3))</f>
        <v>6535.7250000000004</v>
      </c>
      <c r="I171" s="89" t="str">
        <f>IF(tbl_Inventory[[#This Row],[Num In Stock]]&lt;$P$5,"Y","")</f>
        <v/>
      </c>
      <c r="J171" s="90" t="str">
        <f>IF(AND(tbl_Inventory[[#This Row],[Num In Stock]]&lt;Inventory!$P$5,NOT(tbl_Inventory[[#This Row],[On Backorder]]="Y")),"Y","")</f>
        <v/>
      </c>
      <c r="K17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71" s="27">
        <f>IF(tbl_Inventory[[#This Row],[Reorder?]]="Y",VLOOKUP(tbl_Inventory[[#This Row],[Category]],tbl_ReorderQty[],2,FALSE),0)</f>
        <v>0</v>
      </c>
      <c r="M171"/>
      <c r="N171" s="8"/>
      <c r="O171" s="9"/>
      <c r="P171" s="8"/>
      <c r="R171"/>
      <c r="S171" s="8"/>
      <c r="AC171" s="17">
        <v>2745</v>
      </c>
    </row>
    <row r="172" spans="1:29" x14ac:dyDescent="0.35">
      <c r="A172" s="22" t="s">
        <v>732</v>
      </c>
      <c r="B172" s="34" t="s">
        <v>733</v>
      </c>
      <c r="C172" s="35" t="s">
        <v>28</v>
      </c>
      <c r="D172" s="35">
        <v>0</v>
      </c>
      <c r="E172" s="35" t="s">
        <v>25</v>
      </c>
      <c r="F172" s="36" t="s">
        <v>25</v>
      </c>
      <c r="G172" s="16">
        <v>2348.65</v>
      </c>
      <c r="H172" s="25">
        <f>IF(tbl_Inventory[[#This Row],[Premium?]]="y",tbl_Inventory[[#This Row],[Cost Price]]+(tbl_Inventory[[#This Row],[Cost Price]]*Inventory!$P$4),tbl_Inventory[[#This Row],[Cost Price]]+(tbl_Inventory[[#This Row],[Cost Price]]*Inventory!$P$3))</f>
        <v>2935.8125</v>
      </c>
      <c r="I172" s="89" t="str">
        <f>IF(tbl_Inventory[[#This Row],[Num In Stock]]&lt;$P$5,"Y","")</f>
        <v>Y</v>
      </c>
      <c r="J172" s="90" t="str">
        <f>IF(AND(tbl_Inventory[[#This Row],[Num In Stock]]&lt;Inventory!$P$5,NOT(tbl_Inventory[[#This Row],[On Backorder]]="Y")),"Y","")</f>
        <v/>
      </c>
      <c r="K17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72" s="27">
        <f>IF(tbl_Inventory[[#This Row],[Reorder?]]="Y",VLOOKUP(tbl_Inventory[[#This Row],[Category]],tbl_ReorderQty[],2,FALSE),0)</f>
        <v>0</v>
      </c>
      <c r="M172"/>
      <c r="N172" s="8"/>
      <c r="O172" s="9"/>
      <c r="P172" s="8"/>
      <c r="R172"/>
      <c r="S172" s="8"/>
      <c r="AC172" s="17">
        <v>10995</v>
      </c>
    </row>
    <row r="173" spans="1:29" x14ac:dyDescent="0.35">
      <c r="A173" s="22" t="s">
        <v>734</v>
      </c>
      <c r="B173" s="34" t="s">
        <v>735</v>
      </c>
      <c r="C173" s="35" t="s">
        <v>29</v>
      </c>
      <c r="D173" s="35">
        <v>16</v>
      </c>
      <c r="E173" s="35" t="s">
        <v>22</v>
      </c>
      <c r="F173" s="36" t="s">
        <v>22</v>
      </c>
      <c r="G173" s="16">
        <v>1727.25</v>
      </c>
      <c r="H173" s="25">
        <f>IF(tbl_Inventory[[#This Row],[Premium?]]="y",tbl_Inventory[[#This Row],[Cost Price]]+(tbl_Inventory[[#This Row],[Cost Price]]*Inventory!$P$4),tbl_Inventory[[#This Row],[Cost Price]]+(tbl_Inventory[[#This Row],[Cost Price]]*Inventory!$P$3))</f>
        <v>2038.155</v>
      </c>
      <c r="I173" s="89" t="str">
        <f>IF(tbl_Inventory[[#This Row],[Num In Stock]]&lt;$P$5,"Y","")</f>
        <v/>
      </c>
      <c r="J173" s="90" t="str">
        <f>IF(AND(tbl_Inventory[[#This Row],[Num In Stock]]&lt;Inventory!$P$5,NOT(tbl_Inventory[[#This Row],[On Backorder]]="Y")),"Y","")</f>
        <v/>
      </c>
      <c r="K17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73" s="27">
        <f>IF(tbl_Inventory[[#This Row],[Reorder?]]="Y",VLOOKUP(tbl_Inventory[[#This Row],[Category]],tbl_ReorderQty[],2,FALSE),0)</f>
        <v>0</v>
      </c>
      <c r="M173"/>
      <c r="N173" s="8"/>
      <c r="O173" s="9"/>
      <c r="P173" s="8"/>
      <c r="R173"/>
      <c r="S173" s="8"/>
      <c r="AC173" s="17">
        <v>17595</v>
      </c>
    </row>
    <row r="174" spans="1:29" x14ac:dyDescent="0.35">
      <c r="A174" s="22" t="s">
        <v>740</v>
      </c>
      <c r="B174" s="34" t="s">
        <v>741</v>
      </c>
      <c r="C174" s="35" t="s">
        <v>29</v>
      </c>
      <c r="D174" s="35">
        <v>22</v>
      </c>
      <c r="E174" s="35" t="s">
        <v>22</v>
      </c>
      <c r="F174" s="36" t="s">
        <v>25</v>
      </c>
      <c r="G174" s="16">
        <v>1138.8</v>
      </c>
      <c r="H174" s="25">
        <f>IF(tbl_Inventory[[#This Row],[Premium?]]="y",tbl_Inventory[[#This Row],[Cost Price]]+(tbl_Inventory[[#This Row],[Cost Price]]*Inventory!$P$4),tbl_Inventory[[#This Row],[Cost Price]]+(tbl_Inventory[[#This Row],[Cost Price]]*Inventory!$P$3))</f>
        <v>1423.5</v>
      </c>
      <c r="I174" s="89" t="str">
        <f>IF(tbl_Inventory[[#This Row],[Num In Stock]]&lt;$P$5,"Y","")</f>
        <v/>
      </c>
      <c r="J174" s="90" t="str">
        <f>IF(AND(tbl_Inventory[[#This Row],[Num In Stock]]&lt;Inventory!$P$5,NOT(tbl_Inventory[[#This Row],[On Backorder]]="Y")),"Y","")</f>
        <v/>
      </c>
      <c r="K17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74" s="27">
        <f>IF(tbl_Inventory[[#This Row],[Reorder?]]="Y",VLOOKUP(tbl_Inventory[[#This Row],[Category]],tbl_ReorderQty[],2,FALSE),0)</f>
        <v>0</v>
      </c>
      <c r="M174"/>
      <c r="N174" s="8"/>
      <c r="O174" s="9"/>
      <c r="P174" s="8"/>
      <c r="R174"/>
      <c r="S174" s="8"/>
      <c r="AC174" s="17">
        <v>21995</v>
      </c>
    </row>
    <row r="175" spans="1:29" x14ac:dyDescent="0.35">
      <c r="A175" s="22" t="s">
        <v>576</v>
      </c>
      <c r="B175" s="34" t="s">
        <v>577</v>
      </c>
      <c r="C175" s="35" t="s">
        <v>27</v>
      </c>
      <c r="D175" s="35">
        <v>11</v>
      </c>
      <c r="E175" s="35" t="s">
        <v>22</v>
      </c>
      <c r="F175" s="36" t="s">
        <v>22</v>
      </c>
      <c r="G175" s="16">
        <v>7056.65</v>
      </c>
      <c r="H175" s="25">
        <f>IF(tbl_Inventory[[#This Row],[Premium?]]="y",tbl_Inventory[[#This Row],[Cost Price]]+(tbl_Inventory[[#This Row],[Cost Price]]*Inventory!$P$4),tbl_Inventory[[#This Row],[Cost Price]]+(tbl_Inventory[[#This Row],[Cost Price]]*Inventory!$P$3))</f>
        <v>8326.8469999999998</v>
      </c>
      <c r="I175" s="89" t="str">
        <f>IF(tbl_Inventory[[#This Row],[Num In Stock]]&lt;$P$5,"Y","")</f>
        <v/>
      </c>
      <c r="J175" s="90" t="str">
        <f>IF(AND(tbl_Inventory[[#This Row],[Num In Stock]]&lt;Inventory!$P$5,NOT(tbl_Inventory[[#This Row],[On Backorder]]="Y")),"Y","")</f>
        <v/>
      </c>
      <c r="K17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75" s="27">
        <f>IF(tbl_Inventory[[#This Row],[Reorder?]]="Y",VLOOKUP(tbl_Inventory[[#This Row],[Category]],tbl_ReorderQty[],2,FALSE),0)</f>
        <v>0</v>
      </c>
      <c r="M175"/>
      <c r="N175" s="8"/>
      <c r="O175" s="9"/>
      <c r="P175" s="8"/>
      <c r="R175"/>
      <c r="S175" s="8"/>
      <c r="AC175" s="17">
        <v>21995</v>
      </c>
    </row>
    <row r="176" spans="1:29" x14ac:dyDescent="0.35">
      <c r="A176" s="22" t="s">
        <v>594</v>
      </c>
      <c r="B176" s="34" t="s">
        <v>595</v>
      </c>
      <c r="C176" s="35" t="s">
        <v>27</v>
      </c>
      <c r="D176" s="35">
        <v>3</v>
      </c>
      <c r="E176" s="35" t="s">
        <v>25</v>
      </c>
      <c r="F176" s="36" t="s">
        <v>22</v>
      </c>
      <c r="G176" s="16">
        <v>7202</v>
      </c>
      <c r="H176" s="25">
        <f>IF(tbl_Inventory[[#This Row],[Premium?]]="y",tbl_Inventory[[#This Row],[Cost Price]]+(tbl_Inventory[[#This Row],[Cost Price]]*Inventory!$P$4),tbl_Inventory[[#This Row],[Cost Price]]+(tbl_Inventory[[#This Row],[Cost Price]]*Inventory!$P$3))</f>
        <v>8498.36</v>
      </c>
      <c r="I176" s="89" t="str">
        <f>IF(tbl_Inventory[[#This Row],[Num In Stock]]&lt;$P$5,"Y","")</f>
        <v>Y</v>
      </c>
      <c r="J176" s="90" t="str">
        <f>IF(AND(tbl_Inventory[[#This Row],[Num In Stock]]&lt;Inventory!$P$5,NOT(tbl_Inventory[[#This Row],[On Backorder]]="Y")),"Y","")</f>
        <v/>
      </c>
      <c r="K17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76" s="27">
        <f>IF(tbl_Inventory[[#This Row],[Reorder?]]="Y",VLOOKUP(tbl_Inventory[[#This Row],[Category]],tbl_ReorderQty[],2,FALSE),0)</f>
        <v>0</v>
      </c>
      <c r="M176"/>
      <c r="N176" s="8"/>
      <c r="O176" s="9"/>
      <c r="P176" s="8"/>
      <c r="R176"/>
      <c r="S176" s="8"/>
      <c r="AC176" s="17">
        <v>21995</v>
      </c>
    </row>
    <row r="177" spans="1:29" x14ac:dyDescent="0.35">
      <c r="A177" s="22" t="s">
        <v>578</v>
      </c>
      <c r="B177" s="34" t="s">
        <v>579</v>
      </c>
      <c r="C177" s="35" t="s">
        <v>27</v>
      </c>
      <c r="D177" s="35">
        <v>17</v>
      </c>
      <c r="E177" s="35" t="s">
        <v>22</v>
      </c>
      <c r="F177" s="36" t="s">
        <v>22</v>
      </c>
      <c r="G177" s="16">
        <v>9905.7000000000007</v>
      </c>
      <c r="H177" s="25">
        <f>IF(tbl_Inventory[[#This Row],[Premium?]]="y",tbl_Inventory[[#This Row],[Cost Price]]+(tbl_Inventory[[#This Row],[Cost Price]]*Inventory!$P$4),tbl_Inventory[[#This Row],[Cost Price]]+(tbl_Inventory[[#This Row],[Cost Price]]*Inventory!$P$3))</f>
        <v>11688.726000000001</v>
      </c>
      <c r="I177" s="89" t="str">
        <f>IF(tbl_Inventory[[#This Row],[Num In Stock]]&lt;$P$5,"Y","")</f>
        <v/>
      </c>
      <c r="J177" s="90" t="str">
        <f>IF(AND(tbl_Inventory[[#This Row],[Num In Stock]]&lt;Inventory!$P$5,NOT(tbl_Inventory[[#This Row],[On Backorder]]="Y")),"Y","")</f>
        <v/>
      </c>
      <c r="K17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77" s="27">
        <f>IF(tbl_Inventory[[#This Row],[Reorder?]]="Y",VLOOKUP(tbl_Inventory[[#This Row],[Category]],tbl_ReorderQty[],2,FALSE),0)</f>
        <v>0</v>
      </c>
      <c r="M177"/>
      <c r="N177" s="8"/>
      <c r="O177" s="9"/>
      <c r="P177" s="8"/>
      <c r="R177"/>
      <c r="S177" s="8"/>
      <c r="AC177" s="17">
        <v>21995</v>
      </c>
    </row>
    <row r="178" spans="1:29" x14ac:dyDescent="0.35">
      <c r="A178" s="22" t="s">
        <v>290</v>
      </c>
      <c r="B178" s="34" t="s">
        <v>291</v>
      </c>
      <c r="C178" s="35" t="s">
        <v>27</v>
      </c>
      <c r="D178" s="35">
        <v>28</v>
      </c>
      <c r="E178" s="35" t="s">
        <v>22</v>
      </c>
      <c r="F178" s="36" t="s">
        <v>25</v>
      </c>
      <c r="G178" s="16">
        <v>5879.65</v>
      </c>
      <c r="H178" s="25">
        <f>IF(tbl_Inventory[[#This Row],[Premium?]]="y",tbl_Inventory[[#This Row],[Cost Price]]+(tbl_Inventory[[#This Row],[Cost Price]]*Inventory!$P$4),tbl_Inventory[[#This Row],[Cost Price]]+(tbl_Inventory[[#This Row],[Cost Price]]*Inventory!$P$3))</f>
        <v>7349.5625</v>
      </c>
      <c r="I178" s="89" t="str">
        <f>IF(tbl_Inventory[[#This Row],[Num In Stock]]&lt;$P$5,"Y","")</f>
        <v/>
      </c>
      <c r="J178" s="90" t="str">
        <f>IF(AND(tbl_Inventory[[#This Row],[Num In Stock]]&lt;Inventory!$P$5,NOT(tbl_Inventory[[#This Row],[On Backorder]]="Y")),"Y","")</f>
        <v/>
      </c>
      <c r="K17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78" s="27">
        <f>IF(tbl_Inventory[[#This Row],[Reorder?]]="Y",VLOOKUP(tbl_Inventory[[#This Row],[Category]],tbl_ReorderQty[],2,FALSE),0)</f>
        <v>0</v>
      </c>
      <c r="M178"/>
      <c r="N178" s="8"/>
      <c r="O178" s="9"/>
      <c r="P178" s="8"/>
      <c r="R178"/>
      <c r="S178" s="8"/>
      <c r="AC178" s="17">
        <v>21995</v>
      </c>
    </row>
    <row r="179" spans="1:29" x14ac:dyDescent="0.35">
      <c r="A179" s="22" t="s">
        <v>586</v>
      </c>
      <c r="B179" s="34" t="s">
        <v>587</v>
      </c>
      <c r="C179" s="35" t="s">
        <v>24</v>
      </c>
      <c r="D179" s="35">
        <v>19</v>
      </c>
      <c r="E179" s="35" t="s">
        <v>22</v>
      </c>
      <c r="F179" s="36" t="s">
        <v>22</v>
      </c>
      <c r="G179" s="16">
        <v>11214.9</v>
      </c>
      <c r="H179" s="25">
        <f>IF(tbl_Inventory[[#This Row],[Premium?]]="y",tbl_Inventory[[#This Row],[Cost Price]]+(tbl_Inventory[[#This Row],[Cost Price]]*Inventory!$P$4),tbl_Inventory[[#This Row],[Cost Price]]+(tbl_Inventory[[#This Row],[Cost Price]]*Inventory!$P$3))</f>
        <v>13233.581999999999</v>
      </c>
      <c r="I179" s="89" t="str">
        <f>IF(tbl_Inventory[[#This Row],[Num In Stock]]&lt;$P$5,"Y","")</f>
        <v/>
      </c>
      <c r="J179" s="90" t="str">
        <f>IF(AND(tbl_Inventory[[#This Row],[Num In Stock]]&lt;Inventory!$P$5,NOT(tbl_Inventory[[#This Row],[On Backorder]]="Y")),"Y","")</f>
        <v/>
      </c>
      <c r="K17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79" s="27">
        <f>IF(tbl_Inventory[[#This Row],[Reorder?]]="Y",VLOOKUP(tbl_Inventory[[#This Row],[Category]],tbl_ReorderQty[],2,FALSE),0)</f>
        <v>0</v>
      </c>
      <c r="M179"/>
      <c r="N179" s="8"/>
      <c r="O179" s="9"/>
      <c r="P179" s="8"/>
      <c r="R179"/>
      <c r="S179" s="8"/>
      <c r="AC179" s="17">
        <v>21995</v>
      </c>
    </row>
    <row r="180" spans="1:29" x14ac:dyDescent="0.35">
      <c r="A180" s="22" t="s">
        <v>596</v>
      </c>
      <c r="B180" s="34" t="s">
        <v>597</v>
      </c>
      <c r="C180" s="35" t="s">
        <v>27</v>
      </c>
      <c r="D180" s="35">
        <v>9</v>
      </c>
      <c r="E180" s="35" t="s">
        <v>25</v>
      </c>
      <c r="F180" s="36" t="s">
        <v>25</v>
      </c>
      <c r="G180" s="16">
        <v>8002.8</v>
      </c>
      <c r="H180" s="25">
        <f>IF(tbl_Inventory[[#This Row],[Premium?]]="y",tbl_Inventory[[#This Row],[Cost Price]]+(tbl_Inventory[[#This Row],[Cost Price]]*Inventory!$P$4),tbl_Inventory[[#This Row],[Cost Price]]+(tbl_Inventory[[#This Row],[Cost Price]]*Inventory!$P$3))</f>
        <v>10003.5</v>
      </c>
      <c r="I180" s="89" t="str">
        <f>IF(tbl_Inventory[[#This Row],[Num In Stock]]&lt;$P$5,"Y","")</f>
        <v>Y</v>
      </c>
      <c r="J180" s="90" t="str">
        <f>IF(AND(tbl_Inventory[[#This Row],[Num In Stock]]&lt;Inventory!$P$5,NOT(tbl_Inventory[[#This Row],[On Backorder]]="Y")),"Y","")</f>
        <v/>
      </c>
      <c r="K18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80" s="27">
        <f>IF(tbl_Inventory[[#This Row],[Reorder?]]="Y",VLOOKUP(tbl_Inventory[[#This Row],[Category]],tbl_ReorderQty[],2,FALSE),0)</f>
        <v>0</v>
      </c>
      <c r="M180"/>
      <c r="N180" s="8"/>
      <c r="O180" s="9"/>
      <c r="P180" s="8"/>
      <c r="R180"/>
      <c r="S180" s="8"/>
      <c r="AC180" s="17">
        <v>21995</v>
      </c>
    </row>
    <row r="181" spans="1:29" x14ac:dyDescent="0.35">
      <c r="A181" s="22" t="s">
        <v>926</v>
      </c>
      <c r="B181" s="34" t="s">
        <v>927</v>
      </c>
      <c r="C181" s="35" t="s">
        <v>27</v>
      </c>
      <c r="D181" s="35">
        <v>7</v>
      </c>
      <c r="E181" s="35" t="s">
        <v>22</v>
      </c>
      <c r="F181" s="36" t="s">
        <v>25</v>
      </c>
      <c r="G181" s="16">
        <v>5344.65</v>
      </c>
      <c r="H181" s="25">
        <f>IF(tbl_Inventory[[#This Row],[Premium?]]="y",tbl_Inventory[[#This Row],[Cost Price]]+(tbl_Inventory[[#This Row],[Cost Price]]*Inventory!$P$4),tbl_Inventory[[#This Row],[Cost Price]]+(tbl_Inventory[[#This Row],[Cost Price]]*Inventory!$P$3))</f>
        <v>6680.8125</v>
      </c>
      <c r="I181" s="89" t="str">
        <f>IF(tbl_Inventory[[#This Row],[Num In Stock]]&lt;$P$5,"Y","")</f>
        <v>Y</v>
      </c>
      <c r="J181" s="90" t="str">
        <f>IF(AND(tbl_Inventory[[#This Row],[Num In Stock]]&lt;Inventory!$P$5,NOT(tbl_Inventory[[#This Row],[On Backorder]]="Y")),"Y","")</f>
        <v>Y</v>
      </c>
      <c r="K18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15</v>
      </c>
      <c r="L181" s="27">
        <f>IF(tbl_Inventory[[#This Row],[Reorder?]]="Y",VLOOKUP(tbl_Inventory[[#This Row],[Category]],tbl_ReorderQty[],2,FALSE),0)</f>
        <v>15</v>
      </c>
      <c r="M181"/>
      <c r="N181" s="8"/>
      <c r="O181" s="9"/>
      <c r="P181" s="8"/>
      <c r="R181"/>
      <c r="S181" s="8"/>
      <c r="AC181" s="17">
        <v>21995</v>
      </c>
    </row>
    <row r="182" spans="1:29" x14ac:dyDescent="0.35">
      <c r="A182" s="22" t="s">
        <v>582</v>
      </c>
      <c r="B182" s="34" t="s">
        <v>583</v>
      </c>
      <c r="C182" s="35" t="s">
        <v>24</v>
      </c>
      <c r="D182" s="35">
        <v>18</v>
      </c>
      <c r="E182" s="35" t="s">
        <v>22</v>
      </c>
      <c r="F182" s="36" t="s">
        <v>22</v>
      </c>
      <c r="G182" s="16">
        <v>10967.25</v>
      </c>
      <c r="H182" s="25">
        <f>IF(tbl_Inventory[[#This Row],[Premium?]]="y",tbl_Inventory[[#This Row],[Cost Price]]+(tbl_Inventory[[#This Row],[Cost Price]]*Inventory!$P$4),tbl_Inventory[[#This Row],[Cost Price]]+(tbl_Inventory[[#This Row],[Cost Price]]*Inventory!$P$3))</f>
        <v>12941.355</v>
      </c>
      <c r="I182" s="89" t="str">
        <f>IF(tbl_Inventory[[#This Row],[Num In Stock]]&lt;$P$5,"Y","")</f>
        <v/>
      </c>
      <c r="J182" s="90" t="str">
        <f>IF(AND(tbl_Inventory[[#This Row],[Num In Stock]]&lt;Inventory!$P$5,NOT(tbl_Inventory[[#This Row],[On Backorder]]="Y")),"Y","")</f>
        <v/>
      </c>
      <c r="K18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82" s="27">
        <f>IF(tbl_Inventory[[#This Row],[Reorder?]]="Y",VLOOKUP(tbl_Inventory[[#This Row],[Category]],tbl_ReorderQty[],2,FALSE),0)</f>
        <v>0</v>
      </c>
      <c r="M182"/>
      <c r="N182" s="8"/>
      <c r="O182" s="9"/>
      <c r="P182" s="8"/>
      <c r="R182"/>
      <c r="S182" s="8"/>
      <c r="AC182" s="17">
        <v>21995</v>
      </c>
    </row>
    <row r="183" spans="1:29" x14ac:dyDescent="0.35">
      <c r="A183" s="22" t="s">
        <v>580</v>
      </c>
      <c r="B183" s="34" t="s">
        <v>581</v>
      </c>
      <c r="C183" s="35" t="s">
        <v>24</v>
      </c>
      <c r="D183" s="35">
        <v>16</v>
      </c>
      <c r="E183" s="35" t="s">
        <v>22</v>
      </c>
      <c r="F183" s="36" t="s">
        <v>25</v>
      </c>
      <c r="G183" s="16">
        <v>10062</v>
      </c>
      <c r="H183" s="25">
        <f>IF(tbl_Inventory[[#This Row],[Premium?]]="y",tbl_Inventory[[#This Row],[Cost Price]]+(tbl_Inventory[[#This Row],[Cost Price]]*Inventory!$P$4),tbl_Inventory[[#This Row],[Cost Price]]+(tbl_Inventory[[#This Row],[Cost Price]]*Inventory!$P$3))</f>
        <v>12577.5</v>
      </c>
      <c r="I183" s="89" t="str">
        <f>IF(tbl_Inventory[[#This Row],[Num In Stock]]&lt;$P$5,"Y","")</f>
        <v/>
      </c>
      <c r="J183" s="90" t="str">
        <f>IF(AND(tbl_Inventory[[#This Row],[Num In Stock]]&lt;Inventory!$P$5,NOT(tbl_Inventory[[#This Row],[On Backorder]]="Y")),"Y","")</f>
        <v/>
      </c>
      <c r="K18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83" s="27">
        <f>IF(tbl_Inventory[[#This Row],[Reorder?]]="Y",VLOOKUP(tbl_Inventory[[#This Row],[Category]],tbl_ReorderQty[],2,FALSE),0)</f>
        <v>0</v>
      </c>
      <c r="M183"/>
      <c r="N183" s="8"/>
      <c r="O183" s="9"/>
      <c r="P183" s="8"/>
      <c r="R183"/>
      <c r="S183" s="8"/>
      <c r="AC183" s="17">
        <v>21995</v>
      </c>
    </row>
    <row r="184" spans="1:29" x14ac:dyDescent="0.35">
      <c r="A184" s="22" t="s">
        <v>920</v>
      </c>
      <c r="B184" s="34" t="s">
        <v>921</v>
      </c>
      <c r="C184" s="35" t="s">
        <v>28</v>
      </c>
      <c r="D184" s="35">
        <v>26</v>
      </c>
      <c r="E184" s="35" t="s">
        <v>22</v>
      </c>
      <c r="F184" s="36" t="s">
        <v>22</v>
      </c>
      <c r="G184" s="16">
        <v>3360.9</v>
      </c>
      <c r="H184" s="25">
        <f>IF(tbl_Inventory[[#This Row],[Premium?]]="y",tbl_Inventory[[#This Row],[Cost Price]]+(tbl_Inventory[[#This Row],[Cost Price]]*Inventory!$P$4),tbl_Inventory[[#This Row],[Cost Price]]+(tbl_Inventory[[#This Row],[Cost Price]]*Inventory!$P$3))</f>
        <v>3965.8620000000001</v>
      </c>
      <c r="I184" s="89" t="str">
        <f>IF(tbl_Inventory[[#This Row],[Num In Stock]]&lt;$P$5,"Y","")</f>
        <v/>
      </c>
      <c r="J184" s="90" t="str">
        <f>IF(AND(tbl_Inventory[[#This Row],[Num In Stock]]&lt;Inventory!$P$5,NOT(tbl_Inventory[[#This Row],[On Backorder]]="Y")),"Y","")</f>
        <v/>
      </c>
      <c r="K18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84" s="27">
        <f>IF(tbl_Inventory[[#This Row],[Reorder?]]="Y",VLOOKUP(tbl_Inventory[[#This Row],[Category]],tbl_ReorderQty[],2,FALSE),0)</f>
        <v>0</v>
      </c>
      <c r="M184"/>
      <c r="N184" s="8"/>
      <c r="O184" s="9"/>
      <c r="P184" s="8"/>
      <c r="R184"/>
      <c r="S184" s="8"/>
      <c r="AC184" s="17">
        <v>21995</v>
      </c>
    </row>
    <row r="185" spans="1:29" x14ac:dyDescent="0.35">
      <c r="A185" s="22" t="s">
        <v>598</v>
      </c>
      <c r="B185" s="34" t="s">
        <v>599</v>
      </c>
      <c r="C185" s="35" t="s">
        <v>27</v>
      </c>
      <c r="D185" s="35">
        <v>12</v>
      </c>
      <c r="E185" s="35" t="s">
        <v>22</v>
      </c>
      <c r="F185" s="36" t="s">
        <v>25</v>
      </c>
      <c r="G185" s="16">
        <v>8426.25</v>
      </c>
      <c r="H185" s="25">
        <f>IF(tbl_Inventory[[#This Row],[Premium?]]="y",tbl_Inventory[[#This Row],[Cost Price]]+(tbl_Inventory[[#This Row],[Cost Price]]*Inventory!$P$4),tbl_Inventory[[#This Row],[Cost Price]]+(tbl_Inventory[[#This Row],[Cost Price]]*Inventory!$P$3))</f>
        <v>10532.8125</v>
      </c>
      <c r="I185" s="89" t="str">
        <f>IF(tbl_Inventory[[#This Row],[Num In Stock]]&lt;$P$5,"Y","")</f>
        <v/>
      </c>
      <c r="J185" s="90" t="str">
        <f>IF(AND(tbl_Inventory[[#This Row],[Num In Stock]]&lt;Inventory!$P$5,NOT(tbl_Inventory[[#This Row],[On Backorder]]="Y")),"Y","")</f>
        <v/>
      </c>
      <c r="K18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85" s="27">
        <f>IF(tbl_Inventory[[#This Row],[Reorder?]]="Y",VLOOKUP(tbl_Inventory[[#This Row],[Category]],tbl_ReorderQty[],2,FALSE),0)</f>
        <v>0</v>
      </c>
      <c r="M185"/>
      <c r="N185" s="8"/>
      <c r="O185" s="9"/>
      <c r="P185" s="8"/>
      <c r="R185"/>
      <c r="S185" s="8"/>
      <c r="AC185" s="17">
        <v>21995</v>
      </c>
    </row>
    <row r="186" spans="1:29" x14ac:dyDescent="0.35">
      <c r="A186" s="22" t="s">
        <v>590</v>
      </c>
      <c r="B186" s="34" t="s">
        <v>591</v>
      </c>
      <c r="C186" s="35" t="s">
        <v>24</v>
      </c>
      <c r="D186" s="35">
        <v>5</v>
      </c>
      <c r="E186" s="35" t="s">
        <v>22</v>
      </c>
      <c r="F186" s="36" t="s">
        <v>22</v>
      </c>
      <c r="G186" s="16">
        <v>12578.8</v>
      </c>
      <c r="H186" s="25">
        <f>IF(tbl_Inventory[[#This Row],[Premium?]]="y",tbl_Inventory[[#This Row],[Cost Price]]+(tbl_Inventory[[#This Row],[Cost Price]]*Inventory!$P$4),tbl_Inventory[[#This Row],[Cost Price]]+(tbl_Inventory[[#This Row],[Cost Price]]*Inventory!$P$3))</f>
        <v>14842.983999999999</v>
      </c>
      <c r="I186" s="89" t="str">
        <f>IF(tbl_Inventory[[#This Row],[Num In Stock]]&lt;$P$5,"Y","")</f>
        <v>Y</v>
      </c>
      <c r="J186" s="90" t="str">
        <f>IF(AND(tbl_Inventory[[#This Row],[Num In Stock]]&lt;Inventory!$P$5,NOT(tbl_Inventory[[#This Row],[On Backorder]]="Y")),"Y","")</f>
        <v>Y</v>
      </c>
      <c r="K18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186" s="27">
        <f>IF(tbl_Inventory[[#This Row],[Reorder?]]="Y",VLOOKUP(tbl_Inventory[[#This Row],[Category]],tbl_ReorderQty[],2,FALSE),0)</f>
        <v>10</v>
      </c>
      <c r="M186"/>
      <c r="N186" s="8"/>
      <c r="O186" s="9"/>
      <c r="P186" s="8"/>
      <c r="R186"/>
      <c r="S186" s="8"/>
      <c r="AC186" s="17">
        <v>21995</v>
      </c>
    </row>
    <row r="187" spans="1:29" x14ac:dyDescent="0.35">
      <c r="A187" s="22" t="s">
        <v>588</v>
      </c>
      <c r="B187" s="34" t="s">
        <v>589</v>
      </c>
      <c r="C187" s="35" t="s">
        <v>24</v>
      </c>
      <c r="D187" s="35">
        <v>5</v>
      </c>
      <c r="E187" s="35" t="s">
        <v>25</v>
      </c>
      <c r="F187" s="36" t="s">
        <v>22</v>
      </c>
      <c r="G187" s="16">
        <v>11664.75</v>
      </c>
      <c r="H187" s="25">
        <f>IF(tbl_Inventory[[#This Row],[Premium?]]="y",tbl_Inventory[[#This Row],[Cost Price]]+(tbl_Inventory[[#This Row],[Cost Price]]*Inventory!$P$4),tbl_Inventory[[#This Row],[Cost Price]]+(tbl_Inventory[[#This Row],[Cost Price]]*Inventory!$P$3))</f>
        <v>13764.404999999999</v>
      </c>
      <c r="I187" s="89" t="str">
        <f>IF(tbl_Inventory[[#This Row],[Num In Stock]]&lt;$P$5,"Y","")</f>
        <v>Y</v>
      </c>
      <c r="J187" s="90" t="str">
        <f>IF(AND(tbl_Inventory[[#This Row],[Num In Stock]]&lt;Inventory!$P$5,NOT(tbl_Inventory[[#This Row],[On Backorder]]="Y")),"Y","")</f>
        <v/>
      </c>
      <c r="K18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87" s="27">
        <f>IF(tbl_Inventory[[#This Row],[Reorder?]]="Y",VLOOKUP(tbl_Inventory[[#This Row],[Category]],tbl_ReorderQty[],2,FALSE),0)</f>
        <v>0</v>
      </c>
      <c r="M187"/>
      <c r="N187" s="8"/>
      <c r="O187" s="9"/>
      <c r="P187" s="8"/>
      <c r="R187"/>
      <c r="S187" s="8"/>
      <c r="AC187" s="17">
        <v>21995</v>
      </c>
    </row>
    <row r="188" spans="1:29" x14ac:dyDescent="0.35">
      <c r="A188" s="22" t="s">
        <v>574</v>
      </c>
      <c r="B188" s="34" t="s">
        <v>575</v>
      </c>
      <c r="C188" s="35" t="s">
        <v>28</v>
      </c>
      <c r="D188" s="35">
        <v>1</v>
      </c>
      <c r="E188" s="35" t="s">
        <v>22</v>
      </c>
      <c r="F188" s="36" t="s">
        <v>25</v>
      </c>
      <c r="G188" s="16">
        <v>4570.8</v>
      </c>
      <c r="H188" s="25">
        <f>IF(tbl_Inventory[[#This Row],[Premium?]]="y",tbl_Inventory[[#This Row],[Cost Price]]+(tbl_Inventory[[#This Row],[Cost Price]]*Inventory!$P$4),tbl_Inventory[[#This Row],[Cost Price]]+(tbl_Inventory[[#This Row],[Cost Price]]*Inventory!$P$3))</f>
        <v>5713.5</v>
      </c>
      <c r="I188" s="89" t="str">
        <f>IF(tbl_Inventory[[#This Row],[Num In Stock]]&lt;$P$5,"Y","")</f>
        <v>Y</v>
      </c>
      <c r="J188" s="90" t="str">
        <f>IF(AND(tbl_Inventory[[#This Row],[Num In Stock]]&lt;Inventory!$P$5,NOT(tbl_Inventory[[#This Row],[On Backorder]]="Y")),"Y","")</f>
        <v>Y</v>
      </c>
      <c r="K18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25</v>
      </c>
      <c r="L188" s="27">
        <f>IF(tbl_Inventory[[#This Row],[Reorder?]]="Y",VLOOKUP(tbl_Inventory[[#This Row],[Category]],tbl_ReorderQty[],2,FALSE),0)</f>
        <v>25</v>
      </c>
      <c r="M188"/>
      <c r="N188" s="8"/>
      <c r="O188" s="9"/>
      <c r="P188" s="8"/>
      <c r="R188"/>
      <c r="S188" s="8"/>
      <c r="AC188" s="17">
        <v>21995</v>
      </c>
    </row>
    <row r="189" spans="1:29" x14ac:dyDescent="0.35">
      <c r="A189" s="22" t="s">
        <v>728</v>
      </c>
      <c r="B189" s="34" t="s">
        <v>729</v>
      </c>
      <c r="C189" s="35" t="s">
        <v>27</v>
      </c>
      <c r="D189" s="35">
        <v>18</v>
      </c>
      <c r="E189" s="35" t="s">
        <v>22</v>
      </c>
      <c r="F189" s="36" t="s">
        <v>22</v>
      </c>
      <c r="G189" s="16">
        <v>8079.75</v>
      </c>
      <c r="H189" s="25">
        <f>IF(tbl_Inventory[[#This Row],[Premium?]]="y",tbl_Inventory[[#This Row],[Cost Price]]+(tbl_Inventory[[#This Row],[Cost Price]]*Inventory!$P$4),tbl_Inventory[[#This Row],[Cost Price]]+(tbl_Inventory[[#This Row],[Cost Price]]*Inventory!$P$3))</f>
        <v>9534.1049999999996</v>
      </c>
      <c r="I189" s="89" t="str">
        <f>IF(tbl_Inventory[[#This Row],[Num In Stock]]&lt;$P$5,"Y","")</f>
        <v/>
      </c>
      <c r="J189" s="90" t="str">
        <f>IF(AND(tbl_Inventory[[#This Row],[Num In Stock]]&lt;Inventory!$P$5,NOT(tbl_Inventory[[#This Row],[On Backorder]]="Y")),"Y","")</f>
        <v/>
      </c>
      <c r="K18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89" s="27">
        <f>IF(tbl_Inventory[[#This Row],[Reorder?]]="Y",VLOOKUP(tbl_Inventory[[#This Row],[Category]],tbl_ReorderQty[],2,FALSE),0)</f>
        <v>0</v>
      </c>
      <c r="M189"/>
      <c r="N189" s="8"/>
      <c r="O189" s="9"/>
      <c r="P189" s="8"/>
      <c r="R189"/>
      <c r="S189" s="8"/>
      <c r="AC189" s="17">
        <v>21995</v>
      </c>
    </row>
    <row r="190" spans="1:29" x14ac:dyDescent="0.35">
      <c r="A190" s="22" t="s">
        <v>572</v>
      </c>
      <c r="B190" s="34" t="s">
        <v>573</v>
      </c>
      <c r="C190" s="35" t="s">
        <v>27</v>
      </c>
      <c r="D190" s="35">
        <v>20</v>
      </c>
      <c r="E190" s="35" t="s">
        <v>22</v>
      </c>
      <c r="F190" s="36" t="s">
        <v>22</v>
      </c>
      <c r="G190" s="16">
        <v>6726.9</v>
      </c>
      <c r="H190" s="25">
        <f>IF(tbl_Inventory[[#This Row],[Premium?]]="y",tbl_Inventory[[#This Row],[Cost Price]]+(tbl_Inventory[[#This Row],[Cost Price]]*Inventory!$P$4),tbl_Inventory[[#This Row],[Cost Price]]+(tbl_Inventory[[#This Row],[Cost Price]]*Inventory!$P$3))</f>
        <v>7937.7419999999993</v>
      </c>
      <c r="I190" s="89" t="str">
        <f>IF(tbl_Inventory[[#This Row],[Num In Stock]]&lt;$P$5,"Y","")</f>
        <v/>
      </c>
      <c r="J190" s="90" t="str">
        <f>IF(AND(tbl_Inventory[[#This Row],[Num In Stock]]&lt;Inventory!$P$5,NOT(tbl_Inventory[[#This Row],[On Backorder]]="Y")),"Y","")</f>
        <v/>
      </c>
      <c r="K19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90" s="27">
        <f>IF(tbl_Inventory[[#This Row],[Reorder?]]="Y",VLOOKUP(tbl_Inventory[[#This Row],[Category]],tbl_ReorderQty[],2,FALSE),0)</f>
        <v>0</v>
      </c>
      <c r="M190"/>
      <c r="N190" s="8"/>
      <c r="O190" s="9"/>
      <c r="P190" s="8"/>
      <c r="R190"/>
      <c r="S190" s="8"/>
      <c r="AC190" s="17">
        <v>21995</v>
      </c>
    </row>
    <row r="191" spans="1:29" x14ac:dyDescent="0.35">
      <c r="A191" s="22" t="s">
        <v>592</v>
      </c>
      <c r="B191" s="34" t="s">
        <v>593</v>
      </c>
      <c r="C191" s="35" t="s">
        <v>24</v>
      </c>
      <c r="D191" s="35">
        <v>17</v>
      </c>
      <c r="E191" s="35" t="s">
        <v>22</v>
      </c>
      <c r="F191" s="36" t="s">
        <v>22</v>
      </c>
      <c r="G191" s="16">
        <v>12673.5</v>
      </c>
      <c r="H191" s="25">
        <f>IF(tbl_Inventory[[#This Row],[Premium?]]="y",tbl_Inventory[[#This Row],[Cost Price]]+(tbl_Inventory[[#This Row],[Cost Price]]*Inventory!$P$4),tbl_Inventory[[#This Row],[Cost Price]]+(tbl_Inventory[[#This Row],[Cost Price]]*Inventory!$P$3))</f>
        <v>14954.73</v>
      </c>
      <c r="I191" s="89" t="str">
        <f>IF(tbl_Inventory[[#This Row],[Num In Stock]]&lt;$P$5,"Y","")</f>
        <v/>
      </c>
      <c r="J191" s="90" t="str">
        <f>IF(AND(tbl_Inventory[[#This Row],[Num In Stock]]&lt;Inventory!$P$5,NOT(tbl_Inventory[[#This Row],[On Backorder]]="Y")),"Y","")</f>
        <v/>
      </c>
      <c r="K19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91" s="27">
        <f>IF(tbl_Inventory[[#This Row],[Reorder?]]="Y",VLOOKUP(tbl_Inventory[[#This Row],[Category]],tbl_ReorderQty[],2,FALSE),0)</f>
        <v>0</v>
      </c>
      <c r="M191"/>
      <c r="N191" s="8"/>
      <c r="O191" s="9"/>
      <c r="P191" s="8"/>
      <c r="R191"/>
      <c r="S191" s="8"/>
      <c r="AC191" s="17">
        <v>21995</v>
      </c>
    </row>
    <row r="192" spans="1:29" x14ac:dyDescent="0.35">
      <c r="A192" s="22" t="s">
        <v>584</v>
      </c>
      <c r="B192" s="34" t="s">
        <v>585</v>
      </c>
      <c r="C192" s="35" t="s">
        <v>24</v>
      </c>
      <c r="D192" s="35">
        <v>11</v>
      </c>
      <c r="E192" s="35" t="s">
        <v>22</v>
      </c>
      <c r="F192" s="36" t="s">
        <v>22</v>
      </c>
      <c r="G192" s="16">
        <v>11421.5</v>
      </c>
      <c r="H192" s="25">
        <f>IF(tbl_Inventory[[#This Row],[Premium?]]="y",tbl_Inventory[[#This Row],[Cost Price]]+(tbl_Inventory[[#This Row],[Cost Price]]*Inventory!$P$4),tbl_Inventory[[#This Row],[Cost Price]]+(tbl_Inventory[[#This Row],[Cost Price]]*Inventory!$P$3))</f>
        <v>13477.369999999999</v>
      </c>
      <c r="I192" s="89" t="str">
        <f>IF(tbl_Inventory[[#This Row],[Num In Stock]]&lt;$P$5,"Y","")</f>
        <v/>
      </c>
      <c r="J192" s="90" t="str">
        <f>IF(AND(tbl_Inventory[[#This Row],[Num In Stock]]&lt;Inventory!$P$5,NOT(tbl_Inventory[[#This Row],[On Backorder]]="Y")),"Y","")</f>
        <v/>
      </c>
      <c r="K19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92" s="27">
        <f>IF(tbl_Inventory[[#This Row],[Reorder?]]="Y",VLOOKUP(tbl_Inventory[[#This Row],[Category]],tbl_ReorderQty[],2,FALSE),0)</f>
        <v>0</v>
      </c>
      <c r="M192"/>
      <c r="N192" s="8"/>
      <c r="O192" s="9"/>
      <c r="P192" s="8"/>
      <c r="R192"/>
      <c r="S192" s="8"/>
      <c r="AC192" s="17">
        <v>21995</v>
      </c>
    </row>
    <row r="193" spans="1:29" x14ac:dyDescent="0.35">
      <c r="A193" s="22" t="s">
        <v>958</v>
      </c>
      <c r="B193" s="34" t="s">
        <v>959</v>
      </c>
      <c r="C193" s="35" t="s">
        <v>28</v>
      </c>
      <c r="D193" s="35">
        <v>14</v>
      </c>
      <c r="E193" s="35" t="s">
        <v>22</v>
      </c>
      <c r="F193" s="36" t="s">
        <v>22</v>
      </c>
      <c r="G193" s="16">
        <v>5130.6499999999996</v>
      </c>
      <c r="H193" s="25">
        <f>IF(tbl_Inventory[[#This Row],[Premium?]]="y",tbl_Inventory[[#This Row],[Cost Price]]+(tbl_Inventory[[#This Row],[Cost Price]]*Inventory!$P$4),tbl_Inventory[[#This Row],[Cost Price]]+(tbl_Inventory[[#This Row],[Cost Price]]*Inventory!$P$3))</f>
        <v>6054.1669999999995</v>
      </c>
      <c r="I193" s="89" t="str">
        <f>IF(tbl_Inventory[[#This Row],[Num In Stock]]&lt;$P$5,"Y","")</f>
        <v/>
      </c>
      <c r="J193" s="90" t="str">
        <f>IF(AND(tbl_Inventory[[#This Row],[Num In Stock]]&lt;Inventory!$P$5,NOT(tbl_Inventory[[#This Row],[On Backorder]]="Y")),"Y","")</f>
        <v/>
      </c>
      <c r="K19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93" s="27">
        <f>IF(tbl_Inventory[[#This Row],[Reorder?]]="Y",VLOOKUP(tbl_Inventory[[#This Row],[Category]],tbl_ReorderQty[],2,FALSE),0)</f>
        <v>0</v>
      </c>
      <c r="M193"/>
      <c r="N193" s="8"/>
      <c r="O193" s="9"/>
      <c r="P193" s="8"/>
      <c r="R193"/>
      <c r="S193" s="8"/>
      <c r="AC193" s="17">
        <v>21995</v>
      </c>
    </row>
    <row r="194" spans="1:29" x14ac:dyDescent="0.35">
      <c r="A194" s="22" t="s">
        <v>626</v>
      </c>
      <c r="B194" s="34" t="s">
        <v>627</v>
      </c>
      <c r="C194" s="35" t="s">
        <v>24</v>
      </c>
      <c r="D194" s="35">
        <v>29</v>
      </c>
      <c r="E194" s="35" t="s">
        <v>22</v>
      </c>
      <c r="F194" s="36" t="s">
        <v>25</v>
      </c>
      <c r="G194" s="16">
        <v>16989.849999999999</v>
      </c>
      <c r="H194" s="25">
        <f>IF(tbl_Inventory[[#This Row],[Premium?]]="y",tbl_Inventory[[#This Row],[Cost Price]]+(tbl_Inventory[[#This Row],[Cost Price]]*Inventory!$P$4),tbl_Inventory[[#This Row],[Cost Price]]+(tbl_Inventory[[#This Row],[Cost Price]]*Inventory!$P$3))</f>
        <v>21237.3125</v>
      </c>
      <c r="I194" s="89" t="str">
        <f>IF(tbl_Inventory[[#This Row],[Num In Stock]]&lt;$P$5,"Y","")</f>
        <v/>
      </c>
      <c r="J194" s="90" t="str">
        <f>IF(AND(tbl_Inventory[[#This Row],[Num In Stock]]&lt;Inventory!$P$5,NOT(tbl_Inventory[[#This Row],[On Backorder]]="Y")),"Y","")</f>
        <v/>
      </c>
      <c r="K19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94" s="27">
        <f>IF(tbl_Inventory[[#This Row],[Reorder?]]="Y",VLOOKUP(tbl_Inventory[[#This Row],[Category]],tbl_ReorderQty[],2,FALSE),0)</f>
        <v>0</v>
      </c>
      <c r="M194"/>
      <c r="N194" s="8"/>
      <c r="O194" s="9"/>
      <c r="P194" s="8"/>
      <c r="R194"/>
      <c r="S194" s="8"/>
      <c r="AC194" s="17">
        <v>21995</v>
      </c>
    </row>
    <row r="195" spans="1:29" x14ac:dyDescent="0.35">
      <c r="A195" s="22" t="s">
        <v>606</v>
      </c>
      <c r="B195" s="34" t="s">
        <v>607</v>
      </c>
      <c r="C195" s="35" t="s">
        <v>24</v>
      </c>
      <c r="D195" s="35">
        <v>13</v>
      </c>
      <c r="E195" s="35" t="s">
        <v>22</v>
      </c>
      <c r="F195" s="36" t="s">
        <v>22</v>
      </c>
      <c r="G195" s="16">
        <v>16237.25</v>
      </c>
      <c r="H195" s="25">
        <f>IF(tbl_Inventory[[#This Row],[Premium?]]="y",tbl_Inventory[[#This Row],[Cost Price]]+(tbl_Inventory[[#This Row],[Cost Price]]*Inventory!$P$4),tbl_Inventory[[#This Row],[Cost Price]]+(tbl_Inventory[[#This Row],[Cost Price]]*Inventory!$P$3))</f>
        <v>19159.955000000002</v>
      </c>
      <c r="I195" s="89" t="str">
        <f>IF(tbl_Inventory[[#This Row],[Num In Stock]]&lt;$P$5,"Y","")</f>
        <v/>
      </c>
      <c r="J195" s="90" t="str">
        <f>IF(AND(tbl_Inventory[[#This Row],[Num In Stock]]&lt;Inventory!$P$5,NOT(tbl_Inventory[[#This Row],[On Backorder]]="Y")),"Y","")</f>
        <v/>
      </c>
      <c r="K19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95" s="27">
        <f>IF(tbl_Inventory[[#This Row],[Reorder?]]="Y",VLOOKUP(tbl_Inventory[[#This Row],[Category]],tbl_ReorderQty[],2,FALSE),0)</f>
        <v>0</v>
      </c>
      <c r="M195"/>
      <c r="N195" s="8"/>
      <c r="O195" s="9"/>
      <c r="P195" s="8"/>
      <c r="R195"/>
      <c r="S195" s="8"/>
      <c r="AC195" s="17">
        <v>21995</v>
      </c>
    </row>
    <row r="196" spans="1:29" x14ac:dyDescent="0.35">
      <c r="A196" s="22" t="s">
        <v>600</v>
      </c>
      <c r="B196" s="34" t="s">
        <v>601</v>
      </c>
      <c r="C196" s="35" t="s">
        <v>24</v>
      </c>
      <c r="D196" s="35">
        <v>17</v>
      </c>
      <c r="E196" s="35" t="s">
        <v>22</v>
      </c>
      <c r="F196" s="36" t="s">
        <v>25</v>
      </c>
      <c r="G196" s="16">
        <v>10990.5</v>
      </c>
      <c r="H196" s="25">
        <f>IF(tbl_Inventory[[#This Row],[Premium?]]="y",tbl_Inventory[[#This Row],[Cost Price]]+(tbl_Inventory[[#This Row],[Cost Price]]*Inventory!$P$4),tbl_Inventory[[#This Row],[Cost Price]]+(tbl_Inventory[[#This Row],[Cost Price]]*Inventory!$P$3))</f>
        <v>13738.125</v>
      </c>
      <c r="I196" s="89" t="str">
        <f>IF(tbl_Inventory[[#This Row],[Num In Stock]]&lt;$P$5,"Y","")</f>
        <v/>
      </c>
      <c r="J196" s="90" t="str">
        <f>IF(AND(tbl_Inventory[[#This Row],[Num In Stock]]&lt;Inventory!$P$5,NOT(tbl_Inventory[[#This Row],[On Backorder]]="Y")),"Y","")</f>
        <v/>
      </c>
      <c r="K19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96" s="27">
        <f>IF(tbl_Inventory[[#This Row],[Reorder?]]="Y",VLOOKUP(tbl_Inventory[[#This Row],[Category]],tbl_ReorderQty[],2,FALSE),0)</f>
        <v>0</v>
      </c>
      <c r="M196"/>
      <c r="N196" s="8"/>
      <c r="O196" s="9"/>
      <c r="P196" s="8"/>
      <c r="R196"/>
      <c r="S196" s="8"/>
      <c r="AC196" s="17">
        <v>21995</v>
      </c>
    </row>
    <row r="197" spans="1:29" x14ac:dyDescent="0.35">
      <c r="A197" s="22" t="s">
        <v>540</v>
      </c>
      <c r="B197" s="34" t="s">
        <v>541</v>
      </c>
      <c r="C197" s="35" t="s">
        <v>27</v>
      </c>
      <c r="D197" s="35">
        <v>0</v>
      </c>
      <c r="E197" s="35" t="s">
        <v>22</v>
      </c>
      <c r="F197" s="36" t="s">
        <v>25</v>
      </c>
      <c r="G197" s="16">
        <v>6347.25</v>
      </c>
      <c r="H197" s="25">
        <f>IF(tbl_Inventory[[#This Row],[Premium?]]="y",tbl_Inventory[[#This Row],[Cost Price]]+(tbl_Inventory[[#This Row],[Cost Price]]*Inventory!$P$4),tbl_Inventory[[#This Row],[Cost Price]]+(tbl_Inventory[[#This Row],[Cost Price]]*Inventory!$P$3))</f>
        <v>7934.0625</v>
      </c>
      <c r="I197" s="89" t="str">
        <f>IF(tbl_Inventory[[#This Row],[Num In Stock]]&lt;$P$5,"Y","")</f>
        <v>Y</v>
      </c>
      <c r="J197" s="90" t="str">
        <f>IF(AND(tbl_Inventory[[#This Row],[Num In Stock]]&lt;Inventory!$P$5,NOT(tbl_Inventory[[#This Row],[On Backorder]]="Y")),"Y","")</f>
        <v>Y</v>
      </c>
      <c r="K19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15</v>
      </c>
      <c r="L197" s="27">
        <f>IF(tbl_Inventory[[#This Row],[Reorder?]]="Y",VLOOKUP(tbl_Inventory[[#This Row],[Category]],tbl_ReorderQty[],2,FALSE),0)</f>
        <v>15</v>
      </c>
      <c r="M197"/>
      <c r="N197" s="8"/>
      <c r="O197" s="9"/>
      <c r="P197" s="8"/>
      <c r="R197"/>
      <c r="S197" s="8"/>
      <c r="AC197" s="17">
        <v>21995</v>
      </c>
    </row>
    <row r="198" spans="1:29" x14ac:dyDescent="0.35">
      <c r="A198" s="22" t="s">
        <v>560</v>
      </c>
      <c r="B198" s="34" t="s">
        <v>561</v>
      </c>
      <c r="C198" s="35" t="s">
        <v>24</v>
      </c>
      <c r="D198" s="35">
        <v>11</v>
      </c>
      <c r="E198" s="35" t="s">
        <v>22</v>
      </c>
      <c r="F198" s="36" t="s">
        <v>22</v>
      </c>
      <c r="G198" s="16">
        <v>10967.25</v>
      </c>
      <c r="H198" s="25">
        <f>IF(tbl_Inventory[[#This Row],[Premium?]]="y",tbl_Inventory[[#This Row],[Cost Price]]+(tbl_Inventory[[#This Row],[Cost Price]]*Inventory!$P$4),tbl_Inventory[[#This Row],[Cost Price]]+(tbl_Inventory[[#This Row],[Cost Price]]*Inventory!$P$3))</f>
        <v>12941.355</v>
      </c>
      <c r="I198" s="89" t="str">
        <f>IF(tbl_Inventory[[#This Row],[Num In Stock]]&lt;$P$5,"Y","")</f>
        <v/>
      </c>
      <c r="J198" s="90" t="str">
        <f>IF(AND(tbl_Inventory[[#This Row],[Num In Stock]]&lt;Inventory!$P$5,NOT(tbl_Inventory[[#This Row],[On Backorder]]="Y")),"Y","")</f>
        <v/>
      </c>
      <c r="K19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98" s="27">
        <f>IF(tbl_Inventory[[#This Row],[Reorder?]]="Y",VLOOKUP(tbl_Inventory[[#This Row],[Category]],tbl_ReorderQty[],2,FALSE),0)</f>
        <v>0</v>
      </c>
      <c r="M198"/>
      <c r="N198" s="8"/>
      <c r="O198" s="9"/>
      <c r="P198" s="8"/>
      <c r="R198"/>
      <c r="S198" s="8"/>
      <c r="AC198" s="17">
        <v>21995</v>
      </c>
    </row>
    <row r="199" spans="1:29" x14ac:dyDescent="0.35">
      <c r="A199" s="22" t="s">
        <v>956</v>
      </c>
      <c r="B199" s="34" t="s">
        <v>957</v>
      </c>
      <c r="C199" s="35" t="s">
        <v>28</v>
      </c>
      <c r="D199" s="35">
        <v>2</v>
      </c>
      <c r="E199" s="35" t="s">
        <v>25</v>
      </c>
      <c r="F199" s="36" t="s">
        <v>22</v>
      </c>
      <c r="G199" s="16">
        <v>4482.8999999999996</v>
      </c>
      <c r="H199" s="25">
        <f>IF(tbl_Inventory[[#This Row],[Premium?]]="y",tbl_Inventory[[#This Row],[Cost Price]]+(tbl_Inventory[[#This Row],[Cost Price]]*Inventory!$P$4),tbl_Inventory[[#This Row],[Cost Price]]+(tbl_Inventory[[#This Row],[Cost Price]]*Inventory!$P$3))</f>
        <v>5289.8219999999992</v>
      </c>
      <c r="I199" s="89" t="str">
        <f>IF(tbl_Inventory[[#This Row],[Num In Stock]]&lt;$P$5,"Y","")</f>
        <v>Y</v>
      </c>
      <c r="J199" s="90" t="str">
        <f>IF(AND(tbl_Inventory[[#This Row],[Num In Stock]]&lt;Inventory!$P$5,NOT(tbl_Inventory[[#This Row],[On Backorder]]="Y")),"Y","")</f>
        <v/>
      </c>
      <c r="K19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199" s="27">
        <f>IF(tbl_Inventory[[#This Row],[Reorder?]]="Y",VLOOKUP(tbl_Inventory[[#This Row],[Category]],tbl_ReorderQty[],2,FALSE),0)</f>
        <v>0</v>
      </c>
      <c r="M199"/>
      <c r="N199" s="8"/>
      <c r="O199" s="9"/>
      <c r="P199" s="8"/>
      <c r="R199"/>
      <c r="S199" s="8"/>
      <c r="AC199" s="17">
        <v>21995</v>
      </c>
    </row>
    <row r="200" spans="1:29" x14ac:dyDescent="0.35">
      <c r="A200" s="22" t="s">
        <v>966</v>
      </c>
      <c r="B200" s="34" t="s">
        <v>967</v>
      </c>
      <c r="C200" s="35" t="s">
        <v>24</v>
      </c>
      <c r="D200" s="35">
        <v>7</v>
      </c>
      <c r="E200" s="35" t="s">
        <v>22</v>
      </c>
      <c r="F200" s="36" t="s">
        <v>22</v>
      </c>
      <c r="G200" s="16">
        <v>14376.9</v>
      </c>
      <c r="H200" s="25">
        <f>IF(tbl_Inventory[[#This Row],[Premium?]]="y",tbl_Inventory[[#This Row],[Cost Price]]+(tbl_Inventory[[#This Row],[Cost Price]]*Inventory!$P$4),tbl_Inventory[[#This Row],[Cost Price]]+(tbl_Inventory[[#This Row],[Cost Price]]*Inventory!$P$3))</f>
        <v>16964.741999999998</v>
      </c>
      <c r="I200" s="89" t="str">
        <f>IF(tbl_Inventory[[#This Row],[Num In Stock]]&lt;$P$5,"Y","")</f>
        <v>Y</v>
      </c>
      <c r="J200" s="90" t="str">
        <f>IF(AND(tbl_Inventory[[#This Row],[Num In Stock]]&lt;Inventory!$P$5,NOT(tbl_Inventory[[#This Row],[On Backorder]]="Y")),"Y","")</f>
        <v>Y</v>
      </c>
      <c r="K20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200" s="27">
        <f>IF(tbl_Inventory[[#This Row],[Reorder?]]="Y",VLOOKUP(tbl_Inventory[[#This Row],[Category]],tbl_ReorderQty[],2,FALSE),0)</f>
        <v>10</v>
      </c>
      <c r="M200"/>
      <c r="N200" s="8"/>
      <c r="O200" s="9"/>
      <c r="P200" s="8"/>
      <c r="R200"/>
      <c r="S200" s="8"/>
      <c r="AC200" s="17">
        <v>21995</v>
      </c>
    </row>
    <row r="201" spans="1:29" x14ac:dyDescent="0.35">
      <c r="A201" s="22" t="s">
        <v>962</v>
      </c>
      <c r="B201" s="34" t="s">
        <v>963</v>
      </c>
      <c r="C201" s="35" t="s">
        <v>27</v>
      </c>
      <c r="D201" s="35">
        <v>9</v>
      </c>
      <c r="E201" s="35" t="s">
        <v>25</v>
      </c>
      <c r="F201" s="36" t="s">
        <v>25</v>
      </c>
      <c r="G201" s="16">
        <v>7644.9</v>
      </c>
      <c r="H201" s="25">
        <f>IF(tbl_Inventory[[#This Row],[Premium?]]="y",tbl_Inventory[[#This Row],[Cost Price]]+(tbl_Inventory[[#This Row],[Cost Price]]*Inventory!$P$4),tbl_Inventory[[#This Row],[Cost Price]]+(tbl_Inventory[[#This Row],[Cost Price]]*Inventory!$P$3))</f>
        <v>9556.125</v>
      </c>
      <c r="I201" s="89" t="str">
        <f>IF(tbl_Inventory[[#This Row],[Num In Stock]]&lt;$P$5,"Y","")</f>
        <v>Y</v>
      </c>
      <c r="J201" s="90" t="str">
        <f>IF(AND(tbl_Inventory[[#This Row],[Num In Stock]]&lt;Inventory!$P$5,NOT(tbl_Inventory[[#This Row],[On Backorder]]="Y")),"Y","")</f>
        <v/>
      </c>
      <c r="K20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01" s="27">
        <f>IF(tbl_Inventory[[#This Row],[Reorder?]]="Y",VLOOKUP(tbl_Inventory[[#This Row],[Category]],tbl_ReorderQty[],2,FALSE),0)</f>
        <v>0</v>
      </c>
      <c r="M201"/>
      <c r="N201" s="8"/>
      <c r="O201" s="9"/>
      <c r="P201" s="8"/>
      <c r="R201"/>
      <c r="S201" s="8"/>
      <c r="AC201" s="17">
        <v>21995</v>
      </c>
    </row>
    <row r="202" spans="1:29" x14ac:dyDescent="0.35">
      <c r="A202" s="22" t="s">
        <v>964</v>
      </c>
      <c r="B202" s="34" t="s">
        <v>965</v>
      </c>
      <c r="C202" s="35" t="s">
        <v>24</v>
      </c>
      <c r="D202" s="35">
        <v>4</v>
      </c>
      <c r="E202" s="35" t="s">
        <v>22</v>
      </c>
      <c r="F202" s="36" t="s">
        <v>22</v>
      </c>
      <c r="G202" s="16">
        <v>14208.85</v>
      </c>
      <c r="H202" s="25">
        <f>IF(tbl_Inventory[[#This Row],[Premium?]]="y",tbl_Inventory[[#This Row],[Cost Price]]+(tbl_Inventory[[#This Row],[Cost Price]]*Inventory!$P$4),tbl_Inventory[[#This Row],[Cost Price]]+(tbl_Inventory[[#This Row],[Cost Price]]*Inventory!$P$3))</f>
        <v>16766.442999999999</v>
      </c>
      <c r="I202" s="89" t="str">
        <f>IF(tbl_Inventory[[#This Row],[Num In Stock]]&lt;$P$5,"Y","")</f>
        <v>Y</v>
      </c>
      <c r="J202" s="90" t="str">
        <f>IF(AND(tbl_Inventory[[#This Row],[Num In Stock]]&lt;Inventory!$P$5,NOT(tbl_Inventory[[#This Row],[On Backorder]]="Y")),"Y","")</f>
        <v>Y</v>
      </c>
      <c r="K20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202" s="27">
        <f>IF(tbl_Inventory[[#This Row],[Reorder?]]="Y",VLOOKUP(tbl_Inventory[[#This Row],[Category]],tbl_ReorderQty[],2,FALSE),0)</f>
        <v>10</v>
      </c>
      <c r="M202"/>
      <c r="N202" s="8"/>
      <c r="O202" s="9"/>
      <c r="P202" s="8"/>
      <c r="R202"/>
      <c r="S202" s="8"/>
      <c r="AC202" s="17">
        <v>21995</v>
      </c>
    </row>
    <row r="203" spans="1:29" x14ac:dyDescent="0.35">
      <c r="A203" s="22" t="s">
        <v>618</v>
      </c>
      <c r="B203" s="34" t="s">
        <v>619</v>
      </c>
      <c r="C203" s="35" t="s">
        <v>24</v>
      </c>
      <c r="D203" s="35">
        <v>16</v>
      </c>
      <c r="E203" s="35" t="s">
        <v>22</v>
      </c>
      <c r="F203" s="36" t="s">
        <v>25</v>
      </c>
      <c r="G203" s="16">
        <v>15290.35</v>
      </c>
      <c r="H203" s="25">
        <f>IF(tbl_Inventory[[#This Row],[Premium?]]="y",tbl_Inventory[[#This Row],[Cost Price]]+(tbl_Inventory[[#This Row],[Cost Price]]*Inventory!$P$4),tbl_Inventory[[#This Row],[Cost Price]]+(tbl_Inventory[[#This Row],[Cost Price]]*Inventory!$P$3))</f>
        <v>19112.9375</v>
      </c>
      <c r="I203" s="89" t="str">
        <f>IF(tbl_Inventory[[#This Row],[Num In Stock]]&lt;$P$5,"Y","")</f>
        <v/>
      </c>
      <c r="J203" s="90" t="str">
        <f>IF(AND(tbl_Inventory[[#This Row],[Num In Stock]]&lt;Inventory!$P$5,NOT(tbl_Inventory[[#This Row],[On Backorder]]="Y")),"Y","")</f>
        <v/>
      </c>
      <c r="K20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03" s="27">
        <f>IF(tbl_Inventory[[#This Row],[Reorder?]]="Y",VLOOKUP(tbl_Inventory[[#This Row],[Category]],tbl_ReorderQty[],2,FALSE),0)</f>
        <v>0</v>
      </c>
      <c r="M203"/>
      <c r="N203" s="8"/>
      <c r="O203" s="9"/>
      <c r="P203" s="8"/>
      <c r="R203"/>
      <c r="S203" s="8"/>
      <c r="AC203" s="17">
        <v>21995</v>
      </c>
    </row>
    <row r="204" spans="1:29" x14ac:dyDescent="0.35">
      <c r="A204" s="22" t="s">
        <v>546</v>
      </c>
      <c r="B204" s="34" t="s">
        <v>547</v>
      </c>
      <c r="C204" s="35" t="s">
        <v>27</v>
      </c>
      <c r="D204" s="35">
        <v>7</v>
      </c>
      <c r="E204" s="35" t="s">
        <v>25</v>
      </c>
      <c r="F204" s="36" t="s">
        <v>25</v>
      </c>
      <c r="G204" s="16">
        <v>9490</v>
      </c>
      <c r="H204" s="25">
        <f>IF(tbl_Inventory[[#This Row],[Premium?]]="y",tbl_Inventory[[#This Row],[Cost Price]]+(tbl_Inventory[[#This Row],[Cost Price]]*Inventory!$P$4),tbl_Inventory[[#This Row],[Cost Price]]+(tbl_Inventory[[#This Row],[Cost Price]]*Inventory!$P$3))</f>
        <v>11862.5</v>
      </c>
      <c r="I204" s="89" t="str">
        <f>IF(tbl_Inventory[[#This Row],[Num In Stock]]&lt;$P$5,"Y","")</f>
        <v>Y</v>
      </c>
      <c r="J204" s="90" t="str">
        <f>IF(AND(tbl_Inventory[[#This Row],[Num In Stock]]&lt;Inventory!$P$5,NOT(tbl_Inventory[[#This Row],[On Backorder]]="Y")),"Y","")</f>
        <v/>
      </c>
      <c r="K20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04" s="27">
        <f>IF(tbl_Inventory[[#This Row],[Reorder?]]="Y",VLOOKUP(tbl_Inventory[[#This Row],[Category]],tbl_ReorderQty[],2,FALSE),0)</f>
        <v>0</v>
      </c>
      <c r="M204"/>
      <c r="N204" s="8"/>
      <c r="O204" s="9"/>
      <c r="P204" s="8"/>
      <c r="R204"/>
      <c r="S204" s="8"/>
      <c r="AC204" s="17">
        <v>21995</v>
      </c>
    </row>
    <row r="205" spans="1:29" x14ac:dyDescent="0.35">
      <c r="A205" s="22" t="s">
        <v>960</v>
      </c>
      <c r="B205" s="34" t="s">
        <v>961</v>
      </c>
      <c r="C205" s="35" t="s">
        <v>27</v>
      </c>
      <c r="D205" s="35">
        <v>16</v>
      </c>
      <c r="E205" s="35" t="s">
        <v>22</v>
      </c>
      <c r="F205" s="36" t="s">
        <v>25</v>
      </c>
      <c r="G205" s="16">
        <v>7698.65</v>
      </c>
      <c r="H205" s="25">
        <f>IF(tbl_Inventory[[#This Row],[Premium?]]="y",tbl_Inventory[[#This Row],[Cost Price]]+(tbl_Inventory[[#This Row],[Cost Price]]*Inventory!$P$4),tbl_Inventory[[#This Row],[Cost Price]]+(tbl_Inventory[[#This Row],[Cost Price]]*Inventory!$P$3))</f>
        <v>9623.3125</v>
      </c>
      <c r="I205" s="89" t="str">
        <f>IF(tbl_Inventory[[#This Row],[Num In Stock]]&lt;$P$5,"Y","")</f>
        <v/>
      </c>
      <c r="J205" s="90" t="str">
        <f>IF(AND(tbl_Inventory[[#This Row],[Num In Stock]]&lt;Inventory!$P$5,NOT(tbl_Inventory[[#This Row],[On Backorder]]="Y")),"Y","")</f>
        <v/>
      </c>
      <c r="K20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05" s="27">
        <f>IF(tbl_Inventory[[#This Row],[Reorder?]]="Y",VLOOKUP(tbl_Inventory[[#This Row],[Category]],tbl_ReorderQty[],2,FALSE),0)</f>
        <v>0</v>
      </c>
      <c r="M205"/>
      <c r="N205" s="8"/>
      <c r="O205" s="9"/>
      <c r="P205" s="8"/>
      <c r="R205"/>
      <c r="S205" s="8"/>
      <c r="AC205" s="17">
        <v>21995</v>
      </c>
    </row>
    <row r="206" spans="1:29" x14ac:dyDescent="0.35">
      <c r="A206" s="22" t="s">
        <v>562</v>
      </c>
      <c r="B206" s="34" t="s">
        <v>563</v>
      </c>
      <c r="C206" s="35" t="s">
        <v>24</v>
      </c>
      <c r="D206" s="35">
        <v>29</v>
      </c>
      <c r="E206" s="35" t="s">
        <v>22</v>
      </c>
      <c r="F206" s="36" t="s">
        <v>25</v>
      </c>
      <c r="G206" s="16">
        <v>11206</v>
      </c>
      <c r="H206" s="25">
        <f>IF(tbl_Inventory[[#This Row],[Premium?]]="y",tbl_Inventory[[#This Row],[Cost Price]]+(tbl_Inventory[[#This Row],[Cost Price]]*Inventory!$P$4),tbl_Inventory[[#This Row],[Cost Price]]+(tbl_Inventory[[#This Row],[Cost Price]]*Inventory!$P$3))</f>
        <v>14007.5</v>
      </c>
      <c r="I206" s="89" t="str">
        <f>IF(tbl_Inventory[[#This Row],[Num In Stock]]&lt;$P$5,"Y","")</f>
        <v/>
      </c>
      <c r="J206" s="90" t="str">
        <f>IF(AND(tbl_Inventory[[#This Row],[Num In Stock]]&lt;Inventory!$P$5,NOT(tbl_Inventory[[#This Row],[On Backorder]]="Y")),"Y","")</f>
        <v/>
      </c>
      <c r="K20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06" s="27">
        <f>IF(tbl_Inventory[[#This Row],[Reorder?]]="Y",VLOOKUP(tbl_Inventory[[#This Row],[Category]],tbl_ReorderQty[],2,FALSE),0)</f>
        <v>0</v>
      </c>
      <c r="M206"/>
      <c r="N206" s="8"/>
      <c r="O206" s="9"/>
      <c r="P206" s="8"/>
      <c r="R206"/>
      <c r="S206" s="8"/>
      <c r="AC206" s="17">
        <v>21995</v>
      </c>
    </row>
    <row r="207" spans="1:29" x14ac:dyDescent="0.35">
      <c r="A207" s="22" t="s">
        <v>608</v>
      </c>
      <c r="B207" s="34" t="s">
        <v>609</v>
      </c>
      <c r="C207" s="35" t="s">
        <v>28</v>
      </c>
      <c r="D207" s="35">
        <v>22</v>
      </c>
      <c r="E207" s="35" t="s">
        <v>22</v>
      </c>
      <c r="F207" s="36" t="s">
        <v>22</v>
      </c>
      <c r="G207" s="16">
        <v>4075.7</v>
      </c>
      <c r="H207" s="25">
        <f>IF(tbl_Inventory[[#This Row],[Premium?]]="y",tbl_Inventory[[#This Row],[Cost Price]]+(tbl_Inventory[[#This Row],[Cost Price]]*Inventory!$P$4),tbl_Inventory[[#This Row],[Cost Price]]+(tbl_Inventory[[#This Row],[Cost Price]]*Inventory!$P$3))</f>
        <v>4809.326</v>
      </c>
      <c r="I207" s="89" t="str">
        <f>IF(tbl_Inventory[[#This Row],[Num In Stock]]&lt;$P$5,"Y","")</f>
        <v/>
      </c>
      <c r="J207" s="90" t="str">
        <f>IF(AND(tbl_Inventory[[#This Row],[Num In Stock]]&lt;Inventory!$P$5,NOT(tbl_Inventory[[#This Row],[On Backorder]]="Y")),"Y","")</f>
        <v/>
      </c>
      <c r="K20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07" s="27">
        <f>IF(tbl_Inventory[[#This Row],[Reorder?]]="Y",VLOOKUP(tbl_Inventory[[#This Row],[Category]],tbl_ReorderQty[],2,FALSE),0)</f>
        <v>0</v>
      </c>
      <c r="M207"/>
      <c r="N207" s="8"/>
      <c r="O207" s="9"/>
      <c r="P207" s="8"/>
      <c r="R207"/>
      <c r="S207" s="8"/>
      <c r="AC207" s="17">
        <v>21995</v>
      </c>
    </row>
    <row r="208" spans="1:29" x14ac:dyDescent="0.35">
      <c r="A208" s="22" t="s">
        <v>610</v>
      </c>
      <c r="B208" s="34" t="s">
        <v>611</v>
      </c>
      <c r="C208" s="35" t="s">
        <v>24</v>
      </c>
      <c r="D208" s="35">
        <v>11</v>
      </c>
      <c r="E208" s="35" t="s">
        <v>22</v>
      </c>
      <c r="F208" s="36" t="s">
        <v>25</v>
      </c>
      <c r="G208" s="16">
        <v>10862.8</v>
      </c>
      <c r="H208" s="25">
        <f>IF(tbl_Inventory[[#This Row],[Premium?]]="y",tbl_Inventory[[#This Row],[Cost Price]]+(tbl_Inventory[[#This Row],[Cost Price]]*Inventory!$P$4),tbl_Inventory[[#This Row],[Cost Price]]+(tbl_Inventory[[#This Row],[Cost Price]]*Inventory!$P$3))</f>
        <v>13578.5</v>
      </c>
      <c r="I208" s="89" t="str">
        <f>IF(tbl_Inventory[[#This Row],[Num In Stock]]&lt;$P$5,"Y","")</f>
        <v/>
      </c>
      <c r="J208" s="90" t="str">
        <f>IF(AND(tbl_Inventory[[#This Row],[Num In Stock]]&lt;Inventory!$P$5,NOT(tbl_Inventory[[#This Row],[On Backorder]]="Y")),"Y","")</f>
        <v/>
      </c>
      <c r="K20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08" s="27">
        <f>IF(tbl_Inventory[[#This Row],[Reorder?]]="Y",VLOOKUP(tbl_Inventory[[#This Row],[Category]],tbl_ReorderQty[],2,FALSE),0)</f>
        <v>0</v>
      </c>
      <c r="M208"/>
      <c r="N208" s="8"/>
      <c r="O208" s="9"/>
      <c r="P208" s="8"/>
      <c r="R208"/>
      <c r="S208" s="8"/>
      <c r="AC208" s="17">
        <v>21995</v>
      </c>
    </row>
    <row r="209" spans="1:29" x14ac:dyDescent="0.35">
      <c r="A209" s="22" t="s">
        <v>566</v>
      </c>
      <c r="B209" s="34" t="s">
        <v>567</v>
      </c>
      <c r="C209" s="35" t="s">
        <v>28</v>
      </c>
      <c r="D209" s="35">
        <v>29</v>
      </c>
      <c r="E209" s="35" t="s">
        <v>22</v>
      </c>
      <c r="F209" s="36" t="s">
        <v>22</v>
      </c>
      <c r="G209" s="16">
        <v>4342</v>
      </c>
      <c r="H209" s="25">
        <f>IF(tbl_Inventory[[#This Row],[Premium?]]="y",tbl_Inventory[[#This Row],[Cost Price]]+(tbl_Inventory[[#This Row],[Cost Price]]*Inventory!$P$4),tbl_Inventory[[#This Row],[Cost Price]]+(tbl_Inventory[[#This Row],[Cost Price]]*Inventory!$P$3))</f>
        <v>5123.5599999999995</v>
      </c>
      <c r="I209" s="89" t="str">
        <f>IF(tbl_Inventory[[#This Row],[Num In Stock]]&lt;$P$5,"Y","")</f>
        <v/>
      </c>
      <c r="J209" s="90" t="str">
        <f>IF(AND(tbl_Inventory[[#This Row],[Num In Stock]]&lt;Inventory!$P$5,NOT(tbl_Inventory[[#This Row],[On Backorder]]="Y")),"Y","")</f>
        <v/>
      </c>
      <c r="K20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09" s="27">
        <f>IF(tbl_Inventory[[#This Row],[Reorder?]]="Y",VLOOKUP(tbl_Inventory[[#This Row],[Category]],tbl_ReorderQty[],2,FALSE),0)</f>
        <v>0</v>
      </c>
      <c r="M209"/>
      <c r="N209" s="8"/>
      <c r="O209" s="9"/>
      <c r="P209" s="8"/>
      <c r="R209"/>
      <c r="S209" s="8"/>
      <c r="AC209" s="17">
        <v>21995</v>
      </c>
    </row>
    <row r="210" spans="1:29" x14ac:dyDescent="0.35">
      <c r="A210" s="22" t="s">
        <v>570</v>
      </c>
      <c r="B210" s="34" t="s">
        <v>571</v>
      </c>
      <c r="C210" s="35" t="s">
        <v>24</v>
      </c>
      <c r="D210" s="35">
        <v>15</v>
      </c>
      <c r="E210" s="35" t="s">
        <v>22</v>
      </c>
      <c r="F210" s="36" t="s">
        <v>22</v>
      </c>
      <c r="G210" s="16">
        <v>11313.75</v>
      </c>
      <c r="H210" s="25">
        <f>IF(tbl_Inventory[[#This Row],[Premium?]]="y",tbl_Inventory[[#This Row],[Cost Price]]+(tbl_Inventory[[#This Row],[Cost Price]]*Inventory!$P$4),tbl_Inventory[[#This Row],[Cost Price]]+(tbl_Inventory[[#This Row],[Cost Price]]*Inventory!$P$3))</f>
        <v>13350.225</v>
      </c>
      <c r="I210" s="89" t="str">
        <f>IF(tbl_Inventory[[#This Row],[Num In Stock]]&lt;$P$5,"Y","")</f>
        <v/>
      </c>
      <c r="J210" s="90" t="str">
        <f>IF(AND(tbl_Inventory[[#This Row],[Num In Stock]]&lt;Inventory!$P$5,NOT(tbl_Inventory[[#This Row],[On Backorder]]="Y")),"Y","")</f>
        <v/>
      </c>
      <c r="K21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10" s="27">
        <f>IF(tbl_Inventory[[#This Row],[Reorder?]]="Y",VLOOKUP(tbl_Inventory[[#This Row],[Category]],tbl_ReorderQty[],2,FALSE),0)</f>
        <v>0</v>
      </c>
      <c r="M210"/>
      <c r="N210" s="8"/>
      <c r="O210" s="9"/>
      <c r="P210" s="8"/>
      <c r="R210"/>
      <c r="S210" s="8"/>
      <c r="AC210" s="17">
        <v>21995</v>
      </c>
    </row>
    <row r="211" spans="1:29" x14ac:dyDescent="0.35">
      <c r="A211" s="22" t="s">
        <v>568</v>
      </c>
      <c r="B211" s="34" t="s">
        <v>569</v>
      </c>
      <c r="C211" s="35" t="s">
        <v>27</v>
      </c>
      <c r="D211" s="35">
        <v>22</v>
      </c>
      <c r="E211" s="35" t="s">
        <v>22</v>
      </c>
      <c r="F211" s="36" t="s">
        <v>25</v>
      </c>
      <c r="G211" s="16">
        <v>6630</v>
      </c>
      <c r="H211" s="25">
        <f>IF(tbl_Inventory[[#This Row],[Premium?]]="y",tbl_Inventory[[#This Row],[Cost Price]]+(tbl_Inventory[[#This Row],[Cost Price]]*Inventory!$P$4),tbl_Inventory[[#This Row],[Cost Price]]+(tbl_Inventory[[#This Row],[Cost Price]]*Inventory!$P$3))</f>
        <v>8287.5</v>
      </c>
      <c r="I211" s="89" t="str">
        <f>IF(tbl_Inventory[[#This Row],[Num In Stock]]&lt;$P$5,"Y","")</f>
        <v/>
      </c>
      <c r="J211" s="90" t="str">
        <f>IF(AND(tbl_Inventory[[#This Row],[Num In Stock]]&lt;Inventory!$P$5,NOT(tbl_Inventory[[#This Row],[On Backorder]]="Y")),"Y","")</f>
        <v/>
      </c>
      <c r="K21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11" s="27">
        <f>IF(tbl_Inventory[[#This Row],[Reorder?]]="Y",VLOOKUP(tbl_Inventory[[#This Row],[Category]],tbl_ReorderQty[],2,FALSE),0)</f>
        <v>0</v>
      </c>
      <c r="M211"/>
      <c r="N211" s="8"/>
      <c r="O211" s="9"/>
      <c r="P211" s="8"/>
      <c r="R211"/>
      <c r="S211" s="8"/>
      <c r="AC211" s="17">
        <v>21995</v>
      </c>
    </row>
    <row r="212" spans="1:29" x14ac:dyDescent="0.35">
      <c r="A212" s="18" t="s">
        <v>524</v>
      </c>
      <c r="B212" s="37" t="s">
        <v>525</v>
      </c>
      <c r="C212" s="35" t="s">
        <v>28</v>
      </c>
      <c r="D212" s="35">
        <v>18</v>
      </c>
      <c r="E212" s="35" t="s">
        <v>22</v>
      </c>
      <c r="F212" s="36" t="s">
        <v>25</v>
      </c>
      <c r="G212" s="16">
        <v>2282.8000000000002</v>
      </c>
      <c r="H212" s="25">
        <f>IF(tbl_Inventory[[#This Row],[Premium?]]="y",tbl_Inventory[[#This Row],[Cost Price]]+(tbl_Inventory[[#This Row],[Cost Price]]*Inventory!$P$4),tbl_Inventory[[#This Row],[Cost Price]]+(tbl_Inventory[[#This Row],[Cost Price]]*Inventory!$P$3))</f>
        <v>2853.5</v>
      </c>
      <c r="I212" s="89" t="str">
        <f>IF(tbl_Inventory[[#This Row],[Num In Stock]]&lt;$P$5,"Y","")</f>
        <v/>
      </c>
      <c r="J212" s="90" t="str">
        <f>IF(AND(tbl_Inventory[[#This Row],[Num In Stock]]&lt;Inventory!$P$5,NOT(tbl_Inventory[[#This Row],[On Backorder]]="Y")),"Y","")</f>
        <v/>
      </c>
      <c r="K21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12" s="27">
        <f>IF(tbl_Inventory[[#This Row],[Reorder?]]="Y",VLOOKUP(tbl_Inventory[[#This Row],[Category]],tbl_ReorderQty[],2,FALSE),0)</f>
        <v>0</v>
      </c>
      <c r="M212"/>
      <c r="N212" s="8"/>
      <c r="O212" s="9"/>
      <c r="P212" s="8"/>
      <c r="R212"/>
      <c r="S212" s="8"/>
      <c r="AC212" s="17">
        <v>21995</v>
      </c>
    </row>
    <row r="213" spans="1:29" x14ac:dyDescent="0.35">
      <c r="A213" s="19" t="s">
        <v>922</v>
      </c>
      <c r="B213" s="39" t="s">
        <v>923</v>
      </c>
      <c r="C213" s="35" t="s">
        <v>29</v>
      </c>
      <c r="D213" s="35">
        <v>6</v>
      </c>
      <c r="E213" s="35" t="s">
        <v>25</v>
      </c>
      <c r="F213" s="36" t="s">
        <v>22</v>
      </c>
      <c r="G213" s="16">
        <v>588.5</v>
      </c>
      <c r="H213" s="25">
        <f>IF(tbl_Inventory[[#This Row],[Premium?]]="y",tbl_Inventory[[#This Row],[Cost Price]]+(tbl_Inventory[[#This Row],[Cost Price]]*Inventory!$P$4),tbl_Inventory[[#This Row],[Cost Price]]+(tbl_Inventory[[#This Row],[Cost Price]]*Inventory!$P$3))</f>
        <v>694.43</v>
      </c>
      <c r="I213" s="89" t="str">
        <f>IF(tbl_Inventory[[#This Row],[Num In Stock]]&lt;$P$5,"Y","")</f>
        <v>Y</v>
      </c>
      <c r="J213" s="90" t="str">
        <f>IF(AND(tbl_Inventory[[#This Row],[Num In Stock]]&lt;Inventory!$P$5,NOT(tbl_Inventory[[#This Row],[On Backorder]]="Y")),"Y","")</f>
        <v/>
      </c>
      <c r="K21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13" s="27">
        <f>IF(tbl_Inventory[[#This Row],[Reorder?]]="Y",VLOOKUP(tbl_Inventory[[#This Row],[Category]],tbl_ReorderQty[],2,FALSE),0)</f>
        <v>0</v>
      </c>
      <c r="M213"/>
      <c r="N213" s="8"/>
      <c r="O213" s="9"/>
      <c r="P213" s="8"/>
      <c r="R213"/>
      <c r="S213" s="8"/>
      <c r="AC213" s="17">
        <v>21995</v>
      </c>
    </row>
    <row r="214" spans="1:29" x14ac:dyDescent="0.35">
      <c r="A214" s="19" t="s">
        <v>246</v>
      </c>
      <c r="B214" s="39" t="s">
        <v>247</v>
      </c>
      <c r="C214" s="35" t="s">
        <v>28</v>
      </c>
      <c r="D214" s="35">
        <v>32</v>
      </c>
      <c r="E214" s="35" t="s">
        <v>22</v>
      </c>
      <c r="F214" s="36" t="s">
        <v>22</v>
      </c>
      <c r="G214" s="16">
        <v>2909.7</v>
      </c>
      <c r="H214" s="25">
        <f>IF(tbl_Inventory[[#This Row],[Premium?]]="y",tbl_Inventory[[#This Row],[Cost Price]]+(tbl_Inventory[[#This Row],[Cost Price]]*Inventory!$P$4),tbl_Inventory[[#This Row],[Cost Price]]+(tbl_Inventory[[#This Row],[Cost Price]]*Inventory!$P$3))</f>
        <v>3433.4459999999999</v>
      </c>
      <c r="I214" s="89" t="str">
        <f>IF(tbl_Inventory[[#This Row],[Num In Stock]]&lt;$P$5,"Y","")</f>
        <v/>
      </c>
      <c r="J214" s="90" t="str">
        <f>IF(AND(tbl_Inventory[[#This Row],[Num In Stock]]&lt;Inventory!$P$5,NOT(tbl_Inventory[[#This Row],[On Backorder]]="Y")),"Y","")</f>
        <v/>
      </c>
      <c r="K21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14" s="27">
        <f>IF(tbl_Inventory[[#This Row],[Reorder?]]="Y",VLOOKUP(tbl_Inventory[[#This Row],[Category]],tbl_ReorderQty[],2,FALSE),0)</f>
        <v>0</v>
      </c>
      <c r="M214"/>
      <c r="N214" s="8"/>
      <c r="O214" s="9"/>
      <c r="P214" s="8"/>
      <c r="R214"/>
      <c r="S214" s="8"/>
      <c r="AC214" s="17">
        <v>1095</v>
      </c>
    </row>
    <row r="215" spans="1:29" x14ac:dyDescent="0.35">
      <c r="A215" s="18" t="s">
        <v>526</v>
      </c>
      <c r="B215" s="37" t="s">
        <v>527</v>
      </c>
      <c r="C215" s="35" t="s">
        <v>29</v>
      </c>
      <c r="D215" s="35">
        <v>4</v>
      </c>
      <c r="E215" s="35" t="s">
        <v>25</v>
      </c>
      <c r="F215" s="36" t="s">
        <v>25</v>
      </c>
      <c r="G215" s="16">
        <v>1710.8</v>
      </c>
      <c r="H215" s="25">
        <f>IF(tbl_Inventory[[#This Row],[Premium?]]="y",tbl_Inventory[[#This Row],[Cost Price]]+(tbl_Inventory[[#This Row],[Cost Price]]*Inventory!$P$4),tbl_Inventory[[#This Row],[Cost Price]]+(tbl_Inventory[[#This Row],[Cost Price]]*Inventory!$P$3))</f>
        <v>2138.5</v>
      </c>
      <c r="I215" s="89" t="str">
        <f>IF(tbl_Inventory[[#This Row],[Num In Stock]]&lt;$P$5,"Y","")</f>
        <v>Y</v>
      </c>
      <c r="J215" s="90" t="str">
        <f>IF(AND(tbl_Inventory[[#This Row],[Num In Stock]]&lt;Inventory!$P$5,NOT(tbl_Inventory[[#This Row],[On Backorder]]="Y")),"Y","")</f>
        <v/>
      </c>
      <c r="K21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15" s="27">
        <f>IF(tbl_Inventory[[#This Row],[Reorder?]]="Y",VLOOKUP(tbl_Inventory[[#This Row],[Category]],tbl_ReorderQty[],2,FALSE),0)</f>
        <v>0</v>
      </c>
      <c r="M215"/>
      <c r="N215" s="8"/>
      <c r="O215" s="9"/>
      <c r="P215" s="8"/>
      <c r="R215"/>
      <c r="S215" s="8"/>
      <c r="AC215" s="17">
        <v>490</v>
      </c>
    </row>
    <row r="216" spans="1:29" x14ac:dyDescent="0.35">
      <c r="A216" s="19" t="s">
        <v>642</v>
      </c>
      <c r="B216" s="39" t="s">
        <v>643</v>
      </c>
      <c r="C216" s="35" t="s">
        <v>27</v>
      </c>
      <c r="D216" s="35">
        <v>1</v>
      </c>
      <c r="E216" s="35" t="s">
        <v>22</v>
      </c>
      <c r="F216" s="36" t="s">
        <v>22</v>
      </c>
      <c r="G216" s="16">
        <v>6924.75</v>
      </c>
      <c r="H216" s="25">
        <f>IF(tbl_Inventory[[#This Row],[Premium?]]="y",tbl_Inventory[[#This Row],[Cost Price]]+(tbl_Inventory[[#This Row],[Cost Price]]*Inventory!$P$4),tbl_Inventory[[#This Row],[Cost Price]]+(tbl_Inventory[[#This Row],[Cost Price]]*Inventory!$P$3))</f>
        <v>8171.2049999999999</v>
      </c>
      <c r="I216" s="89" t="str">
        <f>IF(tbl_Inventory[[#This Row],[Num In Stock]]&lt;$P$5,"Y","")</f>
        <v>Y</v>
      </c>
      <c r="J216" s="90" t="str">
        <f>IF(AND(tbl_Inventory[[#This Row],[Num In Stock]]&lt;Inventory!$P$5,NOT(tbl_Inventory[[#This Row],[On Backorder]]="Y")),"Y","")</f>
        <v>Y</v>
      </c>
      <c r="K21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15</v>
      </c>
      <c r="L216" s="27">
        <f>IF(tbl_Inventory[[#This Row],[Reorder?]]="Y",VLOOKUP(tbl_Inventory[[#This Row],[Category]],tbl_ReorderQty[],2,FALSE),0)</f>
        <v>15</v>
      </c>
      <c r="M216"/>
      <c r="N216" s="8"/>
      <c r="O216" s="9"/>
      <c r="P216" s="8"/>
      <c r="R216"/>
      <c r="S216" s="8"/>
      <c r="AC216" s="17">
        <v>325</v>
      </c>
    </row>
    <row r="217" spans="1:29" x14ac:dyDescent="0.35">
      <c r="A217" s="18" t="s">
        <v>646</v>
      </c>
      <c r="B217" s="37" t="s">
        <v>647</v>
      </c>
      <c r="C217" s="35" t="s">
        <v>27</v>
      </c>
      <c r="D217" s="35">
        <v>2</v>
      </c>
      <c r="E217" s="35" t="s">
        <v>22</v>
      </c>
      <c r="F217" s="36" t="s">
        <v>22</v>
      </c>
      <c r="G217" s="16">
        <v>6347.25</v>
      </c>
      <c r="H217" s="25">
        <f>IF(tbl_Inventory[[#This Row],[Premium?]]="y",tbl_Inventory[[#This Row],[Cost Price]]+(tbl_Inventory[[#This Row],[Cost Price]]*Inventory!$P$4),tbl_Inventory[[#This Row],[Cost Price]]+(tbl_Inventory[[#This Row],[Cost Price]]*Inventory!$P$3))</f>
        <v>7489.7550000000001</v>
      </c>
      <c r="I217" s="89" t="str">
        <f>IF(tbl_Inventory[[#This Row],[Num In Stock]]&lt;$P$5,"Y","")</f>
        <v>Y</v>
      </c>
      <c r="J217" s="90" t="str">
        <f>IF(AND(tbl_Inventory[[#This Row],[Num In Stock]]&lt;Inventory!$P$5,NOT(tbl_Inventory[[#This Row],[On Backorder]]="Y")),"Y","")</f>
        <v>Y</v>
      </c>
      <c r="K21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15</v>
      </c>
      <c r="L217" s="27">
        <f>IF(tbl_Inventory[[#This Row],[Reorder?]]="Y",VLOOKUP(tbl_Inventory[[#This Row],[Category]],tbl_ReorderQty[],2,FALSE),0)</f>
        <v>15</v>
      </c>
      <c r="M217"/>
      <c r="N217" s="8"/>
      <c r="O217" s="9"/>
      <c r="P217" s="8"/>
      <c r="R217"/>
      <c r="S217" s="8"/>
      <c r="AC217" s="17">
        <v>4395</v>
      </c>
    </row>
    <row r="218" spans="1:29" x14ac:dyDescent="0.35">
      <c r="A218" s="19" t="s">
        <v>634</v>
      </c>
      <c r="B218" s="39" t="s">
        <v>635</v>
      </c>
      <c r="C218" s="35" t="s">
        <v>28</v>
      </c>
      <c r="D218" s="35">
        <v>32</v>
      </c>
      <c r="E218" s="35" t="s">
        <v>22</v>
      </c>
      <c r="F218" s="36" t="s">
        <v>22</v>
      </c>
      <c r="G218" s="16">
        <v>4658.7</v>
      </c>
      <c r="H218" s="25">
        <f>IF(tbl_Inventory[[#This Row],[Premium?]]="y",tbl_Inventory[[#This Row],[Cost Price]]+(tbl_Inventory[[#This Row],[Cost Price]]*Inventory!$P$4),tbl_Inventory[[#This Row],[Cost Price]]+(tbl_Inventory[[#This Row],[Cost Price]]*Inventory!$P$3))</f>
        <v>5497.2659999999996</v>
      </c>
      <c r="I218" s="89" t="str">
        <f>IF(tbl_Inventory[[#This Row],[Num In Stock]]&lt;$P$5,"Y","")</f>
        <v/>
      </c>
      <c r="J218" s="90" t="str">
        <f>IF(AND(tbl_Inventory[[#This Row],[Num In Stock]]&lt;Inventory!$P$5,NOT(tbl_Inventory[[#This Row],[On Backorder]]="Y")),"Y","")</f>
        <v/>
      </c>
      <c r="K21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18" s="27">
        <f>IF(tbl_Inventory[[#This Row],[Reorder?]]="Y",VLOOKUP(tbl_Inventory[[#This Row],[Category]],tbl_ReorderQty[],2,FALSE),0)</f>
        <v>0</v>
      </c>
      <c r="M218"/>
      <c r="N218" s="8"/>
      <c r="O218" s="9"/>
      <c r="P218" s="8"/>
      <c r="R218"/>
      <c r="S218" s="8"/>
      <c r="AC218" s="17">
        <v>5495</v>
      </c>
    </row>
    <row r="219" spans="1:29" x14ac:dyDescent="0.35">
      <c r="A219" s="19" t="s">
        <v>644</v>
      </c>
      <c r="B219" s="39" t="s">
        <v>645</v>
      </c>
      <c r="C219" s="35" t="s">
        <v>27</v>
      </c>
      <c r="D219" s="35">
        <v>23</v>
      </c>
      <c r="E219" s="35" t="s">
        <v>22</v>
      </c>
      <c r="F219" s="36" t="s">
        <v>22</v>
      </c>
      <c r="G219" s="16">
        <v>7202</v>
      </c>
      <c r="H219" s="25">
        <f>IF(tbl_Inventory[[#This Row],[Premium?]]="y",tbl_Inventory[[#This Row],[Cost Price]]+(tbl_Inventory[[#This Row],[Cost Price]]*Inventory!$P$4),tbl_Inventory[[#This Row],[Cost Price]]+(tbl_Inventory[[#This Row],[Cost Price]]*Inventory!$P$3))</f>
        <v>8498.36</v>
      </c>
      <c r="I219" s="89" t="str">
        <f>IF(tbl_Inventory[[#This Row],[Num In Stock]]&lt;$P$5,"Y","")</f>
        <v/>
      </c>
      <c r="J219" s="90" t="str">
        <f>IF(AND(tbl_Inventory[[#This Row],[Num In Stock]]&lt;Inventory!$P$5,NOT(tbl_Inventory[[#This Row],[On Backorder]]="Y")),"Y","")</f>
        <v/>
      </c>
      <c r="K21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19" s="27">
        <f>IF(tbl_Inventory[[#This Row],[Reorder?]]="Y",VLOOKUP(tbl_Inventory[[#This Row],[Category]],tbl_ReorderQty[],2,FALSE),0)</f>
        <v>0</v>
      </c>
      <c r="M219"/>
      <c r="N219" s="8"/>
      <c r="O219" s="9"/>
      <c r="P219" s="8"/>
      <c r="R219"/>
      <c r="S219" s="8"/>
      <c r="AC219" s="17">
        <v>5495</v>
      </c>
    </row>
    <row r="220" spans="1:29" x14ac:dyDescent="0.35">
      <c r="A220" s="19" t="s">
        <v>636</v>
      </c>
      <c r="B220" s="39" t="s">
        <v>637</v>
      </c>
      <c r="C220" s="35" t="s">
        <v>27</v>
      </c>
      <c r="D220" s="35">
        <v>17</v>
      </c>
      <c r="E220" s="35" t="s">
        <v>22</v>
      </c>
      <c r="F220" s="36" t="s">
        <v>25</v>
      </c>
      <c r="G220" s="16">
        <v>4961.25</v>
      </c>
      <c r="H220" s="25">
        <f>IF(tbl_Inventory[[#This Row],[Premium?]]="y",tbl_Inventory[[#This Row],[Cost Price]]+(tbl_Inventory[[#This Row],[Cost Price]]*Inventory!$P$4),tbl_Inventory[[#This Row],[Cost Price]]+(tbl_Inventory[[#This Row],[Cost Price]]*Inventory!$P$3))</f>
        <v>6201.5625</v>
      </c>
      <c r="I220" s="89" t="str">
        <f>IF(tbl_Inventory[[#This Row],[Num In Stock]]&lt;$P$5,"Y","")</f>
        <v/>
      </c>
      <c r="J220" s="90" t="str">
        <f>IF(AND(tbl_Inventory[[#This Row],[Num In Stock]]&lt;Inventory!$P$5,NOT(tbl_Inventory[[#This Row],[On Backorder]]="Y")),"Y","")</f>
        <v/>
      </c>
      <c r="K22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20" s="27">
        <f>IF(tbl_Inventory[[#This Row],[Reorder?]]="Y",VLOOKUP(tbl_Inventory[[#This Row],[Category]],tbl_ReorderQty[],2,FALSE),0)</f>
        <v>0</v>
      </c>
      <c r="M220"/>
      <c r="N220" s="8"/>
      <c r="O220" s="9"/>
      <c r="P220" s="8"/>
      <c r="R220"/>
      <c r="S220" s="8"/>
      <c r="AC220" s="17">
        <v>5495</v>
      </c>
    </row>
    <row r="221" spans="1:29" x14ac:dyDescent="0.35">
      <c r="A221" s="18" t="s">
        <v>628</v>
      </c>
      <c r="B221" s="37" t="s">
        <v>629</v>
      </c>
      <c r="C221" s="35" t="s">
        <v>29</v>
      </c>
      <c r="D221" s="35">
        <v>19</v>
      </c>
      <c r="E221" s="35" t="s">
        <v>22</v>
      </c>
      <c r="F221" s="36" t="s">
        <v>25</v>
      </c>
      <c r="G221" s="16">
        <v>0</v>
      </c>
      <c r="H221" s="25">
        <f>IF(tbl_Inventory[[#This Row],[Premium?]]="y",tbl_Inventory[[#This Row],[Cost Price]]+(tbl_Inventory[[#This Row],[Cost Price]]*Inventory!$P$4),tbl_Inventory[[#This Row],[Cost Price]]+(tbl_Inventory[[#This Row],[Cost Price]]*Inventory!$P$3))</f>
        <v>0</v>
      </c>
      <c r="I221" s="89" t="str">
        <f>IF(tbl_Inventory[[#This Row],[Num In Stock]]&lt;$P$5,"Y","")</f>
        <v/>
      </c>
      <c r="J221" s="90" t="str">
        <f>IF(AND(tbl_Inventory[[#This Row],[Num In Stock]]&lt;Inventory!$P$5,NOT(tbl_Inventory[[#This Row],[On Backorder]]="Y")),"Y","")</f>
        <v/>
      </c>
      <c r="K22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21" s="27">
        <f>IF(tbl_Inventory[[#This Row],[Reorder?]]="Y",VLOOKUP(tbl_Inventory[[#This Row],[Category]],tbl_ReorderQty[],2,FALSE),0)</f>
        <v>0</v>
      </c>
      <c r="M221"/>
      <c r="N221" s="8"/>
      <c r="O221" s="9"/>
      <c r="P221" s="8"/>
      <c r="R221"/>
      <c r="S221" s="8"/>
      <c r="AC221" s="17">
        <v>5495</v>
      </c>
    </row>
    <row r="222" spans="1:29" x14ac:dyDescent="0.35">
      <c r="A222" s="18" t="s">
        <v>648</v>
      </c>
      <c r="B222" s="37" t="s">
        <v>649</v>
      </c>
      <c r="C222" s="35" t="s">
        <v>27</v>
      </c>
      <c r="D222" s="35">
        <v>23</v>
      </c>
      <c r="E222" s="35" t="s">
        <v>22</v>
      </c>
      <c r="F222" s="36" t="s">
        <v>22</v>
      </c>
      <c r="G222" s="16">
        <v>6990.7</v>
      </c>
      <c r="H222" s="25">
        <f>IF(tbl_Inventory[[#This Row],[Premium?]]="y",tbl_Inventory[[#This Row],[Cost Price]]+(tbl_Inventory[[#This Row],[Cost Price]]*Inventory!$P$4),tbl_Inventory[[#This Row],[Cost Price]]+(tbl_Inventory[[#This Row],[Cost Price]]*Inventory!$P$3))</f>
        <v>8249.0259999999998</v>
      </c>
      <c r="I222" s="89" t="str">
        <f>IF(tbl_Inventory[[#This Row],[Num In Stock]]&lt;$P$5,"Y","")</f>
        <v/>
      </c>
      <c r="J222" s="90" t="str">
        <f>IF(AND(tbl_Inventory[[#This Row],[Num In Stock]]&lt;Inventory!$P$5,NOT(tbl_Inventory[[#This Row],[On Backorder]]="Y")),"Y","")</f>
        <v/>
      </c>
      <c r="K22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22" s="27">
        <f>IF(tbl_Inventory[[#This Row],[Reorder?]]="Y",VLOOKUP(tbl_Inventory[[#This Row],[Category]],tbl_ReorderQty[],2,FALSE),0)</f>
        <v>0</v>
      </c>
      <c r="M222"/>
      <c r="N222" s="8"/>
      <c r="O222" s="9"/>
      <c r="P222" s="8"/>
      <c r="R222"/>
      <c r="S222" s="8"/>
      <c r="AC222" s="17">
        <v>5495</v>
      </c>
    </row>
    <row r="223" spans="1:29" x14ac:dyDescent="0.35">
      <c r="A223" s="19" t="s">
        <v>638</v>
      </c>
      <c r="B223" s="39" t="s">
        <v>639</v>
      </c>
      <c r="C223" s="35" t="s">
        <v>27</v>
      </c>
      <c r="D223" s="35">
        <v>8</v>
      </c>
      <c r="E223" s="35" t="s">
        <v>22</v>
      </c>
      <c r="F223" s="36" t="s">
        <v>22</v>
      </c>
      <c r="G223" s="16">
        <v>7848.9</v>
      </c>
      <c r="H223" s="25">
        <f>IF(tbl_Inventory[[#This Row],[Premium?]]="y",tbl_Inventory[[#This Row],[Cost Price]]+(tbl_Inventory[[#This Row],[Cost Price]]*Inventory!$P$4),tbl_Inventory[[#This Row],[Cost Price]]+(tbl_Inventory[[#This Row],[Cost Price]]*Inventory!$P$3))</f>
        <v>9261.7019999999993</v>
      </c>
      <c r="I223" s="89" t="str">
        <f>IF(tbl_Inventory[[#This Row],[Num In Stock]]&lt;$P$5,"Y","")</f>
        <v>Y</v>
      </c>
      <c r="J223" s="90" t="str">
        <f>IF(AND(tbl_Inventory[[#This Row],[Num In Stock]]&lt;Inventory!$P$5,NOT(tbl_Inventory[[#This Row],[On Backorder]]="Y")),"Y","")</f>
        <v>Y</v>
      </c>
      <c r="K22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15</v>
      </c>
      <c r="L223" s="27">
        <f>IF(tbl_Inventory[[#This Row],[Reorder?]]="Y",VLOOKUP(tbl_Inventory[[#This Row],[Category]],tbl_ReorderQty[],2,FALSE),0)</f>
        <v>15</v>
      </c>
      <c r="M223"/>
      <c r="N223" s="8"/>
      <c r="O223" s="9"/>
      <c r="P223" s="8"/>
      <c r="R223"/>
      <c r="S223" s="8"/>
      <c r="AC223" s="17">
        <v>5495</v>
      </c>
    </row>
    <row r="224" spans="1:29" x14ac:dyDescent="0.35">
      <c r="A224" s="19" t="s">
        <v>632</v>
      </c>
      <c r="B224" s="39" t="s">
        <v>633</v>
      </c>
      <c r="C224" s="35" t="s">
        <v>27</v>
      </c>
      <c r="D224" s="35">
        <v>3</v>
      </c>
      <c r="E224" s="35" t="s">
        <v>22</v>
      </c>
      <c r="F224" s="36" t="s">
        <v>22</v>
      </c>
      <c r="G224" s="16">
        <v>5591.5</v>
      </c>
      <c r="H224" s="25">
        <f>IF(tbl_Inventory[[#This Row],[Premium?]]="y",tbl_Inventory[[#This Row],[Cost Price]]+(tbl_Inventory[[#This Row],[Cost Price]]*Inventory!$P$4),tbl_Inventory[[#This Row],[Cost Price]]+(tbl_Inventory[[#This Row],[Cost Price]]*Inventory!$P$3))</f>
        <v>6597.97</v>
      </c>
      <c r="I224" s="89" t="str">
        <f>IF(tbl_Inventory[[#This Row],[Num In Stock]]&lt;$P$5,"Y","")</f>
        <v>Y</v>
      </c>
      <c r="J224" s="90" t="str">
        <f>IF(AND(tbl_Inventory[[#This Row],[Num In Stock]]&lt;Inventory!$P$5,NOT(tbl_Inventory[[#This Row],[On Backorder]]="Y")),"Y","")</f>
        <v>Y</v>
      </c>
      <c r="K22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15</v>
      </c>
      <c r="L224" s="27">
        <f>IF(tbl_Inventory[[#This Row],[Reorder?]]="Y",VLOOKUP(tbl_Inventory[[#This Row],[Category]],tbl_ReorderQty[],2,FALSE),0)</f>
        <v>15</v>
      </c>
      <c r="M224"/>
      <c r="N224" s="8"/>
      <c r="O224" s="9"/>
      <c r="P224" s="8"/>
      <c r="R224"/>
      <c r="S224" s="8"/>
      <c r="AC224" s="17">
        <v>5495</v>
      </c>
    </row>
    <row r="225" spans="1:29" x14ac:dyDescent="0.35">
      <c r="A225" s="19" t="s">
        <v>640</v>
      </c>
      <c r="B225" s="39" t="s">
        <v>641</v>
      </c>
      <c r="C225" s="35" t="s">
        <v>27</v>
      </c>
      <c r="D225" s="35">
        <v>24</v>
      </c>
      <c r="E225" s="35" t="s">
        <v>22</v>
      </c>
      <c r="F225" s="36" t="s">
        <v>22</v>
      </c>
      <c r="G225" s="16">
        <v>8586.75</v>
      </c>
      <c r="H225" s="25">
        <f>IF(tbl_Inventory[[#This Row],[Premium?]]="y",tbl_Inventory[[#This Row],[Cost Price]]+(tbl_Inventory[[#This Row],[Cost Price]]*Inventory!$P$4),tbl_Inventory[[#This Row],[Cost Price]]+(tbl_Inventory[[#This Row],[Cost Price]]*Inventory!$P$3))</f>
        <v>10132.365</v>
      </c>
      <c r="I225" s="89" t="str">
        <f>IF(tbl_Inventory[[#This Row],[Num In Stock]]&lt;$P$5,"Y","")</f>
        <v/>
      </c>
      <c r="J225" s="90" t="str">
        <f>IF(AND(tbl_Inventory[[#This Row],[Num In Stock]]&lt;Inventory!$P$5,NOT(tbl_Inventory[[#This Row],[On Backorder]]="Y")),"Y","")</f>
        <v/>
      </c>
      <c r="K22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25" s="27">
        <f>IF(tbl_Inventory[[#This Row],[Reorder?]]="Y",VLOOKUP(tbl_Inventory[[#This Row],[Category]],tbl_ReorderQty[],2,FALSE),0)</f>
        <v>0</v>
      </c>
      <c r="M225"/>
      <c r="N225" s="8"/>
      <c r="O225" s="9"/>
      <c r="P225" s="8"/>
      <c r="R225"/>
      <c r="S225" s="8"/>
      <c r="AC225" s="17">
        <v>5495</v>
      </c>
    </row>
    <row r="226" spans="1:29" x14ac:dyDescent="0.35">
      <c r="A226" s="19" t="s">
        <v>630</v>
      </c>
      <c r="B226" s="39" t="s">
        <v>631</v>
      </c>
      <c r="C226" s="35" t="s">
        <v>27</v>
      </c>
      <c r="D226" s="35">
        <v>0</v>
      </c>
      <c r="E226" s="35" t="s">
        <v>25</v>
      </c>
      <c r="F226" s="36" t="s">
        <v>22</v>
      </c>
      <c r="G226" s="16">
        <v>5241.7</v>
      </c>
      <c r="H226" s="25">
        <f>IF(tbl_Inventory[[#This Row],[Premium?]]="y",tbl_Inventory[[#This Row],[Cost Price]]+(tbl_Inventory[[#This Row],[Cost Price]]*Inventory!$P$4),tbl_Inventory[[#This Row],[Cost Price]]+(tbl_Inventory[[#This Row],[Cost Price]]*Inventory!$P$3))</f>
        <v>6185.2060000000001</v>
      </c>
      <c r="I226" s="89" t="str">
        <f>IF(tbl_Inventory[[#This Row],[Num In Stock]]&lt;$P$5,"Y","")</f>
        <v>Y</v>
      </c>
      <c r="J226" s="90" t="str">
        <f>IF(AND(tbl_Inventory[[#This Row],[Num In Stock]]&lt;Inventory!$P$5,NOT(tbl_Inventory[[#This Row],[On Backorder]]="Y")),"Y","")</f>
        <v/>
      </c>
      <c r="K22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26" s="27">
        <f>IF(tbl_Inventory[[#This Row],[Reorder?]]="Y",VLOOKUP(tbl_Inventory[[#This Row],[Category]],tbl_ReorderQty[],2,FALSE),0)</f>
        <v>0</v>
      </c>
      <c r="M226"/>
      <c r="N226" s="8"/>
      <c r="O226" s="9"/>
      <c r="P226" s="8"/>
      <c r="R226"/>
      <c r="S226" s="8"/>
      <c r="AC226" s="17">
        <v>5495</v>
      </c>
    </row>
    <row r="227" spans="1:29" x14ac:dyDescent="0.35">
      <c r="A227" s="22" t="s">
        <v>660</v>
      </c>
      <c r="B227" s="34" t="s">
        <v>661</v>
      </c>
      <c r="C227" s="35" t="s">
        <v>29</v>
      </c>
      <c r="D227" s="35">
        <v>30</v>
      </c>
      <c r="E227" s="35" t="s">
        <v>22</v>
      </c>
      <c r="F227" s="36" t="s">
        <v>25</v>
      </c>
      <c r="G227" s="16">
        <v>144.19999999999999</v>
      </c>
      <c r="H227" s="25">
        <f>IF(tbl_Inventory[[#This Row],[Premium?]]="y",tbl_Inventory[[#This Row],[Cost Price]]+(tbl_Inventory[[#This Row],[Cost Price]]*Inventory!$P$4),tbl_Inventory[[#This Row],[Cost Price]]+(tbl_Inventory[[#This Row],[Cost Price]]*Inventory!$P$3))</f>
        <v>180.25</v>
      </c>
      <c r="I227" s="89" t="str">
        <f>IF(tbl_Inventory[[#This Row],[Num In Stock]]&lt;$P$5,"Y","")</f>
        <v/>
      </c>
      <c r="J227" s="90" t="str">
        <f>IF(AND(tbl_Inventory[[#This Row],[Num In Stock]]&lt;Inventory!$P$5,NOT(tbl_Inventory[[#This Row],[On Backorder]]="Y")),"Y","")</f>
        <v/>
      </c>
      <c r="K22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27" s="27">
        <f>IF(tbl_Inventory[[#This Row],[Reorder?]]="Y",VLOOKUP(tbl_Inventory[[#This Row],[Category]],tbl_ReorderQty[],2,FALSE),0)</f>
        <v>0</v>
      </c>
      <c r="M227"/>
      <c r="N227" s="8"/>
      <c r="O227" s="9"/>
      <c r="P227" s="8"/>
      <c r="R227"/>
      <c r="S227" s="8"/>
      <c r="AC227" s="17">
        <v>5495</v>
      </c>
    </row>
    <row r="228" spans="1:29" x14ac:dyDescent="0.35">
      <c r="A228" s="22" t="s">
        <v>1062</v>
      </c>
      <c r="B228" s="34" t="s">
        <v>1063</v>
      </c>
      <c r="C228" s="35" t="s">
        <v>29</v>
      </c>
      <c r="D228" s="35">
        <v>3</v>
      </c>
      <c r="E228" s="35" t="s">
        <v>22</v>
      </c>
      <c r="F228" s="36" t="s">
        <v>25</v>
      </c>
      <c r="G228" s="16">
        <v>36.049999999999997</v>
      </c>
      <c r="H228" s="25">
        <f>IF(tbl_Inventory[[#This Row],[Premium?]]="y",tbl_Inventory[[#This Row],[Cost Price]]+(tbl_Inventory[[#This Row],[Cost Price]]*Inventory!$P$4),tbl_Inventory[[#This Row],[Cost Price]]+(tbl_Inventory[[#This Row],[Cost Price]]*Inventory!$P$3))</f>
        <v>45.0625</v>
      </c>
      <c r="I228" s="89" t="str">
        <f>IF(tbl_Inventory[[#This Row],[Num In Stock]]&lt;$P$5,"Y","")</f>
        <v>Y</v>
      </c>
      <c r="J228" s="90" t="str">
        <f>IF(AND(tbl_Inventory[[#This Row],[Num In Stock]]&lt;Inventory!$P$5,NOT(tbl_Inventory[[#This Row],[On Backorder]]="Y")),"Y","")</f>
        <v>Y</v>
      </c>
      <c r="K22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228" s="27">
        <f>IF(tbl_Inventory[[#This Row],[Reorder?]]="Y",VLOOKUP(tbl_Inventory[[#This Row],[Category]],tbl_ReorderQty[],2,FALSE),0)</f>
        <v>35</v>
      </c>
      <c r="M228"/>
      <c r="N228" s="8"/>
      <c r="O228" s="9"/>
      <c r="P228" s="8"/>
      <c r="R228"/>
      <c r="S228" s="8"/>
      <c r="AC228" s="17">
        <v>5825</v>
      </c>
    </row>
    <row r="229" spans="1:29" x14ac:dyDescent="0.35">
      <c r="A229" s="22" t="s">
        <v>662</v>
      </c>
      <c r="B229" s="34" t="s">
        <v>663</v>
      </c>
      <c r="C229" s="35" t="s">
        <v>29</v>
      </c>
      <c r="D229" s="35">
        <v>31</v>
      </c>
      <c r="E229" s="35" t="s">
        <v>22</v>
      </c>
      <c r="F229" s="36" t="s">
        <v>22</v>
      </c>
      <c r="G229" s="16">
        <v>787.95</v>
      </c>
      <c r="H229" s="25">
        <f>IF(tbl_Inventory[[#This Row],[Premium?]]="y",tbl_Inventory[[#This Row],[Cost Price]]+(tbl_Inventory[[#This Row],[Cost Price]]*Inventory!$P$4),tbl_Inventory[[#This Row],[Cost Price]]+(tbl_Inventory[[#This Row],[Cost Price]]*Inventory!$P$3))</f>
        <v>929.78100000000006</v>
      </c>
      <c r="I229" s="89" t="str">
        <f>IF(tbl_Inventory[[#This Row],[Num In Stock]]&lt;$P$5,"Y","")</f>
        <v/>
      </c>
      <c r="J229" s="90" t="str">
        <f>IF(AND(tbl_Inventory[[#This Row],[Num In Stock]]&lt;Inventory!$P$5,NOT(tbl_Inventory[[#This Row],[On Backorder]]="Y")),"Y","")</f>
        <v/>
      </c>
      <c r="K22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29" s="27">
        <f>IF(tbl_Inventory[[#This Row],[Reorder?]]="Y",VLOOKUP(tbl_Inventory[[#This Row],[Category]],tbl_ReorderQty[],2,FALSE),0)</f>
        <v>0</v>
      </c>
      <c r="M229"/>
      <c r="N229" s="8"/>
      <c r="O229" s="9"/>
      <c r="P229" s="8"/>
      <c r="R229"/>
      <c r="S229" s="8"/>
      <c r="AC229" s="17">
        <v>21995</v>
      </c>
    </row>
    <row r="230" spans="1:29" x14ac:dyDescent="0.35">
      <c r="A230" s="18" t="s">
        <v>670</v>
      </c>
      <c r="B230" s="37" t="s">
        <v>671</v>
      </c>
      <c r="C230" s="35" t="s">
        <v>24</v>
      </c>
      <c r="D230" s="35">
        <v>14</v>
      </c>
      <c r="E230" s="35" t="s">
        <v>22</v>
      </c>
      <c r="F230" s="36" t="s">
        <v>25</v>
      </c>
      <c r="G230" s="16">
        <v>32642.7</v>
      </c>
      <c r="H230" s="25">
        <f>IF(tbl_Inventory[[#This Row],[Premium?]]="y",tbl_Inventory[[#This Row],[Cost Price]]+(tbl_Inventory[[#This Row],[Cost Price]]*Inventory!$P$4),tbl_Inventory[[#This Row],[Cost Price]]+(tbl_Inventory[[#This Row],[Cost Price]]*Inventory!$P$3))</f>
        <v>40803.375</v>
      </c>
      <c r="I230" s="89" t="str">
        <f>IF(tbl_Inventory[[#This Row],[Num In Stock]]&lt;$P$5,"Y","")</f>
        <v/>
      </c>
      <c r="J230" s="90" t="str">
        <f>IF(AND(tbl_Inventory[[#This Row],[Num In Stock]]&lt;Inventory!$P$5,NOT(tbl_Inventory[[#This Row],[On Backorder]]="Y")),"Y","")</f>
        <v/>
      </c>
      <c r="K23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30" s="27">
        <f>IF(tbl_Inventory[[#This Row],[Reorder?]]="Y",VLOOKUP(tbl_Inventory[[#This Row],[Category]],tbl_ReorderQty[],2,FALSE),0)</f>
        <v>0</v>
      </c>
      <c r="M230"/>
      <c r="N230" s="8"/>
      <c r="O230" s="9"/>
      <c r="P230" s="8"/>
      <c r="R230"/>
      <c r="S230" s="8"/>
      <c r="AC230" s="17">
        <v>22325</v>
      </c>
    </row>
    <row r="231" spans="1:29" x14ac:dyDescent="0.35">
      <c r="A231" s="19" t="s">
        <v>682</v>
      </c>
      <c r="B231" s="37" t="s">
        <v>683</v>
      </c>
      <c r="C231" s="35" t="s">
        <v>24</v>
      </c>
      <c r="D231" s="35">
        <v>13</v>
      </c>
      <c r="E231" s="35" t="s">
        <v>22</v>
      </c>
      <c r="F231" s="36" t="s">
        <v>25</v>
      </c>
      <c r="G231" s="16">
        <v>26393.75</v>
      </c>
      <c r="H231" s="25">
        <f>IF(tbl_Inventory[[#This Row],[Premium?]]="y",tbl_Inventory[[#This Row],[Cost Price]]+(tbl_Inventory[[#This Row],[Cost Price]]*Inventory!$P$4),tbl_Inventory[[#This Row],[Cost Price]]+(tbl_Inventory[[#This Row],[Cost Price]]*Inventory!$P$3))</f>
        <v>32992.1875</v>
      </c>
      <c r="I231" s="89" t="str">
        <f>IF(tbl_Inventory[[#This Row],[Num In Stock]]&lt;$P$5,"Y","")</f>
        <v/>
      </c>
      <c r="J231" s="90" t="str">
        <f>IF(AND(tbl_Inventory[[#This Row],[Num In Stock]]&lt;Inventory!$P$5,NOT(tbl_Inventory[[#This Row],[On Backorder]]="Y")),"Y","")</f>
        <v/>
      </c>
      <c r="K23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31" s="27">
        <f>IF(tbl_Inventory[[#This Row],[Reorder?]]="Y",VLOOKUP(tbl_Inventory[[#This Row],[Category]],tbl_ReorderQty[],2,FALSE),0)</f>
        <v>0</v>
      </c>
      <c r="M231"/>
      <c r="N231" s="8"/>
      <c r="O231" s="9"/>
      <c r="P231" s="8"/>
      <c r="R231"/>
      <c r="S231" s="8"/>
      <c r="AC231" s="17">
        <v>25295</v>
      </c>
    </row>
    <row r="232" spans="1:29" x14ac:dyDescent="0.35">
      <c r="A232" s="18" t="s">
        <v>674</v>
      </c>
      <c r="B232" s="37" t="s">
        <v>675</v>
      </c>
      <c r="C232" s="35" t="s">
        <v>24</v>
      </c>
      <c r="D232" s="35">
        <v>11</v>
      </c>
      <c r="E232" s="35" t="s">
        <v>22</v>
      </c>
      <c r="F232" s="36" t="s">
        <v>25</v>
      </c>
      <c r="G232" s="16">
        <v>20190.900000000001</v>
      </c>
      <c r="H232" s="25">
        <f>IF(tbl_Inventory[[#This Row],[Premium?]]="y",tbl_Inventory[[#This Row],[Cost Price]]+(tbl_Inventory[[#This Row],[Cost Price]]*Inventory!$P$4),tbl_Inventory[[#This Row],[Cost Price]]+(tbl_Inventory[[#This Row],[Cost Price]]*Inventory!$P$3))</f>
        <v>25238.625</v>
      </c>
      <c r="I232" s="89" t="str">
        <f>IF(tbl_Inventory[[#This Row],[Num In Stock]]&lt;$P$5,"Y","")</f>
        <v/>
      </c>
      <c r="J232" s="90" t="str">
        <f>IF(AND(tbl_Inventory[[#This Row],[Num In Stock]]&lt;Inventory!$P$5,NOT(tbl_Inventory[[#This Row],[On Backorder]]="Y")),"Y","")</f>
        <v/>
      </c>
      <c r="K23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32" s="27">
        <f>IF(tbl_Inventory[[#This Row],[Reorder?]]="Y",VLOOKUP(tbl_Inventory[[#This Row],[Category]],tbl_ReorderQty[],2,FALSE),0)</f>
        <v>0</v>
      </c>
      <c r="M232"/>
      <c r="N232" s="8"/>
      <c r="O232" s="9"/>
      <c r="P232" s="8"/>
      <c r="R232"/>
      <c r="S232" s="8"/>
      <c r="AC232" s="17">
        <v>25625</v>
      </c>
    </row>
    <row r="233" spans="1:29" x14ac:dyDescent="0.35">
      <c r="A233" s="19" t="s">
        <v>680</v>
      </c>
      <c r="B233" s="37" t="s">
        <v>681</v>
      </c>
      <c r="C233" s="35" t="s">
        <v>24</v>
      </c>
      <c r="D233" s="35">
        <v>2</v>
      </c>
      <c r="E233" s="35" t="s">
        <v>25</v>
      </c>
      <c r="F233" s="36" t="s">
        <v>22</v>
      </c>
      <c r="G233" s="16">
        <v>25800.9</v>
      </c>
      <c r="H233" s="25">
        <f>IF(tbl_Inventory[[#This Row],[Premium?]]="y",tbl_Inventory[[#This Row],[Cost Price]]+(tbl_Inventory[[#This Row],[Cost Price]]*Inventory!$P$4),tbl_Inventory[[#This Row],[Cost Price]]+(tbl_Inventory[[#This Row],[Cost Price]]*Inventory!$P$3))</f>
        <v>30445.062000000002</v>
      </c>
      <c r="I233" s="89" t="str">
        <f>IF(tbl_Inventory[[#This Row],[Num In Stock]]&lt;$P$5,"Y","")</f>
        <v>Y</v>
      </c>
      <c r="J233" s="90" t="str">
        <f>IF(AND(tbl_Inventory[[#This Row],[Num In Stock]]&lt;Inventory!$P$5,NOT(tbl_Inventory[[#This Row],[On Backorder]]="Y")),"Y","")</f>
        <v/>
      </c>
      <c r="K23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33" s="27">
        <f>IF(tbl_Inventory[[#This Row],[Reorder?]]="Y",VLOOKUP(tbl_Inventory[[#This Row],[Category]],tbl_ReorderQty[],2,FALSE),0)</f>
        <v>0</v>
      </c>
      <c r="M233"/>
      <c r="N233" s="8"/>
      <c r="O233" s="9"/>
      <c r="P233" s="8"/>
      <c r="R233"/>
      <c r="S233" s="8"/>
      <c r="AC233" s="17">
        <v>19795</v>
      </c>
    </row>
    <row r="234" spans="1:29" x14ac:dyDescent="0.35">
      <c r="A234" s="18" t="s">
        <v>532</v>
      </c>
      <c r="B234" s="37" t="s">
        <v>533</v>
      </c>
      <c r="C234" s="35" t="s">
        <v>27</v>
      </c>
      <c r="D234" s="35">
        <v>1</v>
      </c>
      <c r="E234" s="35" t="s">
        <v>22</v>
      </c>
      <c r="F234" s="36" t="s">
        <v>25</v>
      </c>
      <c r="G234" s="16">
        <v>7359.35</v>
      </c>
      <c r="H234" s="25">
        <f>IF(tbl_Inventory[[#This Row],[Premium?]]="y",tbl_Inventory[[#This Row],[Cost Price]]+(tbl_Inventory[[#This Row],[Cost Price]]*Inventory!$P$4),tbl_Inventory[[#This Row],[Cost Price]]+(tbl_Inventory[[#This Row],[Cost Price]]*Inventory!$P$3))</f>
        <v>9199.1875</v>
      </c>
      <c r="I234" s="89" t="str">
        <f>IF(tbl_Inventory[[#This Row],[Num In Stock]]&lt;$P$5,"Y","")</f>
        <v>Y</v>
      </c>
      <c r="J234" s="90" t="str">
        <f>IF(AND(tbl_Inventory[[#This Row],[Num In Stock]]&lt;Inventory!$P$5,NOT(tbl_Inventory[[#This Row],[On Backorder]]="Y")),"Y","")</f>
        <v>Y</v>
      </c>
      <c r="K23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15</v>
      </c>
      <c r="L234" s="27">
        <f>IF(tbl_Inventory[[#This Row],[Reorder?]]="Y",VLOOKUP(tbl_Inventory[[#This Row],[Category]],tbl_ReorderQty[],2,FALSE),0)</f>
        <v>15</v>
      </c>
      <c r="M234"/>
      <c r="N234" s="8"/>
      <c r="O234" s="9"/>
      <c r="P234" s="8"/>
      <c r="R234"/>
      <c r="S234" s="8"/>
      <c r="AC234" s="17">
        <v>30795</v>
      </c>
    </row>
    <row r="235" spans="1:29" x14ac:dyDescent="0.35">
      <c r="A235" s="22" t="s">
        <v>666</v>
      </c>
      <c r="B235" s="34" t="s">
        <v>667</v>
      </c>
      <c r="C235" s="35" t="s">
        <v>27</v>
      </c>
      <c r="D235" s="35">
        <v>3</v>
      </c>
      <c r="E235" s="35" t="s">
        <v>25</v>
      </c>
      <c r="F235" s="36" t="s">
        <v>22</v>
      </c>
      <c r="G235" s="16">
        <v>5999.75</v>
      </c>
      <c r="H235" s="25">
        <f>IF(tbl_Inventory[[#This Row],[Premium?]]="y",tbl_Inventory[[#This Row],[Cost Price]]+(tbl_Inventory[[#This Row],[Cost Price]]*Inventory!$P$4),tbl_Inventory[[#This Row],[Cost Price]]+(tbl_Inventory[[#This Row],[Cost Price]]*Inventory!$P$3))</f>
        <v>7079.7049999999999</v>
      </c>
      <c r="I235" s="89" t="str">
        <f>IF(tbl_Inventory[[#This Row],[Num In Stock]]&lt;$P$5,"Y","")</f>
        <v>Y</v>
      </c>
      <c r="J235" s="90" t="str">
        <f>IF(AND(tbl_Inventory[[#This Row],[Num In Stock]]&lt;Inventory!$P$5,NOT(tbl_Inventory[[#This Row],[On Backorder]]="Y")),"Y","")</f>
        <v/>
      </c>
      <c r="K23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35" s="27">
        <f>IF(tbl_Inventory[[#This Row],[Reorder?]]="Y",VLOOKUP(tbl_Inventory[[#This Row],[Category]],tbl_ReorderQty[],2,FALSE),0)</f>
        <v>0</v>
      </c>
      <c r="M235"/>
      <c r="N235" s="8"/>
      <c r="O235" s="9"/>
      <c r="P235" s="8"/>
      <c r="R235"/>
      <c r="S235" s="8"/>
      <c r="AC235" s="17">
        <v>10995</v>
      </c>
    </row>
    <row r="236" spans="1:29" x14ac:dyDescent="0.35">
      <c r="A236" s="18" t="s">
        <v>676</v>
      </c>
      <c r="B236" s="37" t="s">
        <v>677</v>
      </c>
      <c r="C236" s="35" t="s">
        <v>24</v>
      </c>
      <c r="D236" s="35">
        <v>16</v>
      </c>
      <c r="E236" s="35" t="s">
        <v>22</v>
      </c>
      <c r="F236" s="36" t="s">
        <v>25</v>
      </c>
      <c r="G236" s="16">
        <v>22654.85</v>
      </c>
      <c r="H236" s="25">
        <f>IF(tbl_Inventory[[#This Row],[Premium?]]="y",tbl_Inventory[[#This Row],[Cost Price]]+(tbl_Inventory[[#This Row],[Cost Price]]*Inventory!$P$4),tbl_Inventory[[#This Row],[Cost Price]]+(tbl_Inventory[[#This Row],[Cost Price]]*Inventory!$P$3))</f>
        <v>28318.5625</v>
      </c>
      <c r="I236" s="89" t="str">
        <f>IF(tbl_Inventory[[#This Row],[Num In Stock]]&lt;$P$5,"Y","")</f>
        <v/>
      </c>
      <c r="J236" s="90" t="str">
        <f>IF(AND(tbl_Inventory[[#This Row],[Num In Stock]]&lt;Inventory!$P$5,NOT(tbl_Inventory[[#This Row],[On Backorder]]="Y")),"Y","")</f>
        <v/>
      </c>
      <c r="K23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36" s="27">
        <f>IF(tbl_Inventory[[#This Row],[Reorder?]]="Y",VLOOKUP(tbl_Inventory[[#This Row],[Category]],tbl_ReorderQty[],2,FALSE),0)</f>
        <v>0</v>
      </c>
      <c r="M236"/>
      <c r="N236" s="8"/>
      <c r="O236" s="9"/>
      <c r="P236" s="8"/>
      <c r="R236"/>
      <c r="S236" s="8"/>
      <c r="AC236" s="17">
        <v>9895</v>
      </c>
    </row>
    <row r="237" spans="1:29" x14ac:dyDescent="0.35">
      <c r="A237" s="19" t="s">
        <v>678</v>
      </c>
      <c r="B237" s="37" t="s">
        <v>679</v>
      </c>
      <c r="C237" s="35" t="s">
        <v>24</v>
      </c>
      <c r="D237" s="35">
        <v>30</v>
      </c>
      <c r="E237" s="35" t="s">
        <v>22</v>
      </c>
      <c r="F237" s="36" t="s">
        <v>25</v>
      </c>
      <c r="G237" s="16">
        <v>23218</v>
      </c>
      <c r="H237" s="25">
        <f>IF(tbl_Inventory[[#This Row],[Premium?]]="y",tbl_Inventory[[#This Row],[Cost Price]]+(tbl_Inventory[[#This Row],[Cost Price]]*Inventory!$P$4),tbl_Inventory[[#This Row],[Cost Price]]+(tbl_Inventory[[#This Row],[Cost Price]]*Inventory!$P$3))</f>
        <v>29022.5</v>
      </c>
      <c r="I237" s="89" t="str">
        <f>IF(tbl_Inventory[[#This Row],[Num In Stock]]&lt;$P$5,"Y","")</f>
        <v/>
      </c>
      <c r="J237" s="90" t="str">
        <f>IF(AND(tbl_Inventory[[#This Row],[Num In Stock]]&lt;Inventory!$P$5,NOT(tbl_Inventory[[#This Row],[On Backorder]]="Y")),"Y","")</f>
        <v/>
      </c>
      <c r="K23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37" s="27">
        <f>IF(tbl_Inventory[[#This Row],[Reorder?]]="Y",VLOOKUP(tbl_Inventory[[#This Row],[Category]],tbl_ReorderQty[],2,FALSE),0)</f>
        <v>0</v>
      </c>
      <c r="M237"/>
      <c r="N237" s="8"/>
      <c r="O237" s="9"/>
      <c r="P237" s="8"/>
      <c r="R237"/>
      <c r="S237" s="8"/>
      <c r="AC237" s="17">
        <v>6595</v>
      </c>
    </row>
    <row r="238" spans="1:29" x14ac:dyDescent="0.35">
      <c r="A238" s="18" t="s">
        <v>530</v>
      </c>
      <c r="B238" s="37" t="s">
        <v>531</v>
      </c>
      <c r="C238" s="35" t="s">
        <v>24</v>
      </c>
      <c r="D238" s="35">
        <v>2</v>
      </c>
      <c r="E238" s="35" t="s">
        <v>22</v>
      </c>
      <c r="F238" s="36" t="s">
        <v>25</v>
      </c>
      <c r="G238" s="16">
        <v>21521.85</v>
      </c>
      <c r="H238" s="25">
        <f>IF(tbl_Inventory[[#This Row],[Premium?]]="y",tbl_Inventory[[#This Row],[Cost Price]]+(tbl_Inventory[[#This Row],[Cost Price]]*Inventory!$P$4),tbl_Inventory[[#This Row],[Cost Price]]+(tbl_Inventory[[#This Row],[Cost Price]]*Inventory!$P$3))</f>
        <v>26902.3125</v>
      </c>
      <c r="I238" s="89" t="str">
        <f>IF(tbl_Inventory[[#This Row],[Num In Stock]]&lt;$P$5,"Y","")</f>
        <v>Y</v>
      </c>
      <c r="J238" s="90" t="str">
        <f>IF(AND(tbl_Inventory[[#This Row],[Num In Stock]]&lt;Inventory!$P$5,NOT(tbl_Inventory[[#This Row],[On Backorder]]="Y")),"Y","")</f>
        <v>Y</v>
      </c>
      <c r="K23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238" s="27">
        <f>IF(tbl_Inventory[[#This Row],[Reorder?]]="Y",VLOOKUP(tbl_Inventory[[#This Row],[Category]],tbl_ReorderQty[],2,FALSE),0)</f>
        <v>10</v>
      </c>
      <c r="M238"/>
      <c r="N238" s="8"/>
      <c r="O238" s="9"/>
      <c r="P238" s="8"/>
      <c r="R238"/>
      <c r="S238" s="8"/>
      <c r="AC238" s="17">
        <v>12095</v>
      </c>
    </row>
    <row r="239" spans="1:29" x14ac:dyDescent="0.35">
      <c r="A239" s="22" t="s">
        <v>534</v>
      </c>
      <c r="B239" s="34" t="s">
        <v>535</v>
      </c>
      <c r="C239" s="35" t="s">
        <v>27</v>
      </c>
      <c r="D239" s="35">
        <v>32</v>
      </c>
      <c r="E239" s="35" t="s">
        <v>22</v>
      </c>
      <c r="F239" s="36" t="s">
        <v>25</v>
      </c>
      <c r="G239" s="16">
        <v>5604.9</v>
      </c>
      <c r="H239" s="25">
        <f>IF(tbl_Inventory[[#This Row],[Premium?]]="y",tbl_Inventory[[#This Row],[Cost Price]]+(tbl_Inventory[[#This Row],[Cost Price]]*Inventory!$P$4),tbl_Inventory[[#This Row],[Cost Price]]+(tbl_Inventory[[#This Row],[Cost Price]]*Inventory!$P$3))</f>
        <v>7006.125</v>
      </c>
      <c r="I239" s="89" t="str">
        <f>IF(tbl_Inventory[[#This Row],[Num In Stock]]&lt;$P$5,"Y","")</f>
        <v/>
      </c>
      <c r="J239" s="90" t="str">
        <f>IF(AND(tbl_Inventory[[#This Row],[Num In Stock]]&lt;Inventory!$P$5,NOT(tbl_Inventory[[#This Row],[On Backorder]]="Y")),"Y","")</f>
        <v/>
      </c>
      <c r="K23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39" s="27">
        <f>IF(tbl_Inventory[[#This Row],[Reorder?]]="Y",VLOOKUP(tbl_Inventory[[#This Row],[Category]],tbl_ReorderQty[],2,FALSE),0)</f>
        <v>0</v>
      </c>
      <c r="M239"/>
      <c r="N239" s="8"/>
      <c r="O239" s="9"/>
      <c r="P239" s="8"/>
      <c r="R239"/>
      <c r="S239" s="8"/>
      <c r="AC239" s="17">
        <v>14295</v>
      </c>
    </row>
    <row r="240" spans="1:29" x14ac:dyDescent="0.35">
      <c r="A240" s="18" t="s">
        <v>188</v>
      </c>
      <c r="B240" s="37" t="s">
        <v>189</v>
      </c>
      <c r="C240" s="35" t="s">
        <v>29</v>
      </c>
      <c r="D240" s="35">
        <v>12</v>
      </c>
      <c r="E240" s="35" t="s">
        <v>22</v>
      </c>
      <c r="F240" s="36" t="s">
        <v>25</v>
      </c>
      <c r="G240" s="16">
        <v>1160.7</v>
      </c>
      <c r="H240" s="25">
        <f>IF(tbl_Inventory[[#This Row],[Premium?]]="y",tbl_Inventory[[#This Row],[Cost Price]]+(tbl_Inventory[[#This Row],[Cost Price]]*Inventory!$P$4),tbl_Inventory[[#This Row],[Cost Price]]+(tbl_Inventory[[#This Row],[Cost Price]]*Inventory!$P$3))</f>
        <v>1450.875</v>
      </c>
      <c r="I240" s="89" t="str">
        <f>IF(tbl_Inventory[[#This Row],[Num In Stock]]&lt;$P$5,"Y","")</f>
        <v/>
      </c>
      <c r="J240" s="90" t="str">
        <f>IF(AND(tbl_Inventory[[#This Row],[Num In Stock]]&lt;Inventory!$P$5,NOT(tbl_Inventory[[#This Row],[On Backorder]]="Y")),"Y","")</f>
        <v/>
      </c>
      <c r="K24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40" s="27">
        <f>IF(tbl_Inventory[[#This Row],[Reorder?]]="Y",VLOOKUP(tbl_Inventory[[#This Row],[Category]],tbl_ReorderQty[],2,FALSE),0)</f>
        <v>0</v>
      </c>
      <c r="M240"/>
      <c r="N240" s="8"/>
      <c r="O240" s="9"/>
      <c r="P240" s="8"/>
      <c r="R240"/>
      <c r="S240" s="8"/>
      <c r="AC240" s="17">
        <v>19795</v>
      </c>
    </row>
    <row r="241" spans="1:29" x14ac:dyDescent="0.35">
      <c r="A241" s="18" t="s">
        <v>1056</v>
      </c>
      <c r="B241" s="37" t="s">
        <v>1057</v>
      </c>
      <c r="C241" s="35" t="s">
        <v>27</v>
      </c>
      <c r="D241" s="35">
        <v>9</v>
      </c>
      <c r="E241" s="35" t="s">
        <v>25</v>
      </c>
      <c r="F241" s="36" t="s">
        <v>25</v>
      </c>
      <c r="G241" s="16">
        <v>5241.7</v>
      </c>
      <c r="H241" s="25">
        <f>IF(tbl_Inventory[[#This Row],[Premium?]]="y",tbl_Inventory[[#This Row],[Cost Price]]+(tbl_Inventory[[#This Row],[Cost Price]]*Inventory!$P$4),tbl_Inventory[[#This Row],[Cost Price]]+(tbl_Inventory[[#This Row],[Cost Price]]*Inventory!$P$3))</f>
        <v>6552.125</v>
      </c>
      <c r="I241" s="89" t="str">
        <f>IF(tbl_Inventory[[#This Row],[Num In Stock]]&lt;$P$5,"Y","")</f>
        <v>Y</v>
      </c>
      <c r="J241" s="90" t="str">
        <f>IF(AND(tbl_Inventory[[#This Row],[Num In Stock]]&lt;Inventory!$P$5,NOT(tbl_Inventory[[#This Row],[On Backorder]]="Y")),"Y","")</f>
        <v/>
      </c>
      <c r="K24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41" s="27">
        <f>IF(tbl_Inventory[[#This Row],[Reorder?]]="Y",VLOOKUP(tbl_Inventory[[#This Row],[Category]],tbl_ReorderQty[],2,FALSE),0)</f>
        <v>0</v>
      </c>
      <c r="M241"/>
      <c r="N241" s="8"/>
      <c r="O241" s="9"/>
      <c r="P241" s="8"/>
      <c r="R241"/>
      <c r="S241" s="8"/>
      <c r="AC241" s="17">
        <v>9895</v>
      </c>
    </row>
    <row r="242" spans="1:29" x14ac:dyDescent="0.35">
      <c r="A242" s="18" t="s">
        <v>1054</v>
      </c>
      <c r="B242" s="37" t="s">
        <v>1055</v>
      </c>
      <c r="C242" s="35" t="s">
        <v>28</v>
      </c>
      <c r="D242" s="35">
        <v>17</v>
      </c>
      <c r="E242" s="35" t="s">
        <v>22</v>
      </c>
      <c r="F242" s="36" t="s">
        <v>22</v>
      </c>
      <c r="G242" s="16">
        <v>3492.7</v>
      </c>
      <c r="H242" s="25">
        <f>IF(tbl_Inventory[[#This Row],[Premium?]]="y",tbl_Inventory[[#This Row],[Cost Price]]+(tbl_Inventory[[#This Row],[Cost Price]]*Inventory!$P$4),tbl_Inventory[[#This Row],[Cost Price]]+(tbl_Inventory[[#This Row],[Cost Price]]*Inventory!$P$3))</f>
        <v>4121.3859999999995</v>
      </c>
      <c r="I242" s="89" t="str">
        <f>IF(tbl_Inventory[[#This Row],[Num In Stock]]&lt;$P$5,"Y","")</f>
        <v/>
      </c>
      <c r="J242" s="90" t="str">
        <f>IF(AND(tbl_Inventory[[#This Row],[Num In Stock]]&lt;Inventory!$P$5,NOT(tbl_Inventory[[#This Row],[On Backorder]]="Y")),"Y","")</f>
        <v/>
      </c>
      <c r="K24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42" s="27">
        <f>IF(tbl_Inventory[[#This Row],[Reorder?]]="Y",VLOOKUP(tbl_Inventory[[#This Row],[Category]],tbl_ReorderQty[],2,FALSE),0)</f>
        <v>0</v>
      </c>
      <c r="M242"/>
      <c r="N242" s="8"/>
      <c r="O242" s="9"/>
      <c r="P242" s="8"/>
      <c r="R242"/>
      <c r="S242" s="8"/>
      <c r="AC242" s="17">
        <v>7255</v>
      </c>
    </row>
    <row r="243" spans="1:29" x14ac:dyDescent="0.35">
      <c r="A243" s="22" t="s">
        <v>1108</v>
      </c>
      <c r="B243" s="34" t="s">
        <v>1109</v>
      </c>
      <c r="C243" s="35" t="s">
        <v>29</v>
      </c>
      <c r="D243" s="35">
        <v>7</v>
      </c>
      <c r="E243" s="35" t="s">
        <v>25</v>
      </c>
      <c r="F243" s="36" t="s">
        <v>22</v>
      </c>
      <c r="G243" s="16">
        <v>866.25</v>
      </c>
      <c r="H243" s="25">
        <f>IF(tbl_Inventory[[#This Row],[Premium?]]="y",tbl_Inventory[[#This Row],[Cost Price]]+(tbl_Inventory[[#This Row],[Cost Price]]*Inventory!$P$4),tbl_Inventory[[#This Row],[Cost Price]]+(tbl_Inventory[[#This Row],[Cost Price]]*Inventory!$P$3))</f>
        <v>1022.175</v>
      </c>
      <c r="I243" s="89" t="str">
        <f>IF(tbl_Inventory[[#This Row],[Num In Stock]]&lt;$P$5,"Y","")</f>
        <v>Y</v>
      </c>
      <c r="J243" s="90" t="str">
        <f>IF(AND(tbl_Inventory[[#This Row],[Num In Stock]]&lt;Inventory!$P$5,NOT(tbl_Inventory[[#This Row],[On Backorder]]="Y")),"Y","")</f>
        <v/>
      </c>
      <c r="K24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43" s="27">
        <f>IF(tbl_Inventory[[#This Row],[Reorder?]]="Y",VLOOKUP(tbl_Inventory[[#This Row],[Category]],tbl_ReorderQty[],2,FALSE),0)</f>
        <v>0</v>
      </c>
      <c r="M243"/>
      <c r="N243" s="8"/>
      <c r="O243" s="9"/>
      <c r="P243" s="8"/>
      <c r="R243"/>
      <c r="S243" s="8"/>
      <c r="AC243" s="17">
        <v>3845</v>
      </c>
    </row>
    <row r="244" spans="1:29" x14ac:dyDescent="0.35">
      <c r="A244" s="22" t="s">
        <v>168</v>
      </c>
      <c r="B244" s="34" t="s">
        <v>169</v>
      </c>
      <c r="C244" s="35" t="s">
        <v>29</v>
      </c>
      <c r="D244" s="35">
        <v>30</v>
      </c>
      <c r="E244" s="35" t="s">
        <v>22</v>
      </c>
      <c r="F244" s="36" t="s">
        <v>22</v>
      </c>
      <c r="G244" s="16">
        <v>336.6</v>
      </c>
      <c r="H244" s="25">
        <f>IF(tbl_Inventory[[#This Row],[Premium?]]="y",tbl_Inventory[[#This Row],[Cost Price]]+(tbl_Inventory[[#This Row],[Cost Price]]*Inventory!$P$4),tbl_Inventory[[#This Row],[Cost Price]]+(tbl_Inventory[[#This Row],[Cost Price]]*Inventory!$P$3))</f>
        <v>397.18800000000005</v>
      </c>
      <c r="I244" s="89" t="str">
        <f>IF(tbl_Inventory[[#This Row],[Num In Stock]]&lt;$P$5,"Y","")</f>
        <v/>
      </c>
      <c r="J244" s="90" t="str">
        <f>IF(AND(tbl_Inventory[[#This Row],[Num In Stock]]&lt;Inventory!$P$5,NOT(tbl_Inventory[[#This Row],[On Backorder]]="Y")),"Y","")</f>
        <v/>
      </c>
      <c r="K24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44" s="27">
        <f>IF(tbl_Inventory[[#This Row],[Reorder?]]="Y",VLOOKUP(tbl_Inventory[[#This Row],[Category]],tbl_ReorderQty[],2,FALSE),0)</f>
        <v>0</v>
      </c>
      <c r="M244"/>
      <c r="N244" s="8"/>
      <c r="O244" s="9"/>
      <c r="P244" s="8"/>
      <c r="R244"/>
      <c r="S244" s="8"/>
      <c r="AC244" s="17">
        <v>4395</v>
      </c>
    </row>
    <row r="245" spans="1:29" x14ac:dyDescent="0.35">
      <c r="A245" s="22" t="s">
        <v>706</v>
      </c>
      <c r="B245" s="34" t="s">
        <v>707</v>
      </c>
      <c r="C245" s="35" t="s">
        <v>27</v>
      </c>
      <c r="D245" s="35">
        <v>19</v>
      </c>
      <c r="E245" s="35" t="s">
        <v>22</v>
      </c>
      <c r="F245" s="36" t="s">
        <v>22</v>
      </c>
      <c r="G245" s="16">
        <v>7056.65</v>
      </c>
      <c r="H245" s="25">
        <f>IF(tbl_Inventory[[#This Row],[Premium?]]="y",tbl_Inventory[[#This Row],[Cost Price]]+(tbl_Inventory[[#This Row],[Cost Price]]*Inventory!$P$4),tbl_Inventory[[#This Row],[Cost Price]]+(tbl_Inventory[[#This Row],[Cost Price]]*Inventory!$P$3))</f>
        <v>8326.8469999999998</v>
      </c>
      <c r="I245" s="89" t="str">
        <f>IF(tbl_Inventory[[#This Row],[Num In Stock]]&lt;$P$5,"Y","")</f>
        <v/>
      </c>
      <c r="J245" s="90" t="str">
        <f>IF(AND(tbl_Inventory[[#This Row],[Num In Stock]]&lt;Inventory!$P$5,NOT(tbl_Inventory[[#This Row],[On Backorder]]="Y")),"Y","")</f>
        <v/>
      </c>
      <c r="K24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45" s="27">
        <f>IF(tbl_Inventory[[#This Row],[Reorder?]]="Y",VLOOKUP(tbl_Inventory[[#This Row],[Category]],tbl_ReorderQty[],2,FALSE),0)</f>
        <v>0</v>
      </c>
      <c r="M245"/>
      <c r="N245" s="8"/>
      <c r="O245" s="9"/>
      <c r="P245" s="8"/>
      <c r="R245"/>
      <c r="S245" s="8"/>
      <c r="AC245" s="17">
        <v>6595</v>
      </c>
    </row>
    <row r="246" spans="1:29" x14ac:dyDescent="0.35">
      <c r="A246" s="22" t="s">
        <v>688</v>
      </c>
      <c r="B246" s="34" t="s">
        <v>689</v>
      </c>
      <c r="C246" s="35" t="s">
        <v>28</v>
      </c>
      <c r="D246" s="35">
        <v>11</v>
      </c>
      <c r="E246" s="35" t="s">
        <v>22</v>
      </c>
      <c r="F246" s="36" t="s">
        <v>22</v>
      </c>
      <c r="G246" s="16">
        <v>4614.75</v>
      </c>
      <c r="H246" s="25">
        <f>IF(tbl_Inventory[[#This Row],[Premium?]]="y",tbl_Inventory[[#This Row],[Cost Price]]+(tbl_Inventory[[#This Row],[Cost Price]]*Inventory!$P$4),tbl_Inventory[[#This Row],[Cost Price]]+(tbl_Inventory[[#This Row],[Cost Price]]*Inventory!$P$3))</f>
        <v>5445.4049999999997</v>
      </c>
      <c r="I246" s="89" t="str">
        <f>IF(tbl_Inventory[[#This Row],[Num In Stock]]&lt;$P$5,"Y","")</f>
        <v/>
      </c>
      <c r="J246" s="90" t="str">
        <f>IF(AND(tbl_Inventory[[#This Row],[Num In Stock]]&lt;Inventory!$P$5,NOT(tbl_Inventory[[#This Row],[On Backorder]]="Y")),"Y","")</f>
        <v/>
      </c>
      <c r="K24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46" s="27">
        <f>IF(tbl_Inventory[[#This Row],[Reorder?]]="Y",VLOOKUP(tbl_Inventory[[#This Row],[Category]],tbl_ReorderQty[],2,FALSE),0)</f>
        <v>0</v>
      </c>
      <c r="M246"/>
      <c r="N246" s="8"/>
      <c r="O246" s="9"/>
      <c r="P246" s="8"/>
      <c r="R246"/>
      <c r="S246" s="8"/>
      <c r="AC246" s="17">
        <v>7695</v>
      </c>
    </row>
    <row r="247" spans="1:29" x14ac:dyDescent="0.35">
      <c r="A247" s="22" t="s">
        <v>692</v>
      </c>
      <c r="B247" s="34" t="s">
        <v>693</v>
      </c>
      <c r="C247" s="35" t="s">
        <v>27</v>
      </c>
      <c r="D247" s="35">
        <v>12</v>
      </c>
      <c r="E247" s="35" t="s">
        <v>22</v>
      </c>
      <c r="F247" s="36" t="s">
        <v>25</v>
      </c>
      <c r="G247" s="16">
        <v>9322.7000000000007</v>
      </c>
      <c r="H247" s="25">
        <f>IF(tbl_Inventory[[#This Row],[Premium?]]="y",tbl_Inventory[[#This Row],[Cost Price]]+(tbl_Inventory[[#This Row],[Cost Price]]*Inventory!$P$4),tbl_Inventory[[#This Row],[Cost Price]]+(tbl_Inventory[[#This Row],[Cost Price]]*Inventory!$P$3))</f>
        <v>11653.375</v>
      </c>
      <c r="I247" s="89" t="str">
        <f>IF(tbl_Inventory[[#This Row],[Num In Stock]]&lt;$P$5,"Y","")</f>
        <v/>
      </c>
      <c r="J247" s="90" t="str">
        <f>IF(AND(tbl_Inventory[[#This Row],[Num In Stock]]&lt;Inventory!$P$5,NOT(tbl_Inventory[[#This Row],[On Backorder]]="Y")),"Y","")</f>
        <v/>
      </c>
      <c r="K24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47" s="27">
        <f>IF(tbl_Inventory[[#This Row],[Reorder?]]="Y",VLOOKUP(tbl_Inventory[[#This Row],[Category]],tbl_ReorderQty[],2,FALSE),0)</f>
        <v>0</v>
      </c>
      <c r="M247"/>
      <c r="N247" s="8"/>
      <c r="O247" s="9"/>
      <c r="P247" s="8"/>
      <c r="R247"/>
      <c r="S247" s="8"/>
      <c r="AC247" s="17">
        <v>5495</v>
      </c>
    </row>
    <row r="248" spans="1:29" x14ac:dyDescent="0.35">
      <c r="A248" s="22" t="s">
        <v>708</v>
      </c>
      <c r="B248" s="34" t="s">
        <v>709</v>
      </c>
      <c r="C248" s="35" t="s">
        <v>27</v>
      </c>
      <c r="D248" s="35">
        <v>28</v>
      </c>
      <c r="E248" s="35" t="s">
        <v>22</v>
      </c>
      <c r="F248" s="36" t="s">
        <v>22</v>
      </c>
      <c r="G248" s="16">
        <v>9625.35</v>
      </c>
      <c r="H248" s="25">
        <f>IF(tbl_Inventory[[#This Row],[Premium?]]="y",tbl_Inventory[[#This Row],[Cost Price]]+(tbl_Inventory[[#This Row],[Cost Price]]*Inventory!$P$4),tbl_Inventory[[#This Row],[Cost Price]]+(tbl_Inventory[[#This Row],[Cost Price]]*Inventory!$P$3))</f>
        <v>11357.913</v>
      </c>
      <c r="I248" s="89" t="str">
        <f>IF(tbl_Inventory[[#This Row],[Num In Stock]]&lt;$P$5,"Y","")</f>
        <v/>
      </c>
      <c r="J248" s="90" t="str">
        <f>IF(AND(tbl_Inventory[[#This Row],[Num In Stock]]&lt;Inventory!$P$5,NOT(tbl_Inventory[[#This Row],[On Backorder]]="Y")),"Y","")</f>
        <v/>
      </c>
      <c r="K24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48" s="27">
        <f>IF(tbl_Inventory[[#This Row],[Reorder?]]="Y",VLOOKUP(tbl_Inventory[[#This Row],[Category]],tbl_ReorderQty[],2,FALSE),0)</f>
        <v>0</v>
      </c>
      <c r="M248"/>
      <c r="N248" s="8"/>
      <c r="O248" s="9"/>
      <c r="P248" s="8"/>
      <c r="R248"/>
      <c r="S248" s="8"/>
      <c r="AC248" s="17">
        <v>6595</v>
      </c>
    </row>
    <row r="249" spans="1:29" x14ac:dyDescent="0.35">
      <c r="A249" s="22" t="s">
        <v>710</v>
      </c>
      <c r="B249" s="34" t="s">
        <v>711</v>
      </c>
      <c r="C249" s="35" t="s">
        <v>24</v>
      </c>
      <c r="D249" s="35">
        <v>3</v>
      </c>
      <c r="E249" s="35" t="s">
        <v>25</v>
      </c>
      <c r="F249" s="36" t="s">
        <v>25</v>
      </c>
      <c r="G249" s="16">
        <v>11764.65</v>
      </c>
      <c r="H249" s="25">
        <f>IF(tbl_Inventory[[#This Row],[Premium?]]="y",tbl_Inventory[[#This Row],[Cost Price]]+(tbl_Inventory[[#This Row],[Cost Price]]*Inventory!$P$4),tbl_Inventory[[#This Row],[Cost Price]]+(tbl_Inventory[[#This Row],[Cost Price]]*Inventory!$P$3))</f>
        <v>14705.8125</v>
      </c>
      <c r="I249" s="89" t="str">
        <f>IF(tbl_Inventory[[#This Row],[Num In Stock]]&lt;$P$5,"Y","")</f>
        <v>Y</v>
      </c>
      <c r="J249" s="90" t="str">
        <f>IF(AND(tbl_Inventory[[#This Row],[Num In Stock]]&lt;Inventory!$P$5,NOT(tbl_Inventory[[#This Row],[On Backorder]]="Y")),"Y","")</f>
        <v/>
      </c>
      <c r="K24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49" s="27">
        <f>IF(tbl_Inventory[[#This Row],[Reorder?]]="Y",VLOOKUP(tbl_Inventory[[#This Row],[Category]],tbl_ReorderQty[],2,FALSE),0)</f>
        <v>0</v>
      </c>
      <c r="M249"/>
      <c r="N249" s="8"/>
      <c r="O249" s="9"/>
      <c r="P249" s="8"/>
      <c r="R249"/>
      <c r="S249" s="8"/>
      <c r="AC249" s="17">
        <v>550</v>
      </c>
    </row>
    <row r="250" spans="1:29" x14ac:dyDescent="0.35">
      <c r="A250" s="22" t="s">
        <v>690</v>
      </c>
      <c r="B250" s="34" t="s">
        <v>691</v>
      </c>
      <c r="C250" s="35" t="s">
        <v>27</v>
      </c>
      <c r="D250" s="35">
        <v>10</v>
      </c>
      <c r="E250" s="35" t="s">
        <v>22</v>
      </c>
      <c r="F250" s="36" t="s">
        <v>22</v>
      </c>
      <c r="G250" s="16">
        <v>7430.8</v>
      </c>
      <c r="H250" s="25">
        <f>IF(tbl_Inventory[[#This Row],[Premium?]]="y",tbl_Inventory[[#This Row],[Cost Price]]+(tbl_Inventory[[#This Row],[Cost Price]]*Inventory!$P$4),tbl_Inventory[[#This Row],[Cost Price]]+(tbl_Inventory[[#This Row],[Cost Price]]*Inventory!$P$3))</f>
        <v>8768.344000000001</v>
      </c>
      <c r="I250" s="89" t="str">
        <f>IF(tbl_Inventory[[#This Row],[Num In Stock]]&lt;$P$5,"Y","")</f>
        <v/>
      </c>
      <c r="J250" s="90" t="str">
        <f>IF(AND(tbl_Inventory[[#This Row],[Num In Stock]]&lt;Inventory!$P$5,NOT(tbl_Inventory[[#This Row],[On Backorder]]="Y")),"Y","")</f>
        <v/>
      </c>
      <c r="K25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50" s="27">
        <f>IF(tbl_Inventory[[#This Row],[Reorder?]]="Y",VLOOKUP(tbl_Inventory[[#This Row],[Category]],tbl_ReorderQty[],2,FALSE),0)</f>
        <v>0</v>
      </c>
      <c r="M250"/>
      <c r="N250" s="8"/>
      <c r="O250" s="9"/>
      <c r="P250" s="8"/>
      <c r="R250"/>
      <c r="S250" s="8"/>
      <c r="AC250" s="17">
        <v>1645</v>
      </c>
    </row>
    <row r="251" spans="1:29" x14ac:dyDescent="0.35">
      <c r="A251" s="22" t="s">
        <v>698</v>
      </c>
      <c r="B251" s="34" t="s">
        <v>699</v>
      </c>
      <c r="C251" s="35" t="s">
        <v>27</v>
      </c>
      <c r="D251" s="35">
        <v>16</v>
      </c>
      <c r="E251" s="35" t="s">
        <v>22</v>
      </c>
      <c r="F251" s="36" t="s">
        <v>25</v>
      </c>
      <c r="G251" s="16">
        <v>9672.5</v>
      </c>
      <c r="H251" s="25">
        <f>IF(tbl_Inventory[[#This Row],[Premium?]]="y",tbl_Inventory[[#This Row],[Cost Price]]+(tbl_Inventory[[#This Row],[Cost Price]]*Inventory!$P$4),tbl_Inventory[[#This Row],[Cost Price]]+(tbl_Inventory[[#This Row],[Cost Price]]*Inventory!$P$3))</f>
        <v>12090.625</v>
      </c>
      <c r="I251" s="89" t="str">
        <f>IF(tbl_Inventory[[#This Row],[Num In Stock]]&lt;$P$5,"Y","")</f>
        <v/>
      </c>
      <c r="J251" s="90" t="str">
        <f>IF(AND(tbl_Inventory[[#This Row],[Num In Stock]]&lt;Inventory!$P$5,NOT(tbl_Inventory[[#This Row],[On Backorder]]="Y")),"Y","")</f>
        <v/>
      </c>
      <c r="K25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51" s="27">
        <f>IF(tbl_Inventory[[#This Row],[Reorder?]]="Y",VLOOKUP(tbl_Inventory[[#This Row],[Category]],tbl_ReorderQty[],2,FALSE),0)</f>
        <v>0</v>
      </c>
      <c r="M251"/>
      <c r="N251" s="8"/>
      <c r="O251" s="9"/>
      <c r="P251" s="8"/>
      <c r="R251"/>
      <c r="S251" s="8"/>
      <c r="AC251" s="17">
        <v>1975</v>
      </c>
    </row>
    <row r="252" spans="1:29" x14ac:dyDescent="0.35">
      <c r="A252" s="22" t="s">
        <v>702</v>
      </c>
      <c r="B252" s="34" t="s">
        <v>703</v>
      </c>
      <c r="C252" s="35" t="s">
        <v>24</v>
      </c>
      <c r="D252" s="35">
        <v>17</v>
      </c>
      <c r="E252" s="35" t="s">
        <v>22</v>
      </c>
      <c r="F252" s="36" t="s">
        <v>25</v>
      </c>
      <c r="G252" s="16">
        <v>9868.5</v>
      </c>
      <c r="H252" s="25">
        <f>IF(tbl_Inventory[[#This Row],[Premium?]]="y",tbl_Inventory[[#This Row],[Cost Price]]+(tbl_Inventory[[#This Row],[Cost Price]]*Inventory!$P$4),tbl_Inventory[[#This Row],[Cost Price]]+(tbl_Inventory[[#This Row],[Cost Price]]*Inventory!$P$3))</f>
        <v>12335.625</v>
      </c>
      <c r="I252" s="89" t="str">
        <f>IF(tbl_Inventory[[#This Row],[Num In Stock]]&lt;$P$5,"Y","")</f>
        <v/>
      </c>
      <c r="J252" s="90" t="str">
        <f>IF(AND(tbl_Inventory[[#This Row],[Num In Stock]]&lt;Inventory!$P$5,NOT(tbl_Inventory[[#This Row],[On Backorder]]="Y")),"Y","")</f>
        <v/>
      </c>
      <c r="K25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52" s="27">
        <f>IF(tbl_Inventory[[#This Row],[Reorder?]]="Y",VLOOKUP(tbl_Inventory[[#This Row],[Category]],tbl_ReorderQty[],2,FALSE),0)</f>
        <v>0</v>
      </c>
      <c r="M252"/>
      <c r="N252" s="8"/>
      <c r="O252" s="9"/>
      <c r="P252" s="8"/>
      <c r="R252"/>
      <c r="S252" s="8"/>
      <c r="AC252" s="17">
        <v>1645</v>
      </c>
    </row>
    <row r="253" spans="1:29" x14ac:dyDescent="0.35">
      <c r="A253" s="22" t="s">
        <v>694</v>
      </c>
      <c r="B253" s="34" t="s">
        <v>695</v>
      </c>
      <c r="C253" s="35" t="s">
        <v>28</v>
      </c>
      <c r="D253" s="35">
        <v>7</v>
      </c>
      <c r="E253" s="35" t="s">
        <v>25</v>
      </c>
      <c r="F253" s="36" t="s">
        <v>25</v>
      </c>
      <c r="G253" s="16">
        <v>5008.5</v>
      </c>
      <c r="H253" s="25">
        <f>IF(tbl_Inventory[[#This Row],[Premium?]]="y",tbl_Inventory[[#This Row],[Cost Price]]+(tbl_Inventory[[#This Row],[Cost Price]]*Inventory!$P$4),tbl_Inventory[[#This Row],[Cost Price]]+(tbl_Inventory[[#This Row],[Cost Price]]*Inventory!$P$3))</f>
        <v>6260.625</v>
      </c>
      <c r="I253" s="89" t="str">
        <f>IF(tbl_Inventory[[#This Row],[Num In Stock]]&lt;$P$5,"Y","")</f>
        <v>Y</v>
      </c>
      <c r="J253" s="90" t="str">
        <f>IF(AND(tbl_Inventory[[#This Row],[Num In Stock]]&lt;Inventory!$P$5,NOT(tbl_Inventory[[#This Row],[On Backorder]]="Y")),"Y","")</f>
        <v/>
      </c>
      <c r="K25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53" s="27">
        <f>IF(tbl_Inventory[[#This Row],[Reorder?]]="Y",VLOOKUP(tbl_Inventory[[#This Row],[Category]],tbl_ReorderQty[],2,FALSE),0)</f>
        <v>0</v>
      </c>
      <c r="M253"/>
      <c r="N253" s="8"/>
      <c r="O253" s="9"/>
      <c r="P253" s="8"/>
      <c r="R253"/>
      <c r="S253" s="8"/>
      <c r="AC253" s="17">
        <v>1975</v>
      </c>
    </row>
    <row r="254" spans="1:29" x14ac:dyDescent="0.35">
      <c r="A254" s="22" t="s">
        <v>704</v>
      </c>
      <c r="B254" s="34" t="s">
        <v>705</v>
      </c>
      <c r="C254" s="35" t="s">
        <v>24</v>
      </c>
      <c r="D254" s="35">
        <v>3</v>
      </c>
      <c r="E254" s="35" t="s">
        <v>25</v>
      </c>
      <c r="F254" s="36" t="s">
        <v>22</v>
      </c>
      <c r="G254" s="16">
        <v>12117.75</v>
      </c>
      <c r="H254" s="25">
        <f>IF(tbl_Inventory[[#This Row],[Premium?]]="y",tbl_Inventory[[#This Row],[Cost Price]]+(tbl_Inventory[[#This Row],[Cost Price]]*Inventory!$P$4),tbl_Inventory[[#This Row],[Cost Price]]+(tbl_Inventory[[#This Row],[Cost Price]]*Inventory!$P$3))</f>
        <v>14298.945</v>
      </c>
      <c r="I254" s="89" t="str">
        <f>IF(tbl_Inventory[[#This Row],[Num In Stock]]&lt;$P$5,"Y","")</f>
        <v>Y</v>
      </c>
      <c r="J254" s="90" t="str">
        <f>IF(AND(tbl_Inventory[[#This Row],[Num In Stock]]&lt;Inventory!$P$5,NOT(tbl_Inventory[[#This Row],[On Backorder]]="Y")),"Y","")</f>
        <v/>
      </c>
      <c r="K25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54" s="27">
        <f>IF(tbl_Inventory[[#This Row],[Reorder?]]="Y",VLOOKUP(tbl_Inventory[[#This Row],[Category]],tbl_ReorderQty[],2,FALSE),0)</f>
        <v>0</v>
      </c>
      <c r="M254"/>
      <c r="N254" s="8"/>
      <c r="O254" s="9"/>
      <c r="P254" s="8"/>
      <c r="R254"/>
      <c r="S254" s="8"/>
      <c r="AC254" s="17">
        <v>2195</v>
      </c>
    </row>
    <row r="255" spans="1:29" x14ac:dyDescent="0.35">
      <c r="A255" s="22" t="s">
        <v>700</v>
      </c>
      <c r="B255" s="34" t="s">
        <v>701</v>
      </c>
      <c r="C255" s="35" t="s">
        <v>27</v>
      </c>
      <c r="D255" s="35">
        <v>10</v>
      </c>
      <c r="E255" s="35" t="s">
        <v>22</v>
      </c>
      <c r="F255" s="36" t="s">
        <v>25</v>
      </c>
      <c r="G255" s="16">
        <v>7408.68</v>
      </c>
      <c r="H255" s="25">
        <f>IF(tbl_Inventory[[#This Row],[Premium?]]="y",tbl_Inventory[[#This Row],[Cost Price]]+(tbl_Inventory[[#This Row],[Cost Price]]*Inventory!$P$4),tbl_Inventory[[#This Row],[Cost Price]]+(tbl_Inventory[[#This Row],[Cost Price]]*Inventory!$P$3))</f>
        <v>9260.85</v>
      </c>
      <c r="I255" s="89" t="str">
        <f>IF(tbl_Inventory[[#This Row],[Num In Stock]]&lt;$P$5,"Y","")</f>
        <v/>
      </c>
      <c r="J255" s="90" t="str">
        <f>IF(AND(tbl_Inventory[[#This Row],[Num In Stock]]&lt;Inventory!$P$5,NOT(tbl_Inventory[[#This Row],[On Backorder]]="Y")),"Y","")</f>
        <v/>
      </c>
      <c r="K25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55" s="27">
        <f>IF(tbl_Inventory[[#This Row],[Reorder?]]="Y",VLOOKUP(tbl_Inventory[[#This Row],[Category]],tbl_ReorderQty[],2,FALSE),0)</f>
        <v>0</v>
      </c>
      <c r="M255"/>
      <c r="N255" s="8"/>
      <c r="O255" s="9"/>
      <c r="P255" s="8"/>
      <c r="R255"/>
      <c r="S255" s="8"/>
      <c r="AC255" s="17">
        <v>88</v>
      </c>
    </row>
    <row r="256" spans="1:29" x14ac:dyDescent="0.35">
      <c r="A256" s="22" t="s">
        <v>696</v>
      </c>
      <c r="B256" s="34" t="s">
        <v>697</v>
      </c>
      <c r="C256" s="35" t="s">
        <v>27</v>
      </c>
      <c r="D256" s="35">
        <v>22</v>
      </c>
      <c r="E256" s="35" t="s">
        <v>22</v>
      </c>
      <c r="F256" s="36" t="s">
        <v>22</v>
      </c>
      <c r="G256" s="16">
        <v>7998.25</v>
      </c>
      <c r="H256" s="25">
        <f>IF(tbl_Inventory[[#This Row],[Premium?]]="y",tbl_Inventory[[#This Row],[Cost Price]]+(tbl_Inventory[[#This Row],[Cost Price]]*Inventory!$P$4),tbl_Inventory[[#This Row],[Cost Price]]+(tbl_Inventory[[#This Row],[Cost Price]]*Inventory!$P$3))</f>
        <v>9437.9349999999995</v>
      </c>
      <c r="I256" s="89" t="str">
        <f>IF(tbl_Inventory[[#This Row],[Num In Stock]]&lt;$P$5,"Y","")</f>
        <v/>
      </c>
      <c r="J256" s="90" t="str">
        <f>IF(AND(tbl_Inventory[[#This Row],[Num In Stock]]&lt;Inventory!$P$5,NOT(tbl_Inventory[[#This Row],[On Backorder]]="Y")),"Y","")</f>
        <v/>
      </c>
      <c r="K25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56" s="27">
        <f>IF(tbl_Inventory[[#This Row],[Reorder?]]="Y",VLOOKUP(tbl_Inventory[[#This Row],[Category]],tbl_ReorderQty[],2,FALSE),0)</f>
        <v>0</v>
      </c>
      <c r="M256"/>
      <c r="N256" s="8"/>
      <c r="O256" s="9"/>
      <c r="P256" s="8"/>
      <c r="R256"/>
      <c r="S256" s="8"/>
      <c r="AC256" s="17">
        <v>1095</v>
      </c>
    </row>
    <row r="257" spans="1:29" x14ac:dyDescent="0.35">
      <c r="A257" s="22" t="s">
        <v>684</v>
      </c>
      <c r="B257" s="34" t="s">
        <v>685</v>
      </c>
      <c r="C257" s="35" t="s">
        <v>29</v>
      </c>
      <c r="D257" s="35">
        <v>25</v>
      </c>
      <c r="E257" s="35" t="s">
        <v>22</v>
      </c>
      <c r="F257" s="36" t="s">
        <v>25</v>
      </c>
      <c r="G257" s="16">
        <v>752.6</v>
      </c>
      <c r="H257" s="25">
        <f>IF(tbl_Inventory[[#This Row],[Premium?]]="y",tbl_Inventory[[#This Row],[Cost Price]]+(tbl_Inventory[[#This Row],[Cost Price]]*Inventory!$P$4),tbl_Inventory[[#This Row],[Cost Price]]+(tbl_Inventory[[#This Row],[Cost Price]]*Inventory!$P$3))</f>
        <v>940.75</v>
      </c>
      <c r="I257" s="89" t="str">
        <f>IF(tbl_Inventory[[#This Row],[Num In Stock]]&lt;$P$5,"Y","")</f>
        <v/>
      </c>
      <c r="J257" s="90" t="str">
        <f>IF(AND(tbl_Inventory[[#This Row],[Num In Stock]]&lt;Inventory!$P$5,NOT(tbl_Inventory[[#This Row],[On Backorder]]="Y")),"Y","")</f>
        <v/>
      </c>
      <c r="K25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57" s="27">
        <f>IF(tbl_Inventory[[#This Row],[Reorder?]]="Y",VLOOKUP(tbl_Inventory[[#This Row],[Category]],tbl_ReorderQty[],2,FALSE),0)</f>
        <v>0</v>
      </c>
      <c r="M257"/>
      <c r="N257" s="8"/>
      <c r="O257" s="9"/>
      <c r="P257" s="8"/>
      <c r="R257"/>
      <c r="S257" s="8"/>
      <c r="AC257" s="17">
        <v>1370</v>
      </c>
    </row>
    <row r="258" spans="1:29" x14ac:dyDescent="0.35">
      <c r="A258" s="15" t="s">
        <v>194</v>
      </c>
      <c r="B258" s="37" t="s">
        <v>195</v>
      </c>
      <c r="C258" s="35" t="s">
        <v>29</v>
      </c>
      <c r="D258" s="35">
        <v>17</v>
      </c>
      <c r="E258" s="35" t="s">
        <v>22</v>
      </c>
      <c r="F258" s="36" t="s">
        <v>22</v>
      </c>
      <c r="G258" s="16">
        <v>230.05</v>
      </c>
      <c r="H258" s="25">
        <f>IF(tbl_Inventory[[#This Row],[Premium?]]="y",tbl_Inventory[[#This Row],[Cost Price]]+(tbl_Inventory[[#This Row],[Cost Price]]*Inventory!$P$4),tbl_Inventory[[#This Row],[Cost Price]]+(tbl_Inventory[[#This Row],[Cost Price]]*Inventory!$P$3))</f>
        <v>271.459</v>
      </c>
      <c r="I258" s="89" t="str">
        <f>IF(tbl_Inventory[[#This Row],[Num In Stock]]&lt;$P$5,"Y","")</f>
        <v/>
      </c>
      <c r="J258" s="90" t="str">
        <f>IF(AND(tbl_Inventory[[#This Row],[Num In Stock]]&lt;Inventory!$P$5,NOT(tbl_Inventory[[#This Row],[On Backorder]]="Y")),"Y","")</f>
        <v/>
      </c>
      <c r="K25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58" s="27">
        <f>IF(tbl_Inventory[[#This Row],[Reorder?]]="Y",VLOOKUP(tbl_Inventory[[#This Row],[Category]],tbl_ReorderQty[],2,FALSE),0)</f>
        <v>0</v>
      </c>
      <c r="M258"/>
      <c r="N258" s="8"/>
      <c r="O258" s="9"/>
      <c r="P258" s="8"/>
      <c r="R258"/>
      <c r="S258" s="8"/>
      <c r="AC258" s="17">
        <v>2745</v>
      </c>
    </row>
    <row r="259" spans="1:29" x14ac:dyDescent="0.35">
      <c r="A259" s="15" t="s">
        <v>200</v>
      </c>
      <c r="B259" s="37" t="s">
        <v>201</v>
      </c>
      <c r="C259" s="35" t="s">
        <v>29</v>
      </c>
      <c r="D259" s="35">
        <v>30</v>
      </c>
      <c r="E259" s="35" t="s">
        <v>22</v>
      </c>
      <c r="F259" s="36" t="s">
        <v>22</v>
      </c>
      <c r="G259" s="16">
        <v>265</v>
      </c>
      <c r="H259" s="25">
        <f>IF(tbl_Inventory[[#This Row],[Premium?]]="y",tbl_Inventory[[#This Row],[Cost Price]]+(tbl_Inventory[[#This Row],[Cost Price]]*Inventory!$P$4),tbl_Inventory[[#This Row],[Cost Price]]+(tbl_Inventory[[#This Row],[Cost Price]]*Inventory!$P$3))</f>
        <v>312.7</v>
      </c>
      <c r="I259" s="89" t="str">
        <f>IF(tbl_Inventory[[#This Row],[Num In Stock]]&lt;$P$5,"Y","")</f>
        <v/>
      </c>
      <c r="J259" s="90" t="str">
        <f>IF(AND(tbl_Inventory[[#This Row],[Num In Stock]]&lt;Inventory!$P$5,NOT(tbl_Inventory[[#This Row],[On Backorder]]="Y")),"Y","")</f>
        <v/>
      </c>
      <c r="K25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59" s="27">
        <f>IF(tbl_Inventory[[#This Row],[Reorder?]]="Y",VLOOKUP(tbl_Inventory[[#This Row],[Category]],tbl_ReorderQty[],2,FALSE),0)</f>
        <v>0</v>
      </c>
      <c r="M259"/>
      <c r="N259" s="8"/>
      <c r="O259" s="9"/>
      <c r="P259" s="8"/>
      <c r="R259"/>
      <c r="S259" s="8"/>
      <c r="AC259" s="17">
        <v>10995</v>
      </c>
    </row>
    <row r="260" spans="1:29" x14ac:dyDescent="0.35">
      <c r="A260" s="15" t="s">
        <v>196</v>
      </c>
      <c r="B260" s="37" t="s">
        <v>197</v>
      </c>
      <c r="C260" s="35" t="s">
        <v>29</v>
      </c>
      <c r="D260" s="35">
        <v>28</v>
      </c>
      <c r="E260" s="35" t="s">
        <v>22</v>
      </c>
      <c r="F260" s="36" t="s">
        <v>25</v>
      </c>
      <c r="G260" s="16">
        <v>185.5</v>
      </c>
      <c r="H260" s="25">
        <f>IF(tbl_Inventory[[#This Row],[Premium?]]="y",tbl_Inventory[[#This Row],[Cost Price]]+(tbl_Inventory[[#This Row],[Cost Price]]*Inventory!$P$4),tbl_Inventory[[#This Row],[Cost Price]]+(tbl_Inventory[[#This Row],[Cost Price]]*Inventory!$P$3))</f>
        <v>231.875</v>
      </c>
      <c r="I260" s="89" t="str">
        <f>IF(tbl_Inventory[[#This Row],[Num In Stock]]&lt;$P$5,"Y","")</f>
        <v/>
      </c>
      <c r="J260" s="90" t="str">
        <f>IF(AND(tbl_Inventory[[#This Row],[Num In Stock]]&lt;Inventory!$P$5,NOT(tbl_Inventory[[#This Row],[On Backorder]]="Y")),"Y","")</f>
        <v/>
      </c>
      <c r="K26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60" s="27">
        <f>IF(tbl_Inventory[[#This Row],[Reorder?]]="Y",VLOOKUP(tbl_Inventory[[#This Row],[Category]],tbl_ReorderQty[],2,FALSE),0)</f>
        <v>0</v>
      </c>
      <c r="M260"/>
      <c r="N260" s="8"/>
      <c r="O260" s="9"/>
      <c r="P260" s="8"/>
      <c r="R260"/>
      <c r="S260" s="8"/>
      <c r="AC260" s="17">
        <v>17595</v>
      </c>
    </row>
    <row r="261" spans="1:29" x14ac:dyDescent="0.35">
      <c r="A261" s="15" t="s">
        <v>264</v>
      </c>
      <c r="B261" s="37" t="s">
        <v>265</v>
      </c>
      <c r="C261" s="35" t="s">
        <v>29</v>
      </c>
      <c r="D261" s="35">
        <v>5</v>
      </c>
      <c r="E261" s="35" t="s">
        <v>25</v>
      </c>
      <c r="F261" s="36" t="s">
        <v>22</v>
      </c>
      <c r="G261" s="16">
        <v>144.19999999999999</v>
      </c>
      <c r="H261" s="25">
        <f>IF(tbl_Inventory[[#This Row],[Premium?]]="y",tbl_Inventory[[#This Row],[Cost Price]]+(tbl_Inventory[[#This Row],[Cost Price]]*Inventory!$P$4),tbl_Inventory[[#This Row],[Cost Price]]+(tbl_Inventory[[#This Row],[Cost Price]]*Inventory!$P$3))</f>
        <v>170.15599999999998</v>
      </c>
      <c r="I261" s="89" t="str">
        <f>IF(tbl_Inventory[[#This Row],[Num In Stock]]&lt;$P$5,"Y","")</f>
        <v>Y</v>
      </c>
      <c r="J261" s="90" t="str">
        <f>IF(AND(tbl_Inventory[[#This Row],[Num In Stock]]&lt;Inventory!$P$5,NOT(tbl_Inventory[[#This Row],[On Backorder]]="Y")),"Y","")</f>
        <v/>
      </c>
      <c r="K26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61" s="27">
        <f>IF(tbl_Inventory[[#This Row],[Reorder?]]="Y",VLOOKUP(tbl_Inventory[[#This Row],[Category]],tbl_ReorderQty[],2,FALSE),0)</f>
        <v>0</v>
      </c>
      <c r="M261"/>
      <c r="N261" s="8"/>
      <c r="O261" s="9"/>
      <c r="P261" s="8"/>
      <c r="R261"/>
      <c r="S261" s="8"/>
      <c r="AC261" s="17">
        <v>21995</v>
      </c>
    </row>
    <row r="262" spans="1:29" x14ac:dyDescent="0.35">
      <c r="A262" s="15" t="s">
        <v>786</v>
      </c>
      <c r="B262" s="40" t="s">
        <v>787</v>
      </c>
      <c r="C262" s="35" t="s">
        <v>29</v>
      </c>
      <c r="D262" s="35">
        <v>1</v>
      </c>
      <c r="E262" s="35" t="s">
        <v>25</v>
      </c>
      <c r="F262" s="36" t="s">
        <v>22</v>
      </c>
      <c r="G262" s="16">
        <v>69.55</v>
      </c>
      <c r="H262" s="25">
        <f>IF(tbl_Inventory[[#This Row],[Premium?]]="y",tbl_Inventory[[#This Row],[Cost Price]]+(tbl_Inventory[[#This Row],[Cost Price]]*Inventory!$P$4),tbl_Inventory[[#This Row],[Cost Price]]+(tbl_Inventory[[#This Row],[Cost Price]]*Inventory!$P$3))</f>
        <v>82.068999999999988</v>
      </c>
      <c r="I262" s="89" t="str">
        <f>IF(tbl_Inventory[[#This Row],[Num In Stock]]&lt;$P$5,"Y","")</f>
        <v>Y</v>
      </c>
      <c r="J262" s="90" t="str">
        <f>IF(AND(tbl_Inventory[[#This Row],[Num In Stock]]&lt;Inventory!$P$5,NOT(tbl_Inventory[[#This Row],[On Backorder]]="Y")),"Y","")</f>
        <v/>
      </c>
      <c r="K26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62" s="27">
        <f>IF(tbl_Inventory[[#This Row],[Reorder?]]="Y",VLOOKUP(tbl_Inventory[[#This Row],[Category]],tbl_ReorderQty[],2,FALSE),0)</f>
        <v>0</v>
      </c>
      <c r="M262"/>
      <c r="N262" s="8"/>
      <c r="O262" s="9"/>
      <c r="P262" s="8"/>
      <c r="R262"/>
      <c r="S262" s="8"/>
      <c r="AC262" s="17">
        <v>21995</v>
      </c>
    </row>
    <row r="263" spans="1:29" x14ac:dyDescent="0.35">
      <c r="A263" s="15" t="s">
        <v>198</v>
      </c>
      <c r="B263" s="37" t="s">
        <v>199</v>
      </c>
      <c r="C263" s="35" t="s">
        <v>29</v>
      </c>
      <c r="D263" s="35">
        <v>29</v>
      </c>
      <c r="E263" s="35" t="s">
        <v>22</v>
      </c>
      <c r="F263" s="36" t="s">
        <v>22</v>
      </c>
      <c r="G263" s="16">
        <v>325.5</v>
      </c>
      <c r="H263" s="25">
        <f>IF(tbl_Inventory[[#This Row],[Premium?]]="y",tbl_Inventory[[#This Row],[Cost Price]]+(tbl_Inventory[[#This Row],[Cost Price]]*Inventory!$P$4),tbl_Inventory[[#This Row],[Cost Price]]+(tbl_Inventory[[#This Row],[Cost Price]]*Inventory!$P$3))</f>
        <v>384.09</v>
      </c>
      <c r="I263" s="89" t="str">
        <f>IF(tbl_Inventory[[#This Row],[Num In Stock]]&lt;$P$5,"Y","")</f>
        <v/>
      </c>
      <c r="J263" s="90" t="str">
        <f>IF(AND(tbl_Inventory[[#This Row],[Num In Stock]]&lt;Inventory!$P$5,NOT(tbl_Inventory[[#This Row],[On Backorder]]="Y")),"Y","")</f>
        <v/>
      </c>
      <c r="K26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63" s="27">
        <f>IF(tbl_Inventory[[#This Row],[Reorder?]]="Y",VLOOKUP(tbl_Inventory[[#This Row],[Category]],tbl_ReorderQty[],2,FALSE),0)</f>
        <v>0</v>
      </c>
      <c r="M263"/>
      <c r="N263" s="8"/>
      <c r="O263" s="9"/>
      <c r="P263" s="8"/>
      <c r="R263"/>
      <c r="S263" s="8"/>
      <c r="AC263" s="17">
        <v>21995</v>
      </c>
    </row>
    <row r="264" spans="1:29" x14ac:dyDescent="0.35">
      <c r="A264" s="15" t="s">
        <v>406</v>
      </c>
      <c r="B264" s="37" t="s">
        <v>407</v>
      </c>
      <c r="C264" s="35" t="s">
        <v>29</v>
      </c>
      <c r="D264" s="35">
        <v>1</v>
      </c>
      <c r="E264" s="35" t="s">
        <v>25</v>
      </c>
      <c r="F264" s="36" t="s">
        <v>25</v>
      </c>
      <c r="G264" s="16">
        <v>80.849999999999994</v>
      </c>
      <c r="H264" s="25">
        <f>IF(tbl_Inventory[[#This Row],[Premium?]]="y",tbl_Inventory[[#This Row],[Cost Price]]+(tbl_Inventory[[#This Row],[Cost Price]]*Inventory!$P$4),tbl_Inventory[[#This Row],[Cost Price]]+(tbl_Inventory[[#This Row],[Cost Price]]*Inventory!$P$3))</f>
        <v>101.0625</v>
      </c>
      <c r="I264" s="89" t="str">
        <f>IF(tbl_Inventory[[#This Row],[Num In Stock]]&lt;$P$5,"Y","")</f>
        <v>Y</v>
      </c>
      <c r="J264" s="90" t="str">
        <f>IF(AND(tbl_Inventory[[#This Row],[Num In Stock]]&lt;Inventory!$P$5,NOT(tbl_Inventory[[#This Row],[On Backorder]]="Y")),"Y","")</f>
        <v/>
      </c>
      <c r="K26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64" s="27">
        <f>IF(tbl_Inventory[[#This Row],[Reorder?]]="Y",VLOOKUP(tbl_Inventory[[#This Row],[Category]],tbl_ReorderQty[],2,FALSE),0)</f>
        <v>0</v>
      </c>
      <c r="M264"/>
      <c r="N264" s="8"/>
      <c r="O264" s="9"/>
      <c r="P264" s="8"/>
      <c r="R264"/>
      <c r="S264" s="8"/>
      <c r="AC264" s="17">
        <v>21995</v>
      </c>
    </row>
    <row r="265" spans="1:29" x14ac:dyDescent="0.35">
      <c r="A265" s="15" t="s">
        <v>1038</v>
      </c>
      <c r="B265" s="37" t="s">
        <v>1039</v>
      </c>
      <c r="C265" s="35" t="s">
        <v>29</v>
      </c>
      <c r="D265" s="35">
        <v>4</v>
      </c>
      <c r="E265" s="35" t="s">
        <v>22</v>
      </c>
      <c r="F265" s="36" t="s">
        <v>22</v>
      </c>
      <c r="G265" s="16">
        <v>23.32</v>
      </c>
      <c r="H265" s="25">
        <f>IF(tbl_Inventory[[#This Row],[Premium?]]="y",tbl_Inventory[[#This Row],[Cost Price]]+(tbl_Inventory[[#This Row],[Cost Price]]*Inventory!$P$4),tbl_Inventory[[#This Row],[Cost Price]]+(tbl_Inventory[[#This Row],[Cost Price]]*Inventory!$P$3))</f>
        <v>27.517600000000002</v>
      </c>
      <c r="I265" s="89" t="str">
        <f>IF(tbl_Inventory[[#This Row],[Num In Stock]]&lt;$P$5,"Y","")</f>
        <v>Y</v>
      </c>
      <c r="J265" s="90" t="str">
        <f>IF(AND(tbl_Inventory[[#This Row],[Num In Stock]]&lt;Inventory!$P$5,NOT(tbl_Inventory[[#This Row],[On Backorder]]="Y")),"Y","")</f>
        <v>Y</v>
      </c>
      <c r="K26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265" s="27">
        <f>IF(tbl_Inventory[[#This Row],[Reorder?]]="Y",VLOOKUP(tbl_Inventory[[#This Row],[Category]],tbl_ReorderQty[],2,FALSE),0)</f>
        <v>35</v>
      </c>
      <c r="M265"/>
      <c r="N265" s="8"/>
      <c r="O265" s="9"/>
      <c r="P265" s="8"/>
      <c r="R265"/>
      <c r="S265" s="8"/>
      <c r="AC265" s="17">
        <v>21995</v>
      </c>
    </row>
    <row r="266" spans="1:29" x14ac:dyDescent="0.35">
      <c r="A266" s="22" t="s">
        <v>1060</v>
      </c>
      <c r="B266" s="34" t="s">
        <v>1061</v>
      </c>
      <c r="C266" s="35" t="s">
        <v>29</v>
      </c>
      <c r="D266" s="35">
        <v>4</v>
      </c>
      <c r="E266" s="35" t="s">
        <v>25</v>
      </c>
      <c r="F266" s="36" t="s">
        <v>22</v>
      </c>
      <c r="G266" s="16">
        <v>219.3</v>
      </c>
      <c r="H266" s="25">
        <f>IF(tbl_Inventory[[#This Row],[Premium?]]="y",tbl_Inventory[[#This Row],[Cost Price]]+(tbl_Inventory[[#This Row],[Cost Price]]*Inventory!$P$4),tbl_Inventory[[#This Row],[Cost Price]]+(tbl_Inventory[[#This Row],[Cost Price]]*Inventory!$P$3))</f>
        <v>258.774</v>
      </c>
      <c r="I266" s="89" t="str">
        <f>IF(tbl_Inventory[[#This Row],[Num In Stock]]&lt;$P$5,"Y","")</f>
        <v>Y</v>
      </c>
      <c r="J266" s="90" t="str">
        <f>IF(AND(tbl_Inventory[[#This Row],[Num In Stock]]&lt;Inventory!$P$5,NOT(tbl_Inventory[[#This Row],[On Backorder]]="Y")),"Y","")</f>
        <v/>
      </c>
      <c r="K26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66" s="27">
        <f>IF(tbl_Inventory[[#This Row],[Reorder?]]="Y",VLOOKUP(tbl_Inventory[[#This Row],[Category]],tbl_ReorderQty[],2,FALSE),0)</f>
        <v>0</v>
      </c>
      <c r="M266"/>
      <c r="N266" s="8"/>
      <c r="O266" s="9"/>
      <c r="P266" s="8"/>
      <c r="R266"/>
      <c r="S266" s="8"/>
      <c r="AC266" s="17">
        <v>21995</v>
      </c>
    </row>
    <row r="267" spans="1:29" x14ac:dyDescent="0.35">
      <c r="A267" s="19" t="s">
        <v>1068</v>
      </c>
      <c r="B267" s="37" t="s">
        <v>1069</v>
      </c>
      <c r="C267" s="35" t="s">
        <v>29</v>
      </c>
      <c r="D267" s="35">
        <v>20</v>
      </c>
      <c r="E267" s="35" t="s">
        <v>22</v>
      </c>
      <c r="F267" s="36" t="s">
        <v>22</v>
      </c>
      <c r="G267" s="16">
        <v>795.6</v>
      </c>
      <c r="H267" s="25">
        <f>IF(tbl_Inventory[[#This Row],[Premium?]]="y",tbl_Inventory[[#This Row],[Cost Price]]+(tbl_Inventory[[#This Row],[Cost Price]]*Inventory!$P$4),tbl_Inventory[[#This Row],[Cost Price]]+(tbl_Inventory[[#This Row],[Cost Price]]*Inventory!$P$3))</f>
        <v>938.80799999999999</v>
      </c>
      <c r="I267" s="89" t="str">
        <f>IF(tbl_Inventory[[#This Row],[Num In Stock]]&lt;$P$5,"Y","")</f>
        <v/>
      </c>
      <c r="J267" s="90" t="str">
        <f>IF(AND(tbl_Inventory[[#This Row],[Num In Stock]]&lt;Inventory!$P$5,NOT(tbl_Inventory[[#This Row],[On Backorder]]="Y")),"Y","")</f>
        <v/>
      </c>
      <c r="K26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67" s="27">
        <f>IF(tbl_Inventory[[#This Row],[Reorder?]]="Y",VLOOKUP(tbl_Inventory[[#This Row],[Category]],tbl_ReorderQty[],2,FALSE),0)</f>
        <v>0</v>
      </c>
      <c r="M267"/>
      <c r="N267" s="8"/>
      <c r="O267" s="9"/>
      <c r="P267" s="8"/>
      <c r="R267"/>
      <c r="S267" s="8"/>
      <c r="AC267" s="17">
        <v>21995</v>
      </c>
    </row>
    <row r="268" spans="1:29" x14ac:dyDescent="0.35">
      <c r="A268" s="18" t="s">
        <v>1070</v>
      </c>
      <c r="B268" s="37" t="s">
        <v>1071</v>
      </c>
      <c r="C268" s="35" t="s">
        <v>29</v>
      </c>
      <c r="D268" s="35">
        <v>30</v>
      </c>
      <c r="E268" s="35" t="s">
        <v>22</v>
      </c>
      <c r="F268" s="36" t="s">
        <v>22</v>
      </c>
      <c r="G268" s="16">
        <v>615.25</v>
      </c>
      <c r="H268" s="25">
        <f>IF(tbl_Inventory[[#This Row],[Premium?]]="y",tbl_Inventory[[#This Row],[Cost Price]]+(tbl_Inventory[[#This Row],[Cost Price]]*Inventory!$P$4),tbl_Inventory[[#This Row],[Cost Price]]+(tbl_Inventory[[#This Row],[Cost Price]]*Inventory!$P$3))</f>
        <v>725.995</v>
      </c>
      <c r="I268" s="89" t="str">
        <f>IF(tbl_Inventory[[#This Row],[Num In Stock]]&lt;$P$5,"Y","")</f>
        <v/>
      </c>
      <c r="J268" s="90" t="str">
        <f>IF(AND(tbl_Inventory[[#This Row],[Num In Stock]]&lt;Inventory!$P$5,NOT(tbl_Inventory[[#This Row],[On Backorder]]="Y")),"Y","")</f>
        <v/>
      </c>
      <c r="K26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68" s="27">
        <f>IF(tbl_Inventory[[#This Row],[Reorder?]]="Y",VLOOKUP(tbl_Inventory[[#This Row],[Category]],tbl_ReorderQty[],2,FALSE),0)</f>
        <v>0</v>
      </c>
      <c r="M268"/>
      <c r="N268" s="8"/>
      <c r="O268" s="9"/>
      <c r="P268" s="8"/>
      <c r="R268"/>
      <c r="S268" s="8"/>
      <c r="AC268" s="17">
        <v>21995</v>
      </c>
    </row>
    <row r="269" spans="1:29" x14ac:dyDescent="0.35">
      <c r="A269" s="19" t="s">
        <v>1066</v>
      </c>
      <c r="B269" s="37" t="s">
        <v>1067</v>
      </c>
      <c r="C269" s="35" t="s">
        <v>29</v>
      </c>
      <c r="D269" s="35">
        <v>13</v>
      </c>
      <c r="E269" s="35" t="s">
        <v>22</v>
      </c>
      <c r="F269" s="36" t="s">
        <v>25</v>
      </c>
      <c r="G269" s="16">
        <v>1024.4000000000001</v>
      </c>
      <c r="H269" s="25">
        <f>IF(tbl_Inventory[[#This Row],[Premium?]]="y",tbl_Inventory[[#This Row],[Cost Price]]+(tbl_Inventory[[#This Row],[Cost Price]]*Inventory!$P$4),tbl_Inventory[[#This Row],[Cost Price]]+(tbl_Inventory[[#This Row],[Cost Price]]*Inventory!$P$3))</f>
        <v>1280.5</v>
      </c>
      <c r="I269" s="89" t="str">
        <f>IF(tbl_Inventory[[#This Row],[Num In Stock]]&lt;$P$5,"Y","")</f>
        <v/>
      </c>
      <c r="J269" s="90" t="str">
        <f>IF(AND(tbl_Inventory[[#This Row],[Num In Stock]]&lt;Inventory!$P$5,NOT(tbl_Inventory[[#This Row],[On Backorder]]="Y")),"Y","")</f>
        <v/>
      </c>
      <c r="K26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69" s="27">
        <f>IF(tbl_Inventory[[#This Row],[Reorder?]]="Y",VLOOKUP(tbl_Inventory[[#This Row],[Category]],tbl_ReorderQty[],2,FALSE),0)</f>
        <v>0</v>
      </c>
      <c r="M269"/>
      <c r="N269" s="8"/>
      <c r="O269" s="9"/>
      <c r="P269" s="8"/>
      <c r="R269"/>
      <c r="S269" s="8"/>
      <c r="AC269" s="17">
        <v>21995</v>
      </c>
    </row>
    <row r="270" spans="1:29" x14ac:dyDescent="0.35">
      <c r="A270" s="19" t="s">
        <v>1076</v>
      </c>
      <c r="B270" s="37" t="s">
        <v>1077</v>
      </c>
      <c r="C270" s="35" t="s">
        <v>24</v>
      </c>
      <c r="D270" s="35">
        <v>1</v>
      </c>
      <c r="E270" s="35" t="s">
        <v>22</v>
      </c>
      <c r="F270" s="36" t="s">
        <v>25</v>
      </c>
      <c r="G270" s="16">
        <v>40442.949999999997</v>
      </c>
      <c r="H270" s="25">
        <f>IF(tbl_Inventory[[#This Row],[Premium?]]="y",tbl_Inventory[[#This Row],[Cost Price]]+(tbl_Inventory[[#This Row],[Cost Price]]*Inventory!$P$4),tbl_Inventory[[#This Row],[Cost Price]]+(tbl_Inventory[[#This Row],[Cost Price]]*Inventory!$P$3))</f>
        <v>50553.6875</v>
      </c>
      <c r="I270" s="89" t="str">
        <f>IF(tbl_Inventory[[#This Row],[Num In Stock]]&lt;$P$5,"Y","")</f>
        <v>Y</v>
      </c>
      <c r="J270" s="90" t="str">
        <f>IF(AND(tbl_Inventory[[#This Row],[Num In Stock]]&lt;Inventory!$P$5,NOT(tbl_Inventory[[#This Row],[On Backorder]]="Y")),"Y","")</f>
        <v>Y</v>
      </c>
      <c r="K27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270" s="27">
        <f>IF(tbl_Inventory[[#This Row],[Reorder?]]="Y",VLOOKUP(tbl_Inventory[[#This Row],[Category]],tbl_ReorderQty[],2,FALSE),0)</f>
        <v>10</v>
      </c>
      <c r="M270"/>
      <c r="N270" s="8"/>
      <c r="O270" s="9"/>
      <c r="P270" s="8"/>
      <c r="R270"/>
      <c r="S270" s="8"/>
      <c r="AC270" s="17">
        <v>21995</v>
      </c>
    </row>
    <row r="271" spans="1:29" x14ac:dyDescent="0.35">
      <c r="A271" s="19" t="s">
        <v>1072</v>
      </c>
      <c r="B271" s="37" t="s">
        <v>1073</v>
      </c>
      <c r="C271" s="35" t="s">
        <v>24</v>
      </c>
      <c r="D271" s="35">
        <v>17</v>
      </c>
      <c r="E271" s="35" t="s">
        <v>22</v>
      </c>
      <c r="F271" s="36" t="s">
        <v>25</v>
      </c>
      <c r="G271" s="16">
        <v>10871.65</v>
      </c>
      <c r="H271" s="25">
        <f>IF(tbl_Inventory[[#This Row],[Premium?]]="y",tbl_Inventory[[#This Row],[Cost Price]]+(tbl_Inventory[[#This Row],[Cost Price]]*Inventory!$P$4),tbl_Inventory[[#This Row],[Cost Price]]+(tbl_Inventory[[#This Row],[Cost Price]]*Inventory!$P$3))</f>
        <v>13589.5625</v>
      </c>
      <c r="I271" s="89" t="str">
        <f>IF(tbl_Inventory[[#This Row],[Num In Stock]]&lt;$P$5,"Y","")</f>
        <v/>
      </c>
      <c r="J271" s="90" t="str">
        <f>IF(AND(tbl_Inventory[[#This Row],[Num In Stock]]&lt;Inventory!$P$5,NOT(tbl_Inventory[[#This Row],[On Backorder]]="Y")),"Y","")</f>
        <v/>
      </c>
      <c r="K27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71" s="27">
        <f>IF(tbl_Inventory[[#This Row],[Reorder?]]="Y",VLOOKUP(tbl_Inventory[[#This Row],[Category]],tbl_ReorderQty[],2,FALSE),0)</f>
        <v>0</v>
      </c>
      <c r="M271"/>
      <c r="N271" s="8"/>
      <c r="O271" s="9"/>
      <c r="P271" s="8"/>
      <c r="R271"/>
      <c r="S271" s="8"/>
      <c r="AC271" s="17">
        <v>21995</v>
      </c>
    </row>
    <row r="272" spans="1:29" x14ac:dyDescent="0.35">
      <c r="A272" s="19" t="s">
        <v>1080</v>
      </c>
      <c r="B272" s="37" t="s">
        <v>1081</v>
      </c>
      <c r="C272" s="35" t="s">
        <v>24</v>
      </c>
      <c r="D272" s="35">
        <v>27</v>
      </c>
      <c r="E272" s="35" t="s">
        <v>22</v>
      </c>
      <c r="F272" s="36" t="s">
        <v>25</v>
      </c>
      <c r="G272" s="16">
        <v>16164.75</v>
      </c>
      <c r="H272" s="25">
        <f>IF(tbl_Inventory[[#This Row],[Premium?]]="y",tbl_Inventory[[#This Row],[Cost Price]]+(tbl_Inventory[[#This Row],[Cost Price]]*Inventory!$P$4),tbl_Inventory[[#This Row],[Cost Price]]+(tbl_Inventory[[#This Row],[Cost Price]]*Inventory!$P$3))</f>
        <v>20205.9375</v>
      </c>
      <c r="I272" s="89" t="str">
        <f>IF(tbl_Inventory[[#This Row],[Num In Stock]]&lt;$P$5,"Y","")</f>
        <v/>
      </c>
      <c r="J272" s="90" t="str">
        <f>IF(AND(tbl_Inventory[[#This Row],[Num In Stock]]&lt;Inventory!$P$5,NOT(tbl_Inventory[[#This Row],[On Backorder]]="Y")),"Y","")</f>
        <v/>
      </c>
      <c r="K27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72" s="27">
        <f>IF(tbl_Inventory[[#This Row],[Reorder?]]="Y",VLOOKUP(tbl_Inventory[[#This Row],[Category]],tbl_ReorderQty[],2,FALSE),0)</f>
        <v>0</v>
      </c>
      <c r="M272"/>
      <c r="N272" s="8"/>
      <c r="O272" s="9"/>
      <c r="P272" s="8"/>
      <c r="R272"/>
      <c r="S272" s="8"/>
      <c r="AC272" s="17">
        <v>21995</v>
      </c>
    </row>
    <row r="273" spans="1:29" x14ac:dyDescent="0.35">
      <c r="A273" s="19" t="s">
        <v>1086</v>
      </c>
      <c r="B273" s="37" t="s">
        <v>1087</v>
      </c>
      <c r="C273" s="35" t="s">
        <v>28</v>
      </c>
      <c r="D273" s="35">
        <v>32</v>
      </c>
      <c r="E273" s="35" t="s">
        <v>22</v>
      </c>
      <c r="F273" s="36" t="s">
        <v>22</v>
      </c>
      <c r="G273" s="16">
        <v>3136.5</v>
      </c>
      <c r="H273" s="25">
        <f>IF(tbl_Inventory[[#This Row],[Premium?]]="y",tbl_Inventory[[#This Row],[Cost Price]]+(tbl_Inventory[[#This Row],[Cost Price]]*Inventory!$P$4),tbl_Inventory[[#This Row],[Cost Price]]+(tbl_Inventory[[#This Row],[Cost Price]]*Inventory!$P$3))</f>
        <v>3701.0699999999997</v>
      </c>
      <c r="I273" s="89" t="str">
        <f>IF(tbl_Inventory[[#This Row],[Num In Stock]]&lt;$P$5,"Y","")</f>
        <v/>
      </c>
      <c r="J273" s="90" t="str">
        <f>IF(AND(tbl_Inventory[[#This Row],[Num In Stock]]&lt;Inventory!$P$5,NOT(tbl_Inventory[[#This Row],[On Backorder]]="Y")),"Y","")</f>
        <v/>
      </c>
      <c r="K27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73" s="27">
        <f>IF(tbl_Inventory[[#This Row],[Reorder?]]="Y",VLOOKUP(tbl_Inventory[[#This Row],[Category]],tbl_ReorderQty[],2,FALSE),0)</f>
        <v>0</v>
      </c>
      <c r="M273"/>
      <c r="N273" s="8"/>
      <c r="O273" s="9"/>
      <c r="P273" s="8"/>
      <c r="R273"/>
      <c r="S273" s="8"/>
      <c r="AC273" s="17">
        <v>21995</v>
      </c>
    </row>
    <row r="274" spans="1:29" x14ac:dyDescent="0.35">
      <c r="A274" s="19" t="s">
        <v>1084</v>
      </c>
      <c r="B274" s="37" t="s">
        <v>1085</v>
      </c>
      <c r="C274" s="35" t="s">
        <v>24</v>
      </c>
      <c r="D274" s="35">
        <v>15</v>
      </c>
      <c r="E274" s="35" t="s">
        <v>22</v>
      </c>
      <c r="F274" s="36" t="s">
        <v>22</v>
      </c>
      <c r="G274" s="16">
        <v>35799.75</v>
      </c>
      <c r="H274" s="25">
        <f>IF(tbl_Inventory[[#This Row],[Premium?]]="y",tbl_Inventory[[#This Row],[Cost Price]]+(tbl_Inventory[[#This Row],[Cost Price]]*Inventory!$P$4),tbl_Inventory[[#This Row],[Cost Price]]+(tbl_Inventory[[#This Row],[Cost Price]]*Inventory!$P$3))</f>
        <v>42243.705000000002</v>
      </c>
      <c r="I274" s="89" t="str">
        <f>IF(tbl_Inventory[[#This Row],[Num In Stock]]&lt;$P$5,"Y","")</f>
        <v/>
      </c>
      <c r="J274" s="90" t="str">
        <f>IF(AND(tbl_Inventory[[#This Row],[Num In Stock]]&lt;Inventory!$P$5,NOT(tbl_Inventory[[#This Row],[On Backorder]]="Y")),"Y","")</f>
        <v/>
      </c>
      <c r="K27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74" s="27">
        <f>IF(tbl_Inventory[[#This Row],[Reorder?]]="Y",VLOOKUP(tbl_Inventory[[#This Row],[Category]],tbl_ReorderQty[],2,FALSE),0)</f>
        <v>0</v>
      </c>
      <c r="M274"/>
      <c r="N274" s="8"/>
      <c r="O274" s="9"/>
      <c r="P274" s="8"/>
      <c r="R274"/>
      <c r="S274" s="8"/>
      <c r="AC274" s="17">
        <v>21995</v>
      </c>
    </row>
    <row r="275" spans="1:29" x14ac:dyDescent="0.35">
      <c r="A275" s="19" t="s">
        <v>1078</v>
      </c>
      <c r="B275" s="37" t="s">
        <v>1079</v>
      </c>
      <c r="C275" s="35" t="s">
        <v>24</v>
      </c>
      <c r="D275" s="35">
        <v>10</v>
      </c>
      <c r="E275" s="35" t="s">
        <v>22</v>
      </c>
      <c r="F275" s="36" t="s">
        <v>22</v>
      </c>
      <c r="G275" s="16">
        <v>56768.1</v>
      </c>
      <c r="H275" s="25">
        <f>IF(tbl_Inventory[[#This Row],[Premium?]]="y",tbl_Inventory[[#This Row],[Cost Price]]+(tbl_Inventory[[#This Row],[Cost Price]]*Inventory!$P$4),tbl_Inventory[[#This Row],[Cost Price]]+(tbl_Inventory[[#This Row],[Cost Price]]*Inventory!$P$3))</f>
        <v>66986.357999999993</v>
      </c>
      <c r="I275" s="89" t="str">
        <f>IF(tbl_Inventory[[#This Row],[Num In Stock]]&lt;$P$5,"Y","")</f>
        <v/>
      </c>
      <c r="J275" s="90" t="str">
        <f>IF(AND(tbl_Inventory[[#This Row],[Num In Stock]]&lt;Inventory!$P$5,NOT(tbl_Inventory[[#This Row],[On Backorder]]="Y")),"Y","")</f>
        <v/>
      </c>
      <c r="K27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75" s="27">
        <f>IF(tbl_Inventory[[#This Row],[Reorder?]]="Y",VLOOKUP(tbl_Inventory[[#This Row],[Category]],tbl_ReorderQty[],2,FALSE),0)</f>
        <v>0</v>
      </c>
      <c r="M275"/>
      <c r="N275" s="8"/>
      <c r="O275" s="9"/>
      <c r="P275" s="8"/>
      <c r="R275"/>
      <c r="S275" s="8"/>
      <c r="AC275" s="17">
        <v>21995</v>
      </c>
    </row>
    <row r="276" spans="1:29" x14ac:dyDescent="0.35">
      <c r="A276" s="19" t="s">
        <v>1082</v>
      </c>
      <c r="B276" s="37" t="s">
        <v>1083</v>
      </c>
      <c r="C276" s="35" t="s">
        <v>24</v>
      </c>
      <c r="D276" s="35">
        <v>32</v>
      </c>
      <c r="E276" s="35" t="s">
        <v>22</v>
      </c>
      <c r="F276" s="36" t="s">
        <v>22</v>
      </c>
      <c r="G276" s="16">
        <v>23556.9</v>
      </c>
      <c r="H276" s="25">
        <f>IF(tbl_Inventory[[#This Row],[Premium?]]="y",tbl_Inventory[[#This Row],[Cost Price]]+(tbl_Inventory[[#This Row],[Cost Price]]*Inventory!$P$4),tbl_Inventory[[#This Row],[Cost Price]]+(tbl_Inventory[[#This Row],[Cost Price]]*Inventory!$P$3))</f>
        <v>27797.142</v>
      </c>
      <c r="I276" s="89" t="str">
        <f>IF(tbl_Inventory[[#This Row],[Num In Stock]]&lt;$P$5,"Y","")</f>
        <v/>
      </c>
      <c r="J276" s="90" t="str">
        <f>IF(AND(tbl_Inventory[[#This Row],[Num In Stock]]&lt;Inventory!$P$5,NOT(tbl_Inventory[[#This Row],[On Backorder]]="Y")),"Y","")</f>
        <v/>
      </c>
      <c r="K27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76" s="27">
        <f>IF(tbl_Inventory[[#This Row],[Reorder?]]="Y",VLOOKUP(tbl_Inventory[[#This Row],[Category]],tbl_ReorderQty[],2,FALSE),0)</f>
        <v>0</v>
      </c>
      <c r="M276"/>
      <c r="N276" s="8"/>
      <c r="O276" s="9"/>
      <c r="P276" s="8"/>
      <c r="R276"/>
      <c r="S276" s="8"/>
      <c r="AC276" s="17">
        <v>21995</v>
      </c>
    </row>
    <row r="277" spans="1:29" x14ac:dyDescent="0.35">
      <c r="A277" s="19" t="s">
        <v>1074</v>
      </c>
      <c r="B277" s="37" t="s">
        <v>1075</v>
      </c>
      <c r="C277" s="35" t="s">
        <v>24</v>
      </c>
      <c r="D277" s="35">
        <v>28</v>
      </c>
      <c r="E277" s="35" t="s">
        <v>22</v>
      </c>
      <c r="F277" s="36" t="s">
        <v>25</v>
      </c>
      <c r="G277" s="16">
        <v>17612.400000000001</v>
      </c>
      <c r="H277" s="25">
        <f>IF(tbl_Inventory[[#This Row],[Premium?]]="y",tbl_Inventory[[#This Row],[Cost Price]]+(tbl_Inventory[[#This Row],[Cost Price]]*Inventory!$P$4),tbl_Inventory[[#This Row],[Cost Price]]+(tbl_Inventory[[#This Row],[Cost Price]]*Inventory!$P$3))</f>
        <v>22015.5</v>
      </c>
      <c r="I277" s="89" t="str">
        <f>IF(tbl_Inventory[[#This Row],[Num In Stock]]&lt;$P$5,"Y","")</f>
        <v/>
      </c>
      <c r="J277" s="90" t="str">
        <f>IF(AND(tbl_Inventory[[#This Row],[Num In Stock]]&lt;Inventory!$P$5,NOT(tbl_Inventory[[#This Row],[On Backorder]]="Y")),"Y","")</f>
        <v/>
      </c>
      <c r="K27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77" s="27">
        <f>IF(tbl_Inventory[[#This Row],[Reorder?]]="Y",VLOOKUP(tbl_Inventory[[#This Row],[Category]],tbl_ReorderQty[],2,FALSE),0)</f>
        <v>0</v>
      </c>
      <c r="M277"/>
      <c r="N277" s="8"/>
      <c r="O277" s="9"/>
      <c r="P277" s="8"/>
      <c r="R277"/>
      <c r="S277" s="8"/>
      <c r="AC277" s="17">
        <v>21995</v>
      </c>
    </row>
    <row r="278" spans="1:29" x14ac:dyDescent="0.35">
      <c r="A278" s="22" t="s">
        <v>202</v>
      </c>
      <c r="B278" s="34" t="s">
        <v>203</v>
      </c>
      <c r="C278" s="35" t="s">
        <v>29</v>
      </c>
      <c r="D278" s="35">
        <v>16</v>
      </c>
      <c r="E278" s="35" t="s">
        <v>22</v>
      </c>
      <c r="F278" s="36" t="s">
        <v>22</v>
      </c>
      <c r="G278" s="16">
        <v>202.8</v>
      </c>
      <c r="H278" s="25">
        <f>IF(tbl_Inventory[[#This Row],[Premium?]]="y",tbl_Inventory[[#This Row],[Cost Price]]+(tbl_Inventory[[#This Row],[Cost Price]]*Inventory!$P$4),tbl_Inventory[[#This Row],[Cost Price]]+(tbl_Inventory[[#This Row],[Cost Price]]*Inventory!$P$3))</f>
        <v>239.304</v>
      </c>
      <c r="I278" s="89" t="str">
        <f>IF(tbl_Inventory[[#This Row],[Num In Stock]]&lt;$P$5,"Y","")</f>
        <v/>
      </c>
      <c r="J278" s="90" t="str">
        <f>IF(AND(tbl_Inventory[[#This Row],[Num In Stock]]&lt;Inventory!$P$5,NOT(tbl_Inventory[[#This Row],[On Backorder]]="Y")),"Y","")</f>
        <v/>
      </c>
      <c r="K27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78" s="27">
        <f>IF(tbl_Inventory[[#This Row],[Reorder?]]="Y",VLOOKUP(tbl_Inventory[[#This Row],[Category]],tbl_ReorderQty[],2,FALSE),0)</f>
        <v>0</v>
      </c>
      <c r="M278"/>
      <c r="N278" s="8"/>
      <c r="O278" s="9"/>
      <c r="P278" s="8"/>
      <c r="R278"/>
      <c r="S278" s="8"/>
      <c r="AC278" s="17">
        <v>21995</v>
      </c>
    </row>
    <row r="279" spans="1:29" x14ac:dyDescent="0.35">
      <c r="A279" s="18" t="s">
        <v>1090</v>
      </c>
      <c r="B279" s="37" t="s">
        <v>1091</v>
      </c>
      <c r="C279" s="35" t="s">
        <v>28</v>
      </c>
      <c r="D279" s="35">
        <v>8</v>
      </c>
      <c r="E279" s="35" t="s">
        <v>25</v>
      </c>
      <c r="F279" s="36" t="s">
        <v>25</v>
      </c>
      <c r="G279" s="16">
        <v>2559.9</v>
      </c>
      <c r="H279" s="25">
        <f>IF(tbl_Inventory[[#This Row],[Premium?]]="y",tbl_Inventory[[#This Row],[Cost Price]]+(tbl_Inventory[[#This Row],[Cost Price]]*Inventory!$P$4),tbl_Inventory[[#This Row],[Cost Price]]+(tbl_Inventory[[#This Row],[Cost Price]]*Inventory!$P$3))</f>
        <v>3199.875</v>
      </c>
      <c r="I279" s="89" t="str">
        <f>IF(tbl_Inventory[[#This Row],[Num In Stock]]&lt;$P$5,"Y","")</f>
        <v>Y</v>
      </c>
      <c r="J279" s="90" t="str">
        <f>IF(AND(tbl_Inventory[[#This Row],[Num In Stock]]&lt;Inventory!$P$5,NOT(tbl_Inventory[[#This Row],[On Backorder]]="Y")),"Y","")</f>
        <v/>
      </c>
      <c r="K27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79" s="27">
        <f>IF(tbl_Inventory[[#This Row],[Reorder?]]="Y",VLOOKUP(tbl_Inventory[[#This Row],[Category]],tbl_ReorderQty[],2,FALSE),0)</f>
        <v>0</v>
      </c>
      <c r="M279"/>
      <c r="N279" s="8"/>
      <c r="O279" s="9"/>
      <c r="P279" s="8"/>
      <c r="R279"/>
      <c r="S279" s="8"/>
      <c r="AC279" s="17">
        <v>21995</v>
      </c>
    </row>
    <row r="280" spans="1:29" x14ac:dyDescent="0.35">
      <c r="A280" s="18" t="s">
        <v>1088</v>
      </c>
      <c r="B280" s="37" t="s">
        <v>1089</v>
      </c>
      <c r="C280" s="35" t="s">
        <v>28</v>
      </c>
      <c r="D280" s="35">
        <v>15</v>
      </c>
      <c r="E280" s="35" t="s">
        <v>22</v>
      </c>
      <c r="F280" s="36" t="s">
        <v>22</v>
      </c>
      <c r="G280" s="16">
        <v>2444.9499999999998</v>
      </c>
      <c r="H280" s="25">
        <f>IF(tbl_Inventory[[#This Row],[Premium?]]="y",tbl_Inventory[[#This Row],[Cost Price]]+(tbl_Inventory[[#This Row],[Cost Price]]*Inventory!$P$4),tbl_Inventory[[#This Row],[Cost Price]]+(tbl_Inventory[[#This Row],[Cost Price]]*Inventory!$P$3))</f>
        <v>2885.0409999999997</v>
      </c>
      <c r="I280" s="89" t="str">
        <f>IF(tbl_Inventory[[#This Row],[Num In Stock]]&lt;$P$5,"Y","")</f>
        <v/>
      </c>
      <c r="J280" s="90" t="str">
        <f>IF(AND(tbl_Inventory[[#This Row],[Num In Stock]]&lt;Inventory!$P$5,NOT(tbl_Inventory[[#This Row],[On Backorder]]="Y")),"Y","")</f>
        <v/>
      </c>
      <c r="K28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80" s="27">
        <f>IF(tbl_Inventory[[#This Row],[Reorder?]]="Y",VLOOKUP(tbl_Inventory[[#This Row],[Category]],tbl_ReorderQty[],2,FALSE),0)</f>
        <v>0</v>
      </c>
      <c r="M280"/>
      <c r="N280" s="8"/>
      <c r="O280" s="9"/>
      <c r="P280" s="8"/>
      <c r="R280"/>
      <c r="S280" s="8"/>
      <c r="AC280" s="17">
        <v>21995</v>
      </c>
    </row>
    <row r="281" spans="1:29" x14ac:dyDescent="0.35">
      <c r="A281" s="18" t="s">
        <v>1092</v>
      </c>
      <c r="B281" s="37" t="s">
        <v>1093</v>
      </c>
      <c r="C281" s="35" t="s">
        <v>27</v>
      </c>
      <c r="D281" s="35">
        <v>27</v>
      </c>
      <c r="E281" s="35" t="s">
        <v>22</v>
      </c>
      <c r="F281" s="36" t="s">
        <v>25</v>
      </c>
      <c r="G281" s="16">
        <v>9410.65</v>
      </c>
      <c r="H281" s="25">
        <f>IF(tbl_Inventory[[#This Row],[Premium?]]="y",tbl_Inventory[[#This Row],[Cost Price]]+(tbl_Inventory[[#This Row],[Cost Price]]*Inventory!$P$4),tbl_Inventory[[#This Row],[Cost Price]]+(tbl_Inventory[[#This Row],[Cost Price]]*Inventory!$P$3))</f>
        <v>11763.3125</v>
      </c>
      <c r="I281" s="89" t="str">
        <f>IF(tbl_Inventory[[#This Row],[Num In Stock]]&lt;$P$5,"Y","")</f>
        <v/>
      </c>
      <c r="J281" s="90" t="str">
        <f>IF(AND(tbl_Inventory[[#This Row],[Num In Stock]]&lt;Inventory!$P$5,NOT(tbl_Inventory[[#This Row],[On Backorder]]="Y")),"Y","")</f>
        <v/>
      </c>
      <c r="K28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81" s="27">
        <f>IF(tbl_Inventory[[#This Row],[Reorder?]]="Y",VLOOKUP(tbl_Inventory[[#This Row],[Category]],tbl_ReorderQty[],2,FALSE),0)</f>
        <v>0</v>
      </c>
      <c r="M281"/>
      <c r="N281" s="8"/>
      <c r="O281" s="9"/>
      <c r="P281" s="8"/>
      <c r="R281"/>
      <c r="S281" s="8"/>
      <c r="AC281" s="17">
        <v>21995</v>
      </c>
    </row>
    <row r="282" spans="1:29" x14ac:dyDescent="0.35">
      <c r="A282" s="22" t="s">
        <v>1064</v>
      </c>
      <c r="B282" s="34" t="s">
        <v>1065</v>
      </c>
      <c r="C282" s="35" t="s">
        <v>28</v>
      </c>
      <c r="D282" s="35">
        <v>30</v>
      </c>
      <c r="E282" s="35" t="s">
        <v>22</v>
      </c>
      <c r="F282" s="36" t="s">
        <v>25</v>
      </c>
      <c r="G282" s="16">
        <v>2348.65</v>
      </c>
      <c r="H282" s="25">
        <f>IF(tbl_Inventory[[#This Row],[Premium?]]="y",tbl_Inventory[[#This Row],[Cost Price]]+(tbl_Inventory[[#This Row],[Cost Price]]*Inventory!$P$4),tbl_Inventory[[#This Row],[Cost Price]]+(tbl_Inventory[[#This Row],[Cost Price]]*Inventory!$P$3))</f>
        <v>2935.8125</v>
      </c>
      <c r="I282" s="89" t="str">
        <f>IF(tbl_Inventory[[#This Row],[Num In Stock]]&lt;$P$5,"Y","")</f>
        <v/>
      </c>
      <c r="J282" s="90" t="str">
        <f>IF(AND(tbl_Inventory[[#This Row],[Num In Stock]]&lt;Inventory!$P$5,NOT(tbl_Inventory[[#This Row],[On Backorder]]="Y")),"Y","")</f>
        <v/>
      </c>
      <c r="K28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82" s="27">
        <f>IF(tbl_Inventory[[#This Row],[Reorder?]]="Y",VLOOKUP(tbl_Inventory[[#This Row],[Category]],tbl_ReorderQty[],2,FALSE),0)</f>
        <v>0</v>
      </c>
      <c r="M282"/>
      <c r="N282" s="8"/>
      <c r="O282" s="9"/>
      <c r="P282" s="8"/>
      <c r="R282"/>
      <c r="S282" s="8"/>
      <c r="AC282" s="17">
        <v>21995</v>
      </c>
    </row>
    <row r="283" spans="1:29" x14ac:dyDescent="0.35">
      <c r="A283" s="22" t="s">
        <v>716</v>
      </c>
      <c r="B283" s="34" t="s">
        <v>717</v>
      </c>
      <c r="C283" s="35" t="s">
        <v>24</v>
      </c>
      <c r="D283" s="35">
        <v>5</v>
      </c>
      <c r="E283" s="35" t="s">
        <v>22</v>
      </c>
      <c r="F283" s="36" t="s">
        <v>22</v>
      </c>
      <c r="G283" s="16">
        <v>11434.8</v>
      </c>
      <c r="H283" s="25">
        <f>IF(tbl_Inventory[[#This Row],[Premium?]]="y",tbl_Inventory[[#This Row],[Cost Price]]+(tbl_Inventory[[#This Row],[Cost Price]]*Inventory!$P$4),tbl_Inventory[[#This Row],[Cost Price]]+(tbl_Inventory[[#This Row],[Cost Price]]*Inventory!$P$3))</f>
        <v>13493.063999999998</v>
      </c>
      <c r="I283" s="89" t="str">
        <f>IF(tbl_Inventory[[#This Row],[Num In Stock]]&lt;$P$5,"Y","")</f>
        <v>Y</v>
      </c>
      <c r="J283" s="90" t="str">
        <f>IF(AND(tbl_Inventory[[#This Row],[Num In Stock]]&lt;Inventory!$P$5,NOT(tbl_Inventory[[#This Row],[On Backorder]]="Y")),"Y","")</f>
        <v>Y</v>
      </c>
      <c r="K28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283" s="27">
        <f>IF(tbl_Inventory[[#This Row],[Reorder?]]="Y",VLOOKUP(tbl_Inventory[[#This Row],[Category]],tbl_ReorderQty[],2,FALSE),0)</f>
        <v>10</v>
      </c>
      <c r="M283"/>
      <c r="N283" s="8"/>
      <c r="O283" s="9"/>
      <c r="P283" s="8"/>
      <c r="R283"/>
      <c r="S283" s="8"/>
      <c r="AC283" s="17">
        <v>21995</v>
      </c>
    </row>
    <row r="284" spans="1:29" x14ac:dyDescent="0.35">
      <c r="A284" s="22" t="s">
        <v>714</v>
      </c>
      <c r="B284" s="34" t="s">
        <v>715</v>
      </c>
      <c r="C284" s="35" t="s">
        <v>28</v>
      </c>
      <c r="D284" s="35">
        <v>27</v>
      </c>
      <c r="E284" s="35" t="s">
        <v>22</v>
      </c>
      <c r="F284" s="36" t="s">
        <v>22</v>
      </c>
      <c r="G284" s="16">
        <v>3393.85</v>
      </c>
      <c r="H284" s="25">
        <f>IF(tbl_Inventory[[#This Row],[Premium?]]="y",tbl_Inventory[[#This Row],[Cost Price]]+(tbl_Inventory[[#This Row],[Cost Price]]*Inventory!$P$4),tbl_Inventory[[#This Row],[Cost Price]]+(tbl_Inventory[[#This Row],[Cost Price]]*Inventory!$P$3))</f>
        <v>4004.7429999999999</v>
      </c>
      <c r="I284" s="89" t="str">
        <f>IF(tbl_Inventory[[#This Row],[Num In Stock]]&lt;$P$5,"Y","")</f>
        <v/>
      </c>
      <c r="J284" s="90" t="str">
        <f>IF(AND(tbl_Inventory[[#This Row],[Num In Stock]]&lt;Inventory!$P$5,NOT(tbl_Inventory[[#This Row],[On Backorder]]="Y")),"Y","")</f>
        <v/>
      </c>
      <c r="K28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84" s="27">
        <f>IF(tbl_Inventory[[#This Row],[Reorder?]]="Y",VLOOKUP(tbl_Inventory[[#This Row],[Category]],tbl_ReorderQty[],2,FALSE),0)</f>
        <v>0</v>
      </c>
      <c r="M284"/>
      <c r="N284" s="8"/>
      <c r="O284" s="9"/>
      <c r="P284" s="8"/>
      <c r="R284"/>
      <c r="S284" s="8"/>
      <c r="AC284" s="17">
        <v>21995</v>
      </c>
    </row>
    <row r="285" spans="1:29" x14ac:dyDescent="0.35">
      <c r="A285" s="22" t="s">
        <v>720</v>
      </c>
      <c r="B285" s="34" t="s">
        <v>721</v>
      </c>
      <c r="C285" s="35" t="s">
        <v>24</v>
      </c>
      <c r="D285" s="35">
        <v>32</v>
      </c>
      <c r="E285" s="35" t="s">
        <v>22</v>
      </c>
      <c r="F285" s="36" t="s">
        <v>25</v>
      </c>
      <c r="G285" s="16">
        <v>11654.7</v>
      </c>
      <c r="H285" s="25">
        <f>IF(tbl_Inventory[[#This Row],[Premium?]]="y",tbl_Inventory[[#This Row],[Cost Price]]+(tbl_Inventory[[#This Row],[Cost Price]]*Inventory!$P$4),tbl_Inventory[[#This Row],[Cost Price]]+(tbl_Inventory[[#This Row],[Cost Price]]*Inventory!$P$3))</f>
        <v>14568.375</v>
      </c>
      <c r="I285" s="89" t="str">
        <f>IF(tbl_Inventory[[#This Row],[Num In Stock]]&lt;$P$5,"Y","")</f>
        <v/>
      </c>
      <c r="J285" s="90" t="str">
        <f>IF(AND(tbl_Inventory[[#This Row],[Num In Stock]]&lt;Inventory!$P$5,NOT(tbl_Inventory[[#This Row],[On Backorder]]="Y")),"Y","")</f>
        <v/>
      </c>
      <c r="K28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85" s="27">
        <f>IF(tbl_Inventory[[#This Row],[Reorder?]]="Y",VLOOKUP(tbl_Inventory[[#This Row],[Category]],tbl_ReorderQty[],2,FALSE),0)</f>
        <v>0</v>
      </c>
      <c r="M285"/>
      <c r="N285" s="8"/>
      <c r="O285" s="9"/>
      <c r="P285" s="8"/>
      <c r="R285"/>
      <c r="S285" s="8"/>
      <c r="AC285" s="17">
        <v>21995</v>
      </c>
    </row>
    <row r="286" spans="1:29" x14ac:dyDescent="0.35">
      <c r="A286" s="22" t="s">
        <v>718</v>
      </c>
      <c r="B286" s="34" t="s">
        <v>719</v>
      </c>
      <c r="C286" s="35" t="s">
        <v>24</v>
      </c>
      <c r="D286" s="35">
        <v>13</v>
      </c>
      <c r="E286" s="35" t="s">
        <v>22</v>
      </c>
      <c r="F286" s="36" t="s">
        <v>25</v>
      </c>
      <c r="G286" s="16">
        <v>11324.85</v>
      </c>
      <c r="H286" s="25">
        <f>IF(tbl_Inventory[[#This Row],[Premium?]]="y",tbl_Inventory[[#This Row],[Cost Price]]+(tbl_Inventory[[#This Row],[Cost Price]]*Inventory!$P$4),tbl_Inventory[[#This Row],[Cost Price]]+(tbl_Inventory[[#This Row],[Cost Price]]*Inventory!$P$3))</f>
        <v>14156.0625</v>
      </c>
      <c r="I286" s="89" t="str">
        <f>IF(tbl_Inventory[[#This Row],[Num In Stock]]&lt;$P$5,"Y","")</f>
        <v/>
      </c>
      <c r="J286" s="90" t="str">
        <f>IF(AND(tbl_Inventory[[#This Row],[Num In Stock]]&lt;Inventory!$P$5,NOT(tbl_Inventory[[#This Row],[On Backorder]]="Y")),"Y","")</f>
        <v/>
      </c>
      <c r="K28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86" s="27">
        <f>IF(tbl_Inventory[[#This Row],[Reorder?]]="Y",VLOOKUP(tbl_Inventory[[#This Row],[Category]],tbl_ReorderQty[],2,FALSE),0)</f>
        <v>0</v>
      </c>
      <c r="M286"/>
      <c r="N286" s="8"/>
      <c r="O286" s="9"/>
      <c r="P286" s="8"/>
      <c r="R286"/>
      <c r="S286" s="8"/>
      <c r="AC286" s="17">
        <v>21995</v>
      </c>
    </row>
    <row r="287" spans="1:29" x14ac:dyDescent="0.35">
      <c r="A287" s="22" t="s">
        <v>722</v>
      </c>
      <c r="B287" s="34" t="s">
        <v>723</v>
      </c>
      <c r="C287" s="35" t="s">
        <v>28</v>
      </c>
      <c r="D287" s="35">
        <v>1</v>
      </c>
      <c r="E287" s="35" t="s">
        <v>22</v>
      </c>
      <c r="F287" s="36" t="s">
        <v>25</v>
      </c>
      <c r="G287" s="16">
        <v>2260.85</v>
      </c>
      <c r="H287" s="25">
        <f>IF(tbl_Inventory[[#This Row],[Premium?]]="y",tbl_Inventory[[#This Row],[Cost Price]]+(tbl_Inventory[[#This Row],[Cost Price]]*Inventory!$P$4),tbl_Inventory[[#This Row],[Cost Price]]+(tbl_Inventory[[#This Row],[Cost Price]]*Inventory!$P$3))</f>
        <v>2826.0625</v>
      </c>
      <c r="I287" s="89" t="str">
        <f>IF(tbl_Inventory[[#This Row],[Num In Stock]]&lt;$P$5,"Y","")</f>
        <v>Y</v>
      </c>
      <c r="J287" s="90" t="str">
        <f>IF(AND(tbl_Inventory[[#This Row],[Num In Stock]]&lt;Inventory!$P$5,NOT(tbl_Inventory[[#This Row],[On Backorder]]="Y")),"Y","")</f>
        <v>Y</v>
      </c>
      <c r="K28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25</v>
      </c>
      <c r="L287" s="27">
        <f>IF(tbl_Inventory[[#This Row],[Reorder?]]="Y",VLOOKUP(tbl_Inventory[[#This Row],[Category]],tbl_ReorderQty[],2,FALSE),0)</f>
        <v>25</v>
      </c>
      <c r="M287"/>
      <c r="N287" s="8"/>
      <c r="O287" s="9"/>
      <c r="P287" s="8"/>
      <c r="R287"/>
      <c r="S287" s="8"/>
      <c r="AC287" s="17">
        <v>21995</v>
      </c>
    </row>
    <row r="288" spans="1:29" x14ac:dyDescent="0.35">
      <c r="A288" s="22" t="s">
        <v>438</v>
      </c>
      <c r="B288" s="34" t="s">
        <v>439</v>
      </c>
      <c r="C288" s="35" t="s">
        <v>27</v>
      </c>
      <c r="D288" s="35">
        <v>24</v>
      </c>
      <c r="E288" s="35" t="s">
        <v>22</v>
      </c>
      <c r="F288" s="36" t="s">
        <v>22</v>
      </c>
      <c r="G288" s="16">
        <v>6226.35</v>
      </c>
      <c r="H288" s="25">
        <f>IF(tbl_Inventory[[#This Row],[Premium?]]="y",tbl_Inventory[[#This Row],[Cost Price]]+(tbl_Inventory[[#This Row],[Cost Price]]*Inventory!$P$4),tbl_Inventory[[#This Row],[Cost Price]]+(tbl_Inventory[[#This Row],[Cost Price]]*Inventory!$P$3))</f>
        <v>7347.0930000000008</v>
      </c>
      <c r="I288" s="89" t="str">
        <f>IF(tbl_Inventory[[#This Row],[Num In Stock]]&lt;$P$5,"Y","")</f>
        <v/>
      </c>
      <c r="J288" s="90" t="str">
        <f>IF(AND(tbl_Inventory[[#This Row],[Num In Stock]]&lt;Inventory!$P$5,NOT(tbl_Inventory[[#This Row],[On Backorder]]="Y")),"Y","")</f>
        <v/>
      </c>
      <c r="K28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88" s="27">
        <f>IF(tbl_Inventory[[#This Row],[Reorder?]]="Y",VLOOKUP(tbl_Inventory[[#This Row],[Category]],tbl_ReorderQty[],2,FALSE),0)</f>
        <v>0</v>
      </c>
      <c r="M288"/>
      <c r="N288" s="8"/>
      <c r="O288" s="9"/>
      <c r="P288" s="8"/>
      <c r="R288"/>
      <c r="S288" s="8"/>
      <c r="AC288" s="17">
        <v>21995</v>
      </c>
    </row>
    <row r="289" spans="1:29" x14ac:dyDescent="0.35">
      <c r="A289" s="22" t="s">
        <v>179</v>
      </c>
      <c r="B289" s="34" t="s">
        <v>178</v>
      </c>
      <c r="C289" s="35" t="s">
        <v>27</v>
      </c>
      <c r="D289" s="35">
        <v>15</v>
      </c>
      <c r="E289" s="35" t="s">
        <v>22</v>
      </c>
      <c r="F289" s="36" t="s">
        <v>22</v>
      </c>
      <c r="G289" s="16">
        <v>6347.25</v>
      </c>
      <c r="H289" s="25">
        <f>IF(tbl_Inventory[[#This Row],[Premium?]]="y",tbl_Inventory[[#This Row],[Cost Price]]+(tbl_Inventory[[#This Row],[Cost Price]]*Inventory!$P$4),tbl_Inventory[[#This Row],[Cost Price]]+(tbl_Inventory[[#This Row],[Cost Price]]*Inventory!$P$3))</f>
        <v>7489.7550000000001</v>
      </c>
      <c r="I289" s="89" t="str">
        <f>IF(tbl_Inventory[[#This Row],[Num In Stock]]&lt;$P$5,"Y","")</f>
        <v/>
      </c>
      <c r="J289" s="90" t="str">
        <f>IF(AND(tbl_Inventory[[#This Row],[Num In Stock]]&lt;Inventory!$P$5,NOT(tbl_Inventory[[#This Row],[On Backorder]]="Y")),"Y","")</f>
        <v/>
      </c>
      <c r="K28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89" s="27">
        <f>IF(tbl_Inventory[[#This Row],[Reorder?]]="Y",VLOOKUP(tbl_Inventory[[#This Row],[Category]],tbl_ReorderQty[],2,FALSE),0)</f>
        <v>0</v>
      </c>
      <c r="M289"/>
      <c r="N289" s="8"/>
      <c r="O289" s="9"/>
      <c r="P289" s="8"/>
      <c r="R289"/>
      <c r="S289" s="8"/>
      <c r="AC289" s="17">
        <v>21995</v>
      </c>
    </row>
    <row r="290" spans="1:29" x14ac:dyDescent="0.35">
      <c r="A290" s="22" t="s">
        <v>180</v>
      </c>
      <c r="B290" s="34" t="s">
        <v>181</v>
      </c>
      <c r="C290" s="35" t="s">
        <v>24</v>
      </c>
      <c r="D290" s="35">
        <v>11</v>
      </c>
      <c r="E290" s="35" t="s">
        <v>22</v>
      </c>
      <c r="F290" s="36" t="s">
        <v>25</v>
      </c>
      <c r="G290" s="16">
        <v>11434.8</v>
      </c>
      <c r="H290" s="25">
        <f>IF(tbl_Inventory[[#This Row],[Premium?]]="y",tbl_Inventory[[#This Row],[Cost Price]]+(tbl_Inventory[[#This Row],[Cost Price]]*Inventory!$P$4),tbl_Inventory[[#This Row],[Cost Price]]+(tbl_Inventory[[#This Row],[Cost Price]]*Inventory!$P$3))</f>
        <v>14293.5</v>
      </c>
      <c r="I290" s="89" t="str">
        <f>IF(tbl_Inventory[[#This Row],[Num In Stock]]&lt;$P$5,"Y","")</f>
        <v/>
      </c>
      <c r="J290" s="90" t="str">
        <f>IF(AND(tbl_Inventory[[#This Row],[Num In Stock]]&lt;Inventory!$P$5,NOT(tbl_Inventory[[#This Row],[On Backorder]]="Y")),"Y","")</f>
        <v/>
      </c>
      <c r="K29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90" s="27">
        <f>IF(tbl_Inventory[[#This Row],[Reorder?]]="Y",VLOOKUP(tbl_Inventory[[#This Row],[Category]],tbl_ReorderQty[],2,FALSE),0)</f>
        <v>0</v>
      </c>
      <c r="M290"/>
      <c r="N290" s="8"/>
      <c r="O290" s="9"/>
      <c r="P290" s="8"/>
      <c r="R290"/>
      <c r="S290" s="8"/>
      <c r="AC290" s="17">
        <v>21995</v>
      </c>
    </row>
    <row r="291" spans="1:29" x14ac:dyDescent="0.35">
      <c r="A291" s="22" t="s">
        <v>440</v>
      </c>
      <c r="B291" s="34" t="s">
        <v>441</v>
      </c>
      <c r="C291" s="35" t="s">
        <v>24</v>
      </c>
      <c r="D291" s="35">
        <v>30</v>
      </c>
      <c r="E291" s="35" t="s">
        <v>22</v>
      </c>
      <c r="F291" s="36" t="s">
        <v>22</v>
      </c>
      <c r="G291" s="16">
        <v>11764.65</v>
      </c>
      <c r="H291" s="25">
        <f>IF(tbl_Inventory[[#This Row],[Premium?]]="y",tbl_Inventory[[#This Row],[Cost Price]]+(tbl_Inventory[[#This Row],[Cost Price]]*Inventory!$P$4),tbl_Inventory[[#This Row],[Cost Price]]+(tbl_Inventory[[#This Row],[Cost Price]]*Inventory!$P$3))</f>
        <v>13882.287</v>
      </c>
      <c r="I291" s="89" t="str">
        <f>IF(tbl_Inventory[[#This Row],[Num In Stock]]&lt;$P$5,"Y","")</f>
        <v/>
      </c>
      <c r="J291" s="90" t="str">
        <f>IF(AND(tbl_Inventory[[#This Row],[Num In Stock]]&lt;Inventory!$P$5,NOT(tbl_Inventory[[#This Row],[On Backorder]]="Y")),"Y","")</f>
        <v/>
      </c>
      <c r="K29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91" s="27">
        <f>IF(tbl_Inventory[[#This Row],[Reorder?]]="Y",VLOOKUP(tbl_Inventory[[#This Row],[Category]],tbl_ReorderQty[],2,FALSE),0)</f>
        <v>0</v>
      </c>
      <c r="M291"/>
      <c r="N291" s="8"/>
      <c r="O291" s="9"/>
      <c r="P291" s="8"/>
      <c r="R291"/>
      <c r="S291" s="8"/>
      <c r="AC291" s="17">
        <v>21995</v>
      </c>
    </row>
    <row r="292" spans="1:29" x14ac:dyDescent="0.35">
      <c r="A292" s="22" t="s">
        <v>464</v>
      </c>
      <c r="B292" s="34" t="s">
        <v>465</v>
      </c>
      <c r="C292" s="35" t="s">
        <v>27</v>
      </c>
      <c r="D292" s="35">
        <v>28</v>
      </c>
      <c r="E292" s="35" t="s">
        <v>22</v>
      </c>
      <c r="F292" s="36" t="s">
        <v>25</v>
      </c>
      <c r="G292" s="16">
        <v>6990.7</v>
      </c>
      <c r="H292" s="25">
        <f>IF(tbl_Inventory[[#This Row],[Premium?]]="y",tbl_Inventory[[#This Row],[Cost Price]]+(tbl_Inventory[[#This Row],[Cost Price]]*Inventory!$P$4),tbl_Inventory[[#This Row],[Cost Price]]+(tbl_Inventory[[#This Row],[Cost Price]]*Inventory!$P$3))</f>
        <v>8738.375</v>
      </c>
      <c r="I292" s="89" t="str">
        <f>IF(tbl_Inventory[[#This Row],[Num In Stock]]&lt;$P$5,"Y","")</f>
        <v/>
      </c>
      <c r="J292" s="90" t="str">
        <f>IF(AND(tbl_Inventory[[#This Row],[Num In Stock]]&lt;Inventory!$P$5,NOT(tbl_Inventory[[#This Row],[On Backorder]]="Y")),"Y","")</f>
        <v/>
      </c>
      <c r="K29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92" s="27">
        <f>IF(tbl_Inventory[[#This Row],[Reorder?]]="Y",VLOOKUP(tbl_Inventory[[#This Row],[Category]],tbl_ReorderQty[],2,FALSE),0)</f>
        <v>0</v>
      </c>
      <c r="M292"/>
      <c r="N292" s="8"/>
      <c r="O292" s="9"/>
      <c r="P292" s="8"/>
      <c r="R292"/>
      <c r="S292" s="8"/>
      <c r="AC292" s="17">
        <v>21995</v>
      </c>
    </row>
    <row r="293" spans="1:29" x14ac:dyDescent="0.35">
      <c r="A293" s="22" t="s">
        <v>504</v>
      </c>
      <c r="B293" s="34" t="s">
        <v>505</v>
      </c>
      <c r="C293" s="35" t="s">
        <v>24</v>
      </c>
      <c r="D293" s="35">
        <v>2</v>
      </c>
      <c r="E293" s="35" t="s">
        <v>25</v>
      </c>
      <c r="F293" s="36" t="s">
        <v>25</v>
      </c>
      <c r="G293" s="16">
        <v>14118.65</v>
      </c>
      <c r="H293" s="25">
        <f>IF(tbl_Inventory[[#This Row],[Premium?]]="y",tbl_Inventory[[#This Row],[Cost Price]]+(tbl_Inventory[[#This Row],[Cost Price]]*Inventory!$P$4),tbl_Inventory[[#This Row],[Cost Price]]+(tbl_Inventory[[#This Row],[Cost Price]]*Inventory!$P$3))</f>
        <v>17648.3125</v>
      </c>
      <c r="I293" s="89" t="str">
        <f>IF(tbl_Inventory[[#This Row],[Num In Stock]]&lt;$P$5,"Y","")</f>
        <v>Y</v>
      </c>
      <c r="J293" s="90" t="str">
        <f>IF(AND(tbl_Inventory[[#This Row],[Num In Stock]]&lt;Inventory!$P$5,NOT(tbl_Inventory[[#This Row],[On Backorder]]="Y")),"Y","")</f>
        <v/>
      </c>
      <c r="K29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93" s="27">
        <f>IF(tbl_Inventory[[#This Row],[Reorder?]]="Y",VLOOKUP(tbl_Inventory[[#This Row],[Category]],tbl_ReorderQty[],2,FALSE),0)</f>
        <v>0</v>
      </c>
      <c r="M293"/>
      <c r="N293" s="8"/>
      <c r="O293" s="9"/>
      <c r="P293" s="8"/>
      <c r="R293"/>
      <c r="S293" s="8"/>
      <c r="AC293" s="17">
        <v>21995</v>
      </c>
    </row>
    <row r="294" spans="1:29" x14ac:dyDescent="0.35">
      <c r="A294" s="22" t="s">
        <v>726</v>
      </c>
      <c r="B294" s="34" t="s">
        <v>727</v>
      </c>
      <c r="C294" s="35" t="s">
        <v>24</v>
      </c>
      <c r="D294" s="35">
        <v>25</v>
      </c>
      <c r="E294" s="35" t="s">
        <v>22</v>
      </c>
      <c r="F294" s="36" t="s">
        <v>25</v>
      </c>
      <c r="G294" s="16">
        <v>15009.75</v>
      </c>
      <c r="H294" s="25">
        <f>IF(tbl_Inventory[[#This Row],[Premium?]]="y",tbl_Inventory[[#This Row],[Cost Price]]+(tbl_Inventory[[#This Row],[Cost Price]]*Inventory!$P$4),tbl_Inventory[[#This Row],[Cost Price]]+(tbl_Inventory[[#This Row],[Cost Price]]*Inventory!$P$3))</f>
        <v>18762.1875</v>
      </c>
      <c r="I294" s="89" t="str">
        <f>IF(tbl_Inventory[[#This Row],[Num In Stock]]&lt;$P$5,"Y","")</f>
        <v/>
      </c>
      <c r="J294" s="90" t="str">
        <f>IF(AND(tbl_Inventory[[#This Row],[Num In Stock]]&lt;Inventory!$P$5,NOT(tbl_Inventory[[#This Row],[On Backorder]]="Y")),"Y","")</f>
        <v/>
      </c>
      <c r="K29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94" s="27">
        <f>IF(tbl_Inventory[[#This Row],[Reorder?]]="Y",VLOOKUP(tbl_Inventory[[#This Row],[Category]],tbl_ReorderQty[],2,FALSE),0)</f>
        <v>0</v>
      </c>
      <c r="M294"/>
      <c r="N294" s="8"/>
      <c r="O294" s="9"/>
      <c r="P294" s="8"/>
      <c r="R294"/>
      <c r="S294" s="8"/>
      <c r="AC294" s="17">
        <v>21995</v>
      </c>
    </row>
    <row r="295" spans="1:29" x14ac:dyDescent="0.35">
      <c r="A295" s="22" t="s">
        <v>506</v>
      </c>
      <c r="B295" s="34" t="s">
        <v>507</v>
      </c>
      <c r="C295" s="35" t="s">
        <v>24</v>
      </c>
      <c r="D295" s="35">
        <v>0</v>
      </c>
      <c r="E295" s="35" t="s">
        <v>25</v>
      </c>
      <c r="F295" s="36" t="s">
        <v>25</v>
      </c>
      <c r="G295" s="16">
        <v>13458.9</v>
      </c>
      <c r="H295" s="25">
        <f>IF(tbl_Inventory[[#This Row],[Premium?]]="y",tbl_Inventory[[#This Row],[Cost Price]]+(tbl_Inventory[[#This Row],[Cost Price]]*Inventory!$P$4),tbl_Inventory[[#This Row],[Cost Price]]+(tbl_Inventory[[#This Row],[Cost Price]]*Inventory!$P$3))</f>
        <v>16823.625</v>
      </c>
      <c r="I295" s="89" t="str">
        <f>IF(tbl_Inventory[[#This Row],[Num In Stock]]&lt;$P$5,"Y","")</f>
        <v>Y</v>
      </c>
      <c r="J295" s="90" t="str">
        <f>IF(AND(tbl_Inventory[[#This Row],[Num In Stock]]&lt;Inventory!$P$5,NOT(tbl_Inventory[[#This Row],[On Backorder]]="Y")),"Y","")</f>
        <v/>
      </c>
      <c r="K29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95" s="27">
        <f>IF(tbl_Inventory[[#This Row],[Reorder?]]="Y",VLOOKUP(tbl_Inventory[[#This Row],[Category]],tbl_ReorderQty[],2,FALSE),0)</f>
        <v>0</v>
      </c>
      <c r="M295"/>
      <c r="N295" s="8"/>
      <c r="O295" s="9"/>
      <c r="P295" s="8"/>
      <c r="R295"/>
      <c r="S295" s="8"/>
      <c r="AC295" s="17">
        <v>21995</v>
      </c>
    </row>
    <row r="296" spans="1:29" x14ac:dyDescent="0.35">
      <c r="A296" s="22" t="s">
        <v>466</v>
      </c>
      <c r="B296" s="34" t="s">
        <v>467</v>
      </c>
      <c r="C296" s="35" t="s">
        <v>27</v>
      </c>
      <c r="D296" s="35">
        <v>25</v>
      </c>
      <c r="E296" s="35" t="s">
        <v>22</v>
      </c>
      <c r="F296" s="36" t="s">
        <v>25</v>
      </c>
      <c r="G296" s="16">
        <v>8079.75</v>
      </c>
      <c r="H296" s="25">
        <f>IF(tbl_Inventory[[#This Row],[Premium?]]="y",tbl_Inventory[[#This Row],[Cost Price]]+(tbl_Inventory[[#This Row],[Cost Price]]*Inventory!$P$4),tbl_Inventory[[#This Row],[Cost Price]]+(tbl_Inventory[[#This Row],[Cost Price]]*Inventory!$P$3))</f>
        <v>10099.6875</v>
      </c>
      <c r="I296" s="89" t="str">
        <f>IF(tbl_Inventory[[#This Row],[Num In Stock]]&lt;$P$5,"Y","")</f>
        <v/>
      </c>
      <c r="J296" s="90" t="str">
        <f>IF(AND(tbl_Inventory[[#This Row],[Num In Stock]]&lt;Inventory!$P$5,NOT(tbl_Inventory[[#This Row],[On Backorder]]="Y")),"Y","")</f>
        <v/>
      </c>
      <c r="K29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96" s="27">
        <f>IF(tbl_Inventory[[#This Row],[Reorder?]]="Y",VLOOKUP(tbl_Inventory[[#This Row],[Category]],tbl_ReorderQty[],2,FALSE),0)</f>
        <v>0</v>
      </c>
      <c r="M296"/>
      <c r="N296" s="8"/>
      <c r="O296" s="9"/>
      <c r="P296" s="8"/>
      <c r="R296"/>
      <c r="S296" s="8"/>
      <c r="AC296" s="17">
        <v>21995</v>
      </c>
    </row>
    <row r="297" spans="1:29" x14ac:dyDescent="0.35">
      <c r="A297" s="22" t="s">
        <v>442</v>
      </c>
      <c r="B297" s="34" t="s">
        <v>443</v>
      </c>
      <c r="C297" s="35" t="s">
        <v>24</v>
      </c>
      <c r="D297" s="35">
        <v>7</v>
      </c>
      <c r="E297" s="35" t="s">
        <v>25</v>
      </c>
      <c r="F297" s="36" t="s">
        <v>22</v>
      </c>
      <c r="G297" s="16">
        <v>23314.7</v>
      </c>
      <c r="H297" s="25">
        <f>IF(tbl_Inventory[[#This Row],[Premium?]]="y",tbl_Inventory[[#This Row],[Cost Price]]+(tbl_Inventory[[#This Row],[Cost Price]]*Inventory!$P$4),tbl_Inventory[[#This Row],[Cost Price]]+(tbl_Inventory[[#This Row],[Cost Price]]*Inventory!$P$3))</f>
        <v>27511.346000000001</v>
      </c>
      <c r="I297" s="89" t="str">
        <f>IF(tbl_Inventory[[#This Row],[Num In Stock]]&lt;$P$5,"Y","")</f>
        <v>Y</v>
      </c>
      <c r="J297" s="90" t="str">
        <f>IF(AND(tbl_Inventory[[#This Row],[Num In Stock]]&lt;Inventory!$P$5,NOT(tbl_Inventory[[#This Row],[On Backorder]]="Y")),"Y","")</f>
        <v/>
      </c>
      <c r="K29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97" s="27">
        <f>IF(tbl_Inventory[[#This Row],[Reorder?]]="Y",VLOOKUP(tbl_Inventory[[#This Row],[Category]],tbl_ReorderQty[],2,FALSE),0)</f>
        <v>0</v>
      </c>
      <c r="M297"/>
      <c r="N297" s="8"/>
      <c r="O297" s="9"/>
      <c r="P297" s="8"/>
      <c r="R297"/>
      <c r="S297" s="8"/>
      <c r="AC297" s="17">
        <v>21995</v>
      </c>
    </row>
    <row r="298" spans="1:29" x14ac:dyDescent="0.35">
      <c r="A298" s="22" t="s">
        <v>254</v>
      </c>
      <c r="B298" s="34" t="s">
        <v>255</v>
      </c>
      <c r="C298" s="35" t="s">
        <v>27</v>
      </c>
      <c r="D298" s="35">
        <v>13</v>
      </c>
      <c r="E298" s="35" t="s">
        <v>22</v>
      </c>
      <c r="F298" s="36" t="s">
        <v>22</v>
      </c>
      <c r="G298" s="16">
        <v>5604.9</v>
      </c>
      <c r="H298" s="25">
        <f>IF(tbl_Inventory[[#This Row],[Premium?]]="y",tbl_Inventory[[#This Row],[Cost Price]]+(tbl_Inventory[[#This Row],[Cost Price]]*Inventory!$P$4),tbl_Inventory[[#This Row],[Cost Price]]+(tbl_Inventory[[#This Row],[Cost Price]]*Inventory!$P$3))</f>
        <v>6613.7819999999992</v>
      </c>
      <c r="I298" s="89" t="str">
        <f>IF(tbl_Inventory[[#This Row],[Num In Stock]]&lt;$P$5,"Y","")</f>
        <v/>
      </c>
      <c r="J298" s="90" t="str">
        <f>IF(AND(tbl_Inventory[[#This Row],[Num In Stock]]&lt;Inventory!$P$5,NOT(tbl_Inventory[[#This Row],[On Backorder]]="Y")),"Y","")</f>
        <v/>
      </c>
      <c r="K29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98" s="27">
        <f>IF(tbl_Inventory[[#This Row],[Reorder?]]="Y",VLOOKUP(tbl_Inventory[[#This Row],[Category]],tbl_ReorderQty[],2,FALSE),0)</f>
        <v>0</v>
      </c>
      <c r="M298"/>
      <c r="N298" s="8"/>
      <c r="O298" s="9"/>
      <c r="P298" s="8"/>
      <c r="R298"/>
      <c r="S298" s="8"/>
      <c r="AC298" s="17">
        <v>21995</v>
      </c>
    </row>
    <row r="299" spans="1:29" x14ac:dyDescent="0.35">
      <c r="A299" s="22" t="s">
        <v>302</v>
      </c>
      <c r="B299" s="34" t="s">
        <v>303</v>
      </c>
      <c r="C299" s="35" t="s">
        <v>27</v>
      </c>
      <c r="D299" s="35">
        <v>21</v>
      </c>
      <c r="E299" s="35" t="s">
        <v>22</v>
      </c>
      <c r="F299" s="36" t="s">
        <v>22</v>
      </c>
      <c r="G299" s="16">
        <v>8079.75</v>
      </c>
      <c r="H299" s="25">
        <f>IF(tbl_Inventory[[#This Row],[Premium?]]="y",tbl_Inventory[[#This Row],[Cost Price]]+(tbl_Inventory[[#This Row],[Cost Price]]*Inventory!$P$4),tbl_Inventory[[#This Row],[Cost Price]]+(tbl_Inventory[[#This Row],[Cost Price]]*Inventory!$P$3))</f>
        <v>9534.1049999999996</v>
      </c>
      <c r="I299" s="89" t="str">
        <f>IF(tbl_Inventory[[#This Row],[Num In Stock]]&lt;$P$5,"Y","")</f>
        <v/>
      </c>
      <c r="J299" s="90" t="str">
        <f>IF(AND(tbl_Inventory[[#This Row],[Num In Stock]]&lt;Inventory!$P$5,NOT(tbl_Inventory[[#This Row],[On Backorder]]="Y")),"Y","")</f>
        <v/>
      </c>
      <c r="K29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299" s="27">
        <f>IF(tbl_Inventory[[#This Row],[Reorder?]]="Y",VLOOKUP(tbl_Inventory[[#This Row],[Category]],tbl_ReorderQty[],2,FALSE),0)</f>
        <v>0</v>
      </c>
      <c r="M299"/>
      <c r="N299" s="8"/>
      <c r="O299" s="9"/>
      <c r="P299" s="8"/>
      <c r="R299"/>
      <c r="S299" s="8"/>
      <c r="AC299" s="17">
        <v>21995</v>
      </c>
    </row>
    <row r="300" spans="1:29" x14ac:dyDescent="0.35">
      <c r="A300" s="22" t="s">
        <v>794</v>
      </c>
      <c r="B300" s="34" t="s">
        <v>795</v>
      </c>
      <c r="C300" s="35" t="s">
        <v>27</v>
      </c>
      <c r="D300" s="35">
        <v>32</v>
      </c>
      <c r="E300" s="35" t="s">
        <v>22</v>
      </c>
      <c r="F300" s="36" t="s">
        <v>22</v>
      </c>
      <c r="G300" s="16">
        <v>7848.9</v>
      </c>
      <c r="H300" s="25">
        <f>IF(tbl_Inventory[[#This Row],[Premium?]]="y",tbl_Inventory[[#This Row],[Cost Price]]+(tbl_Inventory[[#This Row],[Cost Price]]*Inventory!$P$4),tbl_Inventory[[#This Row],[Cost Price]]+(tbl_Inventory[[#This Row],[Cost Price]]*Inventory!$P$3))</f>
        <v>9261.7019999999993</v>
      </c>
      <c r="I300" s="89" t="str">
        <f>IF(tbl_Inventory[[#This Row],[Num In Stock]]&lt;$P$5,"Y","")</f>
        <v/>
      </c>
      <c r="J300" s="90" t="str">
        <f>IF(AND(tbl_Inventory[[#This Row],[Num In Stock]]&lt;Inventory!$P$5,NOT(tbl_Inventory[[#This Row],[On Backorder]]="Y")),"Y","")</f>
        <v/>
      </c>
      <c r="K30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00" s="27">
        <f>IF(tbl_Inventory[[#This Row],[Reorder?]]="Y",VLOOKUP(tbl_Inventory[[#This Row],[Category]],tbl_ReorderQty[],2,FALSE),0)</f>
        <v>0</v>
      </c>
      <c r="M300"/>
      <c r="N300" s="8"/>
      <c r="O300" s="9"/>
      <c r="P300" s="8"/>
      <c r="R300"/>
      <c r="S300" s="8"/>
      <c r="AC300" s="17">
        <v>21995</v>
      </c>
    </row>
    <row r="301" spans="1:29" x14ac:dyDescent="0.35">
      <c r="A301" s="22" t="s">
        <v>790</v>
      </c>
      <c r="B301" s="34" t="s">
        <v>791</v>
      </c>
      <c r="C301" s="35" t="s">
        <v>27</v>
      </c>
      <c r="D301" s="35">
        <v>14</v>
      </c>
      <c r="E301" s="35" t="s">
        <v>22</v>
      </c>
      <c r="F301" s="36" t="s">
        <v>25</v>
      </c>
      <c r="G301" s="16">
        <v>5604.9</v>
      </c>
      <c r="H301" s="25">
        <f>IF(tbl_Inventory[[#This Row],[Premium?]]="y",tbl_Inventory[[#This Row],[Cost Price]]+(tbl_Inventory[[#This Row],[Cost Price]]*Inventory!$P$4),tbl_Inventory[[#This Row],[Cost Price]]+(tbl_Inventory[[#This Row],[Cost Price]]*Inventory!$P$3))</f>
        <v>7006.125</v>
      </c>
      <c r="I301" s="89" t="str">
        <f>IF(tbl_Inventory[[#This Row],[Num In Stock]]&lt;$P$5,"Y","")</f>
        <v/>
      </c>
      <c r="J301" s="90" t="str">
        <f>IF(AND(tbl_Inventory[[#This Row],[Num In Stock]]&lt;Inventory!$P$5,NOT(tbl_Inventory[[#This Row],[On Backorder]]="Y")),"Y","")</f>
        <v/>
      </c>
      <c r="K30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01" s="27">
        <f>IF(tbl_Inventory[[#This Row],[Reorder?]]="Y",VLOOKUP(tbl_Inventory[[#This Row],[Category]],tbl_ReorderQty[],2,FALSE),0)</f>
        <v>0</v>
      </c>
      <c r="M301"/>
      <c r="N301" s="8"/>
      <c r="O301" s="9"/>
      <c r="P301" s="8"/>
      <c r="R301"/>
      <c r="S301" s="8"/>
      <c r="AC301" s="17">
        <v>1095</v>
      </c>
    </row>
    <row r="302" spans="1:29" x14ac:dyDescent="0.35">
      <c r="A302" s="22" t="s">
        <v>792</v>
      </c>
      <c r="B302" s="34" t="s">
        <v>793</v>
      </c>
      <c r="C302" s="35" t="s">
        <v>27</v>
      </c>
      <c r="D302" s="35">
        <v>2</v>
      </c>
      <c r="E302" s="35" t="s">
        <v>25</v>
      </c>
      <c r="F302" s="36" t="s">
        <v>25</v>
      </c>
      <c r="G302" s="16">
        <v>8156.7</v>
      </c>
      <c r="H302" s="25">
        <f>IF(tbl_Inventory[[#This Row],[Premium?]]="y",tbl_Inventory[[#This Row],[Cost Price]]+(tbl_Inventory[[#This Row],[Cost Price]]*Inventory!$P$4),tbl_Inventory[[#This Row],[Cost Price]]+(tbl_Inventory[[#This Row],[Cost Price]]*Inventory!$P$3))</f>
        <v>10195.875</v>
      </c>
      <c r="I302" s="89" t="str">
        <f>IF(tbl_Inventory[[#This Row],[Num In Stock]]&lt;$P$5,"Y","")</f>
        <v>Y</v>
      </c>
      <c r="J302" s="90" t="str">
        <f>IF(AND(tbl_Inventory[[#This Row],[Num In Stock]]&lt;Inventory!$P$5,NOT(tbl_Inventory[[#This Row],[On Backorder]]="Y")),"Y","")</f>
        <v/>
      </c>
      <c r="K30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02" s="27">
        <f>IF(tbl_Inventory[[#This Row],[Reorder?]]="Y",VLOOKUP(tbl_Inventory[[#This Row],[Category]],tbl_ReorderQty[],2,FALSE),0)</f>
        <v>0</v>
      </c>
      <c r="M302"/>
      <c r="N302" s="8"/>
      <c r="O302" s="9"/>
      <c r="P302" s="8"/>
      <c r="R302"/>
      <c r="S302" s="8"/>
      <c r="AC302" s="17">
        <v>490</v>
      </c>
    </row>
    <row r="303" spans="1:29" x14ac:dyDescent="0.35">
      <c r="A303" s="22" t="s">
        <v>446</v>
      </c>
      <c r="B303" s="34" t="s">
        <v>447</v>
      </c>
      <c r="C303" s="35" t="s">
        <v>24</v>
      </c>
      <c r="D303" s="35">
        <v>0</v>
      </c>
      <c r="E303" s="35" t="s">
        <v>25</v>
      </c>
      <c r="F303" s="36" t="s">
        <v>22</v>
      </c>
      <c r="G303" s="16">
        <v>14118.65</v>
      </c>
      <c r="H303" s="25">
        <f>IF(tbl_Inventory[[#This Row],[Premium?]]="y",tbl_Inventory[[#This Row],[Cost Price]]+(tbl_Inventory[[#This Row],[Cost Price]]*Inventory!$P$4),tbl_Inventory[[#This Row],[Cost Price]]+(tbl_Inventory[[#This Row],[Cost Price]]*Inventory!$P$3))</f>
        <v>16660.006999999998</v>
      </c>
      <c r="I303" s="89" t="str">
        <f>IF(tbl_Inventory[[#This Row],[Num In Stock]]&lt;$P$5,"Y","")</f>
        <v>Y</v>
      </c>
      <c r="J303" s="90" t="str">
        <f>IF(AND(tbl_Inventory[[#This Row],[Num In Stock]]&lt;Inventory!$P$5,NOT(tbl_Inventory[[#This Row],[On Backorder]]="Y")),"Y","")</f>
        <v/>
      </c>
      <c r="K30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03" s="27">
        <f>IF(tbl_Inventory[[#This Row],[Reorder?]]="Y",VLOOKUP(tbl_Inventory[[#This Row],[Category]],tbl_ReorderQty[],2,FALSE),0)</f>
        <v>0</v>
      </c>
      <c r="M303"/>
      <c r="N303" s="8"/>
      <c r="O303" s="9"/>
      <c r="P303" s="8"/>
      <c r="R303"/>
      <c r="S303" s="8"/>
      <c r="AC303" s="17">
        <v>325</v>
      </c>
    </row>
    <row r="304" spans="1:29" x14ac:dyDescent="0.35">
      <c r="A304" s="22" t="s">
        <v>444</v>
      </c>
      <c r="B304" s="34" t="s">
        <v>445</v>
      </c>
      <c r="C304" s="35" t="s">
        <v>27</v>
      </c>
      <c r="D304" s="35">
        <v>5</v>
      </c>
      <c r="E304" s="35" t="s">
        <v>25</v>
      </c>
      <c r="F304" s="36" t="s">
        <v>25</v>
      </c>
      <c r="G304" s="16">
        <v>9410.65</v>
      </c>
      <c r="H304" s="25">
        <f>IF(tbl_Inventory[[#This Row],[Premium?]]="y",tbl_Inventory[[#This Row],[Cost Price]]+(tbl_Inventory[[#This Row],[Cost Price]]*Inventory!$P$4),tbl_Inventory[[#This Row],[Cost Price]]+(tbl_Inventory[[#This Row],[Cost Price]]*Inventory!$P$3))</f>
        <v>11763.3125</v>
      </c>
      <c r="I304" s="89" t="str">
        <f>IF(tbl_Inventory[[#This Row],[Num In Stock]]&lt;$P$5,"Y","")</f>
        <v>Y</v>
      </c>
      <c r="J304" s="90" t="str">
        <f>IF(AND(tbl_Inventory[[#This Row],[Num In Stock]]&lt;Inventory!$P$5,NOT(tbl_Inventory[[#This Row],[On Backorder]]="Y")),"Y","")</f>
        <v/>
      </c>
      <c r="K30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04" s="27">
        <f>IF(tbl_Inventory[[#This Row],[Reorder?]]="Y",VLOOKUP(tbl_Inventory[[#This Row],[Category]],tbl_ReorderQty[],2,FALSE),0)</f>
        <v>0</v>
      </c>
      <c r="M304"/>
      <c r="N304" s="8"/>
      <c r="O304" s="9"/>
      <c r="P304" s="8"/>
      <c r="R304"/>
      <c r="S304" s="8"/>
      <c r="AC304" s="17">
        <v>325</v>
      </c>
    </row>
    <row r="305" spans="1:29" x14ac:dyDescent="0.35">
      <c r="A305" s="22" t="s">
        <v>382</v>
      </c>
      <c r="B305" s="34" t="s">
        <v>383</v>
      </c>
      <c r="C305" s="35" t="s">
        <v>27</v>
      </c>
      <c r="D305" s="35">
        <v>10</v>
      </c>
      <c r="E305" s="35" t="s">
        <v>22</v>
      </c>
      <c r="F305" s="36" t="s">
        <v>22</v>
      </c>
      <c r="G305" s="16">
        <v>8970.9</v>
      </c>
      <c r="H305" s="25">
        <f>IF(tbl_Inventory[[#This Row],[Premium?]]="y",tbl_Inventory[[#This Row],[Cost Price]]+(tbl_Inventory[[#This Row],[Cost Price]]*Inventory!$P$4),tbl_Inventory[[#This Row],[Cost Price]]+(tbl_Inventory[[#This Row],[Cost Price]]*Inventory!$P$3))</f>
        <v>10585.662</v>
      </c>
      <c r="I305" s="89" t="str">
        <f>IF(tbl_Inventory[[#This Row],[Num In Stock]]&lt;$P$5,"Y","")</f>
        <v/>
      </c>
      <c r="J305" s="90" t="str">
        <f>IF(AND(tbl_Inventory[[#This Row],[Num In Stock]]&lt;Inventory!$P$5,NOT(tbl_Inventory[[#This Row],[On Backorder]]="Y")),"Y","")</f>
        <v/>
      </c>
      <c r="K30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05" s="27">
        <f>IF(tbl_Inventory[[#This Row],[Reorder?]]="Y",VLOOKUP(tbl_Inventory[[#This Row],[Category]],tbl_ReorderQty[],2,FALSE),0)</f>
        <v>0</v>
      </c>
      <c r="M305"/>
      <c r="N305" s="8"/>
      <c r="O305" s="9"/>
      <c r="P305" s="8"/>
      <c r="R305"/>
      <c r="S305" s="8"/>
      <c r="AC305" s="17">
        <v>435</v>
      </c>
    </row>
    <row r="306" spans="1:29" x14ac:dyDescent="0.35">
      <c r="A306" s="22" t="s">
        <v>1006</v>
      </c>
      <c r="B306" s="34" t="s">
        <v>1007</v>
      </c>
      <c r="C306" s="35" t="s">
        <v>24</v>
      </c>
      <c r="D306" s="35">
        <v>30</v>
      </c>
      <c r="E306" s="35" t="s">
        <v>22</v>
      </c>
      <c r="F306" s="36" t="s">
        <v>22</v>
      </c>
      <c r="G306" s="16">
        <v>21312.9</v>
      </c>
      <c r="H306" s="25">
        <f>IF(tbl_Inventory[[#This Row],[Premium?]]="y",tbl_Inventory[[#This Row],[Cost Price]]+(tbl_Inventory[[#This Row],[Cost Price]]*Inventory!$P$4),tbl_Inventory[[#This Row],[Cost Price]]+(tbl_Inventory[[#This Row],[Cost Price]]*Inventory!$P$3))</f>
        <v>25149.222000000002</v>
      </c>
      <c r="I306" s="89" t="str">
        <f>IF(tbl_Inventory[[#This Row],[Num In Stock]]&lt;$P$5,"Y","")</f>
        <v/>
      </c>
      <c r="J306" s="90" t="str">
        <f>IF(AND(tbl_Inventory[[#This Row],[Num In Stock]]&lt;Inventory!$P$5,NOT(tbl_Inventory[[#This Row],[On Backorder]]="Y")),"Y","")</f>
        <v/>
      </c>
      <c r="K30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06" s="27">
        <f>IF(tbl_Inventory[[#This Row],[Reorder?]]="Y",VLOOKUP(tbl_Inventory[[#This Row],[Category]],tbl_ReorderQty[],2,FALSE),0)</f>
        <v>0</v>
      </c>
      <c r="M306"/>
      <c r="N306" s="8"/>
      <c r="O306" s="9"/>
      <c r="P306" s="8"/>
      <c r="R306"/>
      <c r="S306" s="8"/>
      <c r="AC306" s="17">
        <v>4395</v>
      </c>
    </row>
    <row r="307" spans="1:29" x14ac:dyDescent="0.35">
      <c r="A307" s="22" t="s">
        <v>1008</v>
      </c>
      <c r="B307" s="34" t="s">
        <v>1009</v>
      </c>
      <c r="C307" s="35" t="s">
        <v>24</v>
      </c>
      <c r="D307" s="35">
        <v>0</v>
      </c>
      <c r="E307" s="35" t="s">
        <v>25</v>
      </c>
      <c r="F307" s="36" t="s">
        <v>22</v>
      </c>
      <c r="G307" s="16">
        <v>12804.75</v>
      </c>
      <c r="H307" s="25">
        <f>IF(tbl_Inventory[[#This Row],[Premium?]]="y",tbl_Inventory[[#This Row],[Cost Price]]+(tbl_Inventory[[#This Row],[Cost Price]]*Inventory!$P$4),tbl_Inventory[[#This Row],[Cost Price]]+(tbl_Inventory[[#This Row],[Cost Price]]*Inventory!$P$3))</f>
        <v>15109.605</v>
      </c>
      <c r="I307" s="89" t="str">
        <f>IF(tbl_Inventory[[#This Row],[Num In Stock]]&lt;$P$5,"Y","")</f>
        <v>Y</v>
      </c>
      <c r="J307" s="90" t="str">
        <f>IF(AND(tbl_Inventory[[#This Row],[Num In Stock]]&lt;Inventory!$P$5,NOT(tbl_Inventory[[#This Row],[On Backorder]]="Y")),"Y","")</f>
        <v/>
      </c>
      <c r="K30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07" s="27">
        <f>IF(tbl_Inventory[[#This Row],[Reorder?]]="Y",VLOOKUP(tbl_Inventory[[#This Row],[Category]],tbl_ReorderQty[],2,FALSE),0)</f>
        <v>0</v>
      </c>
      <c r="M307"/>
      <c r="N307" s="8"/>
      <c r="O307" s="9"/>
      <c r="P307" s="8"/>
      <c r="R307"/>
      <c r="S307" s="8"/>
      <c r="AC307" s="17">
        <v>5495</v>
      </c>
    </row>
    <row r="308" spans="1:29" x14ac:dyDescent="0.35">
      <c r="A308" s="18" t="s">
        <v>802</v>
      </c>
      <c r="B308" s="37" t="s">
        <v>803</v>
      </c>
      <c r="C308" s="35" t="s">
        <v>24</v>
      </c>
      <c r="D308" s="35">
        <v>21</v>
      </c>
      <c r="E308" s="35" t="s">
        <v>22</v>
      </c>
      <c r="F308" s="36" t="s">
        <v>25</v>
      </c>
      <c r="G308" s="16">
        <v>11839.85</v>
      </c>
      <c r="H308" s="25">
        <f>IF(tbl_Inventory[[#This Row],[Premium?]]="y",tbl_Inventory[[#This Row],[Cost Price]]+(tbl_Inventory[[#This Row],[Cost Price]]*Inventory!$P$4),tbl_Inventory[[#This Row],[Cost Price]]+(tbl_Inventory[[#This Row],[Cost Price]]*Inventory!$P$3))</f>
        <v>14799.8125</v>
      </c>
      <c r="I308" s="89" t="str">
        <f>IF(tbl_Inventory[[#This Row],[Num In Stock]]&lt;$P$5,"Y","")</f>
        <v/>
      </c>
      <c r="J308" s="90" t="str">
        <f>IF(AND(tbl_Inventory[[#This Row],[Num In Stock]]&lt;Inventory!$P$5,NOT(tbl_Inventory[[#This Row],[On Backorder]]="Y")),"Y","")</f>
        <v/>
      </c>
      <c r="K30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08" s="27">
        <f>IF(tbl_Inventory[[#This Row],[Reorder?]]="Y",VLOOKUP(tbl_Inventory[[#This Row],[Category]],tbl_ReorderQty[],2,FALSE),0)</f>
        <v>0</v>
      </c>
      <c r="M308"/>
      <c r="N308" s="8"/>
      <c r="O308" s="9"/>
      <c r="P308" s="8"/>
      <c r="R308"/>
      <c r="S308" s="8"/>
      <c r="AC308" s="17">
        <v>5495</v>
      </c>
    </row>
    <row r="309" spans="1:29" x14ac:dyDescent="0.35">
      <c r="A309" s="18" t="s">
        <v>796</v>
      </c>
      <c r="B309" s="37" t="s">
        <v>797</v>
      </c>
      <c r="C309" s="35" t="s">
        <v>29</v>
      </c>
      <c r="D309" s="35">
        <v>32</v>
      </c>
      <c r="E309" s="35" t="s">
        <v>22</v>
      </c>
      <c r="F309" s="36" t="s">
        <v>25</v>
      </c>
      <c r="G309" s="16">
        <v>927.5</v>
      </c>
      <c r="H309" s="25">
        <f>IF(tbl_Inventory[[#This Row],[Premium?]]="y",tbl_Inventory[[#This Row],[Cost Price]]+(tbl_Inventory[[#This Row],[Cost Price]]*Inventory!$P$4),tbl_Inventory[[#This Row],[Cost Price]]+(tbl_Inventory[[#This Row],[Cost Price]]*Inventory!$P$3))</f>
        <v>1159.375</v>
      </c>
      <c r="I309" s="89" t="str">
        <f>IF(tbl_Inventory[[#This Row],[Num In Stock]]&lt;$P$5,"Y","")</f>
        <v/>
      </c>
      <c r="J309" s="90" t="str">
        <f>IF(AND(tbl_Inventory[[#This Row],[Num In Stock]]&lt;Inventory!$P$5,NOT(tbl_Inventory[[#This Row],[On Backorder]]="Y")),"Y","")</f>
        <v/>
      </c>
      <c r="K30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09" s="27">
        <f>IF(tbl_Inventory[[#This Row],[Reorder?]]="Y",VLOOKUP(tbl_Inventory[[#This Row],[Category]],tbl_ReorderQty[],2,FALSE),0)</f>
        <v>0</v>
      </c>
      <c r="M309"/>
      <c r="N309" s="8"/>
      <c r="O309" s="9"/>
      <c r="P309" s="8"/>
      <c r="R309"/>
      <c r="S309" s="8"/>
      <c r="AC309" s="17">
        <v>5495</v>
      </c>
    </row>
    <row r="310" spans="1:29" x14ac:dyDescent="0.35">
      <c r="A310" s="18" t="s">
        <v>800</v>
      </c>
      <c r="B310" s="37" t="s">
        <v>801</v>
      </c>
      <c r="C310" s="35" t="s">
        <v>24</v>
      </c>
      <c r="D310" s="35">
        <v>22</v>
      </c>
      <c r="E310" s="35" t="s">
        <v>22</v>
      </c>
      <c r="F310" s="36" t="s">
        <v>25</v>
      </c>
      <c r="G310" s="16">
        <v>11214.9</v>
      </c>
      <c r="H310" s="25">
        <f>IF(tbl_Inventory[[#This Row],[Premium?]]="y",tbl_Inventory[[#This Row],[Cost Price]]+(tbl_Inventory[[#This Row],[Cost Price]]*Inventory!$P$4),tbl_Inventory[[#This Row],[Cost Price]]+(tbl_Inventory[[#This Row],[Cost Price]]*Inventory!$P$3))</f>
        <v>14018.625</v>
      </c>
      <c r="I310" s="89" t="str">
        <f>IF(tbl_Inventory[[#This Row],[Num In Stock]]&lt;$P$5,"Y","")</f>
        <v/>
      </c>
      <c r="J310" s="90" t="str">
        <f>IF(AND(tbl_Inventory[[#This Row],[Num In Stock]]&lt;Inventory!$P$5,NOT(tbl_Inventory[[#This Row],[On Backorder]]="Y")),"Y","")</f>
        <v/>
      </c>
      <c r="K31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10" s="27">
        <f>IF(tbl_Inventory[[#This Row],[Reorder?]]="Y",VLOOKUP(tbl_Inventory[[#This Row],[Category]],tbl_ReorderQty[],2,FALSE),0)</f>
        <v>0</v>
      </c>
      <c r="M310"/>
      <c r="N310" s="8"/>
      <c r="O310" s="9"/>
      <c r="P310" s="8"/>
      <c r="R310"/>
      <c r="S310" s="8"/>
      <c r="AC310" s="17">
        <v>5495</v>
      </c>
    </row>
    <row r="311" spans="1:29" x14ac:dyDescent="0.35">
      <c r="A311" s="18" t="s">
        <v>804</v>
      </c>
      <c r="B311" s="37" t="s">
        <v>805</v>
      </c>
      <c r="C311" s="35" t="s">
        <v>24</v>
      </c>
      <c r="D311" s="35">
        <v>23</v>
      </c>
      <c r="E311" s="35" t="s">
        <v>22</v>
      </c>
      <c r="F311" s="36" t="s">
        <v>22</v>
      </c>
      <c r="G311" s="16">
        <v>14694.75</v>
      </c>
      <c r="H311" s="25">
        <f>IF(tbl_Inventory[[#This Row],[Premium?]]="y",tbl_Inventory[[#This Row],[Cost Price]]+(tbl_Inventory[[#This Row],[Cost Price]]*Inventory!$P$4),tbl_Inventory[[#This Row],[Cost Price]]+(tbl_Inventory[[#This Row],[Cost Price]]*Inventory!$P$3))</f>
        <v>17339.805</v>
      </c>
      <c r="I311" s="89" t="str">
        <f>IF(tbl_Inventory[[#This Row],[Num In Stock]]&lt;$P$5,"Y","")</f>
        <v/>
      </c>
      <c r="J311" s="90" t="str">
        <f>IF(AND(tbl_Inventory[[#This Row],[Num In Stock]]&lt;Inventory!$P$5,NOT(tbl_Inventory[[#This Row],[On Backorder]]="Y")),"Y","")</f>
        <v/>
      </c>
      <c r="K31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11" s="27">
        <f>IF(tbl_Inventory[[#This Row],[Reorder?]]="Y",VLOOKUP(tbl_Inventory[[#This Row],[Category]],tbl_ReorderQty[],2,FALSE),0)</f>
        <v>0</v>
      </c>
      <c r="M311"/>
      <c r="N311" s="8"/>
      <c r="O311" s="9"/>
      <c r="P311" s="8"/>
      <c r="R311"/>
      <c r="S311" s="8"/>
      <c r="AC311" s="17">
        <v>5495</v>
      </c>
    </row>
    <row r="312" spans="1:29" x14ac:dyDescent="0.35">
      <c r="A312" s="18" t="s">
        <v>806</v>
      </c>
      <c r="B312" s="37" t="s">
        <v>807</v>
      </c>
      <c r="C312" s="35" t="s">
        <v>24</v>
      </c>
      <c r="D312" s="35">
        <v>18</v>
      </c>
      <c r="E312" s="35" t="s">
        <v>22</v>
      </c>
      <c r="F312" s="36" t="s">
        <v>25</v>
      </c>
      <c r="G312" s="16">
        <v>14784.9</v>
      </c>
      <c r="H312" s="25">
        <f>IF(tbl_Inventory[[#This Row],[Premium?]]="y",tbl_Inventory[[#This Row],[Cost Price]]+(tbl_Inventory[[#This Row],[Cost Price]]*Inventory!$P$4),tbl_Inventory[[#This Row],[Cost Price]]+(tbl_Inventory[[#This Row],[Cost Price]]*Inventory!$P$3))</f>
        <v>18481.125</v>
      </c>
      <c r="I312" s="89" t="str">
        <f>IF(tbl_Inventory[[#This Row],[Num In Stock]]&lt;$P$5,"Y","")</f>
        <v/>
      </c>
      <c r="J312" s="90" t="str">
        <f>IF(AND(tbl_Inventory[[#This Row],[Num In Stock]]&lt;Inventory!$P$5,NOT(tbl_Inventory[[#This Row],[On Backorder]]="Y")),"Y","")</f>
        <v/>
      </c>
      <c r="K31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12" s="27">
        <f>IF(tbl_Inventory[[#This Row],[Reorder?]]="Y",VLOOKUP(tbl_Inventory[[#This Row],[Category]],tbl_ReorderQty[],2,FALSE),0)</f>
        <v>0</v>
      </c>
      <c r="M312"/>
      <c r="N312" s="8"/>
      <c r="O312" s="9"/>
      <c r="P312" s="8"/>
      <c r="R312"/>
      <c r="S312" s="8"/>
      <c r="AC312" s="17">
        <v>5495</v>
      </c>
    </row>
    <row r="313" spans="1:29" x14ac:dyDescent="0.35">
      <c r="A313" s="18" t="s">
        <v>798</v>
      </c>
      <c r="B313" s="37" t="s">
        <v>799</v>
      </c>
      <c r="C313" s="35" t="s">
        <v>29</v>
      </c>
      <c r="D313" s="35">
        <v>4</v>
      </c>
      <c r="E313" s="35" t="s">
        <v>25</v>
      </c>
      <c r="F313" s="36" t="s">
        <v>22</v>
      </c>
      <c r="G313" s="16">
        <v>1034.8</v>
      </c>
      <c r="H313" s="25">
        <f>IF(tbl_Inventory[[#This Row],[Premium?]]="y",tbl_Inventory[[#This Row],[Cost Price]]+(tbl_Inventory[[#This Row],[Cost Price]]*Inventory!$P$4),tbl_Inventory[[#This Row],[Cost Price]]+(tbl_Inventory[[#This Row],[Cost Price]]*Inventory!$P$3))</f>
        <v>1221.0639999999999</v>
      </c>
      <c r="I313" s="89" t="str">
        <f>IF(tbl_Inventory[[#This Row],[Num In Stock]]&lt;$P$5,"Y","")</f>
        <v>Y</v>
      </c>
      <c r="J313" s="90" t="str">
        <f>IF(AND(tbl_Inventory[[#This Row],[Num In Stock]]&lt;Inventory!$P$5,NOT(tbl_Inventory[[#This Row],[On Backorder]]="Y")),"Y","")</f>
        <v/>
      </c>
      <c r="K31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13" s="27">
        <f>IF(tbl_Inventory[[#This Row],[Reorder?]]="Y",VLOOKUP(tbl_Inventory[[#This Row],[Category]],tbl_ReorderQty[],2,FALSE),0)</f>
        <v>0</v>
      </c>
      <c r="M313"/>
      <c r="N313" s="8"/>
      <c r="O313" s="9"/>
      <c r="P313" s="8"/>
      <c r="R313"/>
      <c r="S313" s="8"/>
      <c r="AC313" s="17">
        <v>5495</v>
      </c>
    </row>
    <row r="314" spans="1:29" x14ac:dyDescent="0.35">
      <c r="A314" s="22" t="s">
        <v>852</v>
      </c>
      <c r="B314" s="34" t="s">
        <v>853</v>
      </c>
      <c r="C314" s="35" t="s">
        <v>24</v>
      </c>
      <c r="D314" s="35">
        <v>10</v>
      </c>
      <c r="E314" s="35" t="s">
        <v>22</v>
      </c>
      <c r="F314" s="36" t="s">
        <v>25</v>
      </c>
      <c r="G314" s="16">
        <v>32950.65</v>
      </c>
      <c r="H314" s="25">
        <f>IF(tbl_Inventory[[#This Row],[Premium?]]="y",tbl_Inventory[[#This Row],[Cost Price]]+(tbl_Inventory[[#This Row],[Cost Price]]*Inventory!$P$4),tbl_Inventory[[#This Row],[Cost Price]]+(tbl_Inventory[[#This Row],[Cost Price]]*Inventory!$P$3))</f>
        <v>41188.3125</v>
      </c>
      <c r="I314" s="89" t="str">
        <f>IF(tbl_Inventory[[#This Row],[Num In Stock]]&lt;$P$5,"Y","")</f>
        <v/>
      </c>
      <c r="J314" s="90" t="str">
        <f>IF(AND(tbl_Inventory[[#This Row],[Num In Stock]]&lt;Inventory!$P$5,NOT(tbl_Inventory[[#This Row],[On Backorder]]="Y")),"Y","")</f>
        <v/>
      </c>
      <c r="K31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14" s="27">
        <f>IF(tbl_Inventory[[#This Row],[Reorder?]]="Y",VLOOKUP(tbl_Inventory[[#This Row],[Category]],tbl_ReorderQty[],2,FALSE),0)</f>
        <v>0</v>
      </c>
      <c r="M314"/>
      <c r="N314" s="8"/>
      <c r="O314" s="9"/>
      <c r="P314" s="8"/>
      <c r="R314"/>
      <c r="S314" s="8"/>
      <c r="AC314" s="17">
        <v>5495</v>
      </c>
    </row>
    <row r="315" spans="1:29" x14ac:dyDescent="0.35">
      <c r="A315" s="22" t="s">
        <v>834</v>
      </c>
      <c r="B315" s="34" t="s">
        <v>835</v>
      </c>
      <c r="C315" s="35" t="s">
        <v>24</v>
      </c>
      <c r="D315" s="35">
        <v>22</v>
      </c>
      <c r="E315" s="35" t="s">
        <v>22</v>
      </c>
      <c r="F315" s="36" t="s">
        <v>25</v>
      </c>
      <c r="G315" s="16">
        <v>10758.35</v>
      </c>
      <c r="H315" s="25">
        <f>IF(tbl_Inventory[[#This Row],[Premium?]]="y",tbl_Inventory[[#This Row],[Cost Price]]+(tbl_Inventory[[#This Row],[Cost Price]]*Inventory!$P$4),tbl_Inventory[[#This Row],[Cost Price]]+(tbl_Inventory[[#This Row],[Cost Price]]*Inventory!$P$3))</f>
        <v>13447.9375</v>
      </c>
      <c r="I315" s="89" t="str">
        <f>IF(tbl_Inventory[[#This Row],[Num In Stock]]&lt;$P$5,"Y","")</f>
        <v/>
      </c>
      <c r="J315" s="90" t="str">
        <f>IF(AND(tbl_Inventory[[#This Row],[Num In Stock]]&lt;Inventory!$P$5,NOT(tbl_Inventory[[#This Row],[On Backorder]]="Y")),"Y","")</f>
        <v/>
      </c>
      <c r="K31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15" s="27">
        <f>IF(tbl_Inventory[[#This Row],[Reorder?]]="Y",VLOOKUP(tbl_Inventory[[#This Row],[Category]],tbl_ReorderQty[],2,FALSE),0)</f>
        <v>0</v>
      </c>
      <c r="M315"/>
      <c r="N315" s="8"/>
      <c r="O315" s="9"/>
      <c r="P315" s="8"/>
      <c r="R315"/>
      <c r="S315" s="8"/>
      <c r="AC315" s="17">
        <v>5495</v>
      </c>
    </row>
    <row r="316" spans="1:29" x14ac:dyDescent="0.35">
      <c r="A316" s="22" t="s">
        <v>832</v>
      </c>
      <c r="B316" s="34" t="s">
        <v>833</v>
      </c>
      <c r="C316" s="35" t="s">
        <v>24</v>
      </c>
      <c r="D316" s="35">
        <v>4</v>
      </c>
      <c r="E316" s="35" t="s">
        <v>22</v>
      </c>
      <c r="F316" s="36" t="s">
        <v>22</v>
      </c>
      <c r="G316" s="16">
        <v>42482.35</v>
      </c>
      <c r="H316" s="25">
        <f>IF(tbl_Inventory[[#This Row],[Premium?]]="y",tbl_Inventory[[#This Row],[Cost Price]]+(tbl_Inventory[[#This Row],[Cost Price]]*Inventory!$P$4),tbl_Inventory[[#This Row],[Cost Price]]+(tbl_Inventory[[#This Row],[Cost Price]]*Inventory!$P$3))</f>
        <v>50129.172999999995</v>
      </c>
      <c r="I316" s="89" t="str">
        <f>IF(tbl_Inventory[[#This Row],[Num In Stock]]&lt;$P$5,"Y","")</f>
        <v>Y</v>
      </c>
      <c r="J316" s="90" t="str">
        <f>IF(AND(tbl_Inventory[[#This Row],[Num In Stock]]&lt;Inventory!$P$5,NOT(tbl_Inventory[[#This Row],[On Backorder]]="Y")),"Y","")</f>
        <v>Y</v>
      </c>
      <c r="K31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316" s="27">
        <f>IF(tbl_Inventory[[#This Row],[Reorder?]]="Y",VLOOKUP(tbl_Inventory[[#This Row],[Category]],tbl_ReorderQty[],2,FALSE),0)</f>
        <v>10</v>
      </c>
      <c r="M316"/>
      <c r="N316" s="8"/>
      <c r="O316" s="9"/>
      <c r="P316" s="8"/>
      <c r="R316"/>
      <c r="S316" s="8"/>
      <c r="AC316" s="17">
        <v>1315</v>
      </c>
    </row>
    <row r="317" spans="1:29" x14ac:dyDescent="0.35">
      <c r="A317" s="22" t="s">
        <v>854</v>
      </c>
      <c r="B317" s="34" t="s">
        <v>855</v>
      </c>
      <c r="C317" s="35" t="s">
        <v>27</v>
      </c>
      <c r="D317" s="35">
        <v>17</v>
      </c>
      <c r="E317" s="35" t="s">
        <v>22</v>
      </c>
      <c r="F317" s="36" t="s">
        <v>25</v>
      </c>
      <c r="G317" s="16">
        <v>7287.9</v>
      </c>
      <c r="H317" s="25">
        <f>IF(tbl_Inventory[[#This Row],[Premium?]]="y",tbl_Inventory[[#This Row],[Cost Price]]+(tbl_Inventory[[#This Row],[Cost Price]]*Inventory!$P$4),tbl_Inventory[[#This Row],[Cost Price]]+(tbl_Inventory[[#This Row],[Cost Price]]*Inventory!$P$3))</f>
        <v>9109.875</v>
      </c>
      <c r="I317" s="89" t="str">
        <f>IF(tbl_Inventory[[#This Row],[Num In Stock]]&lt;$P$5,"Y","")</f>
        <v/>
      </c>
      <c r="J317" s="90" t="str">
        <f>IF(AND(tbl_Inventory[[#This Row],[Num In Stock]]&lt;Inventory!$P$5,NOT(tbl_Inventory[[#This Row],[On Backorder]]="Y")),"Y","")</f>
        <v/>
      </c>
      <c r="K31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17" s="27">
        <f>IF(tbl_Inventory[[#This Row],[Reorder?]]="Y",VLOOKUP(tbl_Inventory[[#This Row],[Category]],tbl_ReorderQty[],2,FALSE),0)</f>
        <v>0</v>
      </c>
      <c r="M317"/>
      <c r="N317" s="8"/>
      <c r="O317" s="9"/>
      <c r="P317" s="8"/>
      <c r="R317"/>
      <c r="S317" s="8"/>
      <c r="AC317" s="17">
        <v>1315</v>
      </c>
    </row>
    <row r="318" spans="1:29" x14ac:dyDescent="0.35">
      <c r="A318" s="22" t="s">
        <v>840</v>
      </c>
      <c r="B318" s="34" t="s">
        <v>841</v>
      </c>
      <c r="C318" s="35" t="s">
        <v>24</v>
      </c>
      <c r="D318" s="35">
        <v>21</v>
      </c>
      <c r="E318" s="35" t="s">
        <v>22</v>
      </c>
      <c r="F318" s="36" t="s">
        <v>25</v>
      </c>
      <c r="G318" s="16">
        <v>13722.8</v>
      </c>
      <c r="H318" s="25">
        <f>IF(tbl_Inventory[[#This Row],[Premium?]]="y",tbl_Inventory[[#This Row],[Cost Price]]+(tbl_Inventory[[#This Row],[Cost Price]]*Inventory!$P$4),tbl_Inventory[[#This Row],[Cost Price]]+(tbl_Inventory[[#This Row],[Cost Price]]*Inventory!$P$3))</f>
        <v>17153.5</v>
      </c>
      <c r="I318" s="89" t="str">
        <f>IF(tbl_Inventory[[#This Row],[Num In Stock]]&lt;$P$5,"Y","")</f>
        <v/>
      </c>
      <c r="J318" s="90" t="str">
        <f>IF(AND(tbl_Inventory[[#This Row],[Num In Stock]]&lt;Inventory!$P$5,NOT(tbl_Inventory[[#This Row],[On Backorder]]="Y")),"Y","")</f>
        <v/>
      </c>
      <c r="K31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18" s="27">
        <f>IF(tbl_Inventory[[#This Row],[Reorder?]]="Y",VLOOKUP(tbl_Inventory[[#This Row],[Category]],tbl_ReorderQty[],2,FALSE),0)</f>
        <v>0</v>
      </c>
      <c r="M318"/>
      <c r="N318" s="8"/>
      <c r="O318" s="9"/>
      <c r="P318" s="8"/>
      <c r="R318"/>
      <c r="S318" s="8"/>
      <c r="AC318" s="17">
        <v>655</v>
      </c>
    </row>
    <row r="319" spans="1:29" x14ac:dyDescent="0.35">
      <c r="A319" s="22" t="s">
        <v>850</v>
      </c>
      <c r="B319" s="34" t="s">
        <v>851</v>
      </c>
      <c r="C319" s="35" t="s">
        <v>24</v>
      </c>
      <c r="D319" s="35">
        <v>3</v>
      </c>
      <c r="E319" s="35" t="s">
        <v>25</v>
      </c>
      <c r="F319" s="36" t="s">
        <v>25</v>
      </c>
      <c r="G319" s="16">
        <v>31185.15</v>
      </c>
      <c r="H319" s="25">
        <f>IF(tbl_Inventory[[#This Row],[Premium?]]="y",tbl_Inventory[[#This Row],[Cost Price]]+(tbl_Inventory[[#This Row],[Cost Price]]*Inventory!$P$4),tbl_Inventory[[#This Row],[Cost Price]]+(tbl_Inventory[[#This Row],[Cost Price]]*Inventory!$P$3))</f>
        <v>38981.4375</v>
      </c>
      <c r="I319" s="89" t="str">
        <f>IF(tbl_Inventory[[#This Row],[Num In Stock]]&lt;$P$5,"Y","")</f>
        <v>Y</v>
      </c>
      <c r="J319" s="90" t="str">
        <f>IF(AND(tbl_Inventory[[#This Row],[Num In Stock]]&lt;Inventory!$P$5,NOT(tbl_Inventory[[#This Row],[On Backorder]]="Y")),"Y","")</f>
        <v/>
      </c>
      <c r="K31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19" s="27">
        <f>IF(tbl_Inventory[[#This Row],[Reorder?]]="Y",VLOOKUP(tbl_Inventory[[#This Row],[Category]],tbl_ReorderQty[],2,FALSE),0)</f>
        <v>0</v>
      </c>
      <c r="M319"/>
      <c r="N319" s="8"/>
      <c r="O319" s="9"/>
      <c r="P319" s="8"/>
      <c r="R319"/>
      <c r="S319" s="8"/>
      <c r="AC319" s="17">
        <v>3515</v>
      </c>
    </row>
    <row r="320" spans="1:29" x14ac:dyDescent="0.35">
      <c r="A320" s="22" t="s">
        <v>846</v>
      </c>
      <c r="B320" s="34" t="s">
        <v>847</v>
      </c>
      <c r="C320" s="35" t="s">
        <v>24</v>
      </c>
      <c r="D320" s="35">
        <v>14</v>
      </c>
      <c r="E320" s="35" t="s">
        <v>22</v>
      </c>
      <c r="F320" s="36" t="s">
        <v>22</v>
      </c>
      <c r="G320" s="16">
        <v>21158.799999999999</v>
      </c>
      <c r="H320" s="25">
        <f>IF(tbl_Inventory[[#This Row],[Premium?]]="y",tbl_Inventory[[#This Row],[Cost Price]]+(tbl_Inventory[[#This Row],[Cost Price]]*Inventory!$P$4),tbl_Inventory[[#This Row],[Cost Price]]+(tbl_Inventory[[#This Row],[Cost Price]]*Inventory!$P$3))</f>
        <v>24967.383999999998</v>
      </c>
      <c r="I320" s="89" t="str">
        <f>IF(tbl_Inventory[[#This Row],[Num In Stock]]&lt;$P$5,"Y","")</f>
        <v/>
      </c>
      <c r="J320" s="90" t="str">
        <f>IF(AND(tbl_Inventory[[#This Row],[Num In Stock]]&lt;Inventory!$P$5,NOT(tbl_Inventory[[#This Row],[On Backorder]]="Y")),"Y","")</f>
        <v/>
      </c>
      <c r="K32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20" s="27">
        <f>IF(tbl_Inventory[[#This Row],[Reorder?]]="Y",VLOOKUP(tbl_Inventory[[#This Row],[Category]],tbl_ReorderQty[],2,FALSE),0)</f>
        <v>0</v>
      </c>
      <c r="M320"/>
      <c r="N320" s="8"/>
      <c r="O320" s="9"/>
      <c r="P320" s="8"/>
      <c r="R320"/>
      <c r="S320" s="8"/>
      <c r="AC320" s="17">
        <v>7145</v>
      </c>
    </row>
    <row r="321" spans="1:29" x14ac:dyDescent="0.35">
      <c r="A321" s="22" t="s">
        <v>830</v>
      </c>
      <c r="B321" s="34" t="s">
        <v>831</v>
      </c>
      <c r="C321" s="35" t="s">
        <v>24</v>
      </c>
      <c r="D321" s="35">
        <v>4</v>
      </c>
      <c r="E321" s="35" t="s">
        <v>22</v>
      </c>
      <c r="F321" s="36" t="s">
        <v>22</v>
      </c>
      <c r="G321" s="16">
        <v>40606.800000000003</v>
      </c>
      <c r="H321" s="25">
        <f>IF(tbl_Inventory[[#This Row],[Premium?]]="y",tbl_Inventory[[#This Row],[Cost Price]]+(tbl_Inventory[[#This Row],[Cost Price]]*Inventory!$P$4),tbl_Inventory[[#This Row],[Cost Price]]+(tbl_Inventory[[#This Row],[Cost Price]]*Inventory!$P$3))</f>
        <v>47916.024000000005</v>
      </c>
      <c r="I321" s="89" t="str">
        <f>IF(tbl_Inventory[[#This Row],[Num In Stock]]&lt;$P$5,"Y","")</f>
        <v>Y</v>
      </c>
      <c r="J321" s="90" t="str">
        <f>IF(AND(tbl_Inventory[[#This Row],[Num In Stock]]&lt;Inventory!$P$5,NOT(tbl_Inventory[[#This Row],[On Backorder]]="Y")),"Y","")</f>
        <v>Y</v>
      </c>
      <c r="K32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321" s="27">
        <f>IF(tbl_Inventory[[#This Row],[Reorder?]]="Y",VLOOKUP(tbl_Inventory[[#This Row],[Category]],tbl_ReorderQty[],2,FALSE),0)</f>
        <v>10</v>
      </c>
      <c r="M321"/>
      <c r="N321" s="8"/>
      <c r="O321" s="9"/>
      <c r="P321" s="8"/>
      <c r="R321"/>
      <c r="S321" s="8"/>
      <c r="AC321" s="17">
        <v>20895</v>
      </c>
    </row>
    <row r="322" spans="1:29" x14ac:dyDescent="0.35">
      <c r="A322" s="22" t="s">
        <v>844</v>
      </c>
      <c r="B322" s="34" t="s">
        <v>845</v>
      </c>
      <c r="C322" s="35" t="s">
        <v>24</v>
      </c>
      <c r="D322" s="35">
        <v>19</v>
      </c>
      <c r="E322" s="35" t="s">
        <v>22</v>
      </c>
      <c r="F322" s="36" t="s">
        <v>22</v>
      </c>
      <c r="G322" s="16">
        <v>20592.150000000001</v>
      </c>
      <c r="H322" s="25">
        <f>IF(tbl_Inventory[[#This Row],[Premium?]]="y",tbl_Inventory[[#This Row],[Cost Price]]+(tbl_Inventory[[#This Row],[Cost Price]]*Inventory!$P$4),tbl_Inventory[[#This Row],[Cost Price]]+(tbl_Inventory[[#This Row],[Cost Price]]*Inventory!$P$3))</f>
        <v>24298.737000000001</v>
      </c>
      <c r="I322" s="89" t="str">
        <f>IF(tbl_Inventory[[#This Row],[Num In Stock]]&lt;$P$5,"Y","")</f>
        <v/>
      </c>
      <c r="J322" s="90" t="str">
        <f>IF(AND(tbl_Inventory[[#This Row],[Num In Stock]]&lt;Inventory!$P$5,NOT(tbl_Inventory[[#This Row],[On Backorder]]="Y")),"Y","")</f>
        <v/>
      </c>
      <c r="K32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22" s="27">
        <f>IF(tbl_Inventory[[#This Row],[Reorder?]]="Y",VLOOKUP(tbl_Inventory[[#This Row],[Category]],tbl_ReorderQty[],2,FALSE),0)</f>
        <v>0</v>
      </c>
      <c r="M322"/>
      <c r="N322" s="8"/>
      <c r="O322" s="9"/>
      <c r="P322" s="8"/>
      <c r="R322"/>
      <c r="S322" s="8"/>
      <c r="AC322" s="17">
        <v>65</v>
      </c>
    </row>
    <row r="323" spans="1:29" x14ac:dyDescent="0.35">
      <c r="A323" s="22" t="s">
        <v>856</v>
      </c>
      <c r="B323" s="34" t="s">
        <v>857</v>
      </c>
      <c r="C323" s="35" t="s">
        <v>27</v>
      </c>
      <c r="D323" s="35">
        <v>15</v>
      </c>
      <c r="E323" s="35" t="s">
        <v>22</v>
      </c>
      <c r="F323" s="36" t="s">
        <v>22</v>
      </c>
      <c r="G323" s="16">
        <v>8574.7999999999993</v>
      </c>
      <c r="H323" s="25">
        <f>IF(tbl_Inventory[[#This Row],[Premium?]]="y",tbl_Inventory[[#This Row],[Cost Price]]+(tbl_Inventory[[#This Row],[Cost Price]]*Inventory!$P$4),tbl_Inventory[[#This Row],[Cost Price]]+(tbl_Inventory[[#This Row],[Cost Price]]*Inventory!$P$3))</f>
        <v>10118.263999999999</v>
      </c>
      <c r="I323" s="89" t="str">
        <f>IF(tbl_Inventory[[#This Row],[Num In Stock]]&lt;$P$5,"Y","")</f>
        <v/>
      </c>
      <c r="J323" s="90" t="str">
        <f>IF(AND(tbl_Inventory[[#This Row],[Num In Stock]]&lt;Inventory!$P$5,NOT(tbl_Inventory[[#This Row],[On Backorder]]="Y")),"Y","")</f>
        <v/>
      </c>
      <c r="K32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23" s="27">
        <f>IF(tbl_Inventory[[#This Row],[Reorder?]]="Y",VLOOKUP(tbl_Inventory[[#This Row],[Category]],tbl_ReorderQty[],2,FALSE),0)</f>
        <v>0</v>
      </c>
      <c r="M323"/>
      <c r="N323" s="8"/>
      <c r="O323" s="9"/>
      <c r="P323" s="8"/>
      <c r="R323"/>
      <c r="S323" s="8"/>
      <c r="AC323" s="17">
        <v>105</v>
      </c>
    </row>
    <row r="324" spans="1:29" x14ac:dyDescent="0.35">
      <c r="A324" s="22" t="s">
        <v>842</v>
      </c>
      <c r="B324" s="34" t="s">
        <v>843</v>
      </c>
      <c r="C324" s="35" t="s">
        <v>24</v>
      </c>
      <c r="D324" s="35">
        <v>8</v>
      </c>
      <c r="E324" s="35" t="s">
        <v>22</v>
      </c>
      <c r="F324" s="36" t="s">
        <v>25</v>
      </c>
      <c r="G324" s="16">
        <v>23314.7</v>
      </c>
      <c r="H324" s="25">
        <f>IF(tbl_Inventory[[#This Row],[Premium?]]="y",tbl_Inventory[[#This Row],[Cost Price]]+(tbl_Inventory[[#This Row],[Cost Price]]*Inventory!$P$4),tbl_Inventory[[#This Row],[Cost Price]]+(tbl_Inventory[[#This Row],[Cost Price]]*Inventory!$P$3))</f>
        <v>29143.375</v>
      </c>
      <c r="I324" s="89" t="str">
        <f>IF(tbl_Inventory[[#This Row],[Num In Stock]]&lt;$P$5,"Y","")</f>
        <v>Y</v>
      </c>
      <c r="J324" s="90" t="str">
        <f>IF(AND(tbl_Inventory[[#This Row],[Num In Stock]]&lt;Inventory!$P$5,NOT(tbl_Inventory[[#This Row],[On Backorder]]="Y")),"Y","")</f>
        <v>Y</v>
      </c>
      <c r="K32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324" s="27">
        <f>IF(tbl_Inventory[[#This Row],[Reorder?]]="Y",VLOOKUP(tbl_Inventory[[#This Row],[Category]],tbl_ReorderQty[],2,FALSE),0)</f>
        <v>10</v>
      </c>
      <c r="M324"/>
      <c r="N324" s="8"/>
      <c r="O324" s="9"/>
      <c r="P324" s="8"/>
      <c r="R324"/>
      <c r="S324" s="8"/>
      <c r="AC324" s="17">
        <v>495</v>
      </c>
    </row>
    <row r="325" spans="1:29" x14ac:dyDescent="0.35">
      <c r="A325" s="22" t="s">
        <v>848</v>
      </c>
      <c r="B325" s="34" t="s">
        <v>849</v>
      </c>
      <c r="C325" s="35" t="s">
        <v>27</v>
      </c>
      <c r="D325" s="35">
        <v>25</v>
      </c>
      <c r="E325" s="35" t="s">
        <v>22</v>
      </c>
      <c r="F325" s="36" t="s">
        <v>22</v>
      </c>
      <c r="G325" s="16">
        <v>5824.7</v>
      </c>
      <c r="H325" s="25">
        <f>IF(tbl_Inventory[[#This Row],[Premium?]]="y",tbl_Inventory[[#This Row],[Cost Price]]+(tbl_Inventory[[#This Row],[Cost Price]]*Inventory!$P$4),tbl_Inventory[[#This Row],[Cost Price]]+(tbl_Inventory[[#This Row],[Cost Price]]*Inventory!$P$3))</f>
        <v>6873.1459999999997</v>
      </c>
      <c r="I325" s="89" t="str">
        <f>IF(tbl_Inventory[[#This Row],[Num In Stock]]&lt;$P$5,"Y","")</f>
        <v/>
      </c>
      <c r="J325" s="90" t="str">
        <f>IF(AND(tbl_Inventory[[#This Row],[Num In Stock]]&lt;Inventory!$P$5,NOT(tbl_Inventory[[#This Row],[On Backorder]]="Y")),"Y","")</f>
        <v/>
      </c>
      <c r="K32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25" s="27">
        <f>IF(tbl_Inventory[[#This Row],[Reorder?]]="Y",VLOOKUP(tbl_Inventory[[#This Row],[Category]],tbl_ReorderQty[],2,FALSE),0)</f>
        <v>0</v>
      </c>
      <c r="M325"/>
      <c r="N325" s="8"/>
      <c r="O325" s="9"/>
      <c r="P325" s="8"/>
      <c r="R325"/>
      <c r="S325" s="8"/>
      <c r="AC325" s="17">
        <v>1095</v>
      </c>
    </row>
    <row r="326" spans="1:29" x14ac:dyDescent="0.35">
      <c r="A326" s="22" t="s">
        <v>836</v>
      </c>
      <c r="B326" s="34" t="s">
        <v>837</v>
      </c>
      <c r="C326" s="35" t="s">
        <v>24</v>
      </c>
      <c r="D326" s="35">
        <v>24</v>
      </c>
      <c r="E326" s="35" t="s">
        <v>22</v>
      </c>
      <c r="F326" s="36" t="s">
        <v>22</v>
      </c>
      <c r="G326" s="16">
        <v>13722.8</v>
      </c>
      <c r="H326" s="25">
        <f>IF(tbl_Inventory[[#This Row],[Premium?]]="y",tbl_Inventory[[#This Row],[Cost Price]]+(tbl_Inventory[[#This Row],[Cost Price]]*Inventory!$P$4),tbl_Inventory[[#This Row],[Cost Price]]+(tbl_Inventory[[#This Row],[Cost Price]]*Inventory!$P$3))</f>
        <v>16192.903999999999</v>
      </c>
      <c r="I326" s="89" t="str">
        <f>IF(tbl_Inventory[[#This Row],[Num In Stock]]&lt;$P$5,"Y","")</f>
        <v/>
      </c>
      <c r="J326" s="90" t="str">
        <f>IF(AND(tbl_Inventory[[#This Row],[Num In Stock]]&lt;Inventory!$P$5,NOT(tbl_Inventory[[#This Row],[On Backorder]]="Y")),"Y","")</f>
        <v/>
      </c>
      <c r="K32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26" s="27">
        <f>IF(tbl_Inventory[[#This Row],[Reorder?]]="Y",VLOOKUP(tbl_Inventory[[#This Row],[Category]],tbl_ReorderQty[],2,FALSE),0)</f>
        <v>0</v>
      </c>
      <c r="M326"/>
      <c r="N326" s="8"/>
      <c r="O326" s="9"/>
      <c r="P326" s="8"/>
      <c r="R326"/>
      <c r="S326" s="8"/>
      <c r="AC326" s="17">
        <v>1095</v>
      </c>
    </row>
    <row r="327" spans="1:29" x14ac:dyDescent="0.35">
      <c r="A327" s="22" t="s">
        <v>838</v>
      </c>
      <c r="B327" s="34" t="s">
        <v>839</v>
      </c>
      <c r="C327" s="35" t="s">
        <v>24</v>
      </c>
      <c r="D327" s="35">
        <v>20</v>
      </c>
      <c r="E327" s="35" t="s">
        <v>22</v>
      </c>
      <c r="F327" s="36" t="s">
        <v>22</v>
      </c>
      <c r="G327" s="16">
        <v>14118.65</v>
      </c>
      <c r="H327" s="25">
        <f>IF(tbl_Inventory[[#This Row],[Premium?]]="y",tbl_Inventory[[#This Row],[Cost Price]]+(tbl_Inventory[[#This Row],[Cost Price]]*Inventory!$P$4),tbl_Inventory[[#This Row],[Cost Price]]+(tbl_Inventory[[#This Row],[Cost Price]]*Inventory!$P$3))</f>
        <v>16660.006999999998</v>
      </c>
      <c r="I327" s="89" t="str">
        <f>IF(tbl_Inventory[[#This Row],[Num In Stock]]&lt;$P$5,"Y","")</f>
        <v/>
      </c>
      <c r="J327" s="90" t="str">
        <f>IF(AND(tbl_Inventory[[#This Row],[Num In Stock]]&lt;Inventory!$P$5,NOT(tbl_Inventory[[#This Row],[On Backorder]]="Y")),"Y","")</f>
        <v/>
      </c>
      <c r="K32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27" s="27">
        <f>IF(tbl_Inventory[[#This Row],[Reorder?]]="Y",VLOOKUP(tbl_Inventory[[#This Row],[Category]],tbl_ReorderQty[],2,FALSE),0)</f>
        <v>0</v>
      </c>
      <c r="M327"/>
      <c r="N327" s="8"/>
      <c r="O327" s="9"/>
      <c r="P327" s="8"/>
      <c r="R327"/>
      <c r="S327" s="8"/>
      <c r="AC327" s="17">
        <v>135</v>
      </c>
    </row>
    <row r="328" spans="1:29" x14ac:dyDescent="0.35">
      <c r="A328" s="18" t="s">
        <v>1126</v>
      </c>
      <c r="B328" s="38" t="s">
        <v>1127</v>
      </c>
      <c r="C328" s="35" t="s">
        <v>29</v>
      </c>
      <c r="D328" s="35">
        <v>9</v>
      </c>
      <c r="E328" s="35" t="s">
        <v>25</v>
      </c>
      <c r="F328" s="36" t="s">
        <v>25</v>
      </c>
      <c r="G328" s="16">
        <v>570.96</v>
      </c>
      <c r="H328" s="25">
        <f>IF(tbl_Inventory[[#This Row],[Premium?]]="y",tbl_Inventory[[#This Row],[Cost Price]]+(tbl_Inventory[[#This Row],[Cost Price]]*Inventory!$P$4),tbl_Inventory[[#This Row],[Cost Price]]+(tbl_Inventory[[#This Row],[Cost Price]]*Inventory!$P$3))</f>
        <v>713.7</v>
      </c>
      <c r="I328" s="89" t="str">
        <f>IF(tbl_Inventory[[#This Row],[Num In Stock]]&lt;$P$5,"Y","")</f>
        <v>Y</v>
      </c>
      <c r="J328" s="90" t="str">
        <f>IF(AND(tbl_Inventory[[#This Row],[Num In Stock]]&lt;Inventory!$P$5,NOT(tbl_Inventory[[#This Row],[On Backorder]]="Y")),"Y","")</f>
        <v/>
      </c>
      <c r="K32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28" s="27">
        <f>IF(tbl_Inventory[[#This Row],[Reorder?]]="Y",VLOOKUP(tbl_Inventory[[#This Row],[Category]],tbl_ReorderQty[],2,FALSE),0)</f>
        <v>0</v>
      </c>
      <c r="M328"/>
      <c r="N328" s="8"/>
      <c r="O328" s="9"/>
      <c r="P328" s="8"/>
      <c r="R328"/>
      <c r="S328" s="8"/>
      <c r="AC328" s="17">
        <v>7695</v>
      </c>
    </row>
    <row r="329" spans="1:29" x14ac:dyDescent="0.35">
      <c r="A329" s="22" t="s">
        <v>910</v>
      </c>
      <c r="B329" s="34" t="s">
        <v>911</v>
      </c>
      <c r="C329" s="35" t="s">
        <v>28</v>
      </c>
      <c r="D329" s="35">
        <v>19</v>
      </c>
      <c r="E329" s="35" t="s">
        <v>22</v>
      </c>
      <c r="F329" s="36" t="s">
        <v>22</v>
      </c>
      <c r="G329" s="16">
        <v>3960.35</v>
      </c>
      <c r="H329" s="25">
        <f>IF(tbl_Inventory[[#This Row],[Premium?]]="y",tbl_Inventory[[#This Row],[Cost Price]]+(tbl_Inventory[[#This Row],[Cost Price]]*Inventory!$P$4),tbl_Inventory[[#This Row],[Cost Price]]+(tbl_Inventory[[#This Row],[Cost Price]]*Inventory!$P$3))</f>
        <v>4673.2129999999997</v>
      </c>
      <c r="I329" s="89" t="str">
        <f>IF(tbl_Inventory[[#This Row],[Num In Stock]]&lt;$P$5,"Y","")</f>
        <v/>
      </c>
      <c r="J329" s="90" t="str">
        <f>IF(AND(tbl_Inventory[[#This Row],[Num In Stock]]&lt;Inventory!$P$5,NOT(tbl_Inventory[[#This Row],[On Backorder]]="Y")),"Y","")</f>
        <v/>
      </c>
      <c r="K32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29" s="27">
        <f>IF(tbl_Inventory[[#This Row],[Reorder?]]="Y",VLOOKUP(tbl_Inventory[[#This Row],[Category]],tbl_ReorderQty[],2,FALSE),0)</f>
        <v>0</v>
      </c>
      <c r="M329"/>
      <c r="N329" s="8"/>
      <c r="O329" s="9"/>
      <c r="P329" s="8"/>
      <c r="R329"/>
      <c r="S329" s="8"/>
      <c r="AC329" s="17">
        <v>3075</v>
      </c>
    </row>
    <row r="330" spans="1:29" x14ac:dyDescent="0.35">
      <c r="A330" s="22" t="s">
        <v>824</v>
      </c>
      <c r="B330" s="34" t="s">
        <v>825</v>
      </c>
      <c r="C330" s="35" t="s">
        <v>29</v>
      </c>
      <c r="D330" s="35">
        <v>5</v>
      </c>
      <c r="E330" s="35" t="s">
        <v>22</v>
      </c>
      <c r="F330" s="36" t="s">
        <v>22</v>
      </c>
      <c r="G330" s="16">
        <v>211.86</v>
      </c>
      <c r="H330" s="25">
        <f>IF(tbl_Inventory[[#This Row],[Premium?]]="y",tbl_Inventory[[#This Row],[Cost Price]]+(tbl_Inventory[[#This Row],[Cost Price]]*Inventory!$P$4),tbl_Inventory[[#This Row],[Cost Price]]+(tbl_Inventory[[#This Row],[Cost Price]]*Inventory!$P$3))</f>
        <v>249.9948</v>
      </c>
      <c r="I330" s="89" t="str">
        <f>IF(tbl_Inventory[[#This Row],[Num In Stock]]&lt;$P$5,"Y","")</f>
        <v>Y</v>
      </c>
      <c r="J330" s="90" t="str">
        <f>IF(AND(tbl_Inventory[[#This Row],[Num In Stock]]&lt;Inventory!$P$5,NOT(tbl_Inventory[[#This Row],[On Backorder]]="Y")),"Y","")</f>
        <v>Y</v>
      </c>
      <c r="K33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330" s="27">
        <f>IF(tbl_Inventory[[#This Row],[Reorder?]]="Y",VLOOKUP(tbl_Inventory[[#This Row],[Category]],tbl_ReorderQty[],2,FALSE),0)</f>
        <v>35</v>
      </c>
      <c r="M330"/>
      <c r="N330" s="8"/>
      <c r="O330" s="9"/>
      <c r="P330" s="8"/>
      <c r="R330"/>
      <c r="S330" s="8"/>
      <c r="AC330" s="17">
        <v>10555</v>
      </c>
    </row>
    <row r="331" spans="1:29" x14ac:dyDescent="0.35">
      <c r="A331" s="22" t="s">
        <v>892</v>
      </c>
      <c r="B331" s="34" t="s">
        <v>893</v>
      </c>
      <c r="C331" s="35" t="s">
        <v>29</v>
      </c>
      <c r="D331" s="35">
        <v>9</v>
      </c>
      <c r="E331" s="35" t="s">
        <v>22</v>
      </c>
      <c r="F331" s="36" t="s">
        <v>22</v>
      </c>
      <c r="G331" s="16">
        <v>144.44999999999999</v>
      </c>
      <c r="H331" s="25">
        <f>IF(tbl_Inventory[[#This Row],[Premium?]]="y",tbl_Inventory[[#This Row],[Cost Price]]+(tbl_Inventory[[#This Row],[Cost Price]]*Inventory!$P$4),tbl_Inventory[[#This Row],[Cost Price]]+(tbl_Inventory[[#This Row],[Cost Price]]*Inventory!$P$3))</f>
        <v>170.45099999999999</v>
      </c>
      <c r="I331" s="89" t="str">
        <f>IF(tbl_Inventory[[#This Row],[Num In Stock]]&lt;$P$5,"Y","")</f>
        <v>Y</v>
      </c>
      <c r="J331" s="90" t="str">
        <f>IF(AND(tbl_Inventory[[#This Row],[Num In Stock]]&lt;Inventory!$P$5,NOT(tbl_Inventory[[#This Row],[On Backorder]]="Y")),"Y","")</f>
        <v>Y</v>
      </c>
      <c r="K33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331" s="27">
        <f>IF(tbl_Inventory[[#This Row],[Reorder?]]="Y",VLOOKUP(tbl_Inventory[[#This Row],[Category]],tbl_ReorderQty[],2,FALSE),0)</f>
        <v>35</v>
      </c>
      <c r="M331"/>
      <c r="N331" s="8"/>
      <c r="O331" s="9"/>
      <c r="P331" s="8"/>
      <c r="R331"/>
      <c r="S331" s="8"/>
      <c r="AC331" s="17">
        <v>16935</v>
      </c>
    </row>
    <row r="332" spans="1:29" x14ac:dyDescent="0.35">
      <c r="A332" s="22" t="s">
        <v>888</v>
      </c>
      <c r="B332" s="34" t="s">
        <v>889</v>
      </c>
      <c r="C332" s="35" t="s">
        <v>29</v>
      </c>
      <c r="D332" s="35">
        <v>6</v>
      </c>
      <c r="E332" s="35" t="s">
        <v>22</v>
      </c>
      <c r="F332" s="36" t="s">
        <v>22</v>
      </c>
      <c r="G332" s="16">
        <v>1127.8499999999999</v>
      </c>
      <c r="H332" s="25">
        <f>IF(tbl_Inventory[[#This Row],[Premium?]]="y",tbl_Inventory[[#This Row],[Cost Price]]+(tbl_Inventory[[#This Row],[Cost Price]]*Inventory!$P$4),tbl_Inventory[[#This Row],[Cost Price]]+(tbl_Inventory[[#This Row],[Cost Price]]*Inventory!$P$3))</f>
        <v>1330.8629999999998</v>
      </c>
      <c r="I332" s="89" t="str">
        <f>IF(tbl_Inventory[[#This Row],[Num In Stock]]&lt;$P$5,"Y","")</f>
        <v>Y</v>
      </c>
      <c r="J332" s="90" t="str">
        <f>IF(AND(tbl_Inventory[[#This Row],[Num In Stock]]&lt;Inventory!$P$5,NOT(tbl_Inventory[[#This Row],[On Backorder]]="Y")),"Y","")</f>
        <v>Y</v>
      </c>
      <c r="K33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332" s="27">
        <f>IF(tbl_Inventory[[#This Row],[Reorder?]]="Y",VLOOKUP(tbl_Inventory[[#This Row],[Category]],tbl_ReorderQty[],2,FALSE),0)</f>
        <v>35</v>
      </c>
      <c r="M332"/>
      <c r="N332" s="8"/>
      <c r="O332" s="9"/>
      <c r="P332" s="8"/>
      <c r="R332"/>
      <c r="S332" s="8"/>
      <c r="AC332" s="17">
        <v>15395</v>
      </c>
    </row>
    <row r="333" spans="1:29" x14ac:dyDescent="0.35">
      <c r="A333" s="22" t="s">
        <v>886</v>
      </c>
      <c r="B333" s="34" t="s">
        <v>887</v>
      </c>
      <c r="C333" s="35" t="s">
        <v>29</v>
      </c>
      <c r="D333" s="35">
        <v>8</v>
      </c>
      <c r="E333" s="35" t="s">
        <v>25</v>
      </c>
      <c r="F333" s="36" t="s">
        <v>22</v>
      </c>
      <c r="G333" s="16">
        <v>198.9</v>
      </c>
      <c r="H333" s="25">
        <f>IF(tbl_Inventory[[#This Row],[Premium?]]="y",tbl_Inventory[[#This Row],[Cost Price]]+(tbl_Inventory[[#This Row],[Cost Price]]*Inventory!$P$4),tbl_Inventory[[#This Row],[Cost Price]]+(tbl_Inventory[[#This Row],[Cost Price]]*Inventory!$P$3))</f>
        <v>234.702</v>
      </c>
      <c r="I333" s="89" t="str">
        <f>IF(tbl_Inventory[[#This Row],[Num In Stock]]&lt;$P$5,"Y","")</f>
        <v>Y</v>
      </c>
      <c r="J333" s="90" t="str">
        <f>IF(AND(tbl_Inventory[[#This Row],[Num In Stock]]&lt;Inventory!$P$5,NOT(tbl_Inventory[[#This Row],[On Backorder]]="Y")),"Y","")</f>
        <v/>
      </c>
      <c r="K33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33" s="27">
        <f>IF(tbl_Inventory[[#This Row],[Reorder?]]="Y",VLOOKUP(tbl_Inventory[[#This Row],[Category]],tbl_ReorderQty[],2,FALSE),0)</f>
        <v>0</v>
      </c>
      <c r="M333"/>
      <c r="N333" s="8"/>
      <c r="O333" s="9"/>
      <c r="P333" s="8"/>
      <c r="R333"/>
      <c r="S333" s="8"/>
      <c r="AC333" s="17">
        <v>23095</v>
      </c>
    </row>
    <row r="334" spans="1:29" x14ac:dyDescent="0.35">
      <c r="A334" s="22" t="s">
        <v>818</v>
      </c>
      <c r="B334" s="34" t="s">
        <v>819</v>
      </c>
      <c r="C334" s="35" t="s">
        <v>29</v>
      </c>
      <c r="D334" s="35">
        <v>6</v>
      </c>
      <c r="E334" s="35" t="s">
        <v>25</v>
      </c>
      <c r="F334" s="36" t="s">
        <v>22</v>
      </c>
      <c r="G334" s="16">
        <v>203.94</v>
      </c>
      <c r="H334" s="25">
        <f>IF(tbl_Inventory[[#This Row],[Premium?]]="y",tbl_Inventory[[#This Row],[Cost Price]]+(tbl_Inventory[[#This Row],[Cost Price]]*Inventory!$P$4),tbl_Inventory[[#This Row],[Cost Price]]+(tbl_Inventory[[#This Row],[Cost Price]]*Inventory!$P$3))</f>
        <v>240.64920000000001</v>
      </c>
      <c r="I334" s="89" t="str">
        <f>IF(tbl_Inventory[[#This Row],[Num In Stock]]&lt;$P$5,"Y","")</f>
        <v>Y</v>
      </c>
      <c r="J334" s="90" t="str">
        <f>IF(AND(tbl_Inventory[[#This Row],[Num In Stock]]&lt;Inventory!$P$5,NOT(tbl_Inventory[[#This Row],[On Backorder]]="Y")),"Y","")</f>
        <v/>
      </c>
      <c r="K33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34" s="27">
        <f>IF(tbl_Inventory[[#This Row],[Reorder?]]="Y",VLOOKUP(tbl_Inventory[[#This Row],[Category]],tbl_ReorderQty[],2,FALSE),0)</f>
        <v>0</v>
      </c>
      <c r="M334"/>
      <c r="N334" s="8"/>
      <c r="O334" s="9"/>
      <c r="P334" s="8"/>
      <c r="R334"/>
      <c r="S334" s="8"/>
      <c r="AC334" s="17">
        <v>34095</v>
      </c>
    </row>
    <row r="335" spans="1:29" x14ac:dyDescent="0.35">
      <c r="A335" s="22" t="s">
        <v>894</v>
      </c>
      <c r="B335" s="34" t="s">
        <v>895</v>
      </c>
      <c r="C335" s="35" t="s">
        <v>29</v>
      </c>
      <c r="D335" s="35">
        <v>32</v>
      </c>
      <c r="E335" s="35" t="s">
        <v>22</v>
      </c>
      <c r="F335" s="36" t="s">
        <v>22</v>
      </c>
      <c r="G335" s="16">
        <v>577.70000000000005</v>
      </c>
      <c r="H335" s="25">
        <f>IF(tbl_Inventory[[#This Row],[Premium?]]="y",tbl_Inventory[[#This Row],[Cost Price]]+(tbl_Inventory[[#This Row],[Cost Price]]*Inventory!$P$4),tbl_Inventory[[#This Row],[Cost Price]]+(tbl_Inventory[[#This Row],[Cost Price]]*Inventory!$P$3))</f>
        <v>681.68600000000004</v>
      </c>
      <c r="I335" s="89" t="str">
        <f>IF(tbl_Inventory[[#This Row],[Num In Stock]]&lt;$P$5,"Y","")</f>
        <v/>
      </c>
      <c r="J335" s="90" t="str">
        <f>IF(AND(tbl_Inventory[[#This Row],[Num In Stock]]&lt;Inventory!$P$5,NOT(tbl_Inventory[[#This Row],[On Backorder]]="Y")),"Y","")</f>
        <v/>
      </c>
      <c r="K33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35" s="27">
        <f>IF(tbl_Inventory[[#This Row],[Reorder?]]="Y",VLOOKUP(tbl_Inventory[[#This Row],[Category]],tbl_ReorderQty[],2,FALSE),0)</f>
        <v>0</v>
      </c>
      <c r="M335"/>
      <c r="N335" s="8"/>
      <c r="O335" s="9"/>
      <c r="P335" s="8"/>
      <c r="R335"/>
      <c r="S335" s="8"/>
      <c r="AC335" s="17">
        <v>39265</v>
      </c>
    </row>
    <row r="336" spans="1:29" x14ac:dyDescent="0.35">
      <c r="A336" s="22" t="s">
        <v>908</v>
      </c>
      <c r="B336" s="34" t="s">
        <v>909</v>
      </c>
      <c r="C336" s="35" t="s">
        <v>27</v>
      </c>
      <c r="D336" s="35">
        <v>7</v>
      </c>
      <c r="E336" s="35" t="s">
        <v>22</v>
      </c>
      <c r="F336" s="36" t="s">
        <v>25</v>
      </c>
      <c r="G336" s="16">
        <v>8409.9</v>
      </c>
      <c r="H336" s="25">
        <f>IF(tbl_Inventory[[#This Row],[Premium?]]="y",tbl_Inventory[[#This Row],[Cost Price]]+(tbl_Inventory[[#This Row],[Cost Price]]*Inventory!$P$4),tbl_Inventory[[#This Row],[Cost Price]]+(tbl_Inventory[[#This Row],[Cost Price]]*Inventory!$P$3))</f>
        <v>10512.375</v>
      </c>
      <c r="I336" s="89" t="str">
        <f>IF(tbl_Inventory[[#This Row],[Num In Stock]]&lt;$P$5,"Y","")</f>
        <v>Y</v>
      </c>
      <c r="J336" s="90" t="str">
        <f>IF(AND(tbl_Inventory[[#This Row],[Num In Stock]]&lt;Inventory!$P$5,NOT(tbl_Inventory[[#This Row],[On Backorder]]="Y")),"Y","")</f>
        <v>Y</v>
      </c>
      <c r="K33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15</v>
      </c>
      <c r="L336" s="27">
        <f>IF(tbl_Inventory[[#This Row],[Reorder?]]="Y",VLOOKUP(tbl_Inventory[[#This Row],[Category]],tbl_ReorderQty[],2,FALSE),0)</f>
        <v>15</v>
      </c>
      <c r="M336"/>
      <c r="N336" s="8"/>
      <c r="O336" s="9"/>
      <c r="P336" s="8"/>
      <c r="R336"/>
      <c r="S336" s="8"/>
      <c r="AC336" s="17">
        <v>55655</v>
      </c>
    </row>
    <row r="337" spans="1:29" x14ac:dyDescent="0.35">
      <c r="A337" s="18" t="s">
        <v>808</v>
      </c>
      <c r="B337" s="37" t="s">
        <v>809</v>
      </c>
      <c r="C337" s="35" t="s">
        <v>24</v>
      </c>
      <c r="D337" s="35">
        <v>29</v>
      </c>
      <c r="E337" s="35" t="s">
        <v>22</v>
      </c>
      <c r="F337" s="36" t="s">
        <v>25</v>
      </c>
      <c r="G337" s="16">
        <v>103944.75</v>
      </c>
      <c r="H337" s="25">
        <f>IF(tbl_Inventory[[#This Row],[Premium?]]="y",tbl_Inventory[[#This Row],[Cost Price]]+(tbl_Inventory[[#This Row],[Cost Price]]*Inventory!$P$4),tbl_Inventory[[#This Row],[Cost Price]]+(tbl_Inventory[[#This Row],[Cost Price]]*Inventory!$P$3))</f>
        <v>129930.9375</v>
      </c>
      <c r="I337" s="89" t="str">
        <f>IF(tbl_Inventory[[#This Row],[Num In Stock]]&lt;$P$5,"Y","")</f>
        <v/>
      </c>
      <c r="J337" s="90" t="str">
        <f>IF(AND(tbl_Inventory[[#This Row],[Num In Stock]]&lt;Inventory!$P$5,NOT(tbl_Inventory[[#This Row],[On Backorder]]="Y")),"Y","")</f>
        <v/>
      </c>
      <c r="K33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37" s="27">
        <f>IF(tbl_Inventory[[#This Row],[Reorder?]]="Y",VLOOKUP(tbl_Inventory[[#This Row],[Category]],tbl_ReorderQty[],2,FALSE),0)</f>
        <v>0</v>
      </c>
      <c r="M337"/>
      <c r="N337" s="8"/>
      <c r="O337" s="9"/>
      <c r="P337" s="8"/>
      <c r="R337"/>
      <c r="S337" s="8"/>
      <c r="AC337" s="17">
        <v>575</v>
      </c>
    </row>
    <row r="338" spans="1:29" x14ac:dyDescent="0.35">
      <c r="A338" s="22" t="s">
        <v>820</v>
      </c>
      <c r="B338" s="34" t="s">
        <v>821</v>
      </c>
      <c r="C338" s="35" t="s">
        <v>29</v>
      </c>
      <c r="D338" s="35">
        <v>19</v>
      </c>
      <c r="E338" s="35" t="s">
        <v>22</v>
      </c>
      <c r="F338" s="36" t="s">
        <v>25</v>
      </c>
      <c r="G338" s="16">
        <v>201.96</v>
      </c>
      <c r="H338" s="25">
        <f>IF(tbl_Inventory[[#This Row],[Premium?]]="y",tbl_Inventory[[#This Row],[Cost Price]]+(tbl_Inventory[[#This Row],[Cost Price]]*Inventory!$P$4),tbl_Inventory[[#This Row],[Cost Price]]+(tbl_Inventory[[#This Row],[Cost Price]]*Inventory!$P$3))</f>
        <v>252.45000000000002</v>
      </c>
      <c r="I338" s="89" t="str">
        <f>IF(tbl_Inventory[[#This Row],[Num In Stock]]&lt;$P$5,"Y","")</f>
        <v/>
      </c>
      <c r="J338" s="90" t="str">
        <f>IF(AND(tbl_Inventory[[#This Row],[Num In Stock]]&lt;Inventory!$P$5,NOT(tbl_Inventory[[#This Row],[On Backorder]]="Y")),"Y","")</f>
        <v/>
      </c>
      <c r="K33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38" s="27">
        <f>IF(tbl_Inventory[[#This Row],[Reorder?]]="Y",VLOOKUP(tbl_Inventory[[#This Row],[Category]],tbl_ReorderQty[],2,FALSE),0)</f>
        <v>0</v>
      </c>
      <c r="M338"/>
      <c r="N338" s="8"/>
      <c r="O338" s="9"/>
      <c r="P338" s="8"/>
      <c r="R338"/>
      <c r="S338" s="8"/>
      <c r="AC338" s="17">
        <v>765</v>
      </c>
    </row>
    <row r="339" spans="1:29" x14ac:dyDescent="0.35">
      <c r="A339" s="22" t="s">
        <v>890</v>
      </c>
      <c r="B339" s="34" t="s">
        <v>891</v>
      </c>
      <c r="C339" s="35" t="s">
        <v>29</v>
      </c>
      <c r="D339" s="35">
        <v>32</v>
      </c>
      <c r="E339" s="35" t="s">
        <v>22</v>
      </c>
      <c r="F339" s="36" t="s">
        <v>22</v>
      </c>
      <c r="G339" s="16">
        <v>1149.75</v>
      </c>
      <c r="H339" s="25">
        <f>IF(tbl_Inventory[[#This Row],[Premium?]]="y",tbl_Inventory[[#This Row],[Cost Price]]+(tbl_Inventory[[#This Row],[Cost Price]]*Inventory!$P$4),tbl_Inventory[[#This Row],[Cost Price]]+(tbl_Inventory[[#This Row],[Cost Price]]*Inventory!$P$3))</f>
        <v>1356.7049999999999</v>
      </c>
      <c r="I339" s="89" t="str">
        <f>IF(tbl_Inventory[[#This Row],[Num In Stock]]&lt;$P$5,"Y","")</f>
        <v/>
      </c>
      <c r="J339" s="90" t="str">
        <f>IF(AND(tbl_Inventory[[#This Row],[Num In Stock]]&lt;Inventory!$P$5,NOT(tbl_Inventory[[#This Row],[On Backorder]]="Y")),"Y","")</f>
        <v/>
      </c>
      <c r="K33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39" s="27">
        <f>IF(tbl_Inventory[[#This Row],[Reorder?]]="Y",VLOOKUP(tbl_Inventory[[#This Row],[Category]],tbl_ReorderQty[],2,FALSE),0)</f>
        <v>0</v>
      </c>
      <c r="M339"/>
      <c r="N339" s="8"/>
      <c r="O339" s="9"/>
      <c r="P339" s="8"/>
      <c r="R339"/>
      <c r="S339" s="8"/>
      <c r="AC339" s="17">
        <v>985</v>
      </c>
    </row>
    <row r="340" spans="1:29" x14ac:dyDescent="0.35">
      <c r="A340" s="18" t="s">
        <v>816</v>
      </c>
      <c r="B340" s="37" t="s">
        <v>817</v>
      </c>
      <c r="C340" s="35" t="s">
        <v>24</v>
      </c>
      <c r="D340" s="35">
        <v>1</v>
      </c>
      <c r="E340" s="35" t="s">
        <v>25</v>
      </c>
      <c r="F340" s="36" t="s">
        <v>25</v>
      </c>
      <c r="G340" s="16">
        <v>157404.70000000001</v>
      </c>
      <c r="H340" s="25">
        <f>IF(tbl_Inventory[[#This Row],[Premium?]]="y",tbl_Inventory[[#This Row],[Cost Price]]+(tbl_Inventory[[#This Row],[Cost Price]]*Inventory!$P$4),tbl_Inventory[[#This Row],[Cost Price]]+(tbl_Inventory[[#This Row],[Cost Price]]*Inventory!$P$3))</f>
        <v>196755.875</v>
      </c>
      <c r="I340" s="89" t="str">
        <f>IF(tbl_Inventory[[#This Row],[Num In Stock]]&lt;$P$5,"Y","")</f>
        <v>Y</v>
      </c>
      <c r="J340" s="90" t="str">
        <f>IF(AND(tbl_Inventory[[#This Row],[Num In Stock]]&lt;Inventory!$P$5,NOT(tbl_Inventory[[#This Row],[On Backorder]]="Y")),"Y","")</f>
        <v/>
      </c>
      <c r="K34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40" s="27">
        <f>IF(tbl_Inventory[[#This Row],[Reorder?]]="Y",VLOOKUP(tbl_Inventory[[#This Row],[Category]],tbl_ReorderQty[],2,FALSE),0)</f>
        <v>0</v>
      </c>
      <c r="M340"/>
      <c r="N340" s="8"/>
      <c r="O340" s="9"/>
      <c r="P340" s="8"/>
      <c r="R340"/>
      <c r="S340" s="8"/>
      <c r="AC340" s="17">
        <v>2415</v>
      </c>
    </row>
    <row r="341" spans="1:29" x14ac:dyDescent="0.35">
      <c r="A341" s="22" t="s">
        <v>828</v>
      </c>
      <c r="B341" s="34" t="s">
        <v>829</v>
      </c>
      <c r="C341" s="35" t="s">
        <v>29</v>
      </c>
      <c r="D341" s="35">
        <v>30</v>
      </c>
      <c r="E341" s="35" t="s">
        <v>22</v>
      </c>
      <c r="F341" s="36" t="s">
        <v>25</v>
      </c>
      <c r="G341" s="16">
        <v>205.92</v>
      </c>
      <c r="H341" s="25">
        <f>IF(tbl_Inventory[[#This Row],[Premium?]]="y",tbl_Inventory[[#This Row],[Cost Price]]+(tbl_Inventory[[#This Row],[Cost Price]]*Inventory!$P$4),tbl_Inventory[[#This Row],[Cost Price]]+(tbl_Inventory[[#This Row],[Cost Price]]*Inventory!$P$3))</f>
        <v>257.39999999999998</v>
      </c>
      <c r="I341" s="89" t="str">
        <f>IF(tbl_Inventory[[#This Row],[Num In Stock]]&lt;$P$5,"Y","")</f>
        <v/>
      </c>
      <c r="J341" s="90" t="str">
        <f>IF(AND(tbl_Inventory[[#This Row],[Num In Stock]]&lt;Inventory!$P$5,NOT(tbl_Inventory[[#This Row],[On Backorder]]="Y")),"Y","")</f>
        <v/>
      </c>
      <c r="K34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41" s="27">
        <f>IF(tbl_Inventory[[#This Row],[Reorder?]]="Y",VLOOKUP(tbl_Inventory[[#This Row],[Category]],tbl_ReorderQty[],2,FALSE),0)</f>
        <v>0</v>
      </c>
      <c r="M341"/>
      <c r="N341" s="8"/>
      <c r="O341" s="9"/>
      <c r="P341" s="8"/>
      <c r="R341"/>
      <c r="S341" s="8"/>
      <c r="AC341" s="17">
        <v>2285</v>
      </c>
    </row>
    <row r="342" spans="1:29" x14ac:dyDescent="0.35">
      <c r="A342" s="22" t="s">
        <v>900</v>
      </c>
      <c r="B342" s="34" t="s">
        <v>901</v>
      </c>
      <c r="C342" s="35" t="s">
        <v>28</v>
      </c>
      <c r="D342" s="35">
        <v>20</v>
      </c>
      <c r="E342" s="35" t="s">
        <v>22</v>
      </c>
      <c r="F342" s="36" t="s">
        <v>25</v>
      </c>
      <c r="G342" s="16">
        <v>2282.8000000000002</v>
      </c>
      <c r="H342" s="25">
        <f>IF(tbl_Inventory[[#This Row],[Premium?]]="y",tbl_Inventory[[#This Row],[Cost Price]]+(tbl_Inventory[[#This Row],[Cost Price]]*Inventory!$P$4),tbl_Inventory[[#This Row],[Cost Price]]+(tbl_Inventory[[#This Row],[Cost Price]]*Inventory!$P$3))</f>
        <v>2853.5</v>
      </c>
      <c r="I342" s="89" t="str">
        <f>IF(tbl_Inventory[[#This Row],[Num In Stock]]&lt;$P$5,"Y","")</f>
        <v/>
      </c>
      <c r="J342" s="90" t="str">
        <f>IF(AND(tbl_Inventory[[#This Row],[Num In Stock]]&lt;Inventory!$P$5,NOT(tbl_Inventory[[#This Row],[On Backorder]]="Y")),"Y","")</f>
        <v/>
      </c>
      <c r="K34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42" s="27">
        <f>IF(tbl_Inventory[[#This Row],[Reorder?]]="Y",VLOOKUP(tbl_Inventory[[#This Row],[Category]],tbl_ReorderQty[],2,FALSE),0)</f>
        <v>0</v>
      </c>
      <c r="M342"/>
      <c r="N342" s="8"/>
      <c r="O342" s="9"/>
      <c r="P342" s="8"/>
      <c r="R342"/>
      <c r="S342" s="8"/>
      <c r="AC342" s="17">
        <v>175</v>
      </c>
    </row>
    <row r="343" spans="1:29" x14ac:dyDescent="0.35">
      <c r="A343" s="22" t="s">
        <v>896</v>
      </c>
      <c r="B343" s="34" t="s">
        <v>897</v>
      </c>
      <c r="C343" s="35" t="s">
        <v>29</v>
      </c>
      <c r="D343" s="35">
        <v>14</v>
      </c>
      <c r="E343" s="35" t="s">
        <v>22</v>
      </c>
      <c r="F343" s="36" t="s">
        <v>22</v>
      </c>
      <c r="G343" s="16">
        <v>169.95</v>
      </c>
      <c r="H343" s="25">
        <f>IF(tbl_Inventory[[#This Row],[Premium?]]="y",tbl_Inventory[[#This Row],[Cost Price]]+(tbl_Inventory[[#This Row],[Cost Price]]*Inventory!$P$4),tbl_Inventory[[#This Row],[Cost Price]]+(tbl_Inventory[[#This Row],[Cost Price]]*Inventory!$P$3))</f>
        <v>200.541</v>
      </c>
      <c r="I343" s="89" t="str">
        <f>IF(tbl_Inventory[[#This Row],[Num In Stock]]&lt;$P$5,"Y","")</f>
        <v/>
      </c>
      <c r="J343" s="90" t="str">
        <f>IF(AND(tbl_Inventory[[#This Row],[Num In Stock]]&lt;Inventory!$P$5,NOT(tbl_Inventory[[#This Row],[On Backorder]]="Y")),"Y","")</f>
        <v/>
      </c>
      <c r="K34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43" s="27">
        <f>IF(tbl_Inventory[[#This Row],[Reorder?]]="Y",VLOOKUP(tbl_Inventory[[#This Row],[Category]],tbl_ReorderQty[],2,FALSE),0)</f>
        <v>0</v>
      </c>
      <c r="M343"/>
      <c r="N343" s="8"/>
      <c r="O343" s="9"/>
      <c r="P343" s="8"/>
      <c r="R343"/>
      <c r="S343" s="8"/>
      <c r="AC343" s="17">
        <v>215</v>
      </c>
    </row>
    <row r="344" spans="1:29" x14ac:dyDescent="0.35">
      <c r="A344" s="22" t="s">
        <v>906</v>
      </c>
      <c r="B344" s="34" t="s">
        <v>907</v>
      </c>
      <c r="C344" s="35" t="s">
        <v>28</v>
      </c>
      <c r="D344" s="35">
        <v>27</v>
      </c>
      <c r="E344" s="35" t="s">
        <v>22</v>
      </c>
      <c r="F344" s="36" t="s">
        <v>22</v>
      </c>
      <c r="G344" s="16">
        <v>3360.9</v>
      </c>
      <c r="H344" s="25">
        <f>IF(tbl_Inventory[[#This Row],[Premium?]]="y",tbl_Inventory[[#This Row],[Cost Price]]+(tbl_Inventory[[#This Row],[Cost Price]]*Inventory!$P$4),tbl_Inventory[[#This Row],[Cost Price]]+(tbl_Inventory[[#This Row],[Cost Price]]*Inventory!$P$3))</f>
        <v>3965.8620000000001</v>
      </c>
      <c r="I344" s="89" t="str">
        <f>IF(tbl_Inventory[[#This Row],[Num In Stock]]&lt;$P$5,"Y","")</f>
        <v/>
      </c>
      <c r="J344" s="90" t="str">
        <f>IF(AND(tbl_Inventory[[#This Row],[Num In Stock]]&lt;Inventory!$P$5,NOT(tbl_Inventory[[#This Row],[On Backorder]]="Y")),"Y","")</f>
        <v/>
      </c>
      <c r="K34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44" s="27">
        <f>IF(tbl_Inventory[[#This Row],[Reorder?]]="Y",VLOOKUP(tbl_Inventory[[#This Row],[Category]],tbl_ReorderQty[],2,FALSE),0)</f>
        <v>0</v>
      </c>
      <c r="M344"/>
      <c r="N344" s="8"/>
      <c r="O344" s="9"/>
      <c r="P344" s="8"/>
      <c r="R344"/>
      <c r="S344" s="8"/>
      <c r="AC344" s="17">
        <v>250</v>
      </c>
    </row>
    <row r="345" spans="1:29" x14ac:dyDescent="0.35">
      <c r="A345" s="18" t="s">
        <v>814</v>
      </c>
      <c r="B345" s="37" t="s">
        <v>815</v>
      </c>
      <c r="C345" s="35" t="s">
        <v>24</v>
      </c>
      <c r="D345" s="35">
        <v>2</v>
      </c>
      <c r="E345" s="35" t="s">
        <v>22</v>
      </c>
      <c r="F345" s="36" t="s">
        <v>22</v>
      </c>
      <c r="G345" s="16">
        <v>101964.85</v>
      </c>
      <c r="H345" s="25">
        <f>IF(tbl_Inventory[[#This Row],[Premium?]]="y",tbl_Inventory[[#This Row],[Cost Price]]+(tbl_Inventory[[#This Row],[Cost Price]]*Inventory!$P$4),tbl_Inventory[[#This Row],[Cost Price]]+(tbl_Inventory[[#This Row],[Cost Price]]*Inventory!$P$3))</f>
        <v>120318.523</v>
      </c>
      <c r="I345" s="89" t="str">
        <f>IF(tbl_Inventory[[#This Row],[Num In Stock]]&lt;$P$5,"Y","")</f>
        <v>Y</v>
      </c>
      <c r="J345" s="90" t="str">
        <f>IF(AND(tbl_Inventory[[#This Row],[Num In Stock]]&lt;Inventory!$P$5,NOT(tbl_Inventory[[#This Row],[On Backorder]]="Y")),"Y","")</f>
        <v>Y</v>
      </c>
      <c r="K34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345" s="27">
        <f>IF(tbl_Inventory[[#This Row],[Reorder?]]="Y",VLOOKUP(tbl_Inventory[[#This Row],[Category]],tbl_ReorderQty[],2,FALSE),0)</f>
        <v>10</v>
      </c>
      <c r="M345"/>
      <c r="N345" s="8"/>
      <c r="O345" s="9"/>
      <c r="P345" s="8"/>
      <c r="R345"/>
      <c r="S345" s="8"/>
      <c r="AC345" s="17">
        <v>310</v>
      </c>
    </row>
    <row r="346" spans="1:29" x14ac:dyDescent="0.35">
      <c r="A346" s="22" t="s">
        <v>902</v>
      </c>
      <c r="B346" s="34" t="s">
        <v>903</v>
      </c>
      <c r="C346" s="35" t="s">
        <v>28</v>
      </c>
      <c r="D346" s="35">
        <v>30</v>
      </c>
      <c r="E346" s="35" t="s">
        <v>22</v>
      </c>
      <c r="F346" s="36" t="s">
        <v>25</v>
      </c>
      <c r="G346" s="16">
        <v>2260.85</v>
      </c>
      <c r="H346" s="25">
        <f>IF(tbl_Inventory[[#This Row],[Premium?]]="y",tbl_Inventory[[#This Row],[Cost Price]]+(tbl_Inventory[[#This Row],[Cost Price]]*Inventory!$P$4),tbl_Inventory[[#This Row],[Cost Price]]+(tbl_Inventory[[#This Row],[Cost Price]]*Inventory!$P$3))</f>
        <v>2826.0625</v>
      </c>
      <c r="I346" s="89" t="str">
        <f>IF(tbl_Inventory[[#This Row],[Num In Stock]]&lt;$P$5,"Y","")</f>
        <v/>
      </c>
      <c r="J346" s="90" t="str">
        <f>IF(AND(tbl_Inventory[[#This Row],[Num In Stock]]&lt;Inventory!$P$5,NOT(tbl_Inventory[[#This Row],[On Backorder]]="Y")),"Y","")</f>
        <v/>
      </c>
      <c r="K34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46" s="27">
        <f>IF(tbl_Inventory[[#This Row],[Reorder?]]="Y",VLOOKUP(tbl_Inventory[[#This Row],[Category]],tbl_ReorderQty[],2,FALSE),0)</f>
        <v>0</v>
      </c>
      <c r="M346"/>
      <c r="N346" s="8"/>
      <c r="O346" s="9"/>
      <c r="P346" s="8"/>
      <c r="R346"/>
      <c r="S346" s="8"/>
      <c r="AC346" s="17">
        <v>65</v>
      </c>
    </row>
    <row r="347" spans="1:29" x14ac:dyDescent="0.35">
      <c r="A347" s="18" t="s">
        <v>810</v>
      </c>
      <c r="B347" s="37" t="s">
        <v>811</v>
      </c>
      <c r="C347" s="35" t="s">
        <v>24</v>
      </c>
      <c r="D347" s="35">
        <v>2</v>
      </c>
      <c r="E347" s="35" t="s">
        <v>22</v>
      </c>
      <c r="F347" s="36" t="s">
        <v>22</v>
      </c>
      <c r="G347" s="16">
        <v>70614.649999999994</v>
      </c>
      <c r="H347" s="25">
        <f>IF(tbl_Inventory[[#This Row],[Premium?]]="y",tbl_Inventory[[#This Row],[Cost Price]]+(tbl_Inventory[[#This Row],[Cost Price]]*Inventory!$P$4),tbl_Inventory[[#This Row],[Cost Price]]+(tbl_Inventory[[#This Row],[Cost Price]]*Inventory!$P$3))</f>
        <v>83325.286999999997</v>
      </c>
      <c r="I347" s="89" t="str">
        <f>IF(tbl_Inventory[[#This Row],[Num In Stock]]&lt;$P$5,"Y","")</f>
        <v>Y</v>
      </c>
      <c r="J347" s="90" t="str">
        <f>IF(AND(tbl_Inventory[[#This Row],[Num In Stock]]&lt;Inventory!$P$5,NOT(tbl_Inventory[[#This Row],[On Backorder]]="Y")),"Y","")</f>
        <v>Y</v>
      </c>
      <c r="K34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347" s="27">
        <f>IF(tbl_Inventory[[#This Row],[Reorder?]]="Y",VLOOKUP(tbl_Inventory[[#This Row],[Category]],tbl_ReorderQty[],2,FALSE),0)</f>
        <v>10</v>
      </c>
      <c r="M347"/>
      <c r="N347" s="8"/>
      <c r="O347" s="9"/>
      <c r="P347" s="8"/>
      <c r="R347"/>
      <c r="S347" s="8"/>
      <c r="AC347" s="17">
        <v>130</v>
      </c>
    </row>
    <row r="348" spans="1:29" x14ac:dyDescent="0.35">
      <c r="A348" s="22" t="s">
        <v>904</v>
      </c>
      <c r="B348" s="34" t="s">
        <v>905</v>
      </c>
      <c r="C348" s="35" t="s">
        <v>28</v>
      </c>
      <c r="D348" s="35">
        <v>24</v>
      </c>
      <c r="E348" s="35" t="s">
        <v>22</v>
      </c>
      <c r="F348" s="36" t="s">
        <v>22</v>
      </c>
      <c r="G348" s="16">
        <v>3492.7</v>
      </c>
      <c r="H348" s="25">
        <f>IF(tbl_Inventory[[#This Row],[Premium?]]="y",tbl_Inventory[[#This Row],[Cost Price]]+(tbl_Inventory[[#This Row],[Cost Price]]*Inventory!$P$4),tbl_Inventory[[#This Row],[Cost Price]]+(tbl_Inventory[[#This Row],[Cost Price]]*Inventory!$P$3))</f>
        <v>4121.3859999999995</v>
      </c>
      <c r="I348" s="89" t="str">
        <f>IF(tbl_Inventory[[#This Row],[Num In Stock]]&lt;$P$5,"Y","")</f>
        <v/>
      </c>
      <c r="J348" s="90" t="str">
        <f>IF(AND(tbl_Inventory[[#This Row],[Num In Stock]]&lt;Inventory!$P$5,NOT(tbl_Inventory[[#This Row],[On Backorder]]="Y")),"Y","")</f>
        <v/>
      </c>
      <c r="K34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48" s="27">
        <f>IF(tbl_Inventory[[#This Row],[Reorder?]]="Y",VLOOKUP(tbl_Inventory[[#This Row],[Category]],tbl_ReorderQty[],2,FALSE),0)</f>
        <v>0</v>
      </c>
      <c r="M348"/>
      <c r="N348" s="8"/>
      <c r="O348" s="9"/>
      <c r="P348" s="8"/>
      <c r="R348"/>
      <c r="S348" s="8"/>
      <c r="AC348" s="17">
        <v>140</v>
      </c>
    </row>
    <row r="349" spans="1:29" x14ac:dyDescent="0.35">
      <c r="A349" s="22" t="s">
        <v>822</v>
      </c>
      <c r="B349" s="34" t="s">
        <v>823</v>
      </c>
      <c r="C349" s="35" t="s">
        <v>29</v>
      </c>
      <c r="D349" s="35">
        <v>19</v>
      </c>
      <c r="E349" s="35" t="s">
        <v>22</v>
      </c>
      <c r="F349" s="36" t="s">
        <v>25</v>
      </c>
      <c r="G349" s="16">
        <v>205.92</v>
      </c>
      <c r="H349" s="25">
        <f>IF(tbl_Inventory[[#This Row],[Premium?]]="y",tbl_Inventory[[#This Row],[Cost Price]]+(tbl_Inventory[[#This Row],[Cost Price]]*Inventory!$P$4),tbl_Inventory[[#This Row],[Cost Price]]+(tbl_Inventory[[#This Row],[Cost Price]]*Inventory!$P$3))</f>
        <v>257.39999999999998</v>
      </c>
      <c r="I349" s="89" t="str">
        <f>IF(tbl_Inventory[[#This Row],[Num In Stock]]&lt;$P$5,"Y","")</f>
        <v/>
      </c>
      <c r="J349" s="90" t="str">
        <f>IF(AND(tbl_Inventory[[#This Row],[Num In Stock]]&lt;Inventory!$P$5,NOT(tbl_Inventory[[#This Row],[On Backorder]]="Y")),"Y","")</f>
        <v/>
      </c>
      <c r="K34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49" s="27">
        <f>IF(tbl_Inventory[[#This Row],[Reorder?]]="Y",VLOOKUP(tbl_Inventory[[#This Row],[Category]],tbl_ReorderQty[],2,FALSE),0)</f>
        <v>0</v>
      </c>
      <c r="M349"/>
      <c r="N349" s="8"/>
      <c r="O349" s="9"/>
      <c r="P349" s="8"/>
      <c r="R349"/>
      <c r="S349" s="8"/>
      <c r="AC349" s="17">
        <v>195</v>
      </c>
    </row>
    <row r="350" spans="1:29" x14ac:dyDescent="0.35">
      <c r="A350" s="22" t="s">
        <v>898</v>
      </c>
      <c r="B350" s="34" t="s">
        <v>899</v>
      </c>
      <c r="C350" s="35" t="s">
        <v>29</v>
      </c>
      <c r="D350" s="35">
        <v>30</v>
      </c>
      <c r="E350" s="35" t="s">
        <v>22</v>
      </c>
      <c r="F350" s="36" t="s">
        <v>25</v>
      </c>
      <c r="G350" s="16">
        <v>874.5</v>
      </c>
      <c r="H350" s="25">
        <f>IF(tbl_Inventory[[#This Row],[Premium?]]="y",tbl_Inventory[[#This Row],[Cost Price]]+(tbl_Inventory[[#This Row],[Cost Price]]*Inventory!$P$4),tbl_Inventory[[#This Row],[Cost Price]]+(tbl_Inventory[[#This Row],[Cost Price]]*Inventory!$P$3))</f>
        <v>1093.125</v>
      </c>
      <c r="I350" s="89" t="str">
        <f>IF(tbl_Inventory[[#This Row],[Num In Stock]]&lt;$P$5,"Y","")</f>
        <v/>
      </c>
      <c r="J350" s="90" t="str">
        <f>IF(AND(tbl_Inventory[[#This Row],[Num In Stock]]&lt;Inventory!$P$5,NOT(tbl_Inventory[[#This Row],[On Backorder]]="Y")),"Y","")</f>
        <v/>
      </c>
      <c r="K35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50" s="27">
        <f>IF(tbl_Inventory[[#This Row],[Reorder?]]="Y",VLOOKUP(tbl_Inventory[[#This Row],[Category]],tbl_ReorderQty[],2,FALSE),0)</f>
        <v>0</v>
      </c>
      <c r="M350"/>
      <c r="N350" s="8"/>
      <c r="O350" s="9"/>
      <c r="P350" s="8"/>
      <c r="R350"/>
      <c r="S350" s="8"/>
      <c r="AC350" s="17">
        <v>22</v>
      </c>
    </row>
    <row r="351" spans="1:29" x14ac:dyDescent="0.35">
      <c r="A351" s="18" t="s">
        <v>812</v>
      </c>
      <c r="B351" s="37" t="s">
        <v>813</v>
      </c>
      <c r="C351" s="35" t="s">
        <v>24</v>
      </c>
      <c r="D351" s="35">
        <v>11</v>
      </c>
      <c r="E351" s="35" t="s">
        <v>22</v>
      </c>
      <c r="F351" s="36" t="s">
        <v>25</v>
      </c>
      <c r="G351" s="16">
        <v>152949.85</v>
      </c>
      <c r="H351" s="25">
        <f>IF(tbl_Inventory[[#This Row],[Premium?]]="y",tbl_Inventory[[#This Row],[Cost Price]]+(tbl_Inventory[[#This Row],[Cost Price]]*Inventory!$P$4),tbl_Inventory[[#This Row],[Cost Price]]+(tbl_Inventory[[#This Row],[Cost Price]]*Inventory!$P$3))</f>
        <v>191187.3125</v>
      </c>
      <c r="I351" s="89" t="str">
        <f>IF(tbl_Inventory[[#This Row],[Num In Stock]]&lt;$P$5,"Y","")</f>
        <v/>
      </c>
      <c r="J351" s="90" t="str">
        <f>IF(AND(tbl_Inventory[[#This Row],[Num In Stock]]&lt;Inventory!$P$5,NOT(tbl_Inventory[[#This Row],[On Backorder]]="Y")),"Y","")</f>
        <v/>
      </c>
      <c r="K35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51" s="27">
        <f>IF(tbl_Inventory[[#This Row],[Reorder?]]="Y",VLOOKUP(tbl_Inventory[[#This Row],[Category]],tbl_ReorderQty[],2,FALSE),0)</f>
        <v>0</v>
      </c>
      <c r="M351"/>
      <c r="N351" s="8"/>
      <c r="O351" s="9"/>
      <c r="P351" s="8"/>
      <c r="R351"/>
      <c r="S351" s="8"/>
      <c r="AC351" s="17">
        <v>77</v>
      </c>
    </row>
    <row r="352" spans="1:29" x14ac:dyDescent="0.35">
      <c r="A352" s="22" t="s">
        <v>826</v>
      </c>
      <c r="B352" s="34" t="s">
        <v>827</v>
      </c>
      <c r="C352" s="35" t="s">
        <v>29</v>
      </c>
      <c r="D352" s="35">
        <v>23</v>
      </c>
      <c r="E352" s="35" t="s">
        <v>22</v>
      </c>
      <c r="F352" s="36" t="s">
        <v>25</v>
      </c>
      <c r="G352" s="16">
        <v>209.88</v>
      </c>
      <c r="H352" s="25">
        <f>IF(tbl_Inventory[[#This Row],[Premium?]]="y",tbl_Inventory[[#This Row],[Cost Price]]+(tbl_Inventory[[#This Row],[Cost Price]]*Inventory!$P$4),tbl_Inventory[[#This Row],[Cost Price]]+(tbl_Inventory[[#This Row],[Cost Price]]*Inventory!$P$3))</f>
        <v>262.35000000000002</v>
      </c>
      <c r="I352" s="89" t="str">
        <f>IF(tbl_Inventory[[#This Row],[Num In Stock]]&lt;$P$5,"Y","")</f>
        <v/>
      </c>
      <c r="J352" s="90" t="str">
        <f>IF(AND(tbl_Inventory[[#This Row],[Num In Stock]]&lt;Inventory!$P$5,NOT(tbl_Inventory[[#This Row],[On Backorder]]="Y")),"Y","")</f>
        <v/>
      </c>
      <c r="K35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52" s="27">
        <f>IF(tbl_Inventory[[#This Row],[Reorder?]]="Y",VLOOKUP(tbl_Inventory[[#This Row],[Category]],tbl_ReorderQty[],2,FALSE),0)</f>
        <v>0</v>
      </c>
      <c r="M352"/>
      <c r="N352" s="8"/>
      <c r="O352" s="9"/>
      <c r="P352" s="8"/>
      <c r="R352"/>
      <c r="S352" s="8"/>
      <c r="AC352" s="17">
        <v>8795</v>
      </c>
    </row>
    <row r="353" spans="1:29" x14ac:dyDescent="0.35">
      <c r="A353" s="22" t="s">
        <v>862</v>
      </c>
      <c r="B353" s="34" t="s">
        <v>863</v>
      </c>
      <c r="C353" s="35" t="s">
        <v>24</v>
      </c>
      <c r="D353" s="35">
        <v>29</v>
      </c>
      <c r="E353" s="35" t="s">
        <v>22</v>
      </c>
      <c r="F353" s="36" t="s">
        <v>25</v>
      </c>
      <c r="G353" s="16">
        <v>10862.8</v>
      </c>
      <c r="H353" s="25">
        <f>IF(tbl_Inventory[[#This Row],[Premium?]]="y",tbl_Inventory[[#This Row],[Cost Price]]+(tbl_Inventory[[#This Row],[Cost Price]]*Inventory!$P$4),tbl_Inventory[[#This Row],[Cost Price]]+(tbl_Inventory[[#This Row],[Cost Price]]*Inventory!$P$3))</f>
        <v>13578.5</v>
      </c>
      <c r="I353" s="89" t="str">
        <f>IF(tbl_Inventory[[#This Row],[Num In Stock]]&lt;$P$5,"Y","")</f>
        <v/>
      </c>
      <c r="J353" s="90" t="str">
        <f>IF(AND(tbl_Inventory[[#This Row],[Num In Stock]]&lt;Inventory!$P$5,NOT(tbl_Inventory[[#This Row],[On Backorder]]="Y")),"Y","")</f>
        <v/>
      </c>
      <c r="K35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53" s="27">
        <f>IF(tbl_Inventory[[#This Row],[Reorder?]]="Y",VLOOKUP(tbl_Inventory[[#This Row],[Category]],tbl_ReorderQty[],2,FALSE),0)</f>
        <v>0</v>
      </c>
      <c r="M353"/>
      <c r="N353" s="8"/>
      <c r="O353" s="9"/>
      <c r="P353" s="8"/>
      <c r="R353"/>
      <c r="S353" s="8"/>
      <c r="AC353" s="17">
        <v>710</v>
      </c>
    </row>
    <row r="354" spans="1:29" x14ac:dyDescent="0.35">
      <c r="A354" s="22" t="s">
        <v>860</v>
      </c>
      <c r="B354" s="34" t="s">
        <v>861</v>
      </c>
      <c r="C354" s="35" t="s">
        <v>24</v>
      </c>
      <c r="D354" s="35">
        <v>19</v>
      </c>
      <c r="E354" s="35" t="s">
        <v>22</v>
      </c>
      <c r="F354" s="36" t="s">
        <v>22</v>
      </c>
      <c r="G354" s="16">
        <v>42630.9</v>
      </c>
      <c r="H354" s="25">
        <f>IF(tbl_Inventory[[#This Row],[Premium?]]="y",tbl_Inventory[[#This Row],[Cost Price]]+(tbl_Inventory[[#This Row],[Cost Price]]*Inventory!$P$4),tbl_Inventory[[#This Row],[Cost Price]]+(tbl_Inventory[[#This Row],[Cost Price]]*Inventory!$P$3))</f>
        <v>50304.462</v>
      </c>
      <c r="I354" s="89" t="str">
        <f>IF(tbl_Inventory[[#This Row],[Num In Stock]]&lt;$P$5,"Y","")</f>
        <v/>
      </c>
      <c r="J354" s="90" t="str">
        <f>IF(AND(tbl_Inventory[[#This Row],[Num In Stock]]&lt;Inventory!$P$5,NOT(tbl_Inventory[[#This Row],[On Backorder]]="Y")),"Y","")</f>
        <v/>
      </c>
      <c r="K35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54" s="27">
        <f>IF(tbl_Inventory[[#This Row],[Reorder?]]="Y",VLOOKUP(tbl_Inventory[[#This Row],[Category]],tbl_ReorderQty[],2,FALSE),0)</f>
        <v>0</v>
      </c>
      <c r="M354"/>
      <c r="N354" s="8"/>
      <c r="O354" s="9"/>
      <c r="P354" s="8"/>
      <c r="R354"/>
      <c r="S354" s="8"/>
      <c r="AC354" s="17">
        <v>710</v>
      </c>
    </row>
    <row r="355" spans="1:29" x14ac:dyDescent="0.35">
      <c r="A355" s="22" t="s">
        <v>872</v>
      </c>
      <c r="B355" s="34" t="s">
        <v>873</v>
      </c>
      <c r="C355" s="35" t="s">
        <v>24</v>
      </c>
      <c r="D355" s="35">
        <v>18</v>
      </c>
      <c r="E355" s="35" t="s">
        <v>22</v>
      </c>
      <c r="F355" s="36" t="s">
        <v>22</v>
      </c>
      <c r="G355" s="16">
        <v>20190.900000000001</v>
      </c>
      <c r="H355" s="25">
        <f>IF(tbl_Inventory[[#This Row],[Premium?]]="y",tbl_Inventory[[#This Row],[Cost Price]]+(tbl_Inventory[[#This Row],[Cost Price]]*Inventory!$P$4),tbl_Inventory[[#This Row],[Cost Price]]+(tbl_Inventory[[#This Row],[Cost Price]]*Inventory!$P$3))</f>
        <v>23825.262000000002</v>
      </c>
      <c r="I355" s="89" t="str">
        <f>IF(tbl_Inventory[[#This Row],[Num In Stock]]&lt;$P$5,"Y","")</f>
        <v/>
      </c>
      <c r="J355" s="90" t="str">
        <f>IF(AND(tbl_Inventory[[#This Row],[Num In Stock]]&lt;Inventory!$P$5,NOT(tbl_Inventory[[#This Row],[On Backorder]]="Y")),"Y","")</f>
        <v/>
      </c>
      <c r="K35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55" s="27">
        <f>IF(tbl_Inventory[[#This Row],[Reorder?]]="Y",VLOOKUP(tbl_Inventory[[#This Row],[Category]],tbl_ReorderQty[],2,FALSE),0)</f>
        <v>0</v>
      </c>
      <c r="M355"/>
      <c r="N355" s="8"/>
      <c r="O355" s="9"/>
      <c r="P355" s="8"/>
      <c r="R355"/>
      <c r="S355" s="8"/>
      <c r="AC355" s="17">
        <v>710</v>
      </c>
    </row>
    <row r="356" spans="1:29" x14ac:dyDescent="0.35">
      <c r="A356" s="22" t="s">
        <v>868</v>
      </c>
      <c r="B356" s="34" t="s">
        <v>869</v>
      </c>
      <c r="C356" s="35" t="s">
        <v>24</v>
      </c>
      <c r="D356" s="35">
        <v>31</v>
      </c>
      <c r="E356" s="35" t="s">
        <v>22</v>
      </c>
      <c r="F356" s="36" t="s">
        <v>25</v>
      </c>
      <c r="G356" s="16">
        <v>22434.9</v>
      </c>
      <c r="H356" s="25">
        <f>IF(tbl_Inventory[[#This Row],[Premium?]]="y",tbl_Inventory[[#This Row],[Cost Price]]+(tbl_Inventory[[#This Row],[Cost Price]]*Inventory!$P$4),tbl_Inventory[[#This Row],[Cost Price]]+(tbl_Inventory[[#This Row],[Cost Price]]*Inventory!$P$3))</f>
        <v>28043.625</v>
      </c>
      <c r="I356" s="89" t="str">
        <f>IF(tbl_Inventory[[#This Row],[Num In Stock]]&lt;$P$5,"Y","")</f>
        <v/>
      </c>
      <c r="J356" s="90" t="str">
        <f>IF(AND(tbl_Inventory[[#This Row],[Num In Stock]]&lt;Inventory!$P$5,NOT(tbl_Inventory[[#This Row],[On Backorder]]="Y")),"Y","")</f>
        <v/>
      </c>
      <c r="K35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56" s="27">
        <f>IF(tbl_Inventory[[#This Row],[Reorder?]]="Y",VLOOKUP(tbl_Inventory[[#This Row],[Category]],tbl_ReorderQty[],2,FALSE),0)</f>
        <v>0</v>
      </c>
      <c r="M356"/>
      <c r="N356" s="8"/>
      <c r="O356" s="9"/>
      <c r="P356" s="8"/>
      <c r="R356"/>
      <c r="S356" s="8"/>
      <c r="AC356" s="17">
        <v>710</v>
      </c>
    </row>
    <row r="357" spans="1:29" x14ac:dyDescent="0.35">
      <c r="A357" s="22" t="s">
        <v>874</v>
      </c>
      <c r="B357" s="34" t="s">
        <v>875</v>
      </c>
      <c r="C357" s="35" t="s">
        <v>24</v>
      </c>
      <c r="D357" s="35">
        <v>5</v>
      </c>
      <c r="E357" s="35" t="s">
        <v>25</v>
      </c>
      <c r="F357" s="36" t="s">
        <v>25</v>
      </c>
      <c r="G357" s="16">
        <v>21312.9</v>
      </c>
      <c r="H357" s="25">
        <f>IF(tbl_Inventory[[#This Row],[Premium?]]="y",tbl_Inventory[[#This Row],[Cost Price]]+(tbl_Inventory[[#This Row],[Cost Price]]*Inventory!$P$4),tbl_Inventory[[#This Row],[Cost Price]]+(tbl_Inventory[[#This Row],[Cost Price]]*Inventory!$P$3))</f>
        <v>26641.125</v>
      </c>
      <c r="I357" s="89" t="str">
        <f>IF(tbl_Inventory[[#This Row],[Num In Stock]]&lt;$P$5,"Y","")</f>
        <v>Y</v>
      </c>
      <c r="J357" s="90" t="str">
        <f>IF(AND(tbl_Inventory[[#This Row],[Num In Stock]]&lt;Inventory!$P$5,NOT(tbl_Inventory[[#This Row],[On Backorder]]="Y")),"Y","")</f>
        <v/>
      </c>
      <c r="K35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57" s="27">
        <f>IF(tbl_Inventory[[#This Row],[Reorder?]]="Y",VLOOKUP(tbl_Inventory[[#This Row],[Category]],tbl_ReorderQty[],2,FALSE),0)</f>
        <v>0</v>
      </c>
      <c r="M357"/>
      <c r="N357" s="8"/>
      <c r="O357" s="9"/>
      <c r="P357" s="8"/>
      <c r="R357"/>
      <c r="S357" s="8"/>
      <c r="AC357" s="17">
        <v>710</v>
      </c>
    </row>
    <row r="358" spans="1:29" x14ac:dyDescent="0.35">
      <c r="A358" s="22" t="s">
        <v>866</v>
      </c>
      <c r="B358" s="34" t="s">
        <v>867</v>
      </c>
      <c r="C358" s="35" t="s">
        <v>24</v>
      </c>
      <c r="D358" s="35">
        <v>6</v>
      </c>
      <c r="E358" s="35" t="s">
        <v>25</v>
      </c>
      <c r="F358" s="36" t="s">
        <v>22</v>
      </c>
      <c r="G358" s="16">
        <v>22434.9</v>
      </c>
      <c r="H358" s="25">
        <f>IF(tbl_Inventory[[#This Row],[Premium?]]="y",tbl_Inventory[[#This Row],[Cost Price]]+(tbl_Inventory[[#This Row],[Cost Price]]*Inventory!$P$4),tbl_Inventory[[#This Row],[Cost Price]]+(tbl_Inventory[[#This Row],[Cost Price]]*Inventory!$P$3))</f>
        <v>26473.182000000001</v>
      </c>
      <c r="I358" s="89" t="str">
        <f>IF(tbl_Inventory[[#This Row],[Num In Stock]]&lt;$P$5,"Y","")</f>
        <v>Y</v>
      </c>
      <c r="J358" s="90" t="str">
        <f>IF(AND(tbl_Inventory[[#This Row],[Num In Stock]]&lt;Inventory!$P$5,NOT(tbl_Inventory[[#This Row],[On Backorder]]="Y")),"Y","")</f>
        <v/>
      </c>
      <c r="K35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58" s="27">
        <f>IF(tbl_Inventory[[#This Row],[Reorder?]]="Y",VLOOKUP(tbl_Inventory[[#This Row],[Category]],tbl_ReorderQty[],2,FALSE),0)</f>
        <v>0</v>
      </c>
      <c r="M358"/>
      <c r="N358" s="8"/>
      <c r="O358" s="9"/>
      <c r="P358" s="8"/>
      <c r="R358"/>
      <c r="S358" s="8"/>
      <c r="AC358" s="17">
        <v>710</v>
      </c>
    </row>
    <row r="359" spans="1:29" x14ac:dyDescent="0.35">
      <c r="A359" s="22" t="s">
        <v>878</v>
      </c>
      <c r="B359" s="34" t="s">
        <v>879</v>
      </c>
      <c r="C359" s="35" t="s">
        <v>24</v>
      </c>
      <c r="D359" s="35">
        <v>32</v>
      </c>
      <c r="E359" s="35" t="s">
        <v>22</v>
      </c>
      <c r="F359" s="36" t="s">
        <v>25</v>
      </c>
      <c r="G359" s="16">
        <v>30288.9</v>
      </c>
      <c r="H359" s="25">
        <f>IF(tbl_Inventory[[#This Row],[Premium?]]="y",tbl_Inventory[[#This Row],[Cost Price]]+(tbl_Inventory[[#This Row],[Cost Price]]*Inventory!$P$4),tbl_Inventory[[#This Row],[Cost Price]]+(tbl_Inventory[[#This Row],[Cost Price]]*Inventory!$P$3))</f>
        <v>37861.125</v>
      </c>
      <c r="I359" s="89" t="str">
        <f>IF(tbl_Inventory[[#This Row],[Num In Stock]]&lt;$P$5,"Y","")</f>
        <v/>
      </c>
      <c r="J359" s="90" t="str">
        <f>IF(AND(tbl_Inventory[[#This Row],[Num In Stock]]&lt;Inventory!$P$5,NOT(tbl_Inventory[[#This Row],[On Backorder]]="Y")),"Y","")</f>
        <v/>
      </c>
      <c r="K35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59" s="27">
        <f>IF(tbl_Inventory[[#This Row],[Reorder?]]="Y",VLOOKUP(tbl_Inventory[[#This Row],[Category]],tbl_ReorderQty[],2,FALSE),0)</f>
        <v>0</v>
      </c>
      <c r="M359"/>
      <c r="N359" s="8"/>
      <c r="O359" s="9"/>
      <c r="P359" s="8"/>
      <c r="R359"/>
      <c r="S359" s="8"/>
      <c r="AC359" s="17">
        <v>195</v>
      </c>
    </row>
    <row r="360" spans="1:29" x14ac:dyDescent="0.35">
      <c r="A360" s="22" t="s">
        <v>880</v>
      </c>
      <c r="B360" s="34" t="s">
        <v>881</v>
      </c>
      <c r="C360" s="35" t="s">
        <v>24</v>
      </c>
      <c r="D360" s="35">
        <v>30</v>
      </c>
      <c r="E360" s="35" t="s">
        <v>22</v>
      </c>
      <c r="F360" s="36" t="s">
        <v>22</v>
      </c>
      <c r="G360" s="16">
        <v>33225.699999999997</v>
      </c>
      <c r="H360" s="25">
        <f>IF(tbl_Inventory[[#This Row],[Premium?]]="y",tbl_Inventory[[#This Row],[Cost Price]]+(tbl_Inventory[[#This Row],[Cost Price]]*Inventory!$P$4),tbl_Inventory[[#This Row],[Cost Price]]+(tbl_Inventory[[#This Row],[Cost Price]]*Inventory!$P$3))</f>
        <v>39206.325999999994</v>
      </c>
      <c r="I360" s="89" t="str">
        <f>IF(tbl_Inventory[[#This Row],[Num In Stock]]&lt;$P$5,"Y","")</f>
        <v/>
      </c>
      <c r="J360" s="90" t="str">
        <f>IF(AND(tbl_Inventory[[#This Row],[Num In Stock]]&lt;Inventory!$P$5,NOT(tbl_Inventory[[#This Row],[On Backorder]]="Y")),"Y","")</f>
        <v/>
      </c>
      <c r="K36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60" s="27">
        <f>IF(tbl_Inventory[[#This Row],[Reorder?]]="Y",VLOOKUP(tbl_Inventory[[#This Row],[Category]],tbl_ReorderQty[],2,FALSE),0)</f>
        <v>0</v>
      </c>
      <c r="M360"/>
      <c r="N360" s="8"/>
      <c r="O360" s="9"/>
      <c r="P360" s="8"/>
      <c r="R360"/>
      <c r="S360" s="8"/>
      <c r="AC360" s="17">
        <v>215</v>
      </c>
    </row>
    <row r="361" spans="1:29" x14ac:dyDescent="0.35">
      <c r="A361" s="22" t="s">
        <v>882</v>
      </c>
      <c r="B361" s="34" t="s">
        <v>883</v>
      </c>
      <c r="C361" s="35" t="s">
        <v>27</v>
      </c>
      <c r="D361" s="35">
        <v>32</v>
      </c>
      <c r="E361" s="35" t="s">
        <v>22</v>
      </c>
      <c r="F361" s="36" t="s">
        <v>25</v>
      </c>
      <c r="G361" s="16">
        <v>7573.7</v>
      </c>
      <c r="H361" s="25">
        <f>IF(tbl_Inventory[[#This Row],[Premium?]]="y",tbl_Inventory[[#This Row],[Cost Price]]+(tbl_Inventory[[#This Row],[Cost Price]]*Inventory!$P$4),tbl_Inventory[[#This Row],[Cost Price]]+(tbl_Inventory[[#This Row],[Cost Price]]*Inventory!$P$3))</f>
        <v>9467.125</v>
      </c>
      <c r="I361" s="89" t="str">
        <f>IF(tbl_Inventory[[#This Row],[Num In Stock]]&lt;$P$5,"Y","")</f>
        <v/>
      </c>
      <c r="J361" s="90" t="str">
        <f>IF(AND(tbl_Inventory[[#This Row],[Num In Stock]]&lt;Inventory!$P$5,NOT(tbl_Inventory[[#This Row],[On Backorder]]="Y")),"Y","")</f>
        <v/>
      </c>
      <c r="K36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61" s="27">
        <f>IF(tbl_Inventory[[#This Row],[Reorder?]]="Y",VLOOKUP(tbl_Inventory[[#This Row],[Category]],tbl_ReorderQty[],2,FALSE),0)</f>
        <v>0</v>
      </c>
      <c r="M361"/>
      <c r="N361" s="8"/>
      <c r="O361" s="9"/>
      <c r="P361" s="8"/>
      <c r="R361"/>
      <c r="S361" s="8"/>
      <c r="AC361" s="17">
        <v>140</v>
      </c>
    </row>
    <row r="362" spans="1:29" x14ac:dyDescent="0.35">
      <c r="A362" s="22" t="s">
        <v>876</v>
      </c>
      <c r="B362" s="34" t="s">
        <v>877</v>
      </c>
      <c r="C362" s="35" t="s">
        <v>27</v>
      </c>
      <c r="D362" s="35">
        <v>11</v>
      </c>
      <c r="E362" s="35" t="s">
        <v>22</v>
      </c>
      <c r="F362" s="36" t="s">
        <v>22</v>
      </c>
      <c r="G362" s="16">
        <v>5714.8</v>
      </c>
      <c r="H362" s="25">
        <f>IF(tbl_Inventory[[#This Row],[Premium?]]="y",tbl_Inventory[[#This Row],[Cost Price]]+(tbl_Inventory[[#This Row],[Cost Price]]*Inventory!$P$4),tbl_Inventory[[#This Row],[Cost Price]]+(tbl_Inventory[[#This Row],[Cost Price]]*Inventory!$P$3))</f>
        <v>6743.4639999999999</v>
      </c>
      <c r="I362" s="89" t="str">
        <f>IF(tbl_Inventory[[#This Row],[Num In Stock]]&lt;$P$5,"Y","")</f>
        <v/>
      </c>
      <c r="J362" s="90" t="str">
        <f>IF(AND(tbl_Inventory[[#This Row],[Num In Stock]]&lt;Inventory!$P$5,NOT(tbl_Inventory[[#This Row],[On Backorder]]="Y")),"Y","")</f>
        <v/>
      </c>
      <c r="K36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62" s="27">
        <f>IF(tbl_Inventory[[#This Row],[Reorder?]]="Y",VLOOKUP(tbl_Inventory[[#This Row],[Category]],tbl_ReorderQty[],2,FALSE),0)</f>
        <v>0</v>
      </c>
      <c r="M362"/>
      <c r="N362" s="8"/>
      <c r="O362" s="9"/>
      <c r="P362" s="8"/>
      <c r="R362"/>
      <c r="S362" s="8"/>
      <c r="AC362" s="17">
        <v>765</v>
      </c>
    </row>
    <row r="363" spans="1:29" x14ac:dyDescent="0.35">
      <c r="A363" s="22" t="s">
        <v>884</v>
      </c>
      <c r="B363" s="34" t="s">
        <v>885</v>
      </c>
      <c r="C363" s="35" t="s">
        <v>27</v>
      </c>
      <c r="D363" s="35">
        <v>14</v>
      </c>
      <c r="E363" s="35" t="s">
        <v>22</v>
      </c>
      <c r="F363" s="36" t="s">
        <v>25</v>
      </c>
      <c r="G363" s="16">
        <v>9322.7000000000007</v>
      </c>
      <c r="H363" s="25">
        <f>IF(tbl_Inventory[[#This Row],[Premium?]]="y",tbl_Inventory[[#This Row],[Cost Price]]+(tbl_Inventory[[#This Row],[Cost Price]]*Inventory!$P$4),tbl_Inventory[[#This Row],[Cost Price]]+(tbl_Inventory[[#This Row],[Cost Price]]*Inventory!$P$3))</f>
        <v>11653.375</v>
      </c>
      <c r="I363" s="89" t="str">
        <f>IF(tbl_Inventory[[#This Row],[Num In Stock]]&lt;$P$5,"Y","")</f>
        <v/>
      </c>
      <c r="J363" s="90" t="str">
        <f>IF(AND(tbl_Inventory[[#This Row],[Num In Stock]]&lt;Inventory!$P$5,NOT(tbl_Inventory[[#This Row],[On Backorder]]="Y")),"Y","")</f>
        <v/>
      </c>
      <c r="K36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63" s="27">
        <f>IF(tbl_Inventory[[#This Row],[Reorder?]]="Y",VLOOKUP(tbl_Inventory[[#This Row],[Category]],tbl_ReorderQty[],2,FALSE),0)</f>
        <v>0</v>
      </c>
      <c r="M363"/>
      <c r="N363" s="8"/>
      <c r="O363" s="9"/>
      <c r="P363" s="8"/>
      <c r="R363"/>
      <c r="S363" s="8"/>
      <c r="AC363" s="17">
        <v>35</v>
      </c>
    </row>
    <row r="364" spans="1:29" x14ac:dyDescent="0.35">
      <c r="A364" s="22" t="s">
        <v>864</v>
      </c>
      <c r="B364" s="34" t="s">
        <v>865</v>
      </c>
      <c r="C364" s="35" t="s">
        <v>24</v>
      </c>
      <c r="D364" s="35">
        <v>11</v>
      </c>
      <c r="E364" s="35" t="s">
        <v>22</v>
      </c>
      <c r="F364" s="36" t="s">
        <v>25</v>
      </c>
      <c r="G364" s="16">
        <v>22874.799999999999</v>
      </c>
      <c r="H364" s="25">
        <f>IF(tbl_Inventory[[#This Row],[Premium?]]="y",tbl_Inventory[[#This Row],[Cost Price]]+(tbl_Inventory[[#This Row],[Cost Price]]*Inventory!$P$4),tbl_Inventory[[#This Row],[Cost Price]]+(tbl_Inventory[[#This Row],[Cost Price]]*Inventory!$P$3))</f>
        <v>28593.5</v>
      </c>
      <c r="I364" s="89" t="str">
        <f>IF(tbl_Inventory[[#This Row],[Num In Stock]]&lt;$P$5,"Y","")</f>
        <v/>
      </c>
      <c r="J364" s="90" t="str">
        <f>IF(AND(tbl_Inventory[[#This Row],[Num In Stock]]&lt;Inventory!$P$5,NOT(tbl_Inventory[[#This Row],[On Backorder]]="Y")),"Y","")</f>
        <v/>
      </c>
      <c r="K36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64" s="27">
        <f>IF(tbl_Inventory[[#This Row],[Reorder?]]="Y",VLOOKUP(tbl_Inventory[[#This Row],[Category]],tbl_ReorderQty[],2,FALSE),0)</f>
        <v>0</v>
      </c>
      <c r="M364"/>
      <c r="N364" s="8"/>
      <c r="O364" s="9"/>
      <c r="P364" s="8"/>
      <c r="R364"/>
      <c r="S364" s="8"/>
      <c r="AC364" s="17">
        <v>38495</v>
      </c>
    </row>
    <row r="365" spans="1:29" x14ac:dyDescent="0.35">
      <c r="A365" s="22" t="s">
        <v>858</v>
      </c>
      <c r="B365" s="34" t="s">
        <v>859</v>
      </c>
      <c r="C365" s="35" t="s">
        <v>24</v>
      </c>
      <c r="D365" s="35">
        <v>8</v>
      </c>
      <c r="E365" s="35" t="s">
        <v>25</v>
      </c>
      <c r="F365" s="36" t="s">
        <v>22</v>
      </c>
      <c r="G365" s="16">
        <v>41970.7</v>
      </c>
      <c r="H365" s="25">
        <f>IF(tbl_Inventory[[#This Row],[Premium?]]="y",tbl_Inventory[[#This Row],[Cost Price]]+(tbl_Inventory[[#This Row],[Cost Price]]*Inventory!$P$4),tbl_Inventory[[#This Row],[Cost Price]]+(tbl_Inventory[[#This Row],[Cost Price]]*Inventory!$P$3))</f>
        <v>49525.425999999992</v>
      </c>
      <c r="I365" s="89" t="str">
        <f>IF(tbl_Inventory[[#This Row],[Num In Stock]]&lt;$P$5,"Y","")</f>
        <v>Y</v>
      </c>
      <c r="J365" s="90" t="str">
        <f>IF(AND(tbl_Inventory[[#This Row],[Num In Stock]]&lt;Inventory!$P$5,NOT(tbl_Inventory[[#This Row],[On Backorder]]="Y")),"Y","")</f>
        <v/>
      </c>
      <c r="K36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65" s="27">
        <f>IF(tbl_Inventory[[#This Row],[Reorder?]]="Y",VLOOKUP(tbl_Inventory[[#This Row],[Category]],tbl_ReorderQty[],2,FALSE),0)</f>
        <v>0</v>
      </c>
      <c r="M365"/>
      <c r="N365" s="8"/>
      <c r="O365" s="9"/>
      <c r="P365" s="8"/>
      <c r="R365"/>
      <c r="S365" s="8"/>
      <c r="AC365" s="17">
        <v>28595</v>
      </c>
    </row>
    <row r="366" spans="1:29" x14ac:dyDescent="0.35">
      <c r="A366" s="22" t="s">
        <v>870</v>
      </c>
      <c r="B366" s="34" t="s">
        <v>871</v>
      </c>
      <c r="C366" s="35" t="s">
        <v>24</v>
      </c>
      <c r="D366" s="35">
        <v>0</v>
      </c>
      <c r="E366" s="35" t="s">
        <v>25</v>
      </c>
      <c r="F366" s="36" t="s">
        <v>22</v>
      </c>
      <c r="G366" s="16">
        <v>34314.800000000003</v>
      </c>
      <c r="H366" s="25">
        <f>IF(tbl_Inventory[[#This Row],[Premium?]]="y",tbl_Inventory[[#This Row],[Cost Price]]+(tbl_Inventory[[#This Row],[Cost Price]]*Inventory!$P$4),tbl_Inventory[[#This Row],[Cost Price]]+(tbl_Inventory[[#This Row],[Cost Price]]*Inventory!$P$3))</f>
        <v>40491.464000000007</v>
      </c>
      <c r="I366" s="89" t="str">
        <f>IF(tbl_Inventory[[#This Row],[Num In Stock]]&lt;$P$5,"Y","")</f>
        <v>Y</v>
      </c>
      <c r="J366" s="90" t="str">
        <f>IF(AND(tbl_Inventory[[#This Row],[Num In Stock]]&lt;Inventory!$P$5,NOT(tbl_Inventory[[#This Row],[On Backorder]]="Y")),"Y","")</f>
        <v/>
      </c>
      <c r="K36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66" s="27">
        <f>IF(tbl_Inventory[[#This Row],[Reorder?]]="Y",VLOOKUP(tbl_Inventory[[#This Row],[Category]],tbl_ReorderQty[],2,FALSE),0)</f>
        <v>0</v>
      </c>
      <c r="M366"/>
      <c r="N366" s="8"/>
      <c r="O366" s="9"/>
      <c r="P366" s="8"/>
      <c r="R366"/>
      <c r="S366" s="8"/>
      <c r="AC366" s="17">
        <v>18695</v>
      </c>
    </row>
    <row r="367" spans="1:29" x14ac:dyDescent="0.35">
      <c r="A367" s="18" t="s">
        <v>928</v>
      </c>
      <c r="B367" s="37" t="s">
        <v>929</v>
      </c>
      <c r="C367" s="35" t="s">
        <v>28</v>
      </c>
      <c r="D367" s="35">
        <v>23</v>
      </c>
      <c r="E367" s="35" t="s">
        <v>22</v>
      </c>
      <c r="F367" s="36" t="s">
        <v>25</v>
      </c>
      <c r="G367" s="16">
        <v>2514.75</v>
      </c>
      <c r="H367" s="25">
        <f>IF(tbl_Inventory[[#This Row],[Premium?]]="y",tbl_Inventory[[#This Row],[Cost Price]]+(tbl_Inventory[[#This Row],[Cost Price]]*Inventory!$P$4),tbl_Inventory[[#This Row],[Cost Price]]+(tbl_Inventory[[#This Row],[Cost Price]]*Inventory!$P$3))</f>
        <v>3143.4375</v>
      </c>
      <c r="I367" s="89" t="str">
        <f>IF(tbl_Inventory[[#This Row],[Num In Stock]]&lt;$P$5,"Y","")</f>
        <v/>
      </c>
      <c r="J367" s="90" t="str">
        <f>IF(AND(tbl_Inventory[[#This Row],[Num In Stock]]&lt;Inventory!$P$5,NOT(tbl_Inventory[[#This Row],[On Backorder]]="Y")),"Y","")</f>
        <v/>
      </c>
      <c r="K36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67" s="27">
        <f>IF(tbl_Inventory[[#This Row],[Reorder?]]="Y",VLOOKUP(tbl_Inventory[[#This Row],[Category]],tbl_ReorderQty[],2,FALSE),0)</f>
        <v>0</v>
      </c>
      <c r="M367"/>
      <c r="N367" s="8"/>
      <c r="O367" s="9"/>
      <c r="P367" s="8"/>
      <c r="R367"/>
      <c r="S367" s="8"/>
      <c r="AC367" s="17">
        <v>40395</v>
      </c>
    </row>
    <row r="368" spans="1:29" x14ac:dyDescent="0.35">
      <c r="A368" s="18" t="s">
        <v>930</v>
      </c>
      <c r="B368" s="37" t="s">
        <v>931</v>
      </c>
      <c r="C368" s="35" t="s">
        <v>28</v>
      </c>
      <c r="D368" s="35">
        <v>25</v>
      </c>
      <c r="E368" s="35" t="s">
        <v>22</v>
      </c>
      <c r="F368" s="36" t="s">
        <v>22</v>
      </c>
      <c r="G368" s="16">
        <v>2930.35</v>
      </c>
      <c r="H368" s="25">
        <f>IF(tbl_Inventory[[#This Row],[Premium?]]="y",tbl_Inventory[[#This Row],[Cost Price]]+(tbl_Inventory[[#This Row],[Cost Price]]*Inventory!$P$4),tbl_Inventory[[#This Row],[Cost Price]]+(tbl_Inventory[[#This Row],[Cost Price]]*Inventory!$P$3))</f>
        <v>3457.8130000000001</v>
      </c>
      <c r="I368" s="89" t="str">
        <f>IF(tbl_Inventory[[#This Row],[Num In Stock]]&lt;$P$5,"Y","")</f>
        <v/>
      </c>
      <c r="J368" s="90" t="str">
        <f>IF(AND(tbl_Inventory[[#This Row],[Num In Stock]]&lt;Inventory!$P$5,NOT(tbl_Inventory[[#This Row],[On Backorder]]="Y")),"Y","")</f>
        <v/>
      </c>
      <c r="K36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68" s="27">
        <f>IF(tbl_Inventory[[#This Row],[Reorder?]]="Y",VLOOKUP(tbl_Inventory[[#This Row],[Category]],tbl_ReorderQty[],2,FALSE),0)</f>
        <v>0</v>
      </c>
      <c r="M368"/>
      <c r="N368" s="8"/>
      <c r="O368" s="9"/>
      <c r="P368" s="8"/>
      <c r="R368"/>
      <c r="S368" s="8"/>
      <c r="AC368" s="17">
        <v>29995</v>
      </c>
    </row>
    <row r="369" spans="1:29" x14ac:dyDescent="0.35">
      <c r="A369" s="18" t="s">
        <v>932</v>
      </c>
      <c r="B369" s="37" t="s">
        <v>933</v>
      </c>
      <c r="C369" s="35" t="s">
        <v>28</v>
      </c>
      <c r="D369" s="35">
        <v>18</v>
      </c>
      <c r="E369" s="35" t="s">
        <v>22</v>
      </c>
      <c r="F369" s="36" t="s">
        <v>25</v>
      </c>
      <c r="G369" s="16">
        <v>2094.75</v>
      </c>
      <c r="H369" s="25">
        <f>IF(tbl_Inventory[[#This Row],[Premium?]]="y",tbl_Inventory[[#This Row],[Cost Price]]+(tbl_Inventory[[#This Row],[Cost Price]]*Inventory!$P$4),tbl_Inventory[[#This Row],[Cost Price]]+(tbl_Inventory[[#This Row],[Cost Price]]*Inventory!$P$3))</f>
        <v>2618.4375</v>
      </c>
      <c r="I369" s="89" t="str">
        <f>IF(tbl_Inventory[[#This Row],[Num In Stock]]&lt;$P$5,"Y","")</f>
        <v/>
      </c>
      <c r="J369" s="90" t="str">
        <f>IF(AND(tbl_Inventory[[#This Row],[Num In Stock]]&lt;Inventory!$P$5,NOT(tbl_Inventory[[#This Row],[On Backorder]]="Y")),"Y","")</f>
        <v/>
      </c>
      <c r="K36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69" s="27">
        <f>IF(tbl_Inventory[[#This Row],[Reorder?]]="Y",VLOOKUP(tbl_Inventory[[#This Row],[Category]],tbl_ReorderQty[],2,FALSE),0)</f>
        <v>0</v>
      </c>
      <c r="M369"/>
      <c r="N369" s="8"/>
      <c r="O369" s="9"/>
      <c r="P369" s="8"/>
      <c r="R369"/>
      <c r="S369" s="8"/>
      <c r="AC369" s="17">
        <v>19595</v>
      </c>
    </row>
    <row r="370" spans="1:29" x14ac:dyDescent="0.35">
      <c r="A370" s="18" t="s">
        <v>936</v>
      </c>
      <c r="B370" s="37" t="s">
        <v>937</v>
      </c>
      <c r="C370" s="35" t="s">
        <v>28</v>
      </c>
      <c r="D370" s="35">
        <v>25</v>
      </c>
      <c r="E370" s="35" t="s">
        <v>22</v>
      </c>
      <c r="F370" s="36" t="s">
        <v>25</v>
      </c>
      <c r="G370" s="16">
        <v>4482.8999999999996</v>
      </c>
      <c r="H370" s="25">
        <f>IF(tbl_Inventory[[#This Row],[Premium?]]="y",tbl_Inventory[[#This Row],[Cost Price]]+(tbl_Inventory[[#This Row],[Cost Price]]*Inventory!$P$4),tbl_Inventory[[#This Row],[Cost Price]]+(tbl_Inventory[[#This Row],[Cost Price]]*Inventory!$P$3))</f>
        <v>5603.625</v>
      </c>
      <c r="I370" s="89" t="str">
        <f>IF(tbl_Inventory[[#This Row],[Num In Stock]]&lt;$P$5,"Y","")</f>
        <v/>
      </c>
      <c r="J370" s="90" t="str">
        <f>IF(AND(tbl_Inventory[[#This Row],[Num In Stock]]&lt;Inventory!$P$5,NOT(tbl_Inventory[[#This Row],[On Backorder]]="Y")),"Y","")</f>
        <v/>
      </c>
      <c r="K37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70" s="27">
        <f>IF(tbl_Inventory[[#This Row],[Reorder?]]="Y",VLOOKUP(tbl_Inventory[[#This Row],[Category]],tbl_ReorderQty[],2,FALSE),0)</f>
        <v>0</v>
      </c>
      <c r="M370"/>
      <c r="N370" s="8"/>
      <c r="O370" s="9"/>
      <c r="P370" s="8"/>
      <c r="R370"/>
      <c r="S370" s="8"/>
      <c r="AC370" s="17">
        <v>7695</v>
      </c>
    </row>
    <row r="371" spans="1:29" x14ac:dyDescent="0.35">
      <c r="A371" s="18" t="s">
        <v>934</v>
      </c>
      <c r="B371" s="37" t="s">
        <v>935</v>
      </c>
      <c r="C371" s="35" t="s">
        <v>24</v>
      </c>
      <c r="D371" s="35">
        <v>9</v>
      </c>
      <c r="E371" s="35" t="s">
        <v>22</v>
      </c>
      <c r="F371" s="36" t="s">
        <v>25</v>
      </c>
      <c r="G371" s="16">
        <v>11764.65</v>
      </c>
      <c r="H371" s="25">
        <f>IF(tbl_Inventory[[#This Row],[Premium?]]="y",tbl_Inventory[[#This Row],[Cost Price]]+(tbl_Inventory[[#This Row],[Cost Price]]*Inventory!$P$4),tbl_Inventory[[#This Row],[Cost Price]]+(tbl_Inventory[[#This Row],[Cost Price]]*Inventory!$P$3))</f>
        <v>14705.8125</v>
      </c>
      <c r="I371" s="89" t="str">
        <f>IF(tbl_Inventory[[#This Row],[Num In Stock]]&lt;$P$5,"Y","")</f>
        <v>Y</v>
      </c>
      <c r="J371" s="90" t="str">
        <f>IF(AND(tbl_Inventory[[#This Row],[Num In Stock]]&lt;Inventory!$P$5,NOT(tbl_Inventory[[#This Row],[On Backorder]]="Y")),"Y","")</f>
        <v>Y</v>
      </c>
      <c r="K37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371" s="27">
        <f>IF(tbl_Inventory[[#This Row],[Reorder?]]="Y",VLOOKUP(tbl_Inventory[[#This Row],[Category]],tbl_ReorderQty[],2,FALSE),0)</f>
        <v>10</v>
      </c>
      <c r="M371"/>
      <c r="N371" s="8"/>
      <c r="O371" s="9"/>
      <c r="P371" s="8"/>
      <c r="R371"/>
      <c r="S371" s="8"/>
      <c r="AC371" s="17">
        <v>8795</v>
      </c>
    </row>
    <row r="372" spans="1:29" x14ac:dyDescent="0.35">
      <c r="A372" s="18" t="s">
        <v>940</v>
      </c>
      <c r="B372" s="37" t="s">
        <v>941</v>
      </c>
      <c r="C372" s="35" t="s">
        <v>28</v>
      </c>
      <c r="D372" s="35">
        <v>25</v>
      </c>
      <c r="E372" s="35" t="s">
        <v>22</v>
      </c>
      <c r="F372" s="36" t="s">
        <v>22</v>
      </c>
      <c r="G372" s="16">
        <v>4423.8500000000004</v>
      </c>
      <c r="H372" s="25">
        <f>IF(tbl_Inventory[[#This Row],[Premium?]]="y",tbl_Inventory[[#This Row],[Cost Price]]+(tbl_Inventory[[#This Row],[Cost Price]]*Inventory!$P$4),tbl_Inventory[[#This Row],[Cost Price]]+(tbl_Inventory[[#This Row],[Cost Price]]*Inventory!$P$3))</f>
        <v>5220.143</v>
      </c>
      <c r="I372" s="89" t="str">
        <f>IF(tbl_Inventory[[#This Row],[Num In Stock]]&lt;$P$5,"Y","")</f>
        <v/>
      </c>
      <c r="J372" s="90" t="str">
        <f>IF(AND(tbl_Inventory[[#This Row],[Num In Stock]]&lt;Inventory!$P$5,NOT(tbl_Inventory[[#This Row],[On Backorder]]="Y")),"Y","")</f>
        <v/>
      </c>
      <c r="K37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72" s="27">
        <f>IF(tbl_Inventory[[#This Row],[Reorder?]]="Y",VLOOKUP(tbl_Inventory[[#This Row],[Category]],tbl_ReorderQty[],2,FALSE),0)</f>
        <v>0</v>
      </c>
      <c r="M372"/>
      <c r="N372" s="8"/>
      <c r="O372" s="9"/>
      <c r="P372" s="8"/>
      <c r="R372"/>
      <c r="S372" s="8"/>
      <c r="AC372" s="17">
        <v>8245</v>
      </c>
    </row>
    <row r="373" spans="1:29" x14ac:dyDescent="0.35">
      <c r="A373" s="18" t="s">
        <v>938</v>
      </c>
      <c r="B373" s="37" t="s">
        <v>939</v>
      </c>
      <c r="C373" s="35" t="s">
        <v>28</v>
      </c>
      <c r="D373" s="35">
        <v>2</v>
      </c>
      <c r="E373" s="35" t="s">
        <v>25</v>
      </c>
      <c r="F373" s="36" t="s">
        <v>25</v>
      </c>
      <c r="G373" s="16">
        <v>3426.8</v>
      </c>
      <c r="H373" s="25">
        <f>IF(tbl_Inventory[[#This Row],[Premium?]]="y",tbl_Inventory[[#This Row],[Cost Price]]+(tbl_Inventory[[#This Row],[Cost Price]]*Inventory!$P$4),tbl_Inventory[[#This Row],[Cost Price]]+(tbl_Inventory[[#This Row],[Cost Price]]*Inventory!$P$3))</f>
        <v>4283.5</v>
      </c>
      <c r="I373" s="89" t="str">
        <f>IF(tbl_Inventory[[#This Row],[Num In Stock]]&lt;$P$5,"Y","")</f>
        <v>Y</v>
      </c>
      <c r="J373" s="90" t="str">
        <f>IF(AND(tbl_Inventory[[#This Row],[Num In Stock]]&lt;Inventory!$P$5,NOT(tbl_Inventory[[#This Row],[On Backorder]]="Y")),"Y","")</f>
        <v/>
      </c>
      <c r="K37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73" s="27">
        <f>IF(tbl_Inventory[[#This Row],[Reorder?]]="Y",VLOOKUP(tbl_Inventory[[#This Row],[Category]],tbl_ReorderQty[],2,FALSE),0)</f>
        <v>0</v>
      </c>
      <c r="M373"/>
      <c r="N373" s="8"/>
      <c r="O373" s="9"/>
      <c r="P373" s="8"/>
      <c r="R373"/>
      <c r="S373" s="8"/>
      <c r="AC373" s="17">
        <v>3845</v>
      </c>
    </row>
    <row r="374" spans="1:29" x14ac:dyDescent="0.35">
      <c r="A374" s="18" t="s">
        <v>942</v>
      </c>
      <c r="B374" s="37" t="s">
        <v>943</v>
      </c>
      <c r="C374" s="35" t="s">
        <v>27</v>
      </c>
      <c r="D374" s="35">
        <v>26</v>
      </c>
      <c r="E374" s="35" t="s">
        <v>22</v>
      </c>
      <c r="F374" s="36" t="s">
        <v>22</v>
      </c>
      <c r="G374" s="16">
        <v>6165.9</v>
      </c>
      <c r="H374" s="25">
        <f>IF(tbl_Inventory[[#This Row],[Premium?]]="y",tbl_Inventory[[#This Row],[Cost Price]]+(tbl_Inventory[[#This Row],[Cost Price]]*Inventory!$P$4),tbl_Inventory[[#This Row],[Cost Price]]+(tbl_Inventory[[#This Row],[Cost Price]]*Inventory!$P$3))</f>
        <v>7275.7619999999997</v>
      </c>
      <c r="I374" s="89" t="str">
        <f>IF(tbl_Inventory[[#This Row],[Num In Stock]]&lt;$P$5,"Y","")</f>
        <v/>
      </c>
      <c r="J374" s="90" t="str">
        <f>IF(AND(tbl_Inventory[[#This Row],[Num In Stock]]&lt;Inventory!$P$5,NOT(tbl_Inventory[[#This Row],[On Backorder]]="Y")),"Y","")</f>
        <v/>
      </c>
      <c r="K37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74" s="27">
        <f>IF(tbl_Inventory[[#This Row],[Reorder?]]="Y",VLOOKUP(tbl_Inventory[[#This Row],[Category]],tbl_ReorderQty[],2,FALSE),0)</f>
        <v>0</v>
      </c>
      <c r="M374"/>
      <c r="N374" s="8"/>
      <c r="O374" s="9"/>
      <c r="P374" s="8"/>
      <c r="R374"/>
      <c r="S374" s="8"/>
      <c r="AC374" s="17">
        <v>1645</v>
      </c>
    </row>
    <row r="375" spans="1:29" x14ac:dyDescent="0.35">
      <c r="A375" s="18" t="s">
        <v>944</v>
      </c>
      <c r="B375" s="37" t="s">
        <v>945</v>
      </c>
      <c r="C375" s="35" t="s">
        <v>28</v>
      </c>
      <c r="D375" s="35">
        <v>11</v>
      </c>
      <c r="E375" s="35" t="s">
        <v>22</v>
      </c>
      <c r="F375" s="36" t="s">
        <v>22</v>
      </c>
      <c r="G375" s="16">
        <v>2937.15</v>
      </c>
      <c r="H375" s="25">
        <f>IF(tbl_Inventory[[#This Row],[Premium?]]="y",tbl_Inventory[[#This Row],[Cost Price]]+(tbl_Inventory[[#This Row],[Cost Price]]*Inventory!$P$4),tbl_Inventory[[#This Row],[Cost Price]]+(tbl_Inventory[[#This Row],[Cost Price]]*Inventory!$P$3))</f>
        <v>3465.837</v>
      </c>
      <c r="I375" s="89" t="str">
        <f>IF(tbl_Inventory[[#This Row],[Num In Stock]]&lt;$P$5,"Y","")</f>
        <v/>
      </c>
      <c r="J375" s="90" t="str">
        <f>IF(AND(tbl_Inventory[[#This Row],[Num In Stock]]&lt;Inventory!$P$5,NOT(tbl_Inventory[[#This Row],[On Backorder]]="Y")),"Y","")</f>
        <v/>
      </c>
      <c r="K37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75" s="27">
        <f>IF(tbl_Inventory[[#This Row],[Reorder?]]="Y",VLOOKUP(tbl_Inventory[[#This Row],[Category]],tbl_ReorderQty[],2,FALSE),0)</f>
        <v>0</v>
      </c>
      <c r="M375"/>
      <c r="N375" s="8"/>
      <c r="O375" s="9"/>
      <c r="P375" s="8"/>
      <c r="R375"/>
      <c r="S375" s="8"/>
      <c r="AC375" s="17">
        <v>1645</v>
      </c>
    </row>
    <row r="376" spans="1:29" x14ac:dyDescent="0.35">
      <c r="A376" s="22" t="s">
        <v>912</v>
      </c>
      <c r="B376" s="34" t="s">
        <v>913</v>
      </c>
      <c r="C376" s="35" t="s">
        <v>29</v>
      </c>
      <c r="D376" s="35">
        <v>32</v>
      </c>
      <c r="E376" s="35" t="s">
        <v>22</v>
      </c>
      <c r="F376" s="36" t="s">
        <v>25</v>
      </c>
      <c r="G376" s="16">
        <v>294.25</v>
      </c>
      <c r="H376" s="25">
        <f>IF(tbl_Inventory[[#This Row],[Premium?]]="y",tbl_Inventory[[#This Row],[Cost Price]]+(tbl_Inventory[[#This Row],[Cost Price]]*Inventory!$P$4),tbl_Inventory[[#This Row],[Cost Price]]+(tbl_Inventory[[#This Row],[Cost Price]]*Inventory!$P$3))</f>
        <v>367.8125</v>
      </c>
      <c r="I376" s="89" t="str">
        <f>IF(tbl_Inventory[[#This Row],[Num In Stock]]&lt;$P$5,"Y","")</f>
        <v/>
      </c>
      <c r="J376" s="90" t="str">
        <f>IF(AND(tbl_Inventory[[#This Row],[Num In Stock]]&lt;Inventory!$P$5,NOT(tbl_Inventory[[#This Row],[On Backorder]]="Y")),"Y","")</f>
        <v/>
      </c>
      <c r="K37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76" s="27">
        <f>IF(tbl_Inventory[[#This Row],[Reorder?]]="Y",VLOOKUP(tbl_Inventory[[#This Row],[Category]],tbl_ReorderQty[],2,FALSE),0)</f>
        <v>0</v>
      </c>
      <c r="M376"/>
      <c r="N376" s="8"/>
      <c r="O376" s="9"/>
      <c r="P376" s="8"/>
      <c r="R376"/>
      <c r="S376" s="8"/>
      <c r="AC376" s="17">
        <v>2195</v>
      </c>
    </row>
    <row r="377" spans="1:29" x14ac:dyDescent="0.35">
      <c r="A377" s="18" t="s">
        <v>948</v>
      </c>
      <c r="B377" s="37" t="s">
        <v>949</v>
      </c>
      <c r="C377" s="35" t="s">
        <v>29</v>
      </c>
      <c r="D377" s="35">
        <v>30</v>
      </c>
      <c r="E377" s="35" t="s">
        <v>22</v>
      </c>
      <c r="F377" s="36" t="s">
        <v>22</v>
      </c>
      <c r="G377" s="16">
        <v>40.17</v>
      </c>
      <c r="H377" s="25">
        <f>IF(tbl_Inventory[[#This Row],[Premium?]]="y",tbl_Inventory[[#This Row],[Cost Price]]+(tbl_Inventory[[#This Row],[Cost Price]]*Inventory!$P$4),tbl_Inventory[[#This Row],[Cost Price]]+(tbl_Inventory[[#This Row],[Cost Price]]*Inventory!$P$3))</f>
        <v>47.400600000000004</v>
      </c>
      <c r="I377" s="89" t="str">
        <f>IF(tbl_Inventory[[#This Row],[Num In Stock]]&lt;$P$5,"Y","")</f>
        <v/>
      </c>
      <c r="J377" s="90" t="str">
        <f>IF(AND(tbl_Inventory[[#This Row],[Num In Stock]]&lt;Inventory!$P$5,NOT(tbl_Inventory[[#This Row],[On Backorder]]="Y")),"Y","")</f>
        <v/>
      </c>
      <c r="K37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77" s="27">
        <f>IF(tbl_Inventory[[#This Row],[Reorder?]]="Y",VLOOKUP(tbl_Inventory[[#This Row],[Category]],tbl_ReorderQty[],2,FALSE),0)</f>
        <v>0</v>
      </c>
      <c r="M377"/>
      <c r="N377" s="8"/>
      <c r="O377" s="9"/>
      <c r="P377" s="8"/>
      <c r="R377"/>
      <c r="S377" s="8"/>
      <c r="AC377" s="17">
        <v>2195</v>
      </c>
    </row>
    <row r="378" spans="1:29" x14ac:dyDescent="0.35">
      <c r="A378" s="22" t="s">
        <v>518</v>
      </c>
      <c r="B378" s="34" t="s">
        <v>519</v>
      </c>
      <c r="C378" s="35" t="s">
        <v>29</v>
      </c>
      <c r="D378" s="35">
        <v>11</v>
      </c>
      <c r="E378" s="35" t="s">
        <v>22</v>
      </c>
      <c r="F378" s="36" t="s">
        <v>25</v>
      </c>
      <c r="G378" s="16">
        <v>41.73</v>
      </c>
      <c r="H378" s="25">
        <f>IF(tbl_Inventory[[#This Row],[Premium?]]="y",tbl_Inventory[[#This Row],[Cost Price]]+(tbl_Inventory[[#This Row],[Cost Price]]*Inventory!$P$4),tbl_Inventory[[#This Row],[Cost Price]]+(tbl_Inventory[[#This Row],[Cost Price]]*Inventory!$P$3))</f>
        <v>52.162499999999994</v>
      </c>
      <c r="I378" s="89" t="str">
        <f>IF(tbl_Inventory[[#This Row],[Num In Stock]]&lt;$P$5,"Y","")</f>
        <v/>
      </c>
      <c r="J378" s="90" t="str">
        <f>IF(AND(tbl_Inventory[[#This Row],[Num In Stock]]&lt;Inventory!$P$5,NOT(tbl_Inventory[[#This Row],[On Backorder]]="Y")),"Y","")</f>
        <v/>
      </c>
      <c r="K37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78" s="27">
        <f>IF(tbl_Inventory[[#This Row],[Reorder?]]="Y",VLOOKUP(tbl_Inventory[[#This Row],[Category]],tbl_ReorderQty[],2,FALSE),0)</f>
        <v>0</v>
      </c>
      <c r="M378"/>
      <c r="N378" s="8"/>
      <c r="O378" s="9"/>
      <c r="P378" s="8"/>
      <c r="R378"/>
      <c r="S378" s="8"/>
      <c r="AC378" s="17">
        <v>3295</v>
      </c>
    </row>
    <row r="379" spans="1:29" x14ac:dyDescent="0.35">
      <c r="A379" s="22" t="s">
        <v>1098</v>
      </c>
      <c r="B379" s="34" t="s">
        <v>1099</v>
      </c>
      <c r="C379" s="35" t="s">
        <v>29</v>
      </c>
      <c r="D379" s="35">
        <v>12</v>
      </c>
      <c r="E379" s="35" t="s">
        <v>22</v>
      </c>
      <c r="F379" s="36" t="s">
        <v>25</v>
      </c>
      <c r="G379" s="16">
        <v>41.73</v>
      </c>
      <c r="H379" s="25">
        <f>IF(tbl_Inventory[[#This Row],[Premium?]]="y",tbl_Inventory[[#This Row],[Cost Price]]+(tbl_Inventory[[#This Row],[Cost Price]]*Inventory!$P$4),tbl_Inventory[[#This Row],[Cost Price]]+(tbl_Inventory[[#This Row],[Cost Price]]*Inventory!$P$3))</f>
        <v>52.162499999999994</v>
      </c>
      <c r="I379" s="89" t="str">
        <f>IF(tbl_Inventory[[#This Row],[Num In Stock]]&lt;$P$5,"Y","")</f>
        <v/>
      </c>
      <c r="J379" s="90" t="str">
        <f>IF(AND(tbl_Inventory[[#This Row],[Num In Stock]]&lt;Inventory!$P$5,NOT(tbl_Inventory[[#This Row],[On Backorder]]="Y")),"Y","")</f>
        <v/>
      </c>
      <c r="K37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79" s="27">
        <f>IF(tbl_Inventory[[#This Row],[Reorder?]]="Y",VLOOKUP(tbl_Inventory[[#This Row],[Category]],tbl_ReorderQty[],2,FALSE),0)</f>
        <v>0</v>
      </c>
      <c r="M379"/>
      <c r="N379" s="8"/>
      <c r="O379" s="9"/>
      <c r="P379" s="8"/>
      <c r="R379"/>
      <c r="S379" s="8"/>
      <c r="AC379" s="17">
        <v>3295</v>
      </c>
    </row>
    <row r="380" spans="1:29" x14ac:dyDescent="0.35">
      <c r="A380" s="18" t="s">
        <v>946</v>
      </c>
      <c r="B380" s="37" t="s">
        <v>947</v>
      </c>
      <c r="C380" s="35" t="s">
        <v>29</v>
      </c>
      <c r="D380" s="35">
        <v>21</v>
      </c>
      <c r="E380" s="35" t="s">
        <v>22</v>
      </c>
      <c r="F380" s="36" t="s">
        <v>22</v>
      </c>
      <c r="G380" s="16">
        <v>40.950000000000003</v>
      </c>
      <c r="H380" s="25">
        <f>IF(tbl_Inventory[[#This Row],[Premium?]]="y",tbl_Inventory[[#This Row],[Cost Price]]+(tbl_Inventory[[#This Row],[Cost Price]]*Inventory!$P$4),tbl_Inventory[[#This Row],[Cost Price]]+(tbl_Inventory[[#This Row],[Cost Price]]*Inventory!$P$3))</f>
        <v>48.321000000000005</v>
      </c>
      <c r="I380" s="89" t="str">
        <f>IF(tbl_Inventory[[#This Row],[Num In Stock]]&lt;$P$5,"Y","")</f>
        <v/>
      </c>
      <c r="J380" s="90" t="str">
        <f>IF(AND(tbl_Inventory[[#This Row],[Num In Stock]]&lt;Inventory!$P$5,NOT(tbl_Inventory[[#This Row],[On Backorder]]="Y")),"Y","")</f>
        <v/>
      </c>
      <c r="K38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80" s="27">
        <f>IF(tbl_Inventory[[#This Row],[Reorder?]]="Y",VLOOKUP(tbl_Inventory[[#This Row],[Category]],tbl_ReorderQty[],2,FALSE),0)</f>
        <v>0</v>
      </c>
      <c r="M380"/>
      <c r="N380" s="8"/>
      <c r="O380" s="9"/>
      <c r="P380" s="8"/>
      <c r="R380"/>
      <c r="S380" s="8"/>
      <c r="AC380" s="17">
        <v>17595</v>
      </c>
    </row>
    <row r="381" spans="1:29" x14ac:dyDescent="0.35">
      <c r="A381" s="22" t="s">
        <v>1112</v>
      </c>
      <c r="B381" s="34" t="s">
        <v>1113</v>
      </c>
      <c r="C381" s="35" t="s">
        <v>29</v>
      </c>
      <c r="D381" s="35">
        <v>18</v>
      </c>
      <c r="E381" s="35" t="s">
        <v>22</v>
      </c>
      <c r="F381" s="36" t="s">
        <v>22</v>
      </c>
      <c r="G381" s="16">
        <v>34.32</v>
      </c>
      <c r="H381" s="25">
        <f>IF(tbl_Inventory[[#This Row],[Premium?]]="y",tbl_Inventory[[#This Row],[Cost Price]]+(tbl_Inventory[[#This Row],[Cost Price]]*Inventory!$P$4),tbl_Inventory[[#This Row],[Cost Price]]+(tbl_Inventory[[#This Row],[Cost Price]]*Inventory!$P$3))</f>
        <v>40.497599999999998</v>
      </c>
      <c r="I381" s="89" t="str">
        <f>IF(tbl_Inventory[[#This Row],[Num In Stock]]&lt;$P$5,"Y","")</f>
        <v/>
      </c>
      <c r="J381" s="90" t="str">
        <f>IF(AND(tbl_Inventory[[#This Row],[Num In Stock]]&lt;Inventory!$P$5,NOT(tbl_Inventory[[#This Row],[On Backorder]]="Y")),"Y","")</f>
        <v/>
      </c>
      <c r="K38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81" s="27">
        <f>IF(tbl_Inventory[[#This Row],[Reorder?]]="Y",VLOOKUP(tbl_Inventory[[#This Row],[Category]],tbl_ReorderQty[],2,FALSE),0)</f>
        <v>0</v>
      </c>
      <c r="M381"/>
      <c r="N381" s="8"/>
      <c r="O381" s="9"/>
      <c r="P381" s="8"/>
      <c r="R381"/>
      <c r="S381" s="8"/>
      <c r="AC381" s="17">
        <v>10445</v>
      </c>
    </row>
    <row r="382" spans="1:29" x14ac:dyDescent="0.35">
      <c r="A382" s="18" t="s">
        <v>916</v>
      </c>
      <c r="B382" s="37" t="s">
        <v>917</v>
      </c>
      <c r="C382" s="35" t="s">
        <v>29</v>
      </c>
      <c r="D382" s="35">
        <v>3</v>
      </c>
      <c r="E382" s="35" t="s">
        <v>22</v>
      </c>
      <c r="F382" s="36" t="s">
        <v>22</v>
      </c>
      <c r="G382" s="16">
        <v>110.25</v>
      </c>
      <c r="H382" s="25">
        <f>IF(tbl_Inventory[[#This Row],[Premium?]]="y",tbl_Inventory[[#This Row],[Cost Price]]+(tbl_Inventory[[#This Row],[Cost Price]]*Inventory!$P$4),tbl_Inventory[[#This Row],[Cost Price]]+(tbl_Inventory[[#This Row],[Cost Price]]*Inventory!$P$3))</f>
        <v>130.095</v>
      </c>
      <c r="I382" s="89" t="str">
        <f>IF(tbl_Inventory[[#This Row],[Num In Stock]]&lt;$P$5,"Y","")</f>
        <v>Y</v>
      </c>
      <c r="J382" s="90" t="str">
        <f>IF(AND(tbl_Inventory[[#This Row],[Num In Stock]]&lt;Inventory!$P$5,NOT(tbl_Inventory[[#This Row],[On Backorder]]="Y")),"Y","")</f>
        <v>Y</v>
      </c>
      <c r="K38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382" s="27">
        <f>IF(tbl_Inventory[[#This Row],[Reorder?]]="Y",VLOOKUP(tbl_Inventory[[#This Row],[Category]],tbl_ReorderQty[],2,FALSE),0)</f>
        <v>35</v>
      </c>
      <c r="M382"/>
      <c r="N382" s="8"/>
      <c r="O382" s="9"/>
      <c r="P382" s="8"/>
      <c r="R382"/>
      <c r="S382" s="8"/>
      <c r="AC382" s="17">
        <v>9895</v>
      </c>
    </row>
    <row r="383" spans="1:29" x14ac:dyDescent="0.35">
      <c r="A383" s="22" t="s">
        <v>1114</v>
      </c>
      <c r="B383" s="34" t="s">
        <v>1115</v>
      </c>
      <c r="C383" s="35" t="s">
        <v>29</v>
      </c>
      <c r="D383" s="35">
        <v>12</v>
      </c>
      <c r="E383" s="35" t="s">
        <v>22</v>
      </c>
      <c r="F383" s="36" t="s">
        <v>25</v>
      </c>
      <c r="G383" s="16">
        <v>85.49</v>
      </c>
      <c r="H383" s="25">
        <f>IF(tbl_Inventory[[#This Row],[Premium?]]="y",tbl_Inventory[[#This Row],[Cost Price]]+(tbl_Inventory[[#This Row],[Cost Price]]*Inventory!$P$4),tbl_Inventory[[#This Row],[Cost Price]]+(tbl_Inventory[[#This Row],[Cost Price]]*Inventory!$P$3))</f>
        <v>106.8625</v>
      </c>
      <c r="I383" s="89" t="str">
        <f>IF(tbl_Inventory[[#This Row],[Num In Stock]]&lt;$P$5,"Y","")</f>
        <v/>
      </c>
      <c r="J383" s="90" t="str">
        <f>IF(AND(tbl_Inventory[[#This Row],[Num In Stock]]&lt;Inventory!$P$5,NOT(tbl_Inventory[[#This Row],[On Backorder]]="Y")),"Y","")</f>
        <v/>
      </c>
      <c r="K38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83" s="27">
        <f>IF(tbl_Inventory[[#This Row],[Reorder?]]="Y",VLOOKUP(tbl_Inventory[[#This Row],[Category]],tbl_ReorderQty[],2,FALSE),0)</f>
        <v>0</v>
      </c>
      <c r="M383"/>
      <c r="N383" s="8"/>
      <c r="O383" s="9"/>
      <c r="P383" s="8"/>
      <c r="R383"/>
      <c r="S383" s="8"/>
      <c r="AC383" s="17">
        <v>8795</v>
      </c>
    </row>
    <row r="384" spans="1:29" x14ac:dyDescent="0.35">
      <c r="A384" s="22" t="s">
        <v>412</v>
      </c>
      <c r="B384" s="34" t="s">
        <v>413</v>
      </c>
      <c r="C384" s="35" t="s">
        <v>29</v>
      </c>
      <c r="D384" s="35">
        <v>3</v>
      </c>
      <c r="E384" s="35" t="s">
        <v>22</v>
      </c>
      <c r="F384" s="36" t="s">
        <v>25</v>
      </c>
      <c r="G384" s="16">
        <v>50.4</v>
      </c>
      <c r="H384" s="25">
        <f>IF(tbl_Inventory[[#This Row],[Premium?]]="y",tbl_Inventory[[#This Row],[Cost Price]]+(tbl_Inventory[[#This Row],[Cost Price]]*Inventory!$P$4),tbl_Inventory[[#This Row],[Cost Price]]+(tbl_Inventory[[#This Row],[Cost Price]]*Inventory!$P$3))</f>
        <v>63</v>
      </c>
      <c r="I384" s="89" t="str">
        <f>IF(tbl_Inventory[[#This Row],[Num In Stock]]&lt;$P$5,"Y","")</f>
        <v>Y</v>
      </c>
      <c r="J384" s="90" t="str">
        <f>IF(AND(tbl_Inventory[[#This Row],[Num In Stock]]&lt;Inventory!$P$5,NOT(tbl_Inventory[[#This Row],[On Backorder]]="Y")),"Y","")</f>
        <v>Y</v>
      </c>
      <c r="K38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384" s="27">
        <f>IF(tbl_Inventory[[#This Row],[Reorder?]]="Y",VLOOKUP(tbl_Inventory[[#This Row],[Category]],tbl_ReorderQty[],2,FALSE),0)</f>
        <v>35</v>
      </c>
      <c r="M384"/>
      <c r="N384" s="8"/>
      <c r="O384" s="9"/>
      <c r="P384" s="8"/>
      <c r="R384"/>
      <c r="S384" s="8"/>
      <c r="AC384" s="17">
        <v>17595</v>
      </c>
    </row>
    <row r="385" spans="1:29" x14ac:dyDescent="0.35">
      <c r="A385" s="18" t="s">
        <v>950</v>
      </c>
      <c r="B385" s="37" t="s">
        <v>951</v>
      </c>
      <c r="C385" s="35" t="s">
        <v>29</v>
      </c>
      <c r="D385" s="35">
        <v>0</v>
      </c>
      <c r="E385" s="35" t="s">
        <v>25</v>
      </c>
      <c r="F385" s="36" t="s">
        <v>25</v>
      </c>
      <c r="G385" s="16">
        <v>79.5</v>
      </c>
      <c r="H385" s="25">
        <f>IF(tbl_Inventory[[#This Row],[Premium?]]="y",tbl_Inventory[[#This Row],[Cost Price]]+(tbl_Inventory[[#This Row],[Cost Price]]*Inventory!$P$4),tbl_Inventory[[#This Row],[Cost Price]]+(tbl_Inventory[[#This Row],[Cost Price]]*Inventory!$P$3))</f>
        <v>99.375</v>
      </c>
      <c r="I385" s="89" t="str">
        <f>IF(tbl_Inventory[[#This Row],[Num In Stock]]&lt;$P$5,"Y","")</f>
        <v>Y</v>
      </c>
      <c r="J385" s="90" t="str">
        <f>IF(AND(tbl_Inventory[[#This Row],[Num In Stock]]&lt;Inventory!$P$5,NOT(tbl_Inventory[[#This Row],[On Backorder]]="Y")),"Y","")</f>
        <v/>
      </c>
      <c r="K38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85" s="27">
        <f>IF(tbl_Inventory[[#This Row],[Reorder?]]="Y",VLOOKUP(tbl_Inventory[[#This Row],[Category]],tbl_ReorderQty[],2,FALSE),0)</f>
        <v>0</v>
      </c>
      <c r="M385"/>
      <c r="N385" s="8"/>
      <c r="O385" s="9"/>
      <c r="P385" s="8"/>
      <c r="R385"/>
      <c r="S385" s="8"/>
      <c r="AC385" s="17">
        <v>10995</v>
      </c>
    </row>
    <row r="386" spans="1:29" x14ac:dyDescent="0.35">
      <c r="A386" s="22" t="s">
        <v>516</v>
      </c>
      <c r="B386" s="34" t="s">
        <v>517</v>
      </c>
      <c r="C386" s="35" t="s">
        <v>29</v>
      </c>
      <c r="D386" s="35">
        <v>27</v>
      </c>
      <c r="E386" s="35" t="s">
        <v>22</v>
      </c>
      <c r="F386" s="36" t="s">
        <v>25</v>
      </c>
      <c r="G386" s="16">
        <v>17.34</v>
      </c>
      <c r="H386" s="25">
        <f>IF(tbl_Inventory[[#This Row],[Premium?]]="y",tbl_Inventory[[#This Row],[Cost Price]]+(tbl_Inventory[[#This Row],[Cost Price]]*Inventory!$P$4),tbl_Inventory[[#This Row],[Cost Price]]+(tbl_Inventory[[#This Row],[Cost Price]]*Inventory!$P$3))</f>
        <v>21.675000000000001</v>
      </c>
      <c r="I386" s="89" t="str">
        <f>IF(tbl_Inventory[[#This Row],[Num In Stock]]&lt;$P$5,"Y","")</f>
        <v/>
      </c>
      <c r="J386" s="90" t="str">
        <f>IF(AND(tbl_Inventory[[#This Row],[Num In Stock]]&lt;Inventory!$P$5,NOT(tbl_Inventory[[#This Row],[On Backorder]]="Y")),"Y","")</f>
        <v/>
      </c>
      <c r="K38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86" s="27">
        <f>IF(tbl_Inventory[[#This Row],[Reorder?]]="Y",VLOOKUP(tbl_Inventory[[#This Row],[Category]],tbl_ReorderQty[],2,FALSE),0)</f>
        <v>0</v>
      </c>
      <c r="M386"/>
      <c r="N386" s="8"/>
      <c r="O386" s="9"/>
      <c r="P386" s="8"/>
      <c r="R386"/>
      <c r="S386" s="8"/>
      <c r="AC386" s="17">
        <v>1370</v>
      </c>
    </row>
    <row r="387" spans="1:29" x14ac:dyDescent="0.35">
      <c r="A387" s="22" t="s">
        <v>952</v>
      </c>
      <c r="B387" s="34" t="s">
        <v>953</v>
      </c>
      <c r="C387" s="35" t="s">
        <v>29</v>
      </c>
      <c r="D387" s="35">
        <v>14</v>
      </c>
      <c r="E387" s="35" t="s">
        <v>22</v>
      </c>
      <c r="F387" s="36" t="s">
        <v>22</v>
      </c>
      <c r="G387" s="16">
        <v>41.34</v>
      </c>
      <c r="H387" s="25">
        <f>IF(tbl_Inventory[[#This Row],[Premium?]]="y",tbl_Inventory[[#This Row],[Cost Price]]+(tbl_Inventory[[#This Row],[Cost Price]]*Inventory!$P$4),tbl_Inventory[[#This Row],[Cost Price]]+(tbl_Inventory[[#This Row],[Cost Price]]*Inventory!$P$3))</f>
        <v>48.781200000000005</v>
      </c>
      <c r="I387" s="89" t="str">
        <f>IF(tbl_Inventory[[#This Row],[Num In Stock]]&lt;$P$5,"Y","")</f>
        <v/>
      </c>
      <c r="J387" s="90" t="str">
        <f>IF(AND(tbl_Inventory[[#This Row],[Num In Stock]]&lt;Inventory!$P$5,NOT(tbl_Inventory[[#This Row],[On Backorder]]="Y")),"Y","")</f>
        <v/>
      </c>
      <c r="K38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87" s="27">
        <f>IF(tbl_Inventory[[#This Row],[Reorder?]]="Y",VLOOKUP(tbl_Inventory[[#This Row],[Category]],tbl_ReorderQty[],2,FALSE),0)</f>
        <v>0</v>
      </c>
      <c r="M387"/>
      <c r="N387" s="8"/>
      <c r="O387" s="9"/>
      <c r="P387" s="8"/>
      <c r="R387"/>
      <c r="S387" s="8"/>
      <c r="AC387" s="17">
        <v>2745</v>
      </c>
    </row>
    <row r="388" spans="1:29" x14ac:dyDescent="0.35">
      <c r="A388" s="22" t="s">
        <v>724</v>
      </c>
      <c r="B388" s="34" t="s">
        <v>725</v>
      </c>
      <c r="C388" s="35" t="s">
        <v>29</v>
      </c>
      <c r="D388" s="35">
        <v>11</v>
      </c>
      <c r="E388" s="35" t="s">
        <v>22</v>
      </c>
      <c r="F388" s="36" t="s">
        <v>25</v>
      </c>
      <c r="G388" s="16">
        <v>17.850000000000001</v>
      </c>
      <c r="H388" s="25">
        <f>IF(tbl_Inventory[[#This Row],[Premium?]]="y",tbl_Inventory[[#This Row],[Cost Price]]+(tbl_Inventory[[#This Row],[Cost Price]]*Inventory!$P$4),tbl_Inventory[[#This Row],[Cost Price]]+(tbl_Inventory[[#This Row],[Cost Price]]*Inventory!$P$3))</f>
        <v>22.3125</v>
      </c>
      <c r="I388" s="89" t="str">
        <f>IF(tbl_Inventory[[#This Row],[Num In Stock]]&lt;$P$5,"Y","")</f>
        <v/>
      </c>
      <c r="J388" s="90" t="str">
        <f>IF(AND(tbl_Inventory[[#This Row],[Num In Stock]]&lt;Inventory!$P$5,NOT(tbl_Inventory[[#This Row],[On Backorder]]="Y")),"Y","")</f>
        <v/>
      </c>
      <c r="K38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88" s="27">
        <f>IF(tbl_Inventory[[#This Row],[Reorder?]]="Y",VLOOKUP(tbl_Inventory[[#This Row],[Category]],tbl_ReorderQty[],2,FALSE),0)</f>
        <v>0</v>
      </c>
      <c r="M388"/>
      <c r="N388" s="8"/>
      <c r="O388" s="9"/>
      <c r="P388" s="8"/>
      <c r="R388"/>
      <c r="S388" s="8"/>
      <c r="AC388" s="17">
        <v>10995</v>
      </c>
    </row>
    <row r="389" spans="1:29" x14ac:dyDescent="0.35">
      <c r="A389" s="22" t="s">
        <v>270</v>
      </c>
      <c r="B389" s="34" t="s">
        <v>271</v>
      </c>
      <c r="C389" s="35" t="s">
        <v>29</v>
      </c>
      <c r="D389" s="35">
        <v>13</v>
      </c>
      <c r="E389" s="35" t="s">
        <v>22</v>
      </c>
      <c r="F389" s="36" t="s">
        <v>22</v>
      </c>
      <c r="G389" s="16">
        <v>169.95</v>
      </c>
      <c r="H389" s="25">
        <f>IF(tbl_Inventory[[#This Row],[Premium?]]="y",tbl_Inventory[[#This Row],[Cost Price]]+(tbl_Inventory[[#This Row],[Cost Price]]*Inventory!$P$4),tbl_Inventory[[#This Row],[Cost Price]]+(tbl_Inventory[[#This Row],[Cost Price]]*Inventory!$P$3))</f>
        <v>200.541</v>
      </c>
      <c r="I389" s="89" t="str">
        <f>IF(tbl_Inventory[[#This Row],[Num In Stock]]&lt;$P$5,"Y","")</f>
        <v/>
      </c>
      <c r="J389" s="90" t="str">
        <f>IF(AND(tbl_Inventory[[#This Row],[Num In Stock]]&lt;Inventory!$P$5,NOT(tbl_Inventory[[#This Row],[On Backorder]]="Y")),"Y","")</f>
        <v/>
      </c>
      <c r="K38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89" s="27">
        <f>IF(tbl_Inventory[[#This Row],[Reorder?]]="Y",VLOOKUP(tbl_Inventory[[#This Row],[Category]],tbl_ReorderQty[],2,FALSE),0)</f>
        <v>0</v>
      </c>
      <c r="M389"/>
      <c r="N389" s="8"/>
      <c r="O389" s="9"/>
      <c r="P389" s="8"/>
      <c r="R389"/>
      <c r="S389" s="8"/>
      <c r="AC389" s="17">
        <v>17595</v>
      </c>
    </row>
    <row r="390" spans="1:29" x14ac:dyDescent="0.35">
      <c r="A390" s="22" t="s">
        <v>266</v>
      </c>
      <c r="B390" s="34" t="s">
        <v>267</v>
      </c>
      <c r="C390" s="35" t="s">
        <v>29</v>
      </c>
      <c r="D390" s="35">
        <v>9</v>
      </c>
      <c r="E390" s="35" t="s">
        <v>22</v>
      </c>
      <c r="F390" s="36" t="s">
        <v>22</v>
      </c>
      <c r="G390" s="16">
        <v>144.9</v>
      </c>
      <c r="H390" s="25">
        <f>IF(tbl_Inventory[[#This Row],[Premium?]]="y",tbl_Inventory[[#This Row],[Cost Price]]+(tbl_Inventory[[#This Row],[Cost Price]]*Inventory!$P$4),tbl_Inventory[[#This Row],[Cost Price]]+(tbl_Inventory[[#This Row],[Cost Price]]*Inventory!$P$3))</f>
        <v>170.982</v>
      </c>
      <c r="I390" s="89" t="str">
        <f>IF(tbl_Inventory[[#This Row],[Num In Stock]]&lt;$P$5,"Y","")</f>
        <v>Y</v>
      </c>
      <c r="J390" s="90" t="str">
        <f>IF(AND(tbl_Inventory[[#This Row],[Num In Stock]]&lt;Inventory!$P$5,NOT(tbl_Inventory[[#This Row],[On Backorder]]="Y")),"Y","")</f>
        <v>Y</v>
      </c>
      <c r="K39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390" s="27">
        <f>IF(tbl_Inventory[[#This Row],[Reorder?]]="Y",VLOOKUP(tbl_Inventory[[#This Row],[Category]],tbl_ReorderQty[],2,FALSE),0)</f>
        <v>35</v>
      </c>
      <c r="M390"/>
      <c r="N390" s="8"/>
      <c r="O390" s="9"/>
      <c r="P390" s="8"/>
      <c r="R390"/>
      <c r="S390" s="8"/>
      <c r="AC390" s="17">
        <v>1095</v>
      </c>
    </row>
    <row r="391" spans="1:29" x14ac:dyDescent="0.35">
      <c r="A391" s="22" t="s">
        <v>268</v>
      </c>
      <c r="B391" s="34" t="s">
        <v>269</v>
      </c>
      <c r="C391" s="35" t="s">
        <v>29</v>
      </c>
      <c r="D391" s="35">
        <v>2</v>
      </c>
      <c r="E391" s="35" t="s">
        <v>25</v>
      </c>
      <c r="F391" s="36" t="s">
        <v>22</v>
      </c>
      <c r="G391" s="16">
        <v>144.9</v>
      </c>
      <c r="H391" s="25">
        <f>IF(tbl_Inventory[[#This Row],[Premium?]]="y",tbl_Inventory[[#This Row],[Cost Price]]+(tbl_Inventory[[#This Row],[Cost Price]]*Inventory!$P$4),tbl_Inventory[[#This Row],[Cost Price]]+(tbl_Inventory[[#This Row],[Cost Price]]*Inventory!$P$3))</f>
        <v>170.982</v>
      </c>
      <c r="I391" s="89" t="str">
        <f>IF(tbl_Inventory[[#This Row],[Num In Stock]]&lt;$P$5,"Y","")</f>
        <v>Y</v>
      </c>
      <c r="J391" s="90" t="str">
        <f>IF(AND(tbl_Inventory[[#This Row],[Num In Stock]]&lt;Inventory!$P$5,NOT(tbl_Inventory[[#This Row],[On Backorder]]="Y")),"Y","")</f>
        <v/>
      </c>
      <c r="K39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91" s="27">
        <f>IF(tbl_Inventory[[#This Row],[Reorder?]]="Y",VLOOKUP(tbl_Inventory[[#This Row],[Category]],tbl_ReorderQty[],2,FALSE),0)</f>
        <v>0</v>
      </c>
      <c r="M391"/>
      <c r="N391" s="8"/>
      <c r="O391" s="9"/>
      <c r="P391" s="8"/>
      <c r="R391"/>
      <c r="S391" s="8"/>
      <c r="AC391" s="17">
        <v>21995</v>
      </c>
    </row>
    <row r="392" spans="1:29" x14ac:dyDescent="0.35">
      <c r="A392" s="22" t="s">
        <v>1110</v>
      </c>
      <c r="B392" s="34" t="s">
        <v>1111</v>
      </c>
      <c r="C392" s="35" t="s">
        <v>29</v>
      </c>
      <c r="D392" s="35">
        <v>15</v>
      </c>
      <c r="E392" s="35" t="s">
        <v>22</v>
      </c>
      <c r="F392" s="36" t="s">
        <v>25</v>
      </c>
      <c r="G392" s="16">
        <v>11.33</v>
      </c>
      <c r="H392" s="25">
        <f>IF(tbl_Inventory[[#This Row],[Premium?]]="y",tbl_Inventory[[#This Row],[Cost Price]]+(tbl_Inventory[[#This Row],[Cost Price]]*Inventory!$P$4),tbl_Inventory[[#This Row],[Cost Price]]+(tbl_Inventory[[#This Row],[Cost Price]]*Inventory!$P$3))</f>
        <v>14.1625</v>
      </c>
      <c r="I392" s="89" t="str">
        <f>IF(tbl_Inventory[[#This Row],[Num In Stock]]&lt;$P$5,"Y","")</f>
        <v/>
      </c>
      <c r="J392" s="90" t="str">
        <f>IF(AND(tbl_Inventory[[#This Row],[Num In Stock]]&lt;Inventory!$P$5,NOT(tbl_Inventory[[#This Row],[On Backorder]]="Y")),"Y","")</f>
        <v/>
      </c>
      <c r="K39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92" s="27">
        <f>IF(tbl_Inventory[[#This Row],[Reorder?]]="Y",VLOOKUP(tbl_Inventory[[#This Row],[Category]],tbl_ReorderQty[],2,FALSE),0)</f>
        <v>0</v>
      </c>
      <c r="M392"/>
      <c r="N392" s="8"/>
      <c r="O392" s="9"/>
      <c r="P392" s="8"/>
      <c r="R392"/>
      <c r="S392" s="8"/>
      <c r="AC392" s="17">
        <v>21995</v>
      </c>
    </row>
    <row r="393" spans="1:29" x14ac:dyDescent="0.35">
      <c r="A393" s="22" t="s">
        <v>1096</v>
      </c>
      <c r="B393" s="34" t="s">
        <v>1097</v>
      </c>
      <c r="C393" s="35" t="s">
        <v>29</v>
      </c>
      <c r="D393" s="35">
        <v>22</v>
      </c>
      <c r="E393" s="35" t="s">
        <v>22</v>
      </c>
      <c r="F393" s="36" t="s">
        <v>22</v>
      </c>
      <c r="G393" s="16">
        <v>17.68</v>
      </c>
      <c r="H393" s="25">
        <f>IF(tbl_Inventory[[#This Row],[Premium?]]="y",tbl_Inventory[[#This Row],[Cost Price]]+(tbl_Inventory[[#This Row],[Cost Price]]*Inventory!$P$4),tbl_Inventory[[#This Row],[Cost Price]]+(tbl_Inventory[[#This Row],[Cost Price]]*Inventory!$P$3))</f>
        <v>20.862400000000001</v>
      </c>
      <c r="I393" s="89" t="str">
        <f>IF(tbl_Inventory[[#This Row],[Num In Stock]]&lt;$P$5,"Y","")</f>
        <v/>
      </c>
      <c r="J393" s="90" t="str">
        <f>IF(AND(tbl_Inventory[[#This Row],[Num In Stock]]&lt;Inventory!$P$5,NOT(tbl_Inventory[[#This Row],[On Backorder]]="Y")),"Y","")</f>
        <v/>
      </c>
      <c r="K39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93" s="27">
        <f>IF(tbl_Inventory[[#This Row],[Reorder?]]="Y",VLOOKUP(tbl_Inventory[[#This Row],[Category]],tbl_ReorderQty[],2,FALSE),0)</f>
        <v>0</v>
      </c>
      <c r="M393"/>
      <c r="N393" s="8"/>
      <c r="O393" s="9"/>
      <c r="P393" s="8"/>
      <c r="R393"/>
      <c r="S393" s="8"/>
      <c r="AC393" s="17">
        <v>21995</v>
      </c>
    </row>
    <row r="394" spans="1:29" x14ac:dyDescent="0.35">
      <c r="A394" s="18" t="s">
        <v>914</v>
      </c>
      <c r="B394" s="37" t="s">
        <v>915</v>
      </c>
      <c r="C394" s="35" t="s">
        <v>29</v>
      </c>
      <c r="D394" s="35">
        <v>13</v>
      </c>
      <c r="E394" s="35" t="s">
        <v>22</v>
      </c>
      <c r="F394" s="36" t="s">
        <v>22</v>
      </c>
      <c r="G394" s="16">
        <v>80.56</v>
      </c>
      <c r="H394" s="25">
        <f>IF(tbl_Inventory[[#This Row],[Premium?]]="y",tbl_Inventory[[#This Row],[Cost Price]]+(tbl_Inventory[[#This Row],[Cost Price]]*Inventory!$P$4),tbl_Inventory[[#This Row],[Cost Price]]+(tbl_Inventory[[#This Row],[Cost Price]]*Inventory!$P$3))</f>
        <v>95.0608</v>
      </c>
      <c r="I394" s="89" t="str">
        <f>IF(tbl_Inventory[[#This Row],[Num In Stock]]&lt;$P$5,"Y","")</f>
        <v/>
      </c>
      <c r="J394" s="90" t="str">
        <f>IF(AND(tbl_Inventory[[#This Row],[Num In Stock]]&lt;Inventory!$P$5,NOT(tbl_Inventory[[#This Row],[On Backorder]]="Y")),"Y","")</f>
        <v/>
      </c>
      <c r="K39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94" s="27">
        <f>IF(tbl_Inventory[[#This Row],[Reorder?]]="Y",VLOOKUP(tbl_Inventory[[#This Row],[Category]],tbl_ReorderQty[],2,FALSE),0)</f>
        <v>0</v>
      </c>
      <c r="M394"/>
      <c r="N394" s="8"/>
      <c r="O394" s="9"/>
      <c r="P394" s="8"/>
      <c r="R394"/>
      <c r="S394" s="8"/>
      <c r="AC394" s="17">
        <v>21995</v>
      </c>
    </row>
    <row r="395" spans="1:29" x14ac:dyDescent="0.35">
      <c r="A395" s="22" t="s">
        <v>996</v>
      </c>
      <c r="B395" s="34" t="s">
        <v>997</v>
      </c>
      <c r="C395" s="35" t="s">
        <v>27</v>
      </c>
      <c r="D395" s="35">
        <v>24</v>
      </c>
      <c r="E395" s="35" t="s">
        <v>22</v>
      </c>
      <c r="F395" s="36" t="s">
        <v>22</v>
      </c>
      <c r="G395" s="16">
        <v>9058.85</v>
      </c>
      <c r="H395" s="25">
        <f>IF(tbl_Inventory[[#This Row],[Premium?]]="y",tbl_Inventory[[#This Row],[Cost Price]]+(tbl_Inventory[[#This Row],[Cost Price]]*Inventory!$P$4),tbl_Inventory[[#This Row],[Cost Price]]+(tbl_Inventory[[#This Row],[Cost Price]]*Inventory!$P$3))</f>
        <v>10689.443000000001</v>
      </c>
      <c r="I395" s="89" t="str">
        <f>IF(tbl_Inventory[[#This Row],[Num In Stock]]&lt;$P$5,"Y","")</f>
        <v/>
      </c>
      <c r="J395" s="90" t="str">
        <f>IF(AND(tbl_Inventory[[#This Row],[Num In Stock]]&lt;Inventory!$P$5,NOT(tbl_Inventory[[#This Row],[On Backorder]]="Y")),"Y","")</f>
        <v/>
      </c>
      <c r="K39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95" s="27">
        <f>IF(tbl_Inventory[[#This Row],[Reorder?]]="Y",VLOOKUP(tbl_Inventory[[#This Row],[Category]],tbl_ReorderQty[],2,FALSE),0)</f>
        <v>0</v>
      </c>
      <c r="M395"/>
      <c r="N395" s="8"/>
      <c r="O395" s="9"/>
      <c r="P395" s="8"/>
      <c r="R395"/>
      <c r="S395" s="8"/>
      <c r="AC395" s="17">
        <v>21995</v>
      </c>
    </row>
    <row r="396" spans="1:29" x14ac:dyDescent="0.35">
      <c r="A396" s="22" t="s">
        <v>976</v>
      </c>
      <c r="B396" s="34" t="s">
        <v>977</v>
      </c>
      <c r="C396" s="35" t="s">
        <v>29</v>
      </c>
      <c r="D396" s="35">
        <v>24</v>
      </c>
      <c r="E396" s="35" t="s">
        <v>22</v>
      </c>
      <c r="F396" s="36" t="s">
        <v>22</v>
      </c>
      <c r="G396" s="16">
        <v>11.33</v>
      </c>
      <c r="H396" s="25">
        <f>IF(tbl_Inventory[[#This Row],[Premium?]]="y",tbl_Inventory[[#This Row],[Cost Price]]+(tbl_Inventory[[#This Row],[Cost Price]]*Inventory!$P$4),tbl_Inventory[[#This Row],[Cost Price]]+(tbl_Inventory[[#This Row],[Cost Price]]*Inventory!$P$3))</f>
        <v>13.369400000000001</v>
      </c>
      <c r="I396" s="89" t="str">
        <f>IF(tbl_Inventory[[#This Row],[Num In Stock]]&lt;$P$5,"Y","")</f>
        <v/>
      </c>
      <c r="J396" s="90" t="str">
        <f>IF(AND(tbl_Inventory[[#This Row],[Num In Stock]]&lt;Inventory!$P$5,NOT(tbl_Inventory[[#This Row],[On Backorder]]="Y")),"Y","")</f>
        <v/>
      </c>
      <c r="K39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96" s="27">
        <f>IF(tbl_Inventory[[#This Row],[Reorder?]]="Y",VLOOKUP(tbl_Inventory[[#This Row],[Category]],tbl_ReorderQty[],2,FALSE),0)</f>
        <v>0</v>
      </c>
      <c r="M396"/>
      <c r="N396" s="8"/>
      <c r="O396" s="9"/>
      <c r="P396" s="8"/>
      <c r="R396"/>
      <c r="S396" s="8"/>
      <c r="AC396" s="17">
        <v>21995</v>
      </c>
    </row>
    <row r="397" spans="1:29" x14ac:dyDescent="0.35">
      <c r="A397" s="22" t="s">
        <v>316</v>
      </c>
      <c r="B397" s="34" t="s">
        <v>317</v>
      </c>
      <c r="C397" s="35" t="s">
        <v>29</v>
      </c>
      <c r="D397" s="35">
        <v>19</v>
      </c>
      <c r="E397" s="35" t="s">
        <v>22</v>
      </c>
      <c r="F397" s="36" t="s">
        <v>22</v>
      </c>
      <c r="G397" s="16">
        <v>68.64</v>
      </c>
      <c r="H397" s="25">
        <f>IF(tbl_Inventory[[#This Row],[Premium?]]="y",tbl_Inventory[[#This Row],[Cost Price]]+(tbl_Inventory[[#This Row],[Cost Price]]*Inventory!$P$4),tbl_Inventory[[#This Row],[Cost Price]]+(tbl_Inventory[[#This Row],[Cost Price]]*Inventory!$P$3))</f>
        <v>80.995199999999997</v>
      </c>
      <c r="I397" s="89" t="str">
        <f>IF(tbl_Inventory[[#This Row],[Num In Stock]]&lt;$P$5,"Y","")</f>
        <v/>
      </c>
      <c r="J397" s="90" t="str">
        <f>IF(AND(tbl_Inventory[[#This Row],[Num In Stock]]&lt;Inventory!$P$5,NOT(tbl_Inventory[[#This Row],[On Backorder]]="Y")),"Y","")</f>
        <v/>
      </c>
      <c r="K39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97" s="27">
        <f>IF(tbl_Inventory[[#This Row],[Reorder?]]="Y",VLOOKUP(tbl_Inventory[[#This Row],[Category]],tbl_ReorderQty[],2,FALSE),0)</f>
        <v>0</v>
      </c>
      <c r="M397"/>
      <c r="N397" s="8"/>
      <c r="O397" s="9"/>
      <c r="P397" s="8"/>
      <c r="R397"/>
      <c r="S397" s="8"/>
      <c r="AC397" s="17">
        <v>21995</v>
      </c>
    </row>
    <row r="398" spans="1:29" x14ac:dyDescent="0.35">
      <c r="A398" s="18" t="s">
        <v>564</v>
      </c>
      <c r="B398" s="37" t="s">
        <v>565</v>
      </c>
      <c r="C398" s="35" t="s">
        <v>29</v>
      </c>
      <c r="D398" s="35">
        <v>5</v>
      </c>
      <c r="E398" s="35" t="s">
        <v>25</v>
      </c>
      <c r="F398" s="36" t="s">
        <v>25</v>
      </c>
      <c r="G398" s="16">
        <v>91.52</v>
      </c>
      <c r="H398" s="25">
        <f>IF(tbl_Inventory[[#This Row],[Premium?]]="y",tbl_Inventory[[#This Row],[Cost Price]]+(tbl_Inventory[[#This Row],[Cost Price]]*Inventory!$P$4),tbl_Inventory[[#This Row],[Cost Price]]+(tbl_Inventory[[#This Row],[Cost Price]]*Inventory!$P$3))</f>
        <v>114.39999999999999</v>
      </c>
      <c r="I398" s="89" t="str">
        <f>IF(tbl_Inventory[[#This Row],[Num In Stock]]&lt;$P$5,"Y","")</f>
        <v>Y</v>
      </c>
      <c r="J398" s="90" t="str">
        <f>IF(AND(tbl_Inventory[[#This Row],[Num In Stock]]&lt;Inventory!$P$5,NOT(tbl_Inventory[[#This Row],[On Backorder]]="Y")),"Y","")</f>
        <v/>
      </c>
      <c r="K39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98" s="27">
        <f>IF(tbl_Inventory[[#This Row],[Reorder?]]="Y",VLOOKUP(tbl_Inventory[[#This Row],[Category]],tbl_ReorderQty[],2,FALSE),0)</f>
        <v>0</v>
      </c>
      <c r="M398"/>
      <c r="N398" s="8"/>
      <c r="O398" s="9"/>
      <c r="P398" s="8"/>
      <c r="R398"/>
      <c r="S398" s="8"/>
      <c r="AC398" s="17">
        <v>21995</v>
      </c>
    </row>
    <row r="399" spans="1:29" x14ac:dyDescent="0.35">
      <c r="A399" s="22" t="s">
        <v>538</v>
      </c>
      <c r="B399" s="34" t="s">
        <v>539</v>
      </c>
      <c r="C399" s="35" t="s">
        <v>29</v>
      </c>
      <c r="D399" s="35">
        <v>28</v>
      </c>
      <c r="E399" s="35" t="s">
        <v>22</v>
      </c>
      <c r="F399" s="36" t="s">
        <v>22</v>
      </c>
      <c r="G399" s="16">
        <v>69.959999999999994</v>
      </c>
      <c r="H399" s="25">
        <f>IF(tbl_Inventory[[#This Row],[Premium?]]="y",tbl_Inventory[[#This Row],[Cost Price]]+(tbl_Inventory[[#This Row],[Cost Price]]*Inventory!$P$4),tbl_Inventory[[#This Row],[Cost Price]]+(tbl_Inventory[[#This Row],[Cost Price]]*Inventory!$P$3))</f>
        <v>82.552799999999991</v>
      </c>
      <c r="I399" s="89" t="str">
        <f>IF(tbl_Inventory[[#This Row],[Num In Stock]]&lt;$P$5,"Y","")</f>
        <v/>
      </c>
      <c r="J399" s="90" t="str">
        <f>IF(AND(tbl_Inventory[[#This Row],[Num In Stock]]&lt;Inventory!$P$5,NOT(tbl_Inventory[[#This Row],[On Backorder]]="Y")),"Y","")</f>
        <v/>
      </c>
      <c r="K39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399" s="27">
        <f>IF(tbl_Inventory[[#This Row],[Reorder?]]="Y",VLOOKUP(tbl_Inventory[[#This Row],[Category]],tbl_ReorderQty[],2,FALSE),0)</f>
        <v>0</v>
      </c>
      <c r="M399"/>
      <c r="N399" s="8"/>
      <c r="O399" s="9"/>
      <c r="P399" s="8"/>
      <c r="R399"/>
      <c r="S399" s="8"/>
      <c r="AC399" s="17">
        <v>21995</v>
      </c>
    </row>
    <row r="400" spans="1:29" x14ac:dyDescent="0.35">
      <c r="A400" s="18" t="s">
        <v>528</v>
      </c>
      <c r="B400" s="37" t="s">
        <v>529</v>
      </c>
      <c r="C400" s="35" t="s">
        <v>29</v>
      </c>
      <c r="D400" s="35">
        <v>10</v>
      </c>
      <c r="E400" s="35" t="s">
        <v>22</v>
      </c>
      <c r="F400" s="36" t="s">
        <v>25</v>
      </c>
      <c r="G400" s="16">
        <v>94.16</v>
      </c>
      <c r="H400" s="25">
        <f>IF(tbl_Inventory[[#This Row],[Premium?]]="y",tbl_Inventory[[#This Row],[Cost Price]]+(tbl_Inventory[[#This Row],[Cost Price]]*Inventory!$P$4),tbl_Inventory[[#This Row],[Cost Price]]+(tbl_Inventory[[#This Row],[Cost Price]]*Inventory!$P$3))</f>
        <v>117.69999999999999</v>
      </c>
      <c r="I400" s="89" t="str">
        <f>IF(tbl_Inventory[[#This Row],[Num In Stock]]&lt;$P$5,"Y","")</f>
        <v/>
      </c>
      <c r="J400" s="90" t="str">
        <f>IF(AND(tbl_Inventory[[#This Row],[Num In Stock]]&lt;Inventory!$P$5,NOT(tbl_Inventory[[#This Row],[On Backorder]]="Y")),"Y","")</f>
        <v/>
      </c>
      <c r="K40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00" s="27">
        <f>IF(tbl_Inventory[[#This Row],[Reorder?]]="Y",VLOOKUP(tbl_Inventory[[#This Row],[Category]],tbl_ReorderQty[],2,FALSE),0)</f>
        <v>0</v>
      </c>
      <c r="M400"/>
      <c r="N400" s="8"/>
      <c r="O400" s="9"/>
      <c r="P400" s="8"/>
      <c r="R400"/>
      <c r="S400" s="8"/>
      <c r="AC400" s="17">
        <v>21995</v>
      </c>
    </row>
    <row r="401" spans="1:29" x14ac:dyDescent="0.35">
      <c r="A401" s="22" t="s">
        <v>386</v>
      </c>
      <c r="B401" s="34" t="s">
        <v>387</v>
      </c>
      <c r="C401" s="35" t="s">
        <v>29</v>
      </c>
      <c r="D401" s="35">
        <v>15</v>
      </c>
      <c r="E401" s="35" t="s">
        <v>22</v>
      </c>
      <c r="F401" s="36" t="s">
        <v>22</v>
      </c>
      <c r="G401" s="16">
        <v>91.52</v>
      </c>
      <c r="H401" s="25">
        <f>IF(tbl_Inventory[[#This Row],[Premium?]]="y",tbl_Inventory[[#This Row],[Cost Price]]+(tbl_Inventory[[#This Row],[Cost Price]]*Inventory!$P$4),tbl_Inventory[[#This Row],[Cost Price]]+(tbl_Inventory[[#This Row],[Cost Price]]*Inventory!$P$3))</f>
        <v>107.99359999999999</v>
      </c>
      <c r="I401" s="89" t="str">
        <f>IF(tbl_Inventory[[#This Row],[Num In Stock]]&lt;$P$5,"Y","")</f>
        <v/>
      </c>
      <c r="J401" s="90" t="str">
        <f>IF(AND(tbl_Inventory[[#This Row],[Num In Stock]]&lt;Inventory!$P$5,NOT(tbl_Inventory[[#This Row],[On Backorder]]="Y")),"Y","")</f>
        <v/>
      </c>
      <c r="K40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01" s="27">
        <f>IF(tbl_Inventory[[#This Row],[Reorder?]]="Y",VLOOKUP(tbl_Inventory[[#This Row],[Category]],tbl_ReorderQty[],2,FALSE),0)</f>
        <v>0</v>
      </c>
      <c r="M401"/>
      <c r="N401" s="8"/>
      <c r="O401" s="9"/>
      <c r="P401" s="8"/>
      <c r="R401"/>
      <c r="S401" s="8"/>
      <c r="AC401" s="17">
        <v>21995</v>
      </c>
    </row>
    <row r="402" spans="1:29" x14ac:dyDescent="0.35">
      <c r="A402" s="22" t="s">
        <v>974</v>
      </c>
      <c r="B402" s="34" t="s">
        <v>975</v>
      </c>
      <c r="C402" s="35" t="s">
        <v>29</v>
      </c>
      <c r="D402" s="35">
        <v>15</v>
      </c>
      <c r="E402" s="35" t="s">
        <v>22</v>
      </c>
      <c r="F402" s="36" t="s">
        <v>22</v>
      </c>
      <c r="G402" s="16">
        <v>142.13999999999999</v>
      </c>
      <c r="H402" s="25">
        <f>IF(tbl_Inventory[[#This Row],[Premium?]]="y",tbl_Inventory[[#This Row],[Cost Price]]+(tbl_Inventory[[#This Row],[Cost Price]]*Inventory!$P$4),tbl_Inventory[[#This Row],[Cost Price]]+(tbl_Inventory[[#This Row],[Cost Price]]*Inventory!$P$3))</f>
        <v>167.72519999999997</v>
      </c>
      <c r="I402" s="89" t="str">
        <f>IF(tbl_Inventory[[#This Row],[Num In Stock]]&lt;$P$5,"Y","")</f>
        <v/>
      </c>
      <c r="J402" s="90" t="str">
        <f>IF(AND(tbl_Inventory[[#This Row],[Num In Stock]]&lt;Inventory!$P$5,NOT(tbl_Inventory[[#This Row],[On Backorder]]="Y")),"Y","")</f>
        <v/>
      </c>
      <c r="K40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02" s="27">
        <f>IF(tbl_Inventory[[#This Row],[Reorder?]]="Y",VLOOKUP(tbl_Inventory[[#This Row],[Category]],tbl_ReorderQty[],2,FALSE),0)</f>
        <v>0</v>
      </c>
      <c r="M402"/>
      <c r="N402" s="8"/>
      <c r="O402" s="9"/>
      <c r="P402" s="8"/>
      <c r="R402"/>
      <c r="S402" s="8"/>
      <c r="AC402" s="17">
        <v>21995</v>
      </c>
    </row>
    <row r="403" spans="1:29" x14ac:dyDescent="0.35">
      <c r="A403" s="18" t="s">
        <v>784</v>
      </c>
      <c r="B403" s="37" t="s">
        <v>785</v>
      </c>
      <c r="C403" s="35" t="s">
        <v>29</v>
      </c>
      <c r="D403" s="35">
        <v>1</v>
      </c>
      <c r="E403" s="35" t="s">
        <v>22</v>
      </c>
      <c r="F403" s="36" t="s">
        <v>25</v>
      </c>
      <c r="G403" s="16">
        <v>84.66</v>
      </c>
      <c r="H403" s="25">
        <f>IF(tbl_Inventory[[#This Row],[Premium?]]="y",tbl_Inventory[[#This Row],[Cost Price]]+(tbl_Inventory[[#This Row],[Cost Price]]*Inventory!$P$4),tbl_Inventory[[#This Row],[Cost Price]]+(tbl_Inventory[[#This Row],[Cost Price]]*Inventory!$P$3))</f>
        <v>105.82499999999999</v>
      </c>
      <c r="I403" s="89" t="str">
        <f>IF(tbl_Inventory[[#This Row],[Num In Stock]]&lt;$P$5,"Y","")</f>
        <v>Y</v>
      </c>
      <c r="J403" s="90" t="str">
        <f>IF(AND(tbl_Inventory[[#This Row],[Num In Stock]]&lt;Inventory!$P$5,NOT(tbl_Inventory[[#This Row],[On Backorder]]="Y")),"Y","")</f>
        <v>Y</v>
      </c>
      <c r="K40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403" s="27">
        <f>IF(tbl_Inventory[[#This Row],[Reorder?]]="Y",VLOOKUP(tbl_Inventory[[#This Row],[Category]],tbl_ReorderQty[],2,FALSE),0)</f>
        <v>35</v>
      </c>
      <c r="M403"/>
      <c r="N403" s="8"/>
      <c r="O403" s="9"/>
      <c r="P403" s="8"/>
      <c r="R403"/>
      <c r="S403" s="8"/>
      <c r="AC403" s="17">
        <v>21995</v>
      </c>
    </row>
    <row r="404" spans="1:29" x14ac:dyDescent="0.35">
      <c r="A404" s="18" t="s">
        <v>782</v>
      </c>
      <c r="B404" s="37" t="s">
        <v>783</v>
      </c>
      <c r="C404" s="35" t="s">
        <v>29</v>
      </c>
      <c r="D404" s="35">
        <v>3</v>
      </c>
      <c r="E404" s="35" t="s">
        <v>22</v>
      </c>
      <c r="F404" s="36" t="s">
        <v>22</v>
      </c>
      <c r="G404" s="16">
        <v>74.88</v>
      </c>
      <c r="H404" s="25">
        <f>IF(tbl_Inventory[[#This Row],[Premium?]]="y",tbl_Inventory[[#This Row],[Cost Price]]+(tbl_Inventory[[#This Row],[Cost Price]]*Inventory!$P$4),tbl_Inventory[[#This Row],[Cost Price]]+(tbl_Inventory[[#This Row],[Cost Price]]*Inventory!$P$3))</f>
        <v>88.358399999999989</v>
      </c>
      <c r="I404" s="89" t="str">
        <f>IF(tbl_Inventory[[#This Row],[Num In Stock]]&lt;$P$5,"Y","")</f>
        <v>Y</v>
      </c>
      <c r="J404" s="90" t="str">
        <f>IF(AND(tbl_Inventory[[#This Row],[Num In Stock]]&lt;Inventory!$P$5,NOT(tbl_Inventory[[#This Row],[On Backorder]]="Y")),"Y","")</f>
        <v>Y</v>
      </c>
      <c r="K40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404" s="27">
        <f>IF(tbl_Inventory[[#This Row],[Reorder?]]="Y",VLOOKUP(tbl_Inventory[[#This Row],[Category]],tbl_ReorderQty[],2,FALSE),0)</f>
        <v>35</v>
      </c>
      <c r="M404"/>
      <c r="N404" s="8"/>
      <c r="O404" s="9"/>
      <c r="P404" s="8"/>
      <c r="R404"/>
      <c r="S404" s="8"/>
      <c r="AC404" s="17">
        <v>21995</v>
      </c>
    </row>
    <row r="405" spans="1:29" x14ac:dyDescent="0.35">
      <c r="A405" s="18" t="s">
        <v>780</v>
      </c>
      <c r="B405" s="37" t="s">
        <v>781</v>
      </c>
      <c r="C405" s="35" t="s">
        <v>29</v>
      </c>
      <c r="D405" s="35">
        <v>9</v>
      </c>
      <c r="E405" s="35" t="s">
        <v>22</v>
      </c>
      <c r="F405" s="36" t="s">
        <v>25</v>
      </c>
      <c r="G405" s="16">
        <v>111.3</v>
      </c>
      <c r="H405" s="25">
        <f>IF(tbl_Inventory[[#This Row],[Premium?]]="y",tbl_Inventory[[#This Row],[Cost Price]]+(tbl_Inventory[[#This Row],[Cost Price]]*Inventory!$P$4),tbl_Inventory[[#This Row],[Cost Price]]+(tbl_Inventory[[#This Row],[Cost Price]]*Inventory!$P$3))</f>
        <v>139.125</v>
      </c>
      <c r="I405" s="89" t="str">
        <f>IF(tbl_Inventory[[#This Row],[Num In Stock]]&lt;$P$5,"Y","")</f>
        <v>Y</v>
      </c>
      <c r="J405" s="90" t="str">
        <f>IF(AND(tbl_Inventory[[#This Row],[Num In Stock]]&lt;Inventory!$P$5,NOT(tbl_Inventory[[#This Row],[On Backorder]]="Y")),"Y","")</f>
        <v>Y</v>
      </c>
      <c r="K40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405" s="27">
        <f>IF(tbl_Inventory[[#This Row],[Reorder?]]="Y",VLOOKUP(tbl_Inventory[[#This Row],[Category]],tbl_ReorderQty[],2,FALSE),0)</f>
        <v>35</v>
      </c>
      <c r="M405"/>
      <c r="N405" s="8"/>
      <c r="O405" s="9"/>
      <c r="P405" s="8"/>
      <c r="R405"/>
      <c r="S405" s="8"/>
      <c r="AC405" s="17">
        <v>21995</v>
      </c>
    </row>
    <row r="406" spans="1:29" x14ac:dyDescent="0.35">
      <c r="A406" s="23" t="s">
        <v>954</v>
      </c>
      <c r="B406" s="37" t="s">
        <v>955</v>
      </c>
      <c r="C406" s="35" t="s">
        <v>29</v>
      </c>
      <c r="D406" s="35">
        <v>1</v>
      </c>
      <c r="E406" s="35" t="s">
        <v>25</v>
      </c>
      <c r="F406" s="36" t="s">
        <v>22</v>
      </c>
      <c r="G406" s="16">
        <v>56.1</v>
      </c>
      <c r="H406" s="25">
        <f>IF(tbl_Inventory[[#This Row],[Premium?]]="y",tbl_Inventory[[#This Row],[Cost Price]]+(tbl_Inventory[[#This Row],[Cost Price]]*Inventory!$P$4),tbl_Inventory[[#This Row],[Cost Price]]+(tbl_Inventory[[#This Row],[Cost Price]]*Inventory!$P$3))</f>
        <v>66.198000000000008</v>
      </c>
      <c r="I406" s="89" t="str">
        <f>IF(tbl_Inventory[[#This Row],[Num In Stock]]&lt;$P$5,"Y","")</f>
        <v>Y</v>
      </c>
      <c r="J406" s="90" t="str">
        <f>IF(AND(tbl_Inventory[[#This Row],[Num In Stock]]&lt;Inventory!$P$5,NOT(tbl_Inventory[[#This Row],[On Backorder]]="Y")),"Y","")</f>
        <v/>
      </c>
      <c r="K40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06" s="27">
        <f>IF(tbl_Inventory[[#This Row],[Reorder?]]="Y",VLOOKUP(tbl_Inventory[[#This Row],[Category]],tbl_ReorderQty[],2,FALSE),0)</f>
        <v>0</v>
      </c>
      <c r="M406"/>
      <c r="N406" s="8"/>
      <c r="O406" s="9"/>
      <c r="P406" s="8"/>
      <c r="R406"/>
      <c r="S406" s="8"/>
      <c r="AC406" s="17">
        <v>21995</v>
      </c>
    </row>
    <row r="407" spans="1:29" x14ac:dyDescent="0.35">
      <c r="A407" s="22" t="s">
        <v>212</v>
      </c>
      <c r="B407" s="34" t="s">
        <v>213</v>
      </c>
      <c r="C407" s="35" t="s">
        <v>29</v>
      </c>
      <c r="D407" s="35">
        <v>11</v>
      </c>
      <c r="E407" s="35" t="s">
        <v>22</v>
      </c>
      <c r="F407" s="36" t="s">
        <v>25</v>
      </c>
      <c r="G407" s="16">
        <v>1496.25</v>
      </c>
      <c r="H407" s="25">
        <f>IF(tbl_Inventory[[#This Row],[Premium?]]="y",tbl_Inventory[[#This Row],[Cost Price]]+(tbl_Inventory[[#This Row],[Cost Price]]*Inventory!$P$4),tbl_Inventory[[#This Row],[Cost Price]]+(tbl_Inventory[[#This Row],[Cost Price]]*Inventory!$P$3))</f>
        <v>1870.3125</v>
      </c>
      <c r="I407" s="89" t="str">
        <f>IF(tbl_Inventory[[#This Row],[Num In Stock]]&lt;$P$5,"Y","")</f>
        <v/>
      </c>
      <c r="J407" s="90" t="str">
        <f>IF(AND(tbl_Inventory[[#This Row],[Num In Stock]]&lt;Inventory!$P$5,NOT(tbl_Inventory[[#This Row],[On Backorder]]="Y")),"Y","")</f>
        <v/>
      </c>
      <c r="K40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07" s="27">
        <f>IF(tbl_Inventory[[#This Row],[Reorder?]]="Y",VLOOKUP(tbl_Inventory[[#This Row],[Category]],tbl_ReorderQty[],2,FALSE),0)</f>
        <v>0</v>
      </c>
      <c r="M407"/>
      <c r="N407" s="8"/>
      <c r="O407" s="9"/>
      <c r="P407" s="8"/>
      <c r="R407"/>
      <c r="S407" s="8"/>
      <c r="AC407" s="17">
        <v>21995</v>
      </c>
    </row>
    <row r="408" spans="1:29" x14ac:dyDescent="0.35">
      <c r="A408" s="22" t="s">
        <v>420</v>
      </c>
      <c r="B408" s="34" t="s">
        <v>421</v>
      </c>
      <c r="C408" s="35" t="s">
        <v>27</v>
      </c>
      <c r="D408" s="35">
        <v>26</v>
      </c>
      <c r="E408" s="35" t="s">
        <v>22</v>
      </c>
      <c r="F408" s="36" t="s">
        <v>25</v>
      </c>
      <c r="G408" s="16">
        <v>5824.7</v>
      </c>
      <c r="H408" s="25">
        <f>IF(tbl_Inventory[[#This Row],[Premium?]]="y",tbl_Inventory[[#This Row],[Cost Price]]+(tbl_Inventory[[#This Row],[Cost Price]]*Inventory!$P$4),tbl_Inventory[[#This Row],[Cost Price]]+(tbl_Inventory[[#This Row],[Cost Price]]*Inventory!$P$3))</f>
        <v>7280.875</v>
      </c>
      <c r="I408" s="89" t="str">
        <f>IF(tbl_Inventory[[#This Row],[Num In Stock]]&lt;$P$5,"Y","")</f>
        <v/>
      </c>
      <c r="J408" s="90" t="str">
        <f>IF(AND(tbl_Inventory[[#This Row],[Num In Stock]]&lt;Inventory!$P$5,NOT(tbl_Inventory[[#This Row],[On Backorder]]="Y")),"Y","")</f>
        <v/>
      </c>
      <c r="K40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08" s="27">
        <f>IF(tbl_Inventory[[#This Row],[Reorder?]]="Y",VLOOKUP(tbl_Inventory[[#This Row],[Category]],tbl_ReorderQty[],2,FALSE),0)</f>
        <v>0</v>
      </c>
      <c r="M408"/>
      <c r="N408" s="8"/>
      <c r="O408" s="9"/>
      <c r="P408" s="8"/>
      <c r="R408"/>
      <c r="S408" s="8"/>
      <c r="AC408" s="17">
        <v>21995</v>
      </c>
    </row>
    <row r="409" spans="1:29" x14ac:dyDescent="0.35">
      <c r="A409" s="22" t="s">
        <v>210</v>
      </c>
      <c r="B409" s="34" t="s">
        <v>211</v>
      </c>
      <c r="C409" s="35" t="s">
        <v>29</v>
      </c>
      <c r="D409" s="35">
        <v>29</v>
      </c>
      <c r="E409" s="35" t="s">
        <v>22</v>
      </c>
      <c r="F409" s="36" t="s">
        <v>25</v>
      </c>
      <c r="G409" s="16">
        <v>1127.8499999999999</v>
      </c>
      <c r="H409" s="25">
        <f>IF(tbl_Inventory[[#This Row],[Premium?]]="y",tbl_Inventory[[#This Row],[Cost Price]]+(tbl_Inventory[[#This Row],[Cost Price]]*Inventory!$P$4),tbl_Inventory[[#This Row],[Cost Price]]+(tbl_Inventory[[#This Row],[Cost Price]]*Inventory!$P$3))</f>
        <v>1409.8125</v>
      </c>
      <c r="I409" s="89" t="str">
        <f>IF(tbl_Inventory[[#This Row],[Num In Stock]]&lt;$P$5,"Y","")</f>
        <v/>
      </c>
      <c r="J409" s="90" t="str">
        <f>IF(AND(tbl_Inventory[[#This Row],[Num In Stock]]&lt;Inventory!$P$5,NOT(tbl_Inventory[[#This Row],[On Backorder]]="Y")),"Y","")</f>
        <v/>
      </c>
      <c r="K40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09" s="27">
        <f>IF(tbl_Inventory[[#This Row],[Reorder?]]="Y",VLOOKUP(tbl_Inventory[[#This Row],[Category]],tbl_ReorderQty[],2,FALSE),0)</f>
        <v>0</v>
      </c>
      <c r="M409"/>
      <c r="N409" s="8"/>
      <c r="O409" s="9"/>
      <c r="P409" s="8"/>
      <c r="R409"/>
      <c r="S409" s="8"/>
      <c r="AC409" s="17">
        <v>21995</v>
      </c>
    </row>
    <row r="410" spans="1:29" x14ac:dyDescent="0.35">
      <c r="A410" s="22" t="s">
        <v>208</v>
      </c>
      <c r="B410" s="34" t="s">
        <v>209</v>
      </c>
      <c r="C410" s="35" t="s">
        <v>29</v>
      </c>
      <c r="D410" s="35">
        <v>3</v>
      </c>
      <c r="E410" s="35" t="s">
        <v>25</v>
      </c>
      <c r="F410" s="36" t="s">
        <v>25</v>
      </c>
      <c r="G410" s="16">
        <v>1149.75</v>
      </c>
      <c r="H410" s="25">
        <f>IF(tbl_Inventory[[#This Row],[Premium?]]="y",tbl_Inventory[[#This Row],[Cost Price]]+(tbl_Inventory[[#This Row],[Cost Price]]*Inventory!$P$4),tbl_Inventory[[#This Row],[Cost Price]]+(tbl_Inventory[[#This Row],[Cost Price]]*Inventory!$P$3))</f>
        <v>1437.1875</v>
      </c>
      <c r="I410" s="89" t="str">
        <f>IF(tbl_Inventory[[#This Row],[Num In Stock]]&lt;$P$5,"Y","")</f>
        <v>Y</v>
      </c>
      <c r="J410" s="90" t="str">
        <f>IF(AND(tbl_Inventory[[#This Row],[Num In Stock]]&lt;Inventory!$P$5,NOT(tbl_Inventory[[#This Row],[On Backorder]]="Y")),"Y","")</f>
        <v/>
      </c>
      <c r="K41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10" s="27">
        <f>IF(tbl_Inventory[[#This Row],[Reorder?]]="Y",VLOOKUP(tbl_Inventory[[#This Row],[Category]],tbl_ReorderQty[],2,FALSE),0)</f>
        <v>0</v>
      </c>
      <c r="M410"/>
      <c r="N410" s="8"/>
      <c r="O410" s="9"/>
      <c r="P410" s="8"/>
      <c r="R410"/>
      <c r="S410" s="8"/>
      <c r="AC410" s="17">
        <v>21995</v>
      </c>
    </row>
    <row r="411" spans="1:29" x14ac:dyDescent="0.35">
      <c r="A411" s="22" t="s">
        <v>352</v>
      </c>
      <c r="B411" s="34" t="s">
        <v>353</v>
      </c>
      <c r="C411" s="35" t="s">
        <v>29</v>
      </c>
      <c r="D411" s="35">
        <v>0</v>
      </c>
      <c r="E411" s="35" t="s">
        <v>25</v>
      </c>
      <c r="F411" s="36" t="s">
        <v>25</v>
      </c>
      <c r="G411" s="16">
        <v>1677.9</v>
      </c>
      <c r="H411" s="25">
        <f>IF(tbl_Inventory[[#This Row],[Premium?]]="y",tbl_Inventory[[#This Row],[Cost Price]]+(tbl_Inventory[[#This Row],[Cost Price]]*Inventory!$P$4),tbl_Inventory[[#This Row],[Cost Price]]+(tbl_Inventory[[#This Row],[Cost Price]]*Inventory!$P$3))</f>
        <v>2097.375</v>
      </c>
      <c r="I411" s="89" t="str">
        <f>IF(tbl_Inventory[[#This Row],[Num In Stock]]&lt;$P$5,"Y","")</f>
        <v>Y</v>
      </c>
      <c r="J411" s="90" t="str">
        <f>IF(AND(tbl_Inventory[[#This Row],[Num In Stock]]&lt;Inventory!$P$5,NOT(tbl_Inventory[[#This Row],[On Backorder]]="Y")),"Y","")</f>
        <v/>
      </c>
      <c r="K41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11" s="27">
        <f>IF(tbl_Inventory[[#This Row],[Reorder?]]="Y",VLOOKUP(tbl_Inventory[[#This Row],[Category]],tbl_ReorderQty[],2,FALSE),0)</f>
        <v>0</v>
      </c>
      <c r="M411"/>
      <c r="N411" s="8"/>
      <c r="O411" s="9"/>
      <c r="P411" s="8"/>
      <c r="R411"/>
      <c r="S411" s="8"/>
      <c r="AC411" s="17">
        <v>21995</v>
      </c>
    </row>
    <row r="412" spans="1:29" x14ac:dyDescent="0.35">
      <c r="A412" s="22" t="s">
        <v>410</v>
      </c>
      <c r="B412" s="34" t="s">
        <v>411</v>
      </c>
      <c r="C412" s="35" t="s">
        <v>29</v>
      </c>
      <c r="D412" s="35">
        <v>27</v>
      </c>
      <c r="E412" s="35" t="s">
        <v>22</v>
      </c>
      <c r="F412" s="36" t="s">
        <v>22</v>
      </c>
      <c r="G412" s="16">
        <v>1171.6500000000001</v>
      </c>
      <c r="H412" s="25">
        <f>IF(tbl_Inventory[[#This Row],[Premium?]]="y",tbl_Inventory[[#This Row],[Cost Price]]+(tbl_Inventory[[#This Row],[Cost Price]]*Inventory!$P$4),tbl_Inventory[[#This Row],[Cost Price]]+(tbl_Inventory[[#This Row],[Cost Price]]*Inventory!$P$3))</f>
        <v>1382.547</v>
      </c>
      <c r="I412" s="89" t="str">
        <f>IF(tbl_Inventory[[#This Row],[Num In Stock]]&lt;$P$5,"Y","")</f>
        <v/>
      </c>
      <c r="J412" s="90" t="str">
        <f>IF(AND(tbl_Inventory[[#This Row],[Num In Stock]]&lt;Inventory!$P$5,NOT(tbl_Inventory[[#This Row],[On Backorder]]="Y")),"Y","")</f>
        <v/>
      </c>
      <c r="K41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12" s="27">
        <f>IF(tbl_Inventory[[#This Row],[Reorder?]]="Y",VLOOKUP(tbl_Inventory[[#This Row],[Category]],tbl_ReorderQty[],2,FALSE),0)</f>
        <v>0</v>
      </c>
      <c r="M412"/>
      <c r="N412" s="8"/>
      <c r="O412" s="9"/>
      <c r="P412" s="8"/>
      <c r="R412"/>
      <c r="S412" s="8"/>
      <c r="AC412" s="17">
        <v>21995</v>
      </c>
    </row>
    <row r="413" spans="1:29" x14ac:dyDescent="0.35">
      <c r="A413" s="22" t="s">
        <v>350</v>
      </c>
      <c r="B413" s="34" t="s">
        <v>351</v>
      </c>
      <c r="C413" s="35" t="s">
        <v>27</v>
      </c>
      <c r="D413" s="35">
        <v>11</v>
      </c>
      <c r="E413" s="35" t="s">
        <v>22</v>
      </c>
      <c r="F413" s="36" t="s">
        <v>25</v>
      </c>
      <c r="G413" s="16">
        <v>5714.8</v>
      </c>
      <c r="H413" s="25">
        <f>IF(tbl_Inventory[[#This Row],[Premium?]]="y",tbl_Inventory[[#This Row],[Cost Price]]+(tbl_Inventory[[#This Row],[Cost Price]]*Inventory!$P$4),tbl_Inventory[[#This Row],[Cost Price]]+(tbl_Inventory[[#This Row],[Cost Price]]*Inventory!$P$3))</f>
        <v>7143.5</v>
      </c>
      <c r="I413" s="89" t="str">
        <f>IF(tbl_Inventory[[#This Row],[Num In Stock]]&lt;$P$5,"Y","")</f>
        <v/>
      </c>
      <c r="J413" s="90" t="str">
        <f>IF(AND(tbl_Inventory[[#This Row],[Num In Stock]]&lt;Inventory!$P$5,NOT(tbl_Inventory[[#This Row],[On Backorder]]="Y")),"Y","")</f>
        <v/>
      </c>
      <c r="K41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13" s="27">
        <f>IF(tbl_Inventory[[#This Row],[Reorder?]]="Y",VLOOKUP(tbl_Inventory[[#This Row],[Category]],tbl_ReorderQty[],2,FALSE),0)</f>
        <v>0</v>
      </c>
      <c r="M413"/>
      <c r="N413" s="8"/>
      <c r="O413" s="9"/>
      <c r="P413" s="8"/>
      <c r="R413"/>
      <c r="S413" s="8"/>
      <c r="AC413" s="17">
        <v>21995</v>
      </c>
    </row>
    <row r="414" spans="1:29" x14ac:dyDescent="0.35">
      <c r="A414" s="22" t="s">
        <v>358</v>
      </c>
      <c r="B414" s="34" t="s">
        <v>359</v>
      </c>
      <c r="C414" s="35" t="s">
        <v>29</v>
      </c>
      <c r="D414" s="35">
        <v>17</v>
      </c>
      <c r="E414" s="35" t="s">
        <v>22</v>
      </c>
      <c r="F414" s="36" t="s">
        <v>22</v>
      </c>
      <c r="G414" s="16">
        <v>1760.15</v>
      </c>
      <c r="H414" s="25">
        <f>IF(tbl_Inventory[[#This Row],[Premium?]]="y",tbl_Inventory[[#This Row],[Cost Price]]+(tbl_Inventory[[#This Row],[Cost Price]]*Inventory!$P$4),tbl_Inventory[[#This Row],[Cost Price]]+(tbl_Inventory[[#This Row],[Cost Price]]*Inventory!$P$3))</f>
        <v>2076.9769999999999</v>
      </c>
      <c r="I414" s="89" t="str">
        <f>IF(tbl_Inventory[[#This Row],[Num In Stock]]&lt;$P$5,"Y","")</f>
        <v/>
      </c>
      <c r="J414" s="90" t="str">
        <f>IF(AND(tbl_Inventory[[#This Row],[Num In Stock]]&lt;Inventory!$P$5,NOT(tbl_Inventory[[#This Row],[On Backorder]]="Y")),"Y","")</f>
        <v/>
      </c>
      <c r="K41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14" s="27">
        <f>IF(tbl_Inventory[[#This Row],[Reorder?]]="Y",VLOOKUP(tbl_Inventory[[#This Row],[Category]],tbl_ReorderQty[],2,FALSE),0)</f>
        <v>0</v>
      </c>
      <c r="M414"/>
      <c r="N414" s="8"/>
      <c r="O414" s="9"/>
      <c r="P414" s="8"/>
      <c r="R414"/>
      <c r="S414" s="8"/>
      <c r="AC414" s="17">
        <v>21995</v>
      </c>
    </row>
    <row r="415" spans="1:29" x14ac:dyDescent="0.35">
      <c r="A415" s="22" t="s">
        <v>418</v>
      </c>
      <c r="B415" s="34" t="s">
        <v>419</v>
      </c>
      <c r="C415" s="35" t="s">
        <v>27</v>
      </c>
      <c r="D415" s="35">
        <v>32</v>
      </c>
      <c r="E415" s="35" t="s">
        <v>22</v>
      </c>
      <c r="F415" s="36" t="s">
        <v>25</v>
      </c>
      <c r="G415" s="16">
        <v>6990.7</v>
      </c>
      <c r="H415" s="25">
        <f>IF(tbl_Inventory[[#This Row],[Premium?]]="y",tbl_Inventory[[#This Row],[Cost Price]]+(tbl_Inventory[[#This Row],[Cost Price]]*Inventory!$P$4),tbl_Inventory[[#This Row],[Cost Price]]+(tbl_Inventory[[#This Row],[Cost Price]]*Inventory!$P$3))</f>
        <v>8738.375</v>
      </c>
      <c r="I415" s="89" t="str">
        <f>IF(tbl_Inventory[[#This Row],[Num In Stock]]&lt;$P$5,"Y","")</f>
        <v/>
      </c>
      <c r="J415" s="90" t="str">
        <f>IF(AND(tbl_Inventory[[#This Row],[Num In Stock]]&lt;Inventory!$P$5,NOT(tbl_Inventory[[#This Row],[On Backorder]]="Y")),"Y","")</f>
        <v/>
      </c>
      <c r="K41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15" s="27">
        <f>IF(tbl_Inventory[[#This Row],[Reorder?]]="Y",VLOOKUP(tbl_Inventory[[#This Row],[Category]],tbl_ReorderQty[],2,FALSE),0)</f>
        <v>0</v>
      </c>
      <c r="M415"/>
      <c r="N415" s="8"/>
      <c r="O415" s="9"/>
      <c r="P415" s="8"/>
      <c r="R415"/>
      <c r="S415" s="8"/>
      <c r="AC415" s="17">
        <v>21995</v>
      </c>
    </row>
    <row r="416" spans="1:29" x14ac:dyDescent="0.35">
      <c r="A416" s="22" t="s">
        <v>416</v>
      </c>
      <c r="B416" s="34" t="s">
        <v>417</v>
      </c>
      <c r="C416" s="35" t="s">
        <v>29</v>
      </c>
      <c r="D416" s="35">
        <v>28</v>
      </c>
      <c r="E416" s="35" t="s">
        <v>22</v>
      </c>
      <c r="F416" s="36" t="s">
        <v>25</v>
      </c>
      <c r="G416" s="16">
        <v>1674.75</v>
      </c>
      <c r="H416" s="25">
        <f>IF(tbl_Inventory[[#This Row],[Premium?]]="y",tbl_Inventory[[#This Row],[Cost Price]]+(tbl_Inventory[[#This Row],[Cost Price]]*Inventory!$P$4),tbl_Inventory[[#This Row],[Cost Price]]+(tbl_Inventory[[#This Row],[Cost Price]]*Inventory!$P$3))</f>
        <v>2093.4375</v>
      </c>
      <c r="I416" s="89" t="str">
        <f>IF(tbl_Inventory[[#This Row],[Num In Stock]]&lt;$P$5,"Y","")</f>
        <v/>
      </c>
      <c r="J416" s="90" t="str">
        <f>IF(AND(tbl_Inventory[[#This Row],[Num In Stock]]&lt;Inventory!$P$5,NOT(tbl_Inventory[[#This Row],[On Backorder]]="Y")),"Y","")</f>
        <v/>
      </c>
      <c r="K41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16" s="27">
        <f>IF(tbl_Inventory[[#This Row],[Reorder?]]="Y",VLOOKUP(tbl_Inventory[[#This Row],[Category]],tbl_ReorderQty[],2,FALSE),0)</f>
        <v>0</v>
      </c>
      <c r="M416"/>
      <c r="N416" s="8"/>
      <c r="O416" s="9"/>
      <c r="P416" s="8"/>
      <c r="R416"/>
      <c r="S416" s="8"/>
      <c r="AC416" s="17">
        <v>21995</v>
      </c>
    </row>
    <row r="417" spans="1:29" x14ac:dyDescent="0.35">
      <c r="A417" s="22" t="s">
        <v>408</v>
      </c>
      <c r="B417" s="34" t="s">
        <v>409</v>
      </c>
      <c r="C417" s="35" t="s">
        <v>28</v>
      </c>
      <c r="D417" s="35">
        <v>24</v>
      </c>
      <c r="E417" s="35" t="s">
        <v>22</v>
      </c>
      <c r="F417" s="36" t="s">
        <v>22</v>
      </c>
      <c r="G417" s="16">
        <v>2882.25</v>
      </c>
      <c r="H417" s="25">
        <f>IF(tbl_Inventory[[#This Row],[Premium?]]="y",tbl_Inventory[[#This Row],[Cost Price]]+(tbl_Inventory[[#This Row],[Cost Price]]*Inventory!$P$4),tbl_Inventory[[#This Row],[Cost Price]]+(tbl_Inventory[[#This Row],[Cost Price]]*Inventory!$P$3))</f>
        <v>3401.0549999999998</v>
      </c>
      <c r="I417" s="89" t="str">
        <f>IF(tbl_Inventory[[#This Row],[Num In Stock]]&lt;$P$5,"Y","")</f>
        <v/>
      </c>
      <c r="J417" s="90" t="str">
        <f>IF(AND(tbl_Inventory[[#This Row],[Num In Stock]]&lt;Inventory!$P$5,NOT(tbl_Inventory[[#This Row],[On Backorder]]="Y")),"Y","")</f>
        <v/>
      </c>
      <c r="K41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17" s="27">
        <f>IF(tbl_Inventory[[#This Row],[Reorder?]]="Y",VLOOKUP(tbl_Inventory[[#This Row],[Category]],tbl_ReorderQty[],2,FALSE),0)</f>
        <v>0</v>
      </c>
      <c r="M417"/>
      <c r="N417" s="8"/>
      <c r="O417" s="9"/>
      <c r="P417" s="8"/>
      <c r="R417"/>
      <c r="S417" s="8"/>
      <c r="AC417" s="17">
        <v>21995</v>
      </c>
    </row>
    <row r="418" spans="1:29" x14ac:dyDescent="0.35">
      <c r="A418" s="22" t="s">
        <v>206</v>
      </c>
      <c r="B418" s="34" t="s">
        <v>207</v>
      </c>
      <c r="C418" s="35" t="s">
        <v>29</v>
      </c>
      <c r="D418" s="35">
        <v>19</v>
      </c>
      <c r="E418" s="35" t="s">
        <v>22</v>
      </c>
      <c r="F418" s="36" t="s">
        <v>22</v>
      </c>
      <c r="G418" s="16">
        <v>1510.5</v>
      </c>
      <c r="H418" s="25">
        <f>IF(tbl_Inventory[[#This Row],[Premium?]]="y",tbl_Inventory[[#This Row],[Cost Price]]+(tbl_Inventory[[#This Row],[Cost Price]]*Inventory!$P$4),tbl_Inventory[[#This Row],[Cost Price]]+(tbl_Inventory[[#This Row],[Cost Price]]*Inventory!$P$3))</f>
        <v>1782.3899999999999</v>
      </c>
      <c r="I418" s="89" t="str">
        <f>IF(tbl_Inventory[[#This Row],[Num In Stock]]&lt;$P$5,"Y","")</f>
        <v/>
      </c>
      <c r="J418" s="90" t="str">
        <f>IF(AND(tbl_Inventory[[#This Row],[Num In Stock]]&lt;Inventory!$P$5,NOT(tbl_Inventory[[#This Row],[On Backorder]]="Y")),"Y","")</f>
        <v/>
      </c>
      <c r="K41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18" s="27">
        <f>IF(tbl_Inventory[[#This Row],[Reorder?]]="Y",VLOOKUP(tbl_Inventory[[#This Row],[Category]],tbl_ReorderQty[],2,FALSE),0)</f>
        <v>0</v>
      </c>
      <c r="M418"/>
      <c r="N418" s="8"/>
      <c r="O418" s="9"/>
      <c r="P418" s="8"/>
      <c r="R418"/>
      <c r="S418" s="8"/>
      <c r="AC418" s="17">
        <v>21995</v>
      </c>
    </row>
    <row r="419" spans="1:29" x14ac:dyDescent="0.35">
      <c r="A419" s="18" t="s">
        <v>978</v>
      </c>
      <c r="B419" s="37" t="s">
        <v>979</v>
      </c>
      <c r="C419" s="35" t="s">
        <v>28</v>
      </c>
      <c r="D419" s="35">
        <v>3</v>
      </c>
      <c r="E419" s="35" t="s">
        <v>25</v>
      </c>
      <c r="F419" s="36" t="s">
        <v>22</v>
      </c>
      <c r="G419" s="16">
        <v>3360.9</v>
      </c>
      <c r="H419" s="25">
        <f>IF(tbl_Inventory[[#This Row],[Premium?]]="y",tbl_Inventory[[#This Row],[Cost Price]]+(tbl_Inventory[[#This Row],[Cost Price]]*Inventory!$P$4),tbl_Inventory[[#This Row],[Cost Price]]+(tbl_Inventory[[#This Row],[Cost Price]]*Inventory!$P$3))</f>
        <v>3965.8620000000001</v>
      </c>
      <c r="I419" s="89" t="str">
        <f>IF(tbl_Inventory[[#This Row],[Num In Stock]]&lt;$P$5,"Y","")</f>
        <v>Y</v>
      </c>
      <c r="J419" s="90" t="str">
        <f>IF(AND(tbl_Inventory[[#This Row],[Num In Stock]]&lt;Inventory!$P$5,NOT(tbl_Inventory[[#This Row],[On Backorder]]="Y")),"Y","")</f>
        <v/>
      </c>
      <c r="K41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19" s="27">
        <f>IF(tbl_Inventory[[#This Row],[Reorder?]]="Y",VLOOKUP(tbl_Inventory[[#This Row],[Category]],tbl_ReorderQty[],2,FALSE),0)</f>
        <v>0</v>
      </c>
      <c r="M419"/>
      <c r="N419" s="8"/>
      <c r="O419" s="9"/>
      <c r="P419" s="8"/>
      <c r="R419"/>
      <c r="S419" s="8"/>
      <c r="AC419" s="17">
        <v>21995</v>
      </c>
    </row>
    <row r="420" spans="1:29" x14ac:dyDescent="0.35">
      <c r="A420" s="22" t="s">
        <v>980</v>
      </c>
      <c r="B420" s="34" t="s">
        <v>981</v>
      </c>
      <c r="C420" s="35" t="s">
        <v>29</v>
      </c>
      <c r="D420" s="35">
        <v>25</v>
      </c>
      <c r="E420" s="35" t="s">
        <v>22</v>
      </c>
      <c r="F420" s="36" t="s">
        <v>22</v>
      </c>
      <c r="G420" s="16">
        <v>1710.8</v>
      </c>
      <c r="H420" s="25">
        <f>IF(tbl_Inventory[[#This Row],[Premium?]]="y",tbl_Inventory[[#This Row],[Cost Price]]+(tbl_Inventory[[#This Row],[Cost Price]]*Inventory!$P$4),tbl_Inventory[[#This Row],[Cost Price]]+(tbl_Inventory[[#This Row],[Cost Price]]*Inventory!$P$3))</f>
        <v>2018.7439999999999</v>
      </c>
      <c r="I420" s="89" t="str">
        <f>IF(tbl_Inventory[[#This Row],[Num In Stock]]&lt;$P$5,"Y","")</f>
        <v/>
      </c>
      <c r="J420" s="90" t="str">
        <f>IF(AND(tbl_Inventory[[#This Row],[Num In Stock]]&lt;Inventory!$P$5,NOT(tbl_Inventory[[#This Row],[On Backorder]]="Y")),"Y","")</f>
        <v/>
      </c>
      <c r="K42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20" s="27">
        <f>IF(tbl_Inventory[[#This Row],[Reorder?]]="Y",VLOOKUP(tbl_Inventory[[#This Row],[Category]],tbl_ReorderQty[],2,FALSE),0)</f>
        <v>0</v>
      </c>
      <c r="M420"/>
      <c r="N420" s="8"/>
      <c r="O420" s="9"/>
      <c r="P420" s="8"/>
      <c r="R420"/>
      <c r="S420" s="8"/>
      <c r="AC420" s="17">
        <v>21995</v>
      </c>
    </row>
    <row r="421" spans="1:29" x14ac:dyDescent="0.35">
      <c r="A421" s="22" t="s">
        <v>520</v>
      </c>
      <c r="B421" s="34" t="s">
        <v>521</v>
      </c>
      <c r="C421" s="35" t="s">
        <v>29</v>
      </c>
      <c r="D421" s="35">
        <v>17</v>
      </c>
      <c r="E421" s="35" t="s">
        <v>22</v>
      </c>
      <c r="F421" s="36" t="s">
        <v>22</v>
      </c>
      <c r="G421" s="16">
        <v>1496.25</v>
      </c>
      <c r="H421" s="25">
        <f>IF(tbl_Inventory[[#This Row],[Premium?]]="y",tbl_Inventory[[#This Row],[Cost Price]]+(tbl_Inventory[[#This Row],[Cost Price]]*Inventory!$P$4),tbl_Inventory[[#This Row],[Cost Price]]+(tbl_Inventory[[#This Row],[Cost Price]]*Inventory!$P$3))</f>
        <v>1765.575</v>
      </c>
      <c r="I421" s="89" t="str">
        <f>IF(tbl_Inventory[[#This Row],[Num In Stock]]&lt;$P$5,"Y","")</f>
        <v/>
      </c>
      <c r="J421" s="90" t="str">
        <f>IF(AND(tbl_Inventory[[#This Row],[Num In Stock]]&lt;Inventory!$P$5,NOT(tbl_Inventory[[#This Row],[On Backorder]]="Y")),"Y","")</f>
        <v/>
      </c>
      <c r="K42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21" s="27">
        <f>IF(tbl_Inventory[[#This Row],[Reorder?]]="Y",VLOOKUP(tbl_Inventory[[#This Row],[Category]],tbl_ReorderQty[],2,FALSE),0)</f>
        <v>0</v>
      </c>
      <c r="M421"/>
      <c r="N421" s="8"/>
      <c r="O421" s="9"/>
      <c r="P421" s="8"/>
      <c r="R421"/>
      <c r="S421" s="8"/>
      <c r="AC421" s="17">
        <v>21995</v>
      </c>
    </row>
    <row r="422" spans="1:29" x14ac:dyDescent="0.35">
      <c r="A422" s="18" t="s">
        <v>360</v>
      </c>
      <c r="B422" s="34" t="s">
        <v>361</v>
      </c>
      <c r="C422" s="35" t="s">
        <v>28</v>
      </c>
      <c r="D422" s="35">
        <v>9</v>
      </c>
      <c r="E422" s="35" t="s">
        <v>25</v>
      </c>
      <c r="F422" s="36" t="s">
        <v>22</v>
      </c>
      <c r="G422" s="16">
        <v>2093.5</v>
      </c>
      <c r="H422" s="25">
        <f>IF(tbl_Inventory[[#This Row],[Premium?]]="y",tbl_Inventory[[#This Row],[Cost Price]]+(tbl_Inventory[[#This Row],[Cost Price]]*Inventory!$P$4),tbl_Inventory[[#This Row],[Cost Price]]+(tbl_Inventory[[#This Row],[Cost Price]]*Inventory!$P$3))</f>
        <v>2470.33</v>
      </c>
      <c r="I422" s="89" t="str">
        <f>IF(tbl_Inventory[[#This Row],[Num In Stock]]&lt;$P$5,"Y","")</f>
        <v>Y</v>
      </c>
      <c r="J422" s="90" t="str">
        <f>IF(AND(tbl_Inventory[[#This Row],[Num In Stock]]&lt;Inventory!$P$5,NOT(tbl_Inventory[[#This Row],[On Backorder]]="Y")),"Y","")</f>
        <v/>
      </c>
      <c r="K42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22" s="27">
        <f>IF(tbl_Inventory[[#This Row],[Reorder?]]="Y",VLOOKUP(tbl_Inventory[[#This Row],[Category]],tbl_ReorderQty[],2,FALSE),0)</f>
        <v>0</v>
      </c>
      <c r="M422"/>
      <c r="N422" s="8"/>
      <c r="O422" s="9"/>
      <c r="P422" s="8"/>
      <c r="R422"/>
      <c r="S422" s="8"/>
      <c r="AC422" s="17">
        <v>21995</v>
      </c>
    </row>
    <row r="423" spans="1:29" x14ac:dyDescent="0.35">
      <c r="A423" s="19" t="s">
        <v>356</v>
      </c>
      <c r="B423" s="39" t="s">
        <v>357</v>
      </c>
      <c r="C423" s="35" t="s">
        <v>28</v>
      </c>
      <c r="D423" s="35">
        <v>4</v>
      </c>
      <c r="E423" s="35" t="s">
        <v>22</v>
      </c>
      <c r="F423" s="36" t="s">
        <v>25</v>
      </c>
      <c r="G423" s="16">
        <v>2034.25</v>
      </c>
      <c r="H423" s="25">
        <f>IF(tbl_Inventory[[#This Row],[Premium?]]="y",tbl_Inventory[[#This Row],[Cost Price]]+(tbl_Inventory[[#This Row],[Cost Price]]*Inventory!$P$4),tbl_Inventory[[#This Row],[Cost Price]]+(tbl_Inventory[[#This Row],[Cost Price]]*Inventory!$P$3))</f>
        <v>2542.8125</v>
      </c>
      <c r="I423" s="89" t="str">
        <f>IF(tbl_Inventory[[#This Row],[Num In Stock]]&lt;$P$5,"Y","")</f>
        <v>Y</v>
      </c>
      <c r="J423" s="90" t="str">
        <f>IF(AND(tbl_Inventory[[#This Row],[Num In Stock]]&lt;Inventory!$P$5,NOT(tbl_Inventory[[#This Row],[On Backorder]]="Y")),"Y","")</f>
        <v>Y</v>
      </c>
      <c r="K42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25</v>
      </c>
      <c r="L423" s="27">
        <f>IF(tbl_Inventory[[#This Row],[Reorder?]]="Y",VLOOKUP(tbl_Inventory[[#This Row],[Category]],tbl_ReorderQty[],2,FALSE),0)</f>
        <v>25</v>
      </c>
      <c r="M423"/>
      <c r="N423" s="8"/>
      <c r="O423" s="9"/>
      <c r="P423" s="8"/>
      <c r="R423"/>
      <c r="S423" s="8"/>
      <c r="AC423" s="17">
        <v>21995</v>
      </c>
    </row>
    <row r="424" spans="1:29" x14ac:dyDescent="0.35">
      <c r="A424" s="19" t="s">
        <v>354</v>
      </c>
      <c r="B424" s="39" t="s">
        <v>355</v>
      </c>
      <c r="C424" s="35" t="s">
        <v>29</v>
      </c>
      <c r="D424" s="35">
        <v>15</v>
      </c>
      <c r="E424" s="35" t="s">
        <v>22</v>
      </c>
      <c r="F424" s="36" t="s">
        <v>25</v>
      </c>
      <c r="G424" s="16">
        <v>1760.15</v>
      </c>
      <c r="H424" s="25">
        <f>IF(tbl_Inventory[[#This Row],[Premium?]]="y",tbl_Inventory[[#This Row],[Cost Price]]+(tbl_Inventory[[#This Row],[Cost Price]]*Inventory!$P$4),tbl_Inventory[[#This Row],[Cost Price]]+(tbl_Inventory[[#This Row],[Cost Price]]*Inventory!$P$3))</f>
        <v>2200.1875</v>
      </c>
      <c r="I424" s="89" t="str">
        <f>IF(tbl_Inventory[[#This Row],[Num In Stock]]&lt;$P$5,"Y","")</f>
        <v/>
      </c>
      <c r="J424" s="90" t="str">
        <f>IF(AND(tbl_Inventory[[#This Row],[Num In Stock]]&lt;Inventory!$P$5,NOT(tbl_Inventory[[#This Row],[On Backorder]]="Y")),"Y","")</f>
        <v/>
      </c>
      <c r="K42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24" s="27">
        <f>IF(tbl_Inventory[[#This Row],[Reorder?]]="Y",VLOOKUP(tbl_Inventory[[#This Row],[Category]],tbl_ReorderQty[],2,FALSE),0)</f>
        <v>0</v>
      </c>
      <c r="M424"/>
      <c r="N424" s="8"/>
      <c r="O424" s="9"/>
      <c r="P424" s="8"/>
      <c r="R424"/>
      <c r="S424" s="8"/>
      <c r="AC424" s="17">
        <v>21995</v>
      </c>
    </row>
    <row r="425" spans="1:29" x14ac:dyDescent="0.35">
      <c r="A425" s="22" t="s">
        <v>462</v>
      </c>
      <c r="B425" s="34" t="s">
        <v>463</v>
      </c>
      <c r="C425" s="35" t="s">
        <v>28</v>
      </c>
      <c r="D425" s="35">
        <v>23</v>
      </c>
      <c r="E425" s="35" t="s">
        <v>22</v>
      </c>
      <c r="F425" s="36" t="s">
        <v>25</v>
      </c>
      <c r="G425" s="16">
        <v>2562.65</v>
      </c>
      <c r="H425" s="25">
        <f>IF(tbl_Inventory[[#This Row],[Premium?]]="y",tbl_Inventory[[#This Row],[Cost Price]]+(tbl_Inventory[[#This Row],[Cost Price]]*Inventory!$P$4),tbl_Inventory[[#This Row],[Cost Price]]+(tbl_Inventory[[#This Row],[Cost Price]]*Inventory!$P$3))</f>
        <v>3203.3125</v>
      </c>
      <c r="I425" s="89" t="str">
        <f>IF(tbl_Inventory[[#This Row],[Num In Stock]]&lt;$P$5,"Y","")</f>
        <v/>
      </c>
      <c r="J425" s="90" t="str">
        <f>IF(AND(tbl_Inventory[[#This Row],[Num In Stock]]&lt;Inventory!$P$5,NOT(tbl_Inventory[[#This Row],[On Backorder]]="Y")),"Y","")</f>
        <v/>
      </c>
      <c r="K42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25" s="27">
        <f>IF(tbl_Inventory[[#This Row],[Reorder?]]="Y",VLOOKUP(tbl_Inventory[[#This Row],[Category]],tbl_ReorderQty[],2,FALSE),0)</f>
        <v>0</v>
      </c>
      <c r="M425"/>
      <c r="N425" s="8"/>
      <c r="O425" s="9"/>
      <c r="P425" s="8"/>
      <c r="R425"/>
      <c r="S425" s="8"/>
      <c r="AC425" s="17">
        <v>21995</v>
      </c>
    </row>
    <row r="426" spans="1:29" x14ac:dyDescent="0.35">
      <c r="A426" s="22" t="s">
        <v>988</v>
      </c>
      <c r="B426" s="34" t="s">
        <v>989</v>
      </c>
      <c r="C426" s="35" t="s">
        <v>28</v>
      </c>
      <c r="D426" s="35">
        <v>22</v>
      </c>
      <c r="E426" s="35" t="s">
        <v>22</v>
      </c>
      <c r="F426" s="36" t="s">
        <v>25</v>
      </c>
      <c r="G426" s="16">
        <v>2054</v>
      </c>
      <c r="H426" s="25">
        <f>IF(tbl_Inventory[[#This Row],[Premium?]]="y",tbl_Inventory[[#This Row],[Cost Price]]+(tbl_Inventory[[#This Row],[Cost Price]]*Inventory!$P$4),tbl_Inventory[[#This Row],[Cost Price]]+(tbl_Inventory[[#This Row],[Cost Price]]*Inventory!$P$3))</f>
        <v>2567.5</v>
      </c>
      <c r="I426" s="89" t="str">
        <f>IF(tbl_Inventory[[#This Row],[Num In Stock]]&lt;$P$5,"Y","")</f>
        <v/>
      </c>
      <c r="J426" s="90" t="str">
        <f>IF(AND(tbl_Inventory[[#This Row],[Num In Stock]]&lt;Inventory!$P$5,NOT(tbl_Inventory[[#This Row],[On Backorder]]="Y")),"Y","")</f>
        <v/>
      </c>
      <c r="K42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26" s="27">
        <f>IF(tbl_Inventory[[#This Row],[Reorder?]]="Y",VLOOKUP(tbl_Inventory[[#This Row],[Category]],tbl_ReorderQty[],2,FALSE),0)</f>
        <v>0</v>
      </c>
      <c r="M426"/>
      <c r="N426" s="8"/>
      <c r="O426" s="9"/>
      <c r="P426" s="8"/>
      <c r="R426"/>
      <c r="S426" s="8"/>
      <c r="AC426" s="17">
        <v>21995</v>
      </c>
    </row>
    <row r="427" spans="1:29" x14ac:dyDescent="0.35">
      <c r="A427" s="22" t="s">
        <v>990</v>
      </c>
      <c r="B427" s="34" t="s">
        <v>991</v>
      </c>
      <c r="C427" s="35" t="s">
        <v>28</v>
      </c>
      <c r="D427" s="35">
        <v>31</v>
      </c>
      <c r="E427" s="35" t="s">
        <v>22</v>
      </c>
      <c r="F427" s="36" t="s">
        <v>25</v>
      </c>
      <c r="G427" s="16">
        <v>2034.25</v>
      </c>
      <c r="H427" s="25">
        <f>IF(tbl_Inventory[[#This Row],[Premium?]]="y",tbl_Inventory[[#This Row],[Cost Price]]+(tbl_Inventory[[#This Row],[Cost Price]]*Inventory!$P$4),tbl_Inventory[[#This Row],[Cost Price]]+(tbl_Inventory[[#This Row],[Cost Price]]*Inventory!$P$3))</f>
        <v>2542.8125</v>
      </c>
      <c r="I427" s="89" t="str">
        <f>IF(tbl_Inventory[[#This Row],[Num In Stock]]&lt;$P$5,"Y","")</f>
        <v/>
      </c>
      <c r="J427" s="90" t="str">
        <f>IF(AND(tbl_Inventory[[#This Row],[Num In Stock]]&lt;Inventory!$P$5,NOT(tbl_Inventory[[#This Row],[On Backorder]]="Y")),"Y","")</f>
        <v/>
      </c>
      <c r="K42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27" s="27">
        <f>IF(tbl_Inventory[[#This Row],[Reorder?]]="Y",VLOOKUP(tbl_Inventory[[#This Row],[Category]],tbl_ReorderQty[],2,FALSE),0)</f>
        <v>0</v>
      </c>
      <c r="M427"/>
      <c r="N427" s="8"/>
      <c r="O427" s="9"/>
      <c r="P427" s="8"/>
      <c r="R427"/>
      <c r="S427" s="8"/>
      <c r="AC427" s="17">
        <v>21995</v>
      </c>
    </row>
    <row r="428" spans="1:29" x14ac:dyDescent="0.35">
      <c r="A428" s="22" t="s">
        <v>986</v>
      </c>
      <c r="B428" s="34" t="s">
        <v>987</v>
      </c>
      <c r="C428" s="35" t="s">
        <v>29</v>
      </c>
      <c r="D428" s="35">
        <v>24</v>
      </c>
      <c r="E428" s="35" t="s">
        <v>22</v>
      </c>
      <c r="F428" s="36" t="s">
        <v>25</v>
      </c>
      <c r="G428" s="16">
        <v>1727.25</v>
      </c>
      <c r="H428" s="25">
        <f>IF(tbl_Inventory[[#This Row],[Premium?]]="y",tbl_Inventory[[#This Row],[Cost Price]]+(tbl_Inventory[[#This Row],[Cost Price]]*Inventory!$P$4),tbl_Inventory[[#This Row],[Cost Price]]+(tbl_Inventory[[#This Row],[Cost Price]]*Inventory!$P$3))</f>
        <v>2159.0625</v>
      </c>
      <c r="I428" s="89" t="str">
        <f>IF(tbl_Inventory[[#This Row],[Num In Stock]]&lt;$P$5,"Y","")</f>
        <v/>
      </c>
      <c r="J428" s="90" t="str">
        <f>IF(AND(tbl_Inventory[[#This Row],[Num In Stock]]&lt;Inventory!$P$5,NOT(tbl_Inventory[[#This Row],[On Backorder]]="Y")),"Y","")</f>
        <v/>
      </c>
      <c r="K42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28" s="27">
        <f>IF(tbl_Inventory[[#This Row],[Reorder?]]="Y",VLOOKUP(tbl_Inventory[[#This Row],[Category]],tbl_ReorderQty[],2,FALSE),0)</f>
        <v>0</v>
      </c>
      <c r="M428"/>
      <c r="N428" s="8"/>
      <c r="O428" s="9"/>
      <c r="P428" s="8"/>
      <c r="R428"/>
      <c r="S428" s="8"/>
      <c r="AC428" s="17">
        <v>21995</v>
      </c>
    </row>
    <row r="429" spans="1:29" x14ac:dyDescent="0.35">
      <c r="A429" s="22" t="s">
        <v>992</v>
      </c>
      <c r="B429" s="34" t="s">
        <v>993</v>
      </c>
      <c r="C429" s="35" t="s">
        <v>29</v>
      </c>
      <c r="D429" s="35">
        <v>30</v>
      </c>
      <c r="E429" s="35" t="s">
        <v>22</v>
      </c>
      <c r="F429" s="36" t="s">
        <v>25</v>
      </c>
      <c r="G429" s="16">
        <v>1453.5</v>
      </c>
      <c r="H429" s="25">
        <f>IF(tbl_Inventory[[#This Row],[Premium?]]="y",tbl_Inventory[[#This Row],[Cost Price]]+(tbl_Inventory[[#This Row],[Cost Price]]*Inventory!$P$4),tbl_Inventory[[#This Row],[Cost Price]]+(tbl_Inventory[[#This Row],[Cost Price]]*Inventory!$P$3))</f>
        <v>1816.875</v>
      </c>
      <c r="I429" s="89" t="str">
        <f>IF(tbl_Inventory[[#This Row],[Num In Stock]]&lt;$P$5,"Y","")</f>
        <v/>
      </c>
      <c r="J429" s="90" t="str">
        <f>IF(AND(tbl_Inventory[[#This Row],[Num In Stock]]&lt;Inventory!$P$5,NOT(tbl_Inventory[[#This Row],[On Backorder]]="Y")),"Y","")</f>
        <v/>
      </c>
      <c r="K42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29" s="27">
        <f>IF(tbl_Inventory[[#This Row],[Reorder?]]="Y",VLOOKUP(tbl_Inventory[[#This Row],[Category]],tbl_ReorderQty[],2,FALSE),0)</f>
        <v>0</v>
      </c>
      <c r="M429"/>
      <c r="N429" s="8"/>
      <c r="O429" s="9"/>
      <c r="P429" s="8"/>
      <c r="R429"/>
      <c r="S429" s="8"/>
      <c r="AC429" s="17">
        <v>21995</v>
      </c>
    </row>
    <row r="430" spans="1:29" x14ac:dyDescent="0.35">
      <c r="A430" s="22" t="s">
        <v>984</v>
      </c>
      <c r="B430" s="34" t="s">
        <v>985</v>
      </c>
      <c r="C430" s="35" t="s">
        <v>29</v>
      </c>
      <c r="D430" s="35">
        <v>19</v>
      </c>
      <c r="E430" s="35" t="s">
        <v>22</v>
      </c>
      <c r="F430" s="36" t="s">
        <v>22</v>
      </c>
      <c r="G430" s="16">
        <v>1171.6500000000001</v>
      </c>
      <c r="H430" s="25">
        <f>IF(tbl_Inventory[[#This Row],[Premium?]]="y",tbl_Inventory[[#This Row],[Cost Price]]+(tbl_Inventory[[#This Row],[Cost Price]]*Inventory!$P$4),tbl_Inventory[[#This Row],[Cost Price]]+(tbl_Inventory[[#This Row],[Cost Price]]*Inventory!$P$3))</f>
        <v>1382.547</v>
      </c>
      <c r="I430" s="89" t="str">
        <f>IF(tbl_Inventory[[#This Row],[Num In Stock]]&lt;$P$5,"Y","")</f>
        <v/>
      </c>
      <c r="J430" s="90" t="str">
        <f>IF(AND(tbl_Inventory[[#This Row],[Num In Stock]]&lt;Inventory!$P$5,NOT(tbl_Inventory[[#This Row],[On Backorder]]="Y")),"Y","")</f>
        <v/>
      </c>
      <c r="K43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30" s="27">
        <f>IF(tbl_Inventory[[#This Row],[Reorder?]]="Y",VLOOKUP(tbl_Inventory[[#This Row],[Category]],tbl_ReorderQty[],2,FALSE),0)</f>
        <v>0</v>
      </c>
      <c r="M430"/>
      <c r="N430" s="8"/>
      <c r="O430" s="9"/>
      <c r="P430" s="8"/>
      <c r="R430"/>
      <c r="S430" s="8"/>
      <c r="AC430" s="17">
        <v>21995</v>
      </c>
    </row>
    <row r="431" spans="1:29" x14ac:dyDescent="0.35">
      <c r="A431" s="22" t="s">
        <v>310</v>
      </c>
      <c r="B431" s="34" t="s">
        <v>311</v>
      </c>
      <c r="C431" s="35" t="s">
        <v>29</v>
      </c>
      <c r="D431" s="35">
        <v>5</v>
      </c>
      <c r="E431" s="35" t="s">
        <v>22</v>
      </c>
      <c r="F431" s="36" t="s">
        <v>22</v>
      </c>
      <c r="G431" s="16">
        <v>67.319999999999993</v>
      </c>
      <c r="H431" s="25">
        <f>IF(tbl_Inventory[[#This Row],[Premium?]]="y",tbl_Inventory[[#This Row],[Cost Price]]+(tbl_Inventory[[#This Row],[Cost Price]]*Inventory!$P$4),tbl_Inventory[[#This Row],[Cost Price]]+(tbl_Inventory[[#This Row],[Cost Price]]*Inventory!$P$3))</f>
        <v>79.437599999999989</v>
      </c>
      <c r="I431" s="89" t="str">
        <f>IF(tbl_Inventory[[#This Row],[Num In Stock]]&lt;$P$5,"Y","")</f>
        <v>Y</v>
      </c>
      <c r="J431" s="90" t="str">
        <f>IF(AND(tbl_Inventory[[#This Row],[Num In Stock]]&lt;Inventory!$P$5,NOT(tbl_Inventory[[#This Row],[On Backorder]]="Y")),"Y","")</f>
        <v>Y</v>
      </c>
      <c r="K43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431" s="27">
        <f>IF(tbl_Inventory[[#This Row],[Reorder?]]="Y",VLOOKUP(tbl_Inventory[[#This Row],[Category]],tbl_ReorderQty[],2,FALSE),0)</f>
        <v>35</v>
      </c>
      <c r="M431"/>
      <c r="N431" s="8"/>
      <c r="O431" s="9"/>
      <c r="P431" s="8"/>
      <c r="R431"/>
      <c r="S431" s="8"/>
      <c r="AC431" s="17">
        <v>325</v>
      </c>
    </row>
    <row r="432" spans="1:29" x14ac:dyDescent="0.35">
      <c r="A432" s="22" t="s">
        <v>994</v>
      </c>
      <c r="B432" s="34" t="s">
        <v>995</v>
      </c>
      <c r="C432" s="35" t="s">
        <v>28</v>
      </c>
      <c r="D432" s="35">
        <v>29</v>
      </c>
      <c r="E432" s="35" t="s">
        <v>22</v>
      </c>
      <c r="F432" s="36" t="s">
        <v>22</v>
      </c>
      <c r="G432" s="16">
        <v>3459.75</v>
      </c>
      <c r="H432" s="25">
        <f>IF(tbl_Inventory[[#This Row],[Premium?]]="y",tbl_Inventory[[#This Row],[Cost Price]]+(tbl_Inventory[[#This Row],[Cost Price]]*Inventory!$P$4),tbl_Inventory[[#This Row],[Cost Price]]+(tbl_Inventory[[#This Row],[Cost Price]]*Inventory!$P$3))</f>
        <v>4082.5050000000001</v>
      </c>
      <c r="I432" s="89" t="str">
        <f>IF(tbl_Inventory[[#This Row],[Num In Stock]]&lt;$P$5,"Y","")</f>
        <v/>
      </c>
      <c r="J432" s="90" t="str">
        <f>IF(AND(tbl_Inventory[[#This Row],[Num In Stock]]&lt;Inventory!$P$5,NOT(tbl_Inventory[[#This Row],[On Backorder]]="Y")),"Y","")</f>
        <v/>
      </c>
      <c r="K43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32" s="27">
        <f>IF(tbl_Inventory[[#This Row],[Reorder?]]="Y",VLOOKUP(tbl_Inventory[[#This Row],[Category]],tbl_ReorderQty[],2,FALSE),0)</f>
        <v>0</v>
      </c>
      <c r="M432"/>
      <c r="N432" s="8"/>
      <c r="O432" s="9"/>
      <c r="P432" s="8"/>
      <c r="R432"/>
      <c r="S432" s="8"/>
      <c r="AC432" s="17">
        <v>490</v>
      </c>
    </row>
    <row r="433" spans="1:29" x14ac:dyDescent="0.35">
      <c r="A433" s="22" t="s">
        <v>1000</v>
      </c>
      <c r="B433" s="34" t="s">
        <v>1001</v>
      </c>
      <c r="C433" s="35" t="s">
        <v>28</v>
      </c>
      <c r="D433" s="35">
        <v>25</v>
      </c>
      <c r="E433" s="35" t="s">
        <v>22</v>
      </c>
      <c r="F433" s="36" t="s">
        <v>22</v>
      </c>
      <c r="G433" s="16">
        <v>2238.9</v>
      </c>
      <c r="H433" s="25">
        <f>IF(tbl_Inventory[[#This Row],[Premium?]]="y",tbl_Inventory[[#This Row],[Cost Price]]+(tbl_Inventory[[#This Row],[Cost Price]]*Inventory!$P$4),tbl_Inventory[[#This Row],[Cost Price]]+(tbl_Inventory[[#This Row],[Cost Price]]*Inventory!$P$3))</f>
        <v>2641.902</v>
      </c>
      <c r="I433" s="89" t="str">
        <f>IF(tbl_Inventory[[#This Row],[Num In Stock]]&lt;$P$5,"Y","")</f>
        <v/>
      </c>
      <c r="J433" s="90" t="str">
        <f>IF(AND(tbl_Inventory[[#This Row],[Num In Stock]]&lt;Inventory!$P$5,NOT(tbl_Inventory[[#This Row],[On Backorder]]="Y")),"Y","")</f>
        <v/>
      </c>
      <c r="K43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33" s="27">
        <f>IF(tbl_Inventory[[#This Row],[Reorder?]]="Y",VLOOKUP(tbl_Inventory[[#This Row],[Category]],tbl_ReorderQty[],2,FALSE),0)</f>
        <v>0</v>
      </c>
      <c r="M433"/>
      <c r="N433" s="8"/>
      <c r="O433" s="9"/>
      <c r="P433" s="8"/>
      <c r="R433"/>
      <c r="S433" s="8"/>
      <c r="AC433" s="17">
        <v>490</v>
      </c>
    </row>
    <row r="434" spans="1:29" x14ac:dyDescent="0.35">
      <c r="A434" s="22" t="s">
        <v>998</v>
      </c>
      <c r="B434" s="34" t="s">
        <v>999</v>
      </c>
      <c r="C434" s="35" t="s">
        <v>28</v>
      </c>
      <c r="D434" s="35">
        <v>28</v>
      </c>
      <c r="E434" s="35" t="s">
        <v>22</v>
      </c>
      <c r="F434" s="36" t="s">
        <v>25</v>
      </c>
      <c r="G434" s="16">
        <v>2304.75</v>
      </c>
      <c r="H434" s="25">
        <f>IF(tbl_Inventory[[#This Row],[Premium?]]="y",tbl_Inventory[[#This Row],[Cost Price]]+(tbl_Inventory[[#This Row],[Cost Price]]*Inventory!$P$4),tbl_Inventory[[#This Row],[Cost Price]]+(tbl_Inventory[[#This Row],[Cost Price]]*Inventory!$P$3))</f>
        <v>2880.9375</v>
      </c>
      <c r="I434" s="89" t="str">
        <f>IF(tbl_Inventory[[#This Row],[Num In Stock]]&lt;$P$5,"Y","")</f>
        <v/>
      </c>
      <c r="J434" s="90" t="str">
        <f>IF(AND(tbl_Inventory[[#This Row],[Num In Stock]]&lt;Inventory!$P$5,NOT(tbl_Inventory[[#This Row],[On Backorder]]="Y")),"Y","")</f>
        <v/>
      </c>
      <c r="K43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34" s="27">
        <f>IF(tbl_Inventory[[#This Row],[Reorder?]]="Y",VLOOKUP(tbl_Inventory[[#This Row],[Category]],tbl_ReorderQty[],2,FALSE),0)</f>
        <v>0</v>
      </c>
      <c r="M434"/>
      <c r="N434" s="8"/>
      <c r="O434" s="9"/>
      <c r="P434" s="8"/>
      <c r="R434"/>
      <c r="S434" s="8"/>
      <c r="AC434" s="17">
        <v>1095</v>
      </c>
    </row>
    <row r="435" spans="1:29" x14ac:dyDescent="0.35">
      <c r="A435" s="22" t="s">
        <v>192</v>
      </c>
      <c r="B435" s="34" t="s">
        <v>193</v>
      </c>
      <c r="C435" s="35" t="s">
        <v>29</v>
      </c>
      <c r="D435" s="35">
        <v>28</v>
      </c>
      <c r="E435" s="35" t="s">
        <v>22</v>
      </c>
      <c r="F435" s="36" t="s">
        <v>22</v>
      </c>
      <c r="G435" s="16">
        <v>1743.7</v>
      </c>
      <c r="H435" s="25">
        <f>IF(tbl_Inventory[[#This Row],[Premium?]]="y",tbl_Inventory[[#This Row],[Cost Price]]+(tbl_Inventory[[#This Row],[Cost Price]]*Inventory!$P$4),tbl_Inventory[[#This Row],[Cost Price]]+(tbl_Inventory[[#This Row],[Cost Price]]*Inventory!$P$3))</f>
        <v>2057.5659999999998</v>
      </c>
      <c r="I435" s="89" t="str">
        <f>IF(tbl_Inventory[[#This Row],[Num In Stock]]&lt;$P$5,"Y","")</f>
        <v/>
      </c>
      <c r="J435" s="90" t="str">
        <f>IF(AND(tbl_Inventory[[#This Row],[Num In Stock]]&lt;Inventory!$P$5,NOT(tbl_Inventory[[#This Row],[On Backorder]]="Y")),"Y","")</f>
        <v/>
      </c>
      <c r="K43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35" s="27">
        <f>IF(tbl_Inventory[[#This Row],[Reorder?]]="Y",VLOOKUP(tbl_Inventory[[#This Row],[Category]],tbl_ReorderQty[],2,FALSE),0)</f>
        <v>0</v>
      </c>
      <c r="M435"/>
      <c r="N435" s="8"/>
      <c r="O435" s="9"/>
      <c r="P435" s="8"/>
      <c r="R435"/>
      <c r="S435" s="8"/>
      <c r="AC435" s="17">
        <v>4395</v>
      </c>
    </row>
    <row r="436" spans="1:29" x14ac:dyDescent="0.35">
      <c r="A436" s="22" t="s">
        <v>1046</v>
      </c>
      <c r="B436" s="34" t="s">
        <v>1047</v>
      </c>
      <c r="C436" s="35" t="s">
        <v>28</v>
      </c>
      <c r="D436" s="35">
        <v>7</v>
      </c>
      <c r="E436" s="35" t="s">
        <v>22</v>
      </c>
      <c r="F436" s="36" t="s">
        <v>25</v>
      </c>
      <c r="G436" s="16">
        <v>4075.7</v>
      </c>
      <c r="H436" s="25">
        <f>IF(tbl_Inventory[[#This Row],[Premium?]]="y",tbl_Inventory[[#This Row],[Cost Price]]+(tbl_Inventory[[#This Row],[Cost Price]]*Inventory!$P$4),tbl_Inventory[[#This Row],[Cost Price]]+(tbl_Inventory[[#This Row],[Cost Price]]*Inventory!$P$3))</f>
        <v>5094.625</v>
      </c>
      <c r="I436" s="89" t="str">
        <f>IF(tbl_Inventory[[#This Row],[Num In Stock]]&lt;$P$5,"Y","")</f>
        <v>Y</v>
      </c>
      <c r="J436" s="90" t="str">
        <f>IF(AND(tbl_Inventory[[#This Row],[Num In Stock]]&lt;Inventory!$P$5,NOT(tbl_Inventory[[#This Row],[On Backorder]]="Y")),"Y","")</f>
        <v>Y</v>
      </c>
      <c r="K43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25</v>
      </c>
      <c r="L436" s="27">
        <f>IF(tbl_Inventory[[#This Row],[Reorder?]]="Y",VLOOKUP(tbl_Inventory[[#This Row],[Category]],tbl_ReorderQty[],2,FALSE),0)</f>
        <v>25</v>
      </c>
      <c r="M436"/>
      <c r="N436" s="8"/>
      <c r="O436" s="9"/>
      <c r="P436" s="8"/>
      <c r="R436"/>
      <c r="S436" s="8"/>
      <c r="AC436" s="17">
        <v>5495</v>
      </c>
    </row>
    <row r="437" spans="1:29" x14ac:dyDescent="0.35">
      <c r="A437" s="22" t="s">
        <v>468</v>
      </c>
      <c r="B437" s="34" t="s">
        <v>469</v>
      </c>
      <c r="C437" s="35" t="s">
        <v>29</v>
      </c>
      <c r="D437" s="35">
        <v>11</v>
      </c>
      <c r="E437" s="35" t="s">
        <v>22</v>
      </c>
      <c r="F437" s="36" t="s">
        <v>22</v>
      </c>
      <c r="G437" s="16">
        <v>205.92</v>
      </c>
      <c r="H437" s="25">
        <f>IF(tbl_Inventory[[#This Row],[Premium?]]="y",tbl_Inventory[[#This Row],[Cost Price]]+(tbl_Inventory[[#This Row],[Cost Price]]*Inventory!$P$4),tbl_Inventory[[#This Row],[Cost Price]]+(tbl_Inventory[[#This Row],[Cost Price]]*Inventory!$P$3))</f>
        <v>242.98559999999998</v>
      </c>
      <c r="I437" s="89" t="str">
        <f>IF(tbl_Inventory[[#This Row],[Num In Stock]]&lt;$P$5,"Y","")</f>
        <v/>
      </c>
      <c r="J437" s="90" t="str">
        <f>IF(AND(tbl_Inventory[[#This Row],[Num In Stock]]&lt;Inventory!$P$5,NOT(tbl_Inventory[[#This Row],[On Backorder]]="Y")),"Y","")</f>
        <v/>
      </c>
      <c r="K43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37" s="27">
        <f>IF(tbl_Inventory[[#This Row],[Reorder?]]="Y",VLOOKUP(tbl_Inventory[[#This Row],[Category]],tbl_ReorderQty[],2,FALSE),0)</f>
        <v>0</v>
      </c>
      <c r="M437"/>
      <c r="N437" s="8"/>
      <c r="O437" s="9"/>
      <c r="P437" s="8"/>
      <c r="R437"/>
      <c r="S437" s="8"/>
      <c r="AC437" s="17">
        <v>5495</v>
      </c>
    </row>
    <row r="438" spans="1:29" x14ac:dyDescent="0.35">
      <c r="A438" s="22" t="s">
        <v>474</v>
      </c>
      <c r="B438" s="34" t="s">
        <v>475</v>
      </c>
      <c r="C438" s="35" t="s">
        <v>29</v>
      </c>
      <c r="D438" s="35">
        <v>32</v>
      </c>
      <c r="E438" s="35" t="s">
        <v>22</v>
      </c>
      <c r="F438" s="36" t="s">
        <v>22</v>
      </c>
      <c r="G438" s="16">
        <v>209.88</v>
      </c>
      <c r="H438" s="25">
        <f>IF(tbl_Inventory[[#This Row],[Premium?]]="y",tbl_Inventory[[#This Row],[Cost Price]]+(tbl_Inventory[[#This Row],[Cost Price]]*Inventory!$P$4),tbl_Inventory[[#This Row],[Cost Price]]+(tbl_Inventory[[#This Row],[Cost Price]]*Inventory!$P$3))</f>
        <v>247.6584</v>
      </c>
      <c r="I438" s="89" t="str">
        <f>IF(tbl_Inventory[[#This Row],[Num In Stock]]&lt;$P$5,"Y","")</f>
        <v/>
      </c>
      <c r="J438" s="90" t="str">
        <f>IF(AND(tbl_Inventory[[#This Row],[Num In Stock]]&lt;Inventory!$P$5,NOT(tbl_Inventory[[#This Row],[On Backorder]]="Y")),"Y","")</f>
        <v/>
      </c>
      <c r="K43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38" s="27">
        <f>IF(tbl_Inventory[[#This Row],[Reorder?]]="Y",VLOOKUP(tbl_Inventory[[#This Row],[Category]],tbl_ReorderQty[],2,FALSE),0)</f>
        <v>0</v>
      </c>
      <c r="M438"/>
      <c r="N438" s="8"/>
      <c r="O438" s="9"/>
      <c r="P438" s="8"/>
      <c r="R438"/>
      <c r="S438" s="8"/>
      <c r="AC438" s="17">
        <v>5495</v>
      </c>
    </row>
    <row r="439" spans="1:29" x14ac:dyDescent="0.35">
      <c r="A439" s="22" t="s">
        <v>224</v>
      </c>
      <c r="B439" s="34" t="s">
        <v>225</v>
      </c>
      <c r="C439" s="35" t="s">
        <v>27</v>
      </c>
      <c r="D439" s="35">
        <v>3</v>
      </c>
      <c r="E439" s="35" t="s">
        <v>22</v>
      </c>
      <c r="F439" s="36" t="s">
        <v>25</v>
      </c>
      <c r="G439" s="16">
        <v>9146.7999999999993</v>
      </c>
      <c r="H439" s="25">
        <f>IF(tbl_Inventory[[#This Row],[Premium?]]="y",tbl_Inventory[[#This Row],[Cost Price]]+(tbl_Inventory[[#This Row],[Cost Price]]*Inventory!$P$4),tbl_Inventory[[#This Row],[Cost Price]]+(tbl_Inventory[[#This Row],[Cost Price]]*Inventory!$P$3))</f>
        <v>11433.5</v>
      </c>
      <c r="I439" s="89" t="str">
        <f>IF(tbl_Inventory[[#This Row],[Num In Stock]]&lt;$P$5,"Y","")</f>
        <v>Y</v>
      </c>
      <c r="J439" s="90" t="str">
        <f>IF(AND(tbl_Inventory[[#This Row],[Num In Stock]]&lt;Inventory!$P$5,NOT(tbl_Inventory[[#This Row],[On Backorder]]="Y")),"Y","")</f>
        <v>Y</v>
      </c>
      <c r="K43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15</v>
      </c>
      <c r="L439" s="27">
        <f>IF(tbl_Inventory[[#This Row],[Reorder?]]="Y",VLOOKUP(tbl_Inventory[[#This Row],[Category]],tbl_ReorderQty[],2,FALSE),0)</f>
        <v>15</v>
      </c>
      <c r="M439"/>
      <c r="N439" s="8"/>
      <c r="O439" s="9"/>
      <c r="P439" s="8"/>
      <c r="R439"/>
      <c r="S439" s="8"/>
      <c r="AC439" s="17">
        <v>5495</v>
      </c>
    </row>
    <row r="440" spans="1:29" x14ac:dyDescent="0.35">
      <c r="A440" s="22" t="s">
        <v>300</v>
      </c>
      <c r="B440" s="34" t="s">
        <v>301</v>
      </c>
      <c r="C440" s="35" t="s">
        <v>24</v>
      </c>
      <c r="D440" s="35">
        <v>26</v>
      </c>
      <c r="E440" s="35" t="s">
        <v>22</v>
      </c>
      <c r="F440" s="36" t="s">
        <v>22</v>
      </c>
      <c r="G440" s="16">
        <v>17946.900000000001</v>
      </c>
      <c r="H440" s="25">
        <f>IF(tbl_Inventory[[#This Row],[Premium?]]="y",tbl_Inventory[[#This Row],[Cost Price]]+(tbl_Inventory[[#This Row],[Cost Price]]*Inventory!$P$4),tbl_Inventory[[#This Row],[Cost Price]]+(tbl_Inventory[[#This Row],[Cost Price]]*Inventory!$P$3))</f>
        <v>21177.342000000001</v>
      </c>
      <c r="I440" s="89" t="str">
        <f>IF(tbl_Inventory[[#This Row],[Num In Stock]]&lt;$P$5,"Y","")</f>
        <v/>
      </c>
      <c r="J440" s="90" t="str">
        <f>IF(AND(tbl_Inventory[[#This Row],[Num In Stock]]&lt;Inventory!$P$5,NOT(tbl_Inventory[[#This Row],[On Backorder]]="Y")),"Y","")</f>
        <v/>
      </c>
      <c r="K44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40" s="27">
        <f>IF(tbl_Inventory[[#This Row],[Reorder?]]="Y",VLOOKUP(tbl_Inventory[[#This Row],[Category]],tbl_ReorderQty[],2,FALSE),0)</f>
        <v>0</v>
      </c>
      <c r="M440"/>
      <c r="N440" s="8"/>
      <c r="O440" s="9"/>
      <c r="P440" s="8"/>
      <c r="R440"/>
      <c r="S440" s="8"/>
      <c r="AC440" s="17">
        <v>5495</v>
      </c>
    </row>
    <row r="441" spans="1:29" x14ac:dyDescent="0.35">
      <c r="A441" s="22" t="s">
        <v>472</v>
      </c>
      <c r="B441" s="34" t="s">
        <v>473</v>
      </c>
      <c r="C441" s="35" t="s">
        <v>29</v>
      </c>
      <c r="D441" s="35">
        <v>6</v>
      </c>
      <c r="E441" s="35" t="s">
        <v>22</v>
      </c>
      <c r="F441" s="36" t="s">
        <v>22</v>
      </c>
      <c r="G441" s="16">
        <v>209.88</v>
      </c>
      <c r="H441" s="25">
        <f>IF(tbl_Inventory[[#This Row],[Premium?]]="y",tbl_Inventory[[#This Row],[Cost Price]]+(tbl_Inventory[[#This Row],[Cost Price]]*Inventory!$P$4),tbl_Inventory[[#This Row],[Cost Price]]+(tbl_Inventory[[#This Row],[Cost Price]]*Inventory!$P$3))</f>
        <v>247.6584</v>
      </c>
      <c r="I441" s="89" t="str">
        <f>IF(tbl_Inventory[[#This Row],[Num In Stock]]&lt;$P$5,"Y","")</f>
        <v>Y</v>
      </c>
      <c r="J441" s="90" t="str">
        <f>IF(AND(tbl_Inventory[[#This Row],[Num In Stock]]&lt;Inventory!$P$5,NOT(tbl_Inventory[[#This Row],[On Backorder]]="Y")),"Y","")</f>
        <v>Y</v>
      </c>
      <c r="K44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441" s="27">
        <f>IF(tbl_Inventory[[#This Row],[Reorder?]]="Y",VLOOKUP(tbl_Inventory[[#This Row],[Category]],tbl_ReorderQty[],2,FALSE),0)</f>
        <v>35</v>
      </c>
      <c r="M441"/>
      <c r="N441" s="8"/>
      <c r="O441" s="9"/>
      <c r="P441" s="8"/>
      <c r="R441"/>
      <c r="S441" s="8"/>
      <c r="AC441" s="17">
        <v>5495</v>
      </c>
    </row>
    <row r="442" spans="1:29" x14ac:dyDescent="0.35">
      <c r="A442" s="22" t="s">
        <v>232</v>
      </c>
      <c r="B442" s="34" t="s">
        <v>233</v>
      </c>
      <c r="C442" s="35" t="s">
        <v>24</v>
      </c>
      <c r="D442" s="35">
        <v>5</v>
      </c>
      <c r="E442" s="35" t="s">
        <v>25</v>
      </c>
      <c r="F442" s="36" t="s">
        <v>25</v>
      </c>
      <c r="G442" s="16">
        <v>10389.75</v>
      </c>
      <c r="H442" s="25">
        <f>IF(tbl_Inventory[[#This Row],[Premium?]]="y",tbl_Inventory[[#This Row],[Cost Price]]+(tbl_Inventory[[#This Row],[Cost Price]]*Inventory!$P$4),tbl_Inventory[[#This Row],[Cost Price]]+(tbl_Inventory[[#This Row],[Cost Price]]*Inventory!$P$3))</f>
        <v>12987.1875</v>
      </c>
      <c r="I442" s="89" t="str">
        <f>IF(tbl_Inventory[[#This Row],[Num In Stock]]&lt;$P$5,"Y","")</f>
        <v>Y</v>
      </c>
      <c r="J442" s="90" t="str">
        <f>IF(AND(tbl_Inventory[[#This Row],[Num In Stock]]&lt;Inventory!$P$5,NOT(tbl_Inventory[[#This Row],[On Backorder]]="Y")),"Y","")</f>
        <v/>
      </c>
      <c r="K44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42" s="27">
        <f>IF(tbl_Inventory[[#This Row],[Reorder?]]="Y",VLOOKUP(tbl_Inventory[[#This Row],[Category]],tbl_ReorderQty[],2,FALSE),0)</f>
        <v>0</v>
      </c>
      <c r="M442"/>
      <c r="N442" s="8"/>
      <c r="O442" s="9"/>
      <c r="P442" s="8"/>
      <c r="R442"/>
      <c r="S442" s="8"/>
      <c r="AC442" s="17">
        <v>5495</v>
      </c>
    </row>
    <row r="443" spans="1:29" x14ac:dyDescent="0.35">
      <c r="A443" s="22" t="s">
        <v>298</v>
      </c>
      <c r="B443" s="34" t="s">
        <v>299</v>
      </c>
      <c r="C443" s="35" t="s">
        <v>24</v>
      </c>
      <c r="D443" s="35">
        <v>22</v>
      </c>
      <c r="E443" s="35" t="s">
        <v>22</v>
      </c>
      <c r="F443" s="36" t="s">
        <v>22</v>
      </c>
      <c r="G443" s="16">
        <v>18474.75</v>
      </c>
      <c r="H443" s="25">
        <f>IF(tbl_Inventory[[#This Row],[Premium?]]="y",tbl_Inventory[[#This Row],[Cost Price]]+(tbl_Inventory[[#This Row],[Cost Price]]*Inventory!$P$4),tbl_Inventory[[#This Row],[Cost Price]]+(tbl_Inventory[[#This Row],[Cost Price]]*Inventory!$P$3))</f>
        <v>21800.205000000002</v>
      </c>
      <c r="I443" s="89" t="str">
        <f>IF(tbl_Inventory[[#This Row],[Num In Stock]]&lt;$P$5,"Y","")</f>
        <v/>
      </c>
      <c r="J443" s="90" t="str">
        <f>IF(AND(tbl_Inventory[[#This Row],[Num In Stock]]&lt;Inventory!$P$5,NOT(tbl_Inventory[[#This Row],[On Backorder]]="Y")),"Y","")</f>
        <v/>
      </c>
      <c r="K44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43" s="27">
        <f>IF(tbl_Inventory[[#This Row],[Reorder?]]="Y",VLOOKUP(tbl_Inventory[[#This Row],[Category]],tbl_ReorderQty[],2,FALSE),0)</f>
        <v>0</v>
      </c>
      <c r="M443"/>
      <c r="N443" s="8"/>
      <c r="O443" s="9"/>
      <c r="P443" s="8"/>
      <c r="R443"/>
      <c r="S443" s="8"/>
      <c r="AC443" s="17">
        <v>5495</v>
      </c>
    </row>
    <row r="444" spans="1:29" x14ac:dyDescent="0.35">
      <c r="A444" s="22" t="s">
        <v>244</v>
      </c>
      <c r="B444" s="34" t="s">
        <v>245</v>
      </c>
      <c r="C444" s="35" t="s">
        <v>24</v>
      </c>
      <c r="D444" s="35">
        <v>12</v>
      </c>
      <c r="E444" s="35" t="s">
        <v>22</v>
      </c>
      <c r="F444" s="36" t="s">
        <v>25</v>
      </c>
      <c r="G444" s="16">
        <v>10967.25</v>
      </c>
      <c r="H444" s="25">
        <f>IF(tbl_Inventory[[#This Row],[Premium?]]="y",tbl_Inventory[[#This Row],[Cost Price]]+(tbl_Inventory[[#This Row],[Cost Price]]*Inventory!$P$4),tbl_Inventory[[#This Row],[Cost Price]]+(tbl_Inventory[[#This Row],[Cost Price]]*Inventory!$P$3))</f>
        <v>13709.0625</v>
      </c>
      <c r="I444" s="89" t="str">
        <f>IF(tbl_Inventory[[#This Row],[Num In Stock]]&lt;$P$5,"Y","")</f>
        <v/>
      </c>
      <c r="J444" s="90" t="str">
        <f>IF(AND(tbl_Inventory[[#This Row],[Num In Stock]]&lt;Inventory!$P$5,NOT(tbl_Inventory[[#This Row],[On Backorder]]="Y")),"Y","")</f>
        <v/>
      </c>
      <c r="K44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44" s="27">
        <f>IF(tbl_Inventory[[#This Row],[Reorder?]]="Y",VLOOKUP(tbl_Inventory[[#This Row],[Category]],tbl_ReorderQty[],2,FALSE),0)</f>
        <v>0</v>
      </c>
      <c r="M444"/>
      <c r="N444" s="8"/>
      <c r="O444" s="9"/>
      <c r="P444" s="8"/>
      <c r="R444"/>
      <c r="S444" s="8"/>
      <c r="AC444" s="17">
        <v>5495</v>
      </c>
    </row>
    <row r="445" spans="1:29" x14ac:dyDescent="0.35">
      <c r="A445" s="22" t="s">
        <v>190</v>
      </c>
      <c r="B445" s="34" t="s">
        <v>191</v>
      </c>
      <c r="C445" s="35" t="s">
        <v>29</v>
      </c>
      <c r="D445" s="35">
        <v>13</v>
      </c>
      <c r="E445" s="35" t="s">
        <v>22</v>
      </c>
      <c r="F445" s="36" t="s">
        <v>22</v>
      </c>
      <c r="G445" s="16">
        <v>1694.35</v>
      </c>
      <c r="H445" s="25">
        <f>IF(tbl_Inventory[[#This Row],[Premium?]]="y",tbl_Inventory[[#This Row],[Cost Price]]+(tbl_Inventory[[#This Row],[Cost Price]]*Inventory!$P$4),tbl_Inventory[[#This Row],[Cost Price]]+(tbl_Inventory[[#This Row],[Cost Price]]*Inventory!$P$3))</f>
        <v>1999.3329999999999</v>
      </c>
      <c r="I445" s="89" t="str">
        <f>IF(tbl_Inventory[[#This Row],[Num In Stock]]&lt;$P$5,"Y","")</f>
        <v/>
      </c>
      <c r="J445" s="90" t="str">
        <f>IF(AND(tbl_Inventory[[#This Row],[Num In Stock]]&lt;Inventory!$P$5,NOT(tbl_Inventory[[#This Row],[On Backorder]]="Y")),"Y","")</f>
        <v/>
      </c>
      <c r="K44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45" s="27">
        <f>IF(tbl_Inventory[[#This Row],[Reorder?]]="Y",VLOOKUP(tbl_Inventory[[#This Row],[Category]],tbl_ReorderQty[],2,FALSE),0)</f>
        <v>0</v>
      </c>
      <c r="M445"/>
      <c r="N445" s="8"/>
      <c r="O445" s="9"/>
      <c r="P445" s="8"/>
      <c r="R445"/>
      <c r="S445" s="8"/>
      <c r="AC445" s="17">
        <v>1315</v>
      </c>
    </row>
    <row r="446" spans="1:29" x14ac:dyDescent="0.35">
      <c r="A446" s="22" t="s">
        <v>1044</v>
      </c>
      <c r="B446" s="34" t="s">
        <v>1045</v>
      </c>
      <c r="C446" s="35" t="s">
        <v>27</v>
      </c>
      <c r="D446" s="35">
        <v>17</v>
      </c>
      <c r="E446" s="35" t="s">
        <v>22</v>
      </c>
      <c r="F446" s="36" t="s">
        <v>25</v>
      </c>
      <c r="G446" s="16">
        <v>8739.7000000000007</v>
      </c>
      <c r="H446" s="25">
        <f>IF(tbl_Inventory[[#This Row],[Premium?]]="y",tbl_Inventory[[#This Row],[Cost Price]]+(tbl_Inventory[[#This Row],[Cost Price]]*Inventory!$P$4),tbl_Inventory[[#This Row],[Cost Price]]+(tbl_Inventory[[#This Row],[Cost Price]]*Inventory!$P$3))</f>
        <v>10924.625</v>
      </c>
      <c r="I446" s="89" t="str">
        <f>IF(tbl_Inventory[[#This Row],[Num In Stock]]&lt;$P$5,"Y","")</f>
        <v/>
      </c>
      <c r="J446" s="90" t="str">
        <f>IF(AND(tbl_Inventory[[#This Row],[Num In Stock]]&lt;Inventory!$P$5,NOT(tbl_Inventory[[#This Row],[On Backorder]]="Y")),"Y","")</f>
        <v/>
      </c>
      <c r="K44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46" s="27">
        <f>IF(tbl_Inventory[[#This Row],[Reorder?]]="Y",VLOOKUP(tbl_Inventory[[#This Row],[Category]],tbl_ReorderQty[],2,FALSE),0)</f>
        <v>0</v>
      </c>
      <c r="M446"/>
      <c r="N446" s="8"/>
      <c r="O446" s="9"/>
      <c r="P446" s="8"/>
      <c r="R446"/>
      <c r="S446" s="8"/>
      <c r="AC446" s="17">
        <v>1315</v>
      </c>
    </row>
    <row r="447" spans="1:29" x14ac:dyDescent="0.35">
      <c r="A447" s="22" t="s">
        <v>470</v>
      </c>
      <c r="B447" s="34" t="s">
        <v>471</v>
      </c>
      <c r="C447" s="35" t="s">
        <v>29</v>
      </c>
      <c r="D447" s="35">
        <v>22</v>
      </c>
      <c r="E447" s="35" t="s">
        <v>22</v>
      </c>
      <c r="F447" s="36" t="s">
        <v>25</v>
      </c>
      <c r="G447" s="16">
        <v>211.86</v>
      </c>
      <c r="H447" s="25">
        <f>IF(tbl_Inventory[[#This Row],[Premium?]]="y",tbl_Inventory[[#This Row],[Cost Price]]+(tbl_Inventory[[#This Row],[Cost Price]]*Inventory!$P$4),tbl_Inventory[[#This Row],[Cost Price]]+(tbl_Inventory[[#This Row],[Cost Price]]*Inventory!$P$3))</f>
        <v>264.82500000000005</v>
      </c>
      <c r="I447" s="89" t="str">
        <f>IF(tbl_Inventory[[#This Row],[Num In Stock]]&lt;$P$5,"Y","")</f>
        <v/>
      </c>
      <c r="J447" s="90" t="str">
        <f>IF(AND(tbl_Inventory[[#This Row],[Num In Stock]]&lt;Inventory!$P$5,NOT(tbl_Inventory[[#This Row],[On Backorder]]="Y")),"Y","")</f>
        <v/>
      </c>
      <c r="K44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47" s="27">
        <f>IF(tbl_Inventory[[#This Row],[Reorder?]]="Y",VLOOKUP(tbl_Inventory[[#This Row],[Category]],tbl_ReorderQty[],2,FALSE),0)</f>
        <v>0</v>
      </c>
      <c r="M447"/>
      <c r="N447" s="8"/>
      <c r="O447" s="9"/>
      <c r="P447" s="8"/>
      <c r="R447"/>
      <c r="S447" s="8"/>
      <c r="AC447" s="17">
        <v>655</v>
      </c>
    </row>
    <row r="448" spans="1:29" x14ac:dyDescent="0.35">
      <c r="A448" s="22" t="s">
        <v>228</v>
      </c>
      <c r="B448" s="34" t="s">
        <v>229</v>
      </c>
      <c r="C448" s="35" t="s">
        <v>24</v>
      </c>
      <c r="D448" s="35">
        <v>4</v>
      </c>
      <c r="E448" s="35" t="s">
        <v>22</v>
      </c>
      <c r="F448" s="36" t="s">
        <v>25</v>
      </c>
      <c r="G448" s="16">
        <v>11214.9</v>
      </c>
      <c r="H448" s="25">
        <f>IF(tbl_Inventory[[#This Row],[Premium?]]="y",tbl_Inventory[[#This Row],[Cost Price]]+(tbl_Inventory[[#This Row],[Cost Price]]*Inventory!$P$4),tbl_Inventory[[#This Row],[Cost Price]]+(tbl_Inventory[[#This Row],[Cost Price]]*Inventory!$P$3))</f>
        <v>14018.625</v>
      </c>
      <c r="I448" s="89" t="str">
        <f>IF(tbl_Inventory[[#This Row],[Num In Stock]]&lt;$P$5,"Y","")</f>
        <v>Y</v>
      </c>
      <c r="J448" s="90" t="str">
        <f>IF(AND(tbl_Inventory[[#This Row],[Num In Stock]]&lt;Inventory!$P$5,NOT(tbl_Inventory[[#This Row],[On Backorder]]="Y")),"Y","")</f>
        <v>Y</v>
      </c>
      <c r="K44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448" s="27">
        <f>IF(tbl_Inventory[[#This Row],[Reorder?]]="Y",VLOOKUP(tbl_Inventory[[#This Row],[Category]],tbl_ReorderQty[],2,FALSE),0)</f>
        <v>10</v>
      </c>
      <c r="M448"/>
      <c r="N448" s="8"/>
      <c r="O448" s="9"/>
      <c r="P448" s="8"/>
      <c r="R448"/>
      <c r="S448" s="8"/>
      <c r="AC448" s="17">
        <v>435</v>
      </c>
    </row>
    <row r="449" spans="1:29" x14ac:dyDescent="0.35">
      <c r="A449" s="22" t="s">
        <v>760</v>
      </c>
      <c r="B449" s="34" t="s">
        <v>761</v>
      </c>
      <c r="C449" s="35" t="s">
        <v>27</v>
      </c>
      <c r="D449" s="35">
        <v>13</v>
      </c>
      <c r="E449" s="35" t="s">
        <v>22</v>
      </c>
      <c r="F449" s="36" t="s">
        <v>22</v>
      </c>
      <c r="G449" s="16">
        <v>9410.65</v>
      </c>
      <c r="H449" s="25">
        <f>IF(tbl_Inventory[[#This Row],[Premium?]]="y",tbl_Inventory[[#This Row],[Cost Price]]+(tbl_Inventory[[#This Row],[Cost Price]]*Inventory!$P$4),tbl_Inventory[[#This Row],[Cost Price]]+(tbl_Inventory[[#This Row],[Cost Price]]*Inventory!$P$3))</f>
        <v>11104.566999999999</v>
      </c>
      <c r="I449" s="89" t="str">
        <f>IF(tbl_Inventory[[#This Row],[Num In Stock]]&lt;$P$5,"Y","")</f>
        <v/>
      </c>
      <c r="J449" s="90" t="str">
        <f>IF(AND(tbl_Inventory[[#This Row],[Num In Stock]]&lt;Inventory!$P$5,NOT(tbl_Inventory[[#This Row],[On Backorder]]="Y")),"Y","")</f>
        <v/>
      </c>
      <c r="K44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49" s="27">
        <f>IF(tbl_Inventory[[#This Row],[Reorder?]]="Y",VLOOKUP(tbl_Inventory[[#This Row],[Category]],tbl_ReorderQty[],2,FALSE),0)</f>
        <v>0</v>
      </c>
      <c r="M449"/>
      <c r="N449" s="8"/>
      <c r="O449" s="9"/>
      <c r="P449" s="8"/>
      <c r="R449"/>
      <c r="S449" s="8"/>
      <c r="AC449" s="17">
        <v>435</v>
      </c>
    </row>
    <row r="450" spans="1:29" x14ac:dyDescent="0.35">
      <c r="A450" s="22" t="s">
        <v>758</v>
      </c>
      <c r="B450" s="34" t="s">
        <v>759</v>
      </c>
      <c r="C450" s="35" t="s">
        <v>27</v>
      </c>
      <c r="D450" s="35">
        <v>28</v>
      </c>
      <c r="E450" s="35" t="s">
        <v>22</v>
      </c>
      <c r="F450" s="36" t="s">
        <v>22</v>
      </c>
      <c r="G450" s="16">
        <v>8156.7</v>
      </c>
      <c r="H450" s="25">
        <f>IF(tbl_Inventory[[#This Row],[Premium?]]="y",tbl_Inventory[[#This Row],[Cost Price]]+(tbl_Inventory[[#This Row],[Cost Price]]*Inventory!$P$4),tbl_Inventory[[#This Row],[Cost Price]]+(tbl_Inventory[[#This Row],[Cost Price]]*Inventory!$P$3))</f>
        <v>9624.905999999999</v>
      </c>
      <c r="I450" s="89" t="str">
        <f>IF(tbl_Inventory[[#This Row],[Num In Stock]]&lt;$P$5,"Y","")</f>
        <v/>
      </c>
      <c r="J450" s="90" t="str">
        <f>IF(AND(tbl_Inventory[[#This Row],[Num In Stock]]&lt;Inventory!$P$5,NOT(tbl_Inventory[[#This Row],[On Backorder]]="Y")),"Y","")</f>
        <v/>
      </c>
      <c r="K45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50" s="27">
        <f>IF(tbl_Inventory[[#This Row],[Reorder?]]="Y",VLOOKUP(tbl_Inventory[[#This Row],[Category]],tbl_ReorderQty[],2,FALSE),0)</f>
        <v>0</v>
      </c>
      <c r="M450"/>
      <c r="N450" s="8"/>
      <c r="O450" s="9"/>
      <c r="P450" s="8"/>
      <c r="R450"/>
      <c r="S450" s="8"/>
      <c r="AC450" s="17">
        <v>185</v>
      </c>
    </row>
    <row r="451" spans="1:29" x14ac:dyDescent="0.35">
      <c r="A451" s="22" t="s">
        <v>498</v>
      </c>
      <c r="B451" s="34" t="s">
        <v>499</v>
      </c>
      <c r="C451" s="35" t="s">
        <v>28</v>
      </c>
      <c r="D451" s="35">
        <v>31</v>
      </c>
      <c r="E451" s="35" t="s">
        <v>22</v>
      </c>
      <c r="F451" s="36" t="s">
        <v>22</v>
      </c>
      <c r="G451" s="16">
        <v>3360.9</v>
      </c>
      <c r="H451" s="25">
        <f>IF(tbl_Inventory[[#This Row],[Premium?]]="y",tbl_Inventory[[#This Row],[Cost Price]]+(tbl_Inventory[[#This Row],[Cost Price]]*Inventory!$P$4),tbl_Inventory[[#This Row],[Cost Price]]+(tbl_Inventory[[#This Row],[Cost Price]]*Inventory!$P$3))</f>
        <v>3965.8620000000001</v>
      </c>
      <c r="I451" s="89" t="str">
        <f>IF(tbl_Inventory[[#This Row],[Num In Stock]]&lt;$P$5,"Y","")</f>
        <v/>
      </c>
      <c r="J451" s="90" t="str">
        <f>IF(AND(tbl_Inventory[[#This Row],[Num In Stock]]&lt;Inventory!$P$5,NOT(tbl_Inventory[[#This Row],[On Backorder]]="Y")),"Y","")</f>
        <v/>
      </c>
      <c r="K45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51" s="27">
        <f>IF(tbl_Inventory[[#This Row],[Reorder?]]="Y",VLOOKUP(tbl_Inventory[[#This Row],[Category]],tbl_ReorderQty[],2,FALSE),0)</f>
        <v>0</v>
      </c>
      <c r="M451"/>
      <c r="N451" s="8"/>
      <c r="O451" s="9"/>
      <c r="P451" s="8"/>
      <c r="R451"/>
      <c r="S451" s="8"/>
      <c r="AC451" s="17">
        <v>10445</v>
      </c>
    </row>
    <row r="452" spans="1:29" x14ac:dyDescent="0.35">
      <c r="A452" s="22" t="s">
        <v>500</v>
      </c>
      <c r="B452" s="34" t="s">
        <v>501</v>
      </c>
      <c r="C452" s="35" t="s">
        <v>28</v>
      </c>
      <c r="D452" s="35">
        <v>12</v>
      </c>
      <c r="E452" s="35" t="s">
        <v>22</v>
      </c>
      <c r="F452" s="36" t="s">
        <v>22</v>
      </c>
      <c r="G452" s="16">
        <v>3459.75</v>
      </c>
      <c r="H452" s="25">
        <f>IF(tbl_Inventory[[#This Row],[Premium?]]="y",tbl_Inventory[[#This Row],[Cost Price]]+(tbl_Inventory[[#This Row],[Cost Price]]*Inventory!$P$4),tbl_Inventory[[#This Row],[Cost Price]]+(tbl_Inventory[[#This Row],[Cost Price]]*Inventory!$P$3))</f>
        <v>4082.5050000000001</v>
      </c>
      <c r="I452" s="89" t="str">
        <f>IF(tbl_Inventory[[#This Row],[Num In Stock]]&lt;$P$5,"Y","")</f>
        <v/>
      </c>
      <c r="J452" s="90" t="str">
        <f>IF(AND(tbl_Inventory[[#This Row],[Num In Stock]]&lt;Inventory!$P$5,NOT(tbl_Inventory[[#This Row],[On Backorder]]="Y")),"Y","")</f>
        <v/>
      </c>
      <c r="K45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52" s="27">
        <f>IF(tbl_Inventory[[#This Row],[Reorder?]]="Y",VLOOKUP(tbl_Inventory[[#This Row],[Category]],tbl_ReorderQty[],2,FALSE),0)</f>
        <v>0</v>
      </c>
      <c r="M452"/>
      <c r="N452" s="8"/>
      <c r="O452" s="9"/>
      <c r="P452" s="8"/>
      <c r="R452"/>
      <c r="S452" s="8"/>
      <c r="AC452" s="17">
        <v>7145</v>
      </c>
    </row>
    <row r="453" spans="1:29" x14ac:dyDescent="0.35">
      <c r="A453" s="22" t="s">
        <v>476</v>
      </c>
      <c r="B453" s="34" t="s">
        <v>477</v>
      </c>
      <c r="C453" s="35" t="s">
        <v>29</v>
      </c>
      <c r="D453" s="35">
        <v>13</v>
      </c>
      <c r="E453" s="35" t="s">
        <v>22</v>
      </c>
      <c r="F453" s="36" t="s">
        <v>25</v>
      </c>
      <c r="G453" s="16">
        <v>207.9</v>
      </c>
      <c r="H453" s="25">
        <f>IF(tbl_Inventory[[#This Row],[Premium?]]="y",tbl_Inventory[[#This Row],[Cost Price]]+(tbl_Inventory[[#This Row],[Cost Price]]*Inventory!$P$4),tbl_Inventory[[#This Row],[Cost Price]]+(tbl_Inventory[[#This Row],[Cost Price]]*Inventory!$P$3))</f>
        <v>259.875</v>
      </c>
      <c r="I453" s="89" t="str">
        <f>IF(tbl_Inventory[[#This Row],[Num In Stock]]&lt;$P$5,"Y","")</f>
        <v/>
      </c>
      <c r="J453" s="90" t="str">
        <f>IF(AND(tbl_Inventory[[#This Row],[Num In Stock]]&lt;Inventory!$P$5,NOT(tbl_Inventory[[#This Row],[On Backorder]]="Y")),"Y","")</f>
        <v/>
      </c>
      <c r="K45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53" s="27">
        <f>IF(tbl_Inventory[[#This Row],[Reorder?]]="Y",VLOOKUP(tbl_Inventory[[#This Row],[Category]],tbl_ReorderQty[],2,FALSE),0)</f>
        <v>0</v>
      </c>
      <c r="M453"/>
      <c r="N453" s="8"/>
      <c r="O453" s="9"/>
      <c r="P453" s="8"/>
      <c r="R453"/>
      <c r="S453" s="8"/>
      <c r="AC453" s="17">
        <v>5495</v>
      </c>
    </row>
    <row r="454" spans="1:29" x14ac:dyDescent="0.35">
      <c r="A454" s="22" t="s">
        <v>484</v>
      </c>
      <c r="B454" s="34" t="s">
        <v>485</v>
      </c>
      <c r="C454" s="35" t="s">
        <v>29</v>
      </c>
      <c r="D454" s="35">
        <v>11</v>
      </c>
      <c r="E454" s="35" t="s">
        <v>22</v>
      </c>
      <c r="F454" s="36" t="s">
        <v>22</v>
      </c>
      <c r="G454" s="16">
        <v>207.9</v>
      </c>
      <c r="H454" s="25">
        <f>IF(tbl_Inventory[[#This Row],[Premium?]]="y",tbl_Inventory[[#This Row],[Cost Price]]+(tbl_Inventory[[#This Row],[Cost Price]]*Inventory!$P$4),tbl_Inventory[[#This Row],[Cost Price]]+(tbl_Inventory[[#This Row],[Cost Price]]*Inventory!$P$3))</f>
        <v>245.322</v>
      </c>
      <c r="I454" s="89" t="str">
        <f>IF(tbl_Inventory[[#This Row],[Num In Stock]]&lt;$P$5,"Y","")</f>
        <v/>
      </c>
      <c r="J454" s="90" t="str">
        <f>IF(AND(tbl_Inventory[[#This Row],[Num In Stock]]&lt;Inventory!$P$5,NOT(tbl_Inventory[[#This Row],[On Backorder]]="Y")),"Y","")</f>
        <v/>
      </c>
      <c r="K45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54" s="27">
        <f>IF(tbl_Inventory[[#This Row],[Reorder?]]="Y",VLOOKUP(tbl_Inventory[[#This Row],[Category]],tbl_ReorderQty[],2,FALSE),0)</f>
        <v>0</v>
      </c>
      <c r="M454"/>
      <c r="N454" s="8"/>
      <c r="O454" s="9"/>
      <c r="P454" s="8"/>
      <c r="R454"/>
      <c r="S454" s="8"/>
      <c r="AC454" s="17">
        <v>1095</v>
      </c>
    </row>
    <row r="455" spans="1:29" x14ac:dyDescent="0.35">
      <c r="A455" s="22" t="s">
        <v>276</v>
      </c>
      <c r="B455" s="34" t="s">
        <v>277</v>
      </c>
      <c r="C455" s="35" t="s">
        <v>28</v>
      </c>
      <c r="D455" s="35">
        <v>3</v>
      </c>
      <c r="E455" s="35" t="s">
        <v>25</v>
      </c>
      <c r="F455" s="36" t="s">
        <v>22</v>
      </c>
      <c r="G455" s="16">
        <v>4074.9</v>
      </c>
      <c r="H455" s="25">
        <f>IF(tbl_Inventory[[#This Row],[Premium?]]="y",tbl_Inventory[[#This Row],[Cost Price]]+(tbl_Inventory[[#This Row],[Cost Price]]*Inventory!$P$4),tbl_Inventory[[#This Row],[Cost Price]]+(tbl_Inventory[[#This Row],[Cost Price]]*Inventory!$P$3))</f>
        <v>4808.3819999999996</v>
      </c>
      <c r="I455" s="89" t="str">
        <f>IF(tbl_Inventory[[#This Row],[Num In Stock]]&lt;$P$5,"Y","")</f>
        <v>Y</v>
      </c>
      <c r="J455" s="90" t="str">
        <f>IF(AND(tbl_Inventory[[#This Row],[Num In Stock]]&lt;Inventory!$P$5,NOT(tbl_Inventory[[#This Row],[On Backorder]]="Y")),"Y","")</f>
        <v/>
      </c>
      <c r="K45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55" s="27">
        <f>IF(tbl_Inventory[[#This Row],[Reorder?]]="Y",VLOOKUP(tbl_Inventory[[#This Row],[Category]],tbl_ReorderQty[],2,FALSE),0)</f>
        <v>0</v>
      </c>
      <c r="M455"/>
      <c r="N455" s="8"/>
      <c r="O455" s="9"/>
      <c r="P455" s="8"/>
      <c r="R455"/>
      <c r="S455" s="8"/>
      <c r="AC455" s="17">
        <v>1095</v>
      </c>
    </row>
    <row r="456" spans="1:29" x14ac:dyDescent="0.35">
      <c r="A456" s="18" t="s">
        <v>274</v>
      </c>
      <c r="B456" s="37" t="s">
        <v>275</v>
      </c>
      <c r="C456" s="35" t="s">
        <v>27</v>
      </c>
      <c r="D456" s="35">
        <v>16</v>
      </c>
      <c r="E456" s="35" t="s">
        <v>22</v>
      </c>
      <c r="F456" s="36" t="s">
        <v>22</v>
      </c>
      <c r="G456" s="16">
        <v>7410.85</v>
      </c>
      <c r="H456" s="25">
        <f>IF(tbl_Inventory[[#This Row],[Premium?]]="y",tbl_Inventory[[#This Row],[Cost Price]]+(tbl_Inventory[[#This Row],[Cost Price]]*Inventory!$P$4),tbl_Inventory[[#This Row],[Cost Price]]+(tbl_Inventory[[#This Row],[Cost Price]]*Inventory!$P$3))</f>
        <v>8744.8029999999999</v>
      </c>
      <c r="I456" s="89" t="str">
        <f>IF(tbl_Inventory[[#This Row],[Num In Stock]]&lt;$P$5,"Y","")</f>
        <v/>
      </c>
      <c r="J456" s="90" t="str">
        <f>IF(AND(tbl_Inventory[[#This Row],[Num In Stock]]&lt;Inventory!$P$5,NOT(tbl_Inventory[[#This Row],[On Backorder]]="Y")),"Y","")</f>
        <v/>
      </c>
      <c r="K45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56" s="27">
        <f>IF(tbl_Inventory[[#This Row],[Reorder?]]="Y",VLOOKUP(tbl_Inventory[[#This Row],[Category]],tbl_ReorderQty[],2,FALSE),0)</f>
        <v>0</v>
      </c>
      <c r="M456"/>
      <c r="N456" s="8"/>
      <c r="O456" s="9"/>
      <c r="P456" s="8"/>
      <c r="R456"/>
      <c r="S456" s="8"/>
      <c r="AC456" s="17">
        <v>825</v>
      </c>
    </row>
    <row r="457" spans="1:29" x14ac:dyDescent="0.35">
      <c r="A457" s="22" t="s">
        <v>272</v>
      </c>
      <c r="B457" s="34" t="s">
        <v>273</v>
      </c>
      <c r="C457" s="35" t="s">
        <v>28</v>
      </c>
      <c r="D457" s="35">
        <v>10</v>
      </c>
      <c r="E457" s="35" t="s">
        <v>22</v>
      </c>
      <c r="F457" s="36" t="s">
        <v>22</v>
      </c>
      <c r="G457" s="16">
        <v>2348.65</v>
      </c>
      <c r="H457" s="25">
        <f>IF(tbl_Inventory[[#This Row],[Premium?]]="y",tbl_Inventory[[#This Row],[Cost Price]]+(tbl_Inventory[[#This Row],[Cost Price]]*Inventory!$P$4),tbl_Inventory[[#This Row],[Cost Price]]+(tbl_Inventory[[#This Row],[Cost Price]]*Inventory!$P$3))</f>
        <v>2771.4070000000002</v>
      </c>
      <c r="I457" s="89" t="str">
        <f>IF(tbl_Inventory[[#This Row],[Num In Stock]]&lt;$P$5,"Y","")</f>
        <v/>
      </c>
      <c r="J457" s="90" t="str">
        <f>IF(AND(tbl_Inventory[[#This Row],[Num In Stock]]&lt;Inventory!$P$5,NOT(tbl_Inventory[[#This Row],[On Backorder]]="Y")),"Y","")</f>
        <v/>
      </c>
      <c r="K45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57" s="27">
        <f>IF(tbl_Inventory[[#This Row],[Reorder?]]="Y",VLOOKUP(tbl_Inventory[[#This Row],[Category]],tbl_ReorderQty[],2,FALSE),0)</f>
        <v>0</v>
      </c>
      <c r="M457"/>
      <c r="N457" s="8"/>
      <c r="O457" s="9"/>
      <c r="P457" s="8"/>
      <c r="R457"/>
      <c r="S457" s="8"/>
      <c r="AC457" s="17">
        <v>545</v>
      </c>
    </row>
    <row r="458" spans="1:29" x14ac:dyDescent="0.35">
      <c r="A458" s="22" t="s">
        <v>344</v>
      </c>
      <c r="B458" s="34" t="s">
        <v>345</v>
      </c>
      <c r="C458" s="35" t="s">
        <v>28</v>
      </c>
      <c r="D458" s="35">
        <v>22</v>
      </c>
      <c r="E458" s="35" t="s">
        <v>22</v>
      </c>
      <c r="F458" s="36" t="s">
        <v>22</v>
      </c>
      <c r="G458" s="16">
        <v>4570.8</v>
      </c>
      <c r="H458" s="25">
        <f>IF(tbl_Inventory[[#This Row],[Premium?]]="y",tbl_Inventory[[#This Row],[Cost Price]]+(tbl_Inventory[[#This Row],[Cost Price]]*Inventory!$P$4),tbl_Inventory[[#This Row],[Cost Price]]+(tbl_Inventory[[#This Row],[Cost Price]]*Inventory!$P$3))</f>
        <v>5393.5439999999999</v>
      </c>
      <c r="I458" s="89" t="str">
        <f>IF(tbl_Inventory[[#This Row],[Num In Stock]]&lt;$P$5,"Y","")</f>
        <v/>
      </c>
      <c r="J458" s="90" t="str">
        <f>IF(AND(tbl_Inventory[[#This Row],[Num In Stock]]&lt;Inventory!$P$5,NOT(tbl_Inventory[[#This Row],[On Backorder]]="Y")),"Y","")</f>
        <v/>
      </c>
      <c r="K45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58" s="27">
        <f>IF(tbl_Inventory[[#This Row],[Reorder?]]="Y",VLOOKUP(tbl_Inventory[[#This Row],[Category]],tbl_ReorderQty[],2,FALSE),0)</f>
        <v>0</v>
      </c>
      <c r="M458"/>
      <c r="N458" s="8"/>
      <c r="O458" s="9"/>
      <c r="P458" s="8"/>
      <c r="R458"/>
      <c r="S458" s="8"/>
      <c r="AC458" s="17">
        <v>198</v>
      </c>
    </row>
    <row r="459" spans="1:29" x14ac:dyDescent="0.35">
      <c r="A459" s="22" t="s">
        <v>342</v>
      </c>
      <c r="B459" s="34" t="s">
        <v>343</v>
      </c>
      <c r="C459" s="35" t="s">
        <v>27</v>
      </c>
      <c r="D459" s="35">
        <v>22</v>
      </c>
      <c r="E459" s="35" t="s">
        <v>22</v>
      </c>
      <c r="F459" s="36" t="s">
        <v>25</v>
      </c>
      <c r="G459" s="16">
        <v>7410.85</v>
      </c>
      <c r="H459" s="25">
        <f>IF(tbl_Inventory[[#This Row],[Premium?]]="y",tbl_Inventory[[#This Row],[Cost Price]]+(tbl_Inventory[[#This Row],[Cost Price]]*Inventory!$P$4),tbl_Inventory[[#This Row],[Cost Price]]+(tbl_Inventory[[#This Row],[Cost Price]]*Inventory!$P$3))</f>
        <v>9263.5625</v>
      </c>
      <c r="I459" s="89" t="str">
        <f>IF(tbl_Inventory[[#This Row],[Num In Stock]]&lt;$P$5,"Y","")</f>
        <v/>
      </c>
      <c r="J459" s="90" t="str">
        <f>IF(AND(tbl_Inventory[[#This Row],[Num In Stock]]&lt;Inventory!$P$5,NOT(tbl_Inventory[[#This Row],[On Backorder]]="Y")),"Y","")</f>
        <v/>
      </c>
      <c r="K45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59" s="27">
        <f>IF(tbl_Inventory[[#This Row],[Reorder?]]="Y",VLOOKUP(tbl_Inventory[[#This Row],[Category]],tbl_ReorderQty[],2,FALSE),0)</f>
        <v>0</v>
      </c>
      <c r="M459"/>
      <c r="N459" s="8"/>
      <c r="O459" s="9"/>
      <c r="P459" s="8"/>
      <c r="R459"/>
      <c r="S459" s="8"/>
      <c r="AC459" s="17">
        <v>198</v>
      </c>
    </row>
    <row r="460" spans="1:29" x14ac:dyDescent="0.35">
      <c r="A460" s="22" t="s">
        <v>346</v>
      </c>
      <c r="B460" s="34" t="s">
        <v>347</v>
      </c>
      <c r="C460" s="35" t="s">
        <v>28</v>
      </c>
      <c r="D460" s="35">
        <v>31</v>
      </c>
      <c r="E460" s="35" t="s">
        <v>22</v>
      </c>
      <c r="F460" s="36" t="s">
        <v>25</v>
      </c>
      <c r="G460" s="16">
        <v>2850.9</v>
      </c>
      <c r="H460" s="25">
        <f>IF(tbl_Inventory[[#This Row],[Premium?]]="y",tbl_Inventory[[#This Row],[Cost Price]]+(tbl_Inventory[[#This Row],[Cost Price]]*Inventory!$P$4),tbl_Inventory[[#This Row],[Cost Price]]+(tbl_Inventory[[#This Row],[Cost Price]]*Inventory!$P$3))</f>
        <v>3563.625</v>
      </c>
      <c r="I460" s="89" t="str">
        <f>IF(tbl_Inventory[[#This Row],[Num In Stock]]&lt;$P$5,"Y","")</f>
        <v/>
      </c>
      <c r="J460" s="90" t="str">
        <f>IF(AND(tbl_Inventory[[#This Row],[Num In Stock]]&lt;Inventory!$P$5,NOT(tbl_Inventory[[#This Row],[On Backorder]]="Y")),"Y","")</f>
        <v/>
      </c>
      <c r="K46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60" s="27">
        <f>IF(tbl_Inventory[[#This Row],[Reorder?]]="Y",VLOOKUP(tbl_Inventory[[#This Row],[Category]],tbl_ReorderQty[],2,FALSE),0)</f>
        <v>0</v>
      </c>
      <c r="M460"/>
      <c r="N460" s="8"/>
      <c r="O460" s="9"/>
      <c r="P460" s="8"/>
      <c r="R460"/>
      <c r="S460" s="8"/>
      <c r="AC460" s="17">
        <v>198</v>
      </c>
    </row>
    <row r="461" spans="1:29" x14ac:dyDescent="0.35">
      <c r="A461" s="22" t="s">
        <v>396</v>
      </c>
      <c r="B461" s="34" t="s">
        <v>397</v>
      </c>
      <c r="C461" s="35" t="s">
        <v>27</v>
      </c>
      <c r="D461" s="35">
        <v>28</v>
      </c>
      <c r="E461" s="35" t="s">
        <v>22</v>
      </c>
      <c r="F461" s="36" t="s">
        <v>25</v>
      </c>
      <c r="G461" s="16">
        <v>9322.7000000000007</v>
      </c>
      <c r="H461" s="25">
        <f>IF(tbl_Inventory[[#This Row],[Premium?]]="y",tbl_Inventory[[#This Row],[Cost Price]]+(tbl_Inventory[[#This Row],[Cost Price]]*Inventory!$P$4),tbl_Inventory[[#This Row],[Cost Price]]+(tbl_Inventory[[#This Row],[Cost Price]]*Inventory!$P$3))</f>
        <v>11653.375</v>
      </c>
      <c r="I461" s="89" t="str">
        <f>IF(tbl_Inventory[[#This Row],[Num In Stock]]&lt;$P$5,"Y","")</f>
        <v/>
      </c>
      <c r="J461" s="90" t="str">
        <f>IF(AND(tbl_Inventory[[#This Row],[Num In Stock]]&lt;Inventory!$P$5,NOT(tbl_Inventory[[#This Row],[On Backorder]]="Y")),"Y","")</f>
        <v/>
      </c>
      <c r="K46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61" s="27">
        <f>IF(tbl_Inventory[[#This Row],[Reorder?]]="Y",VLOOKUP(tbl_Inventory[[#This Row],[Category]],tbl_ReorderQty[],2,FALSE),0)</f>
        <v>0</v>
      </c>
      <c r="M461"/>
      <c r="N461" s="8"/>
      <c r="O461" s="9"/>
      <c r="P461" s="8"/>
      <c r="R461"/>
      <c r="S461" s="8"/>
      <c r="AC461" s="17">
        <v>198</v>
      </c>
    </row>
    <row r="462" spans="1:29" x14ac:dyDescent="0.35">
      <c r="A462" s="22" t="s">
        <v>394</v>
      </c>
      <c r="B462" s="34" t="s">
        <v>395</v>
      </c>
      <c r="C462" s="35" t="s">
        <v>24</v>
      </c>
      <c r="D462" s="35">
        <v>22</v>
      </c>
      <c r="E462" s="35" t="s">
        <v>22</v>
      </c>
      <c r="F462" s="36" t="s">
        <v>22</v>
      </c>
      <c r="G462" s="16">
        <v>11839.85</v>
      </c>
      <c r="H462" s="25">
        <f>IF(tbl_Inventory[[#This Row],[Premium?]]="y",tbl_Inventory[[#This Row],[Cost Price]]+(tbl_Inventory[[#This Row],[Cost Price]]*Inventory!$P$4),tbl_Inventory[[#This Row],[Cost Price]]+(tbl_Inventory[[#This Row],[Cost Price]]*Inventory!$P$3))</f>
        <v>13971.023000000001</v>
      </c>
      <c r="I462" s="89" t="str">
        <f>IF(tbl_Inventory[[#This Row],[Num In Stock]]&lt;$P$5,"Y","")</f>
        <v/>
      </c>
      <c r="J462" s="90" t="str">
        <f>IF(AND(tbl_Inventory[[#This Row],[Num In Stock]]&lt;Inventory!$P$5,NOT(tbl_Inventory[[#This Row],[On Backorder]]="Y")),"Y","")</f>
        <v/>
      </c>
      <c r="K46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62" s="27">
        <f>IF(tbl_Inventory[[#This Row],[Reorder?]]="Y",VLOOKUP(tbl_Inventory[[#This Row],[Category]],tbl_ReorderQty[],2,FALSE),0)</f>
        <v>0</v>
      </c>
      <c r="M462"/>
      <c r="N462" s="8"/>
      <c r="O462" s="9"/>
      <c r="P462" s="8"/>
      <c r="R462"/>
      <c r="S462" s="8"/>
      <c r="AC462" s="17">
        <v>198</v>
      </c>
    </row>
    <row r="463" spans="1:29" x14ac:dyDescent="0.35">
      <c r="A463" s="22" t="s">
        <v>398</v>
      </c>
      <c r="B463" s="34" t="s">
        <v>399</v>
      </c>
      <c r="C463" s="35" t="s">
        <v>27</v>
      </c>
      <c r="D463" s="35">
        <v>20</v>
      </c>
      <c r="E463" s="35" t="s">
        <v>22</v>
      </c>
      <c r="F463" s="36" t="s">
        <v>25</v>
      </c>
      <c r="G463" s="16">
        <v>7338.9</v>
      </c>
      <c r="H463" s="25">
        <f>IF(tbl_Inventory[[#This Row],[Premium?]]="y",tbl_Inventory[[#This Row],[Cost Price]]+(tbl_Inventory[[#This Row],[Cost Price]]*Inventory!$P$4),tbl_Inventory[[#This Row],[Cost Price]]+(tbl_Inventory[[#This Row],[Cost Price]]*Inventory!$P$3))</f>
        <v>9173.625</v>
      </c>
      <c r="I463" s="89" t="str">
        <f>IF(tbl_Inventory[[#This Row],[Num In Stock]]&lt;$P$5,"Y","")</f>
        <v/>
      </c>
      <c r="J463" s="90" t="str">
        <f>IF(AND(tbl_Inventory[[#This Row],[Num In Stock]]&lt;Inventory!$P$5,NOT(tbl_Inventory[[#This Row],[On Backorder]]="Y")),"Y","")</f>
        <v/>
      </c>
      <c r="K46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63" s="27">
        <f>IF(tbl_Inventory[[#This Row],[Reorder?]]="Y",VLOOKUP(tbl_Inventory[[#This Row],[Category]],tbl_ReorderQty[],2,FALSE),0)</f>
        <v>0</v>
      </c>
      <c r="M463"/>
      <c r="N463" s="8"/>
      <c r="O463" s="9"/>
      <c r="P463" s="8"/>
      <c r="R463"/>
      <c r="S463" s="8"/>
      <c r="AC463" s="17">
        <v>198</v>
      </c>
    </row>
    <row r="464" spans="1:29" x14ac:dyDescent="0.35">
      <c r="A464" s="22" t="s">
        <v>328</v>
      </c>
      <c r="B464" s="34" t="s">
        <v>329</v>
      </c>
      <c r="C464" s="35" t="s">
        <v>24</v>
      </c>
      <c r="D464" s="35">
        <v>5</v>
      </c>
      <c r="E464" s="35" t="s">
        <v>25</v>
      </c>
      <c r="F464" s="36" t="s">
        <v>22</v>
      </c>
      <c r="G464" s="16">
        <v>16824.900000000001</v>
      </c>
      <c r="H464" s="25">
        <f>IF(tbl_Inventory[[#This Row],[Premium?]]="y",tbl_Inventory[[#This Row],[Cost Price]]+(tbl_Inventory[[#This Row],[Cost Price]]*Inventory!$P$4),tbl_Inventory[[#This Row],[Cost Price]]+(tbl_Inventory[[#This Row],[Cost Price]]*Inventory!$P$3))</f>
        <v>19853.382000000001</v>
      </c>
      <c r="I464" s="89" t="str">
        <f>IF(tbl_Inventory[[#This Row],[Num In Stock]]&lt;$P$5,"Y","")</f>
        <v>Y</v>
      </c>
      <c r="J464" s="90" t="str">
        <f>IF(AND(tbl_Inventory[[#This Row],[Num In Stock]]&lt;Inventory!$P$5,NOT(tbl_Inventory[[#This Row],[On Backorder]]="Y")),"Y","")</f>
        <v/>
      </c>
      <c r="K46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64" s="27">
        <f>IF(tbl_Inventory[[#This Row],[Reorder?]]="Y",VLOOKUP(tbl_Inventory[[#This Row],[Category]],tbl_ReorderQty[],2,FALSE),0)</f>
        <v>0</v>
      </c>
      <c r="M464"/>
      <c r="N464" s="8"/>
      <c r="O464" s="9"/>
      <c r="P464" s="8"/>
      <c r="R464"/>
      <c r="S464" s="8"/>
      <c r="AC464" s="17">
        <v>765</v>
      </c>
    </row>
    <row r="465" spans="1:29" x14ac:dyDescent="0.35">
      <c r="A465" s="22" t="s">
        <v>326</v>
      </c>
      <c r="B465" s="34" t="s">
        <v>327</v>
      </c>
      <c r="C465" s="35" t="s">
        <v>24</v>
      </c>
      <c r="D465" s="35">
        <v>3</v>
      </c>
      <c r="E465" s="35" t="s">
        <v>25</v>
      </c>
      <c r="F465" s="36" t="s">
        <v>22</v>
      </c>
      <c r="G465" s="16">
        <v>14866.8</v>
      </c>
      <c r="H465" s="25">
        <f>IF(tbl_Inventory[[#This Row],[Premium?]]="y",tbl_Inventory[[#This Row],[Cost Price]]+(tbl_Inventory[[#This Row],[Cost Price]]*Inventory!$P$4),tbl_Inventory[[#This Row],[Cost Price]]+(tbl_Inventory[[#This Row],[Cost Price]]*Inventory!$P$3))</f>
        <v>17542.824000000001</v>
      </c>
      <c r="I465" s="89" t="str">
        <f>IF(tbl_Inventory[[#This Row],[Num In Stock]]&lt;$P$5,"Y","")</f>
        <v>Y</v>
      </c>
      <c r="J465" s="90" t="str">
        <f>IF(AND(tbl_Inventory[[#This Row],[Num In Stock]]&lt;Inventory!$P$5,NOT(tbl_Inventory[[#This Row],[On Backorder]]="Y")),"Y","")</f>
        <v/>
      </c>
      <c r="K46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65" s="27">
        <f>IF(tbl_Inventory[[#This Row],[Reorder?]]="Y",VLOOKUP(tbl_Inventory[[#This Row],[Category]],tbl_ReorderQty[],2,FALSE),0)</f>
        <v>0</v>
      </c>
      <c r="M465"/>
      <c r="N465" s="8"/>
      <c r="O465" s="9"/>
      <c r="P465" s="8"/>
      <c r="R465"/>
      <c r="S465" s="8"/>
      <c r="AC465" s="17">
        <v>4395</v>
      </c>
    </row>
    <row r="466" spans="1:29" x14ac:dyDescent="0.35">
      <c r="A466" s="22" t="s">
        <v>324</v>
      </c>
      <c r="B466" s="34" t="s">
        <v>325</v>
      </c>
      <c r="C466" s="35" t="s">
        <v>24</v>
      </c>
      <c r="D466" s="35">
        <v>26</v>
      </c>
      <c r="E466" s="35" t="s">
        <v>22</v>
      </c>
      <c r="F466" s="36" t="s">
        <v>22</v>
      </c>
      <c r="G466" s="16">
        <v>17844.75</v>
      </c>
      <c r="H466" s="25">
        <f>IF(tbl_Inventory[[#This Row],[Premium?]]="y",tbl_Inventory[[#This Row],[Cost Price]]+(tbl_Inventory[[#This Row],[Cost Price]]*Inventory!$P$4),tbl_Inventory[[#This Row],[Cost Price]]+(tbl_Inventory[[#This Row],[Cost Price]]*Inventory!$P$3))</f>
        <v>21056.805</v>
      </c>
      <c r="I466" s="89" t="str">
        <f>IF(tbl_Inventory[[#This Row],[Num In Stock]]&lt;$P$5,"Y","")</f>
        <v/>
      </c>
      <c r="J466" s="90" t="str">
        <f>IF(AND(tbl_Inventory[[#This Row],[Num In Stock]]&lt;Inventory!$P$5,NOT(tbl_Inventory[[#This Row],[On Backorder]]="Y")),"Y","")</f>
        <v/>
      </c>
      <c r="K46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66" s="27">
        <f>IF(tbl_Inventory[[#This Row],[Reorder?]]="Y",VLOOKUP(tbl_Inventory[[#This Row],[Category]],tbl_ReorderQty[],2,FALSE),0)</f>
        <v>0</v>
      </c>
      <c r="M466"/>
      <c r="N466" s="8"/>
      <c r="O466" s="9"/>
      <c r="P466" s="8"/>
      <c r="R466"/>
      <c r="S466" s="8"/>
      <c r="AC466" s="17">
        <v>7195</v>
      </c>
    </row>
    <row r="467" spans="1:29" x14ac:dyDescent="0.35">
      <c r="A467" s="22" t="s">
        <v>330</v>
      </c>
      <c r="B467" s="34" t="s">
        <v>331</v>
      </c>
      <c r="C467" s="35" t="s">
        <v>24</v>
      </c>
      <c r="D467" s="35">
        <v>0</v>
      </c>
      <c r="E467" s="35" t="s">
        <v>25</v>
      </c>
      <c r="F467" s="36" t="s">
        <v>22</v>
      </c>
      <c r="G467" s="16">
        <v>23094.75</v>
      </c>
      <c r="H467" s="25">
        <f>IF(tbl_Inventory[[#This Row],[Premium?]]="y",tbl_Inventory[[#This Row],[Cost Price]]+(tbl_Inventory[[#This Row],[Cost Price]]*Inventory!$P$4),tbl_Inventory[[#This Row],[Cost Price]]+(tbl_Inventory[[#This Row],[Cost Price]]*Inventory!$P$3))</f>
        <v>27251.805</v>
      </c>
      <c r="I467" s="89" t="str">
        <f>IF(tbl_Inventory[[#This Row],[Num In Stock]]&lt;$P$5,"Y","")</f>
        <v>Y</v>
      </c>
      <c r="J467" s="90" t="str">
        <f>IF(AND(tbl_Inventory[[#This Row],[Num In Stock]]&lt;Inventory!$P$5,NOT(tbl_Inventory[[#This Row],[On Backorder]]="Y")),"Y","")</f>
        <v/>
      </c>
      <c r="K46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67" s="27">
        <f>IF(tbl_Inventory[[#This Row],[Reorder?]]="Y",VLOOKUP(tbl_Inventory[[#This Row],[Category]],tbl_ReorderQty[],2,FALSE),0)</f>
        <v>0</v>
      </c>
      <c r="M467"/>
      <c r="N467" s="8"/>
      <c r="O467" s="9"/>
      <c r="P467" s="8"/>
      <c r="R467"/>
      <c r="S467" s="8"/>
      <c r="AC467" s="17">
        <v>2745</v>
      </c>
    </row>
    <row r="468" spans="1:29" x14ac:dyDescent="0.35">
      <c r="A468" s="22" t="s">
        <v>332</v>
      </c>
      <c r="B468" s="34" t="s">
        <v>333</v>
      </c>
      <c r="C468" s="35" t="s">
        <v>24</v>
      </c>
      <c r="D468" s="35">
        <v>32</v>
      </c>
      <c r="E468" s="35" t="s">
        <v>22</v>
      </c>
      <c r="F468" s="36" t="s">
        <v>22</v>
      </c>
      <c r="G468" s="16">
        <v>33984.85</v>
      </c>
      <c r="H468" s="25">
        <f>IF(tbl_Inventory[[#This Row],[Premium?]]="y",tbl_Inventory[[#This Row],[Cost Price]]+(tbl_Inventory[[#This Row],[Cost Price]]*Inventory!$P$4),tbl_Inventory[[#This Row],[Cost Price]]+(tbl_Inventory[[#This Row],[Cost Price]]*Inventory!$P$3))</f>
        <v>40102.123</v>
      </c>
      <c r="I468" s="89" t="str">
        <f>IF(tbl_Inventory[[#This Row],[Num In Stock]]&lt;$P$5,"Y","")</f>
        <v/>
      </c>
      <c r="J468" s="90" t="str">
        <f>IF(AND(tbl_Inventory[[#This Row],[Num In Stock]]&lt;Inventory!$P$5,NOT(tbl_Inventory[[#This Row],[On Backorder]]="Y")),"Y","")</f>
        <v/>
      </c>
      <c r="K46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68" s="27">
        <f>IF(tbl_Inventory[[#This Row],[Reorder?]]="Y",VLOOKUP(tbl_Inventory[[#This Row],[Category]],tbl_ReorderQty[],2,FALSE),0)</f>
        <v>0</v>
      </c>
      <c r="M468"/>
      <c r="N468" s="8"/>
      <c r="O468" s="9"/>
      <c r="P468" s="8"/>
      <c r="R468"/>
      <c r="S468" s="8"/>
      <c r="AC468" s="17">
        <v>8795</v>
      </c>
    </row>
    <row r="469" spans="1:29" x14ac:dyDescent="0.35">
      <c r="A469" s="22" t="s">
        <v>334</v>
      </c>
      <c r="B469" s="34" t="s">
        <v>335</v>
      </c>
      <c r="C469" s="35" t="s">
        <v>24</v>
      </c>
      <c r="D469" s="35">
        <v>17</v>
      </c>
      <c r="E469" s="35" t="s">
        <v>22</v>
      </c>
      <c r="F469" s="36" t="s">
        <v>25</v>
      </c>
      <c r="G469" s="16">
        <v>29419.65</v>
      </c>
      <c r="H469" s="25">
        <f>IF(tbl_Inventory[[#This Row],[Premium?]]="y",tbl_Inventory[[#This Row],[Cost Price]]+(tbl_Inventory[[#This Row],[Cost Price]]*Inventory!$P$4),tbl_Inventory[[#This Row],[Cost Price]]+(tbl_Inventory[[#This Row],[Cost Price]]*Inventory!$P$3))</f>
        <v>36774.5625</v>
      </c>
      <c r="I469" s="89" t="str">
        <f>IF(tbl_Inventory[[#This Row],[Num In Stock]]&lt;$P$5,"Y","")</f>
        <v/>
      </c>
      <c r="J469" s="90" t="str">
        <f>IF(AND(tbl_Inventory[[#This Row],[Num In Stock]]&lt;Inventory!$P$5,NOT(tbl_Inventory[[#This Row],[On Backorder]]="Y")),"Y","")</f>
        <v/>
      </c>
      <c r="K46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69" s="27">
        <f>IF(tbl_Inventory[[#This Row],[Reorder?]]="Y",VLOOKUP(tbl_Inventory[[#This Row],[Category]],tbl_ReorderQty[],2,FALSE),0)</f>
        <v>0</v>
      </c>
      <c r="M469"/>
      <c r="N469" s="8"/>
      <c r="O469" s="9"/>
      <c r="P469" s="8"/>
      <c r="R469"/>
      <c r="S469" s="8"/>
      <c r="AC469" s="17">
        <v>11495</v>
      </c>
    </row>
    <row r="470" spans="1:29" x14ac:dyDescent="0.35">
      <c r="A470" s="22" t="s">
        <v>322</v>
      </c>
      <c r="B470" s="34" t="s">
        <v>323</v>
      </c>
      <c r="C470" s="35" t="s">
        <v>24</v>
      </c>
      <c r="D470" s="35">
        <v>1</v>
      </c>
      <c r="E470" s="35" t="s">
        <v>22</v>
      </c>
      <c r="F470" s="36" t="s">
        <v>25</v>
      </c>
      <c r="G470" s="16">
        <v>22874.799999999999</v>
      </c>
      <c r="H470" s="25">
        <f>IF(tbl_Inventory[[#This Row],[Premium?]]="y",tbl_Inventory[[#This Row],[Cost Price]]+(tbl_Inventory[[#This Row],[Cost Price]]*Inventory!$P$4),tbl_Inventory[[#This Row],[Cost Price]]+(tbl_Inventory[[#This Row],[Cost Price]]*Inventory!$P$3))</f>
        <v>28593.5</v>
      </c>
      <c r="I470" s="89" t="str">
        <f>IF(tbl_Inventory[[#This Row],[Num In Stock]]&lt;$P$5,"Y","")</f>
        <v>Y</v>
      </c>
      <c r="J470" s="90" t="str">
        <f>IF(AND(tbl_Inventory[[#This Row],[Num In Stock]]&lt;Inventory!$P$5,NOT(tbl_Inventory[[#This Row],[On Backorder]]="Y")),"Y","")</f>
        <v>Y</v>
      </c>
      <c r="K47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470" s="27">
        <f>IF(tbl_Inventory[[#This Row],[Reorder?]]="Y",VLOOKUP(tbl_Inventory[[#This Row],[Category]],tbl_ReorderQty[],2,FALSE),0)</f>
        <v>10</v>
      </c>
      <c r="M470"/>
      <c r="N470" s="8"/>
      <c r="O470" s="9"/>
      <c r="P470" s="8"/>
      <c r="R470"/>
      <c r="S470" s="8"/>
      <c r="AC470" s="17">
        <v>7195</v>
      </c>
    </row>
    <row r="471" spans="1:29" x14ac:dyDescent="0.35">
      <c r="A471" s="22" t="s">
        <v>320</v>
      </c>
      <c r="B471" s="34" t="s">
        <v>321</v>
      </c>
      <c r="C471" s="35" t="s">
        <v>24</v>
      </c>
      <c r="D471" s="35">
        <v>14</v>
      </c>
      <c r="E471" s="35" t="s">
        <v>22</v>
      </c>
      <c r="F471" s="36" t="s">
        <v>25</v>
      </c>
      <c r="G471" s="16">
        <v>25994.799999999999</v>
      </c>
      <c r="H471" s="25">
        <f>IF(tbl_Inventory[[#This Row],[Premium?]]="y",tbl_Inventory[[#This Row],[Cost Price]]+(tbl_Inventory[[#This Row],[Cost Price]]*Inventory!$P$4),tbl_Inventory[[#This Row],[Cost Price]]+(tbl_Inventory[[#This Row],[Cost Price]]*Inventory!$P$3))</f>
        <v>32493.5</v>
      </c>
      <c r="I471" s="89" t="str">
        <f>IF(tbl_Inventory[[#This Row],[Num In Stock]]&lt;$P$5,"Y","")</f>
        <v/>
      </c>
      <c r="J471" s="90" t="str">
        <f>IF(AND(tbl_Inventory[[#This Row],[Num In Stock]]&lt;Inventory!$P$5,NOT(tbl_Inventory[[#This Row],[On Backorder]]="Y")),"Y","")</f>
        <v/>
      </c>
      <c r="K47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71" s="27">
        <f>IF(tbl_Inventory[[#This Row],[Reorder?]]="Y",VLOOKUP(tbl_Inventory[[#This Row],[Category]],tbl_ReorderQty[],2,FALSE),0)</f>
        <v>0</v>
      </c>
      <c r="M471"/>
      <c r="N471" s="8"/>
      <c r="O471" s="9"/>
      <c r="P471" s="8"/>
      <c r="R471"/>
      <c r="S471" s="8"/>
      <c r="AC471" s="17">
        <v>13195</v>
      </c>
    </row>
    <row r="472" spans="1:29" x14ac:dyDescent="0.35">
      <c r="A472" s="22" t="s">
        <v>318</v>
      </c>
      <c r="B472" s="34" t="s">
        <v>319</v>
      </c>
      <c r="C472" s="35" t="s">
        <v>28</v>
      </c>
      <c r="D472" s="35">
        <v>15</v>
      </c>
      <c r="E472" s="35" t="s">
        <v>22</v>
      </c>
      <c r="F472" s="36" t="s">
        <v>25</v>
      </c>
      <c r="G472" s="16">
        <v>4194.75</v>
      </c>
      <c r="H472" s="25">
        <f>IF(tbl_Inventory[[#This Row],[Premium?]]="y",tbl_Inventory[[#This Row],[Cost Price]]+(tbl_Inventory[[#This Row],[Cost Price]]*Inventory!$P$4),tbl_Inventory[[#This Row],[Cost Price]]+(tbl_Inventory[[#This Row],[Cost Price]]*Inventory!$P$3))</f>
        <v>5243.4375</v>
      </c>
      <c r="I472" s="89" t="str">
        <f>IF(tbl_Inventory[[#This Row],[Num In Stock]]&lt;$P$5,"Y","")</f>
        <v/>
      </c>
      <c r="J472" s="90" t="str">
        <f>IF(AND(tbl_Inventory[[#This Row],[Num In Stock]]&lt;Inventory!$P$5,NOT(tbl_Inventory[[#This Row],[On Backorder]]="Y")),"Y","")</f>
        <v/>
      </c>
      <c r="K47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72" s="27">
        <f>IF(tbl_Inventory[[#This Row],[Reorder?]]="Y",VLOOKUP(tbl_Inventory[[#This Row],[Category]],tbl_ReorderQty[],2,FALSE),0)</f>
        <v>0</v>
      </c>
      <c r="M472"/>
      <c r="N472" s="8"/>
      <c r="O472" s="9"/>
      <c r="P472" s="8"/>
      <c r="R472"/>
      <c r="S472" s="8"/>
      <c r="AC472" s="17">
        <v>15395</v>
      </c>
    </row>
    <row r="473" spans="1:29" x14ac:dyDescent="0.35">
      <c r="A473" s="22" t="s">
        <v>514</v>
      </c>
      <c r="B473" s="34" t="s">
        <v>515</v>
      </c>
      <c r="C473" s="35" t="s">
        <v>28</v>
      </c>
      <c r="D473" s="35">
        <v>11</v>
      </c>
      <c r="E473" s="35" t="s">
        <v>22</v>
      </c>
      <c r="F473" s="36" t="s">
        <v>25</v>
      </c>
      <c r="G473" s="16">
        <v>2238.9</v>
      </c>
      <c r="H473" s="25">
        <f>IF(tbl_Inventory[[#This Row],[Premium?]]="y",tbl_Inventory[[#This Row],[Cost Price]]+(tbl_Inventory[[#This Row],[Cost Price]]*Inventory!$P$4),tbl_Inventory[[#This Row],[Cost Price]]+(tbl_Inventory[[#This Row],[Cost Price]]*Inventory!$P$3))</f>
        <v>2798.625</v>
      </c>
      <c r="I473" s="89" t="str">
        <f>IF(tbl_Inventory[[#This Row],[Num In Stock]]&lt;$P$5,"Y","")</f>
        <v/>
      </c>
      <c r="J473" s="90" t="str">
        <f>IF(AND(tbl_Inventory[[#This Row],[Num In Stock]]&lt;Inventory!$P$5,NOT(tbl_Inventory[[#This Row],[On Backorder]]="Y")),"Y","")</f>
        <v/>
      </c>
      <c r="K47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73" s="27">
        <f>IF(tbl_Inventory[[#This Row],[Reorder?]]="Y",VLOOKUP(tbl_Inventory[[#This Row],[Category]],tbl_ReorderQty[],2,FALSE),0)</f>
        <v>0</v>
      </c>
      <c r="M473"/>
      <c r="N473" s="8"/>
      <c r="O473" s="9"/>
      <c r="P473" s="8"/>
      <c r="R473"/>
      <c r="S473" s="8"/>
      <c r="AC473" s="17">
        <v>10495</v>
      </c>
    </row>
    <row r="474" spans="1:29" x14ac:dyDescent="0.35">
      <c r="A474" s="22" t="s">
        <v>1042</v>
      </c>
      <c r="B474" s="34" t="s">
        <v>1043</v>
      </c>
      <c r="C474" s="35" t="s">
        <v>27</v>
      </c>
      <c r="D474" s="35">
        <v>0</v>
      </c>
      <c r="E474" s="35" t="s">
        <v>25</v>
      </c>
      <c r="F474" s="36" t="s">
        <v>22</v>
      </c>
      <c r="G474" s="16">
        <v>7338.9</v>
      </c>
      <c r="H474" s="25">
        <f>IF(tbl_Inventory[[#This Row],[Premium?]]="y",tbl_Inventory[[#This Row],[Cost Price]]+(tbl_Inventory[[#This Row],[Cost Price]]*Inventory!$P$4),tbl_Inventory[[#This Row],[Cost Price]]+(tbl_Inventory[[#This Row],[Cost Price]]*Inventory!$P$3))</f>
        <v>8659.902</v>
      </c>
      <c r="I474" s="89" t="str">
        <f>IF(tbl_Inventory[[#This Row],[Num In Stock]]&lt;$P$5,"Y","")</f>
        <v>Y</v>
      </c>
      <c r="J474" s="90" t="str">
        <f>IF(AND(tbl_Inventory[[#This Row],[Num In Stock]]&lt;Inventory!$P$5,NOT(tbl_Inventory[[#This Row],[On Backorder]]="Y")),"Y","")</f>
        <v/>
      </c>
      <c r="K47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74" s="27">
        <f>IF(tbl_Inventory[[#This Row],[Reorder?]]="Y",VLOOKUP(tbl_Inventory[[#This Row],[Category]],tbl_ReorderQty[],2,FALSE),0)</f>
        <v>0</v>
      </c>
      <c r="M474"/>
      <c r="N474" s="8"/>
      <c r="O474" s="9"/>
      <c r="P474" s="8"/>
      <c r="R474"/>
      <c r="S474" s="8"/>
      <c r="AC474" s="17">
        <v>2745</v>
      </c>
    </row>
    <row r="475" spans="1:29" x14ac:dyDescent="0.35">
      <c r="A475" s="22" t="s">
        <v>284</v>
      </c>
      <c r="B475" s="34" t="s">
        <v>285</v>
      </c>
      <c r="C475" s="35" t="s">
        <v>24</v>
      </c>
      <c r="D475" s="35">
        <v>28</v>
      </c>
      <c r="E475" s="35" t="s">
        <v>22</v>
      </c>
      <c r="F475" s="36" t="s">
        <v>25</v>
      </c>
      <c r="G475" s="16">
        <v>34644.75</v>
      </c>
      <c r="H475" s="25">
        <f>IF(tbl_Inventory[[#This Row],[Premium?]]="y",tbl_Inventory[[#This Row],[Cost Price]]+(tbl_Inventory[[#This Row],[Cost Price]]*Inventory!$P$4),tbl_Inventory[[#This Row],[Cost Price]]+(tbl_Inventory[[#This Row],[Cost Price]]*Inventory!$P$3))</f>
        <v>43305.9375</v>
      </c>
      <c r="I475" s="89" t="str">
        <f>IF(tbl_Inventory[[#This Row],[Num In Stock]]&lt;$P$5,"Y","")</f>
        <v/>
      </c>
      <c r="J475" s="90" t="str">
        <f>IF(AND(tbl_Inventory[[#This Row],[Num In Stock]]&lt;Inventory!$P$5,NOT(tbl_Inventory[[#This Row],[On Backorder]]="Y")),"Y","")</f>
        <v/>
      </c>
      <c r="K47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75" s="27">
        <f>IF(tbl_Inventory[[#This Row],[Reorder?]]="Y",VLOOKUP(tbl_Inventory[[#This Row],[Category]],tbl_ReorderQty[],2,FALSE),0)</f>
        <v>0</v>
      </c>
      <c r="M475"/>
      <c r="N475" s="8"/>
      <c r="O475" s="9"/>
      <c r="P475" s="8"/>
      <c r="R475"/>
      <c r="S475" s="8"/>
      <c r="AC475" s="17">
        <v>5495</v>
      </c>
    </row>
    <row r="476" spans="1:29" x14ac:dyDescent="0.35">
      <c r="A476" s="18" t="s">
        <v>282</v>
      </c>
      <c r="B476" s="37" t="s">
        <v>283</v>
      </c>
      <c r="C476" s="35" t="s">
        <v>24</v>
      </c>
      <c r="D476" s="35">
        <v>6</v>
      </c>
      <c r="E476" s="35" t="s">
        <v>25</v>
      </c>
      <c r="F476" s="36" t="s">
        <v>25</v>
      </c>
      <c r="G476" s="16">
        <v>38300.65</v>
      </c>
      <c r="H476" s="25">
        <f>IF(tbl_Inventory[[#This Row],[Premium?]]="y",tbl_Inventory[[#This Row],[Cost Price]]+(tbl_Inventory[[#This Row],[Cost Price]]*Inventory!$P$4),tbl_Inventory[[#This Row],[Cost Price]]+(tbl_Inventory[[#This Row],[Cost Price]]*Inventory!$P$3))</f>
        <v>47875.8125</v>
      </c>
      <c r="I476" s="89" t="str">
        <f>IF(tbl_Inventory[[#This Row],[Num In Stock]]&lt;$P$5,"Y","")</f>
        <v>Y</v>
      </c>
      <c r="J476" s="90" t="str">
        <f>IF(AND(tbl_Inventory[[#This Row],[Num In Stock]]&lt;Inventory!$P$5,NOT(tbl_Inventory[[#This Row],[On Backorder]]="Y")),"Y","")</f>
        <v/>
      </c>
      <c r="K47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76" s="27">
        <f>IF(tbl_Inventory[[#This Row],[Reorder?]]="Y",VLOOKUP(tbl_Inventory[[#This Row],[Category]],tbl_ReorderQty[],2,FALSE),0)</f>
        <v>0</v>
      </c>
      <c r="M476"/>
      <c r="N476" s="8"/>
      <c r="O476" s="9"/>
      <c r="P476" s="8"/>
      <c r="R476"/>
      <c r="S476" s="8"/>
      <c r="AC476" s="17">
        <v>5495</v>
      </c>
    </row>
    <row r="477" spans="1:29" x14ac:dyDescent="0.35">
      <c r="A477" s="18" t="s">
        <v>280</v>
      </c>
      <c r="B477" s="37" t="s">
        <v>281</v>
      </c>
      <c r="C477" s="35" t="s">
        <v>24</v>
      </c>
      <c r="D477" s="35">
        <v>32</v>
      </c>
      <c r="E477" s="35" t="s">
        <v>22</v>
      </c>
      <c r="F477" s="36" t="s">
        <v>22</v>
      </c>
      <c r="G477" s="16">
        <v>40804.699999999997</v>
      </c>
      <c r="H477" s="25">
        <f>IF(tbl_Inventory[[#This Row],[Premium?]]="y",tbl_Inventory[[#This Row],[Cost Price]]+(tbl_Inventory[[#This Row],[Cost Price]]*Inventory!$P$4),tbl_Inventory[[#This Row],[Cost Price]]+(tbl_Inventory[[#This Row],[Cost Price]]*Inventory!$P$3))</f>
        <v>48149.545999999995</v>
      </c>
      <c r="I477" s="89" t="str">
        <f>IF(tbl_Inventory[[#This Row],[Num In Stock]]&lt;$P$5,"Y","")</f>
        <v/>
      </c>
      <c r="J477" s="90" t="str">
        <f>IF(AND(tbl_Inventory[[#This Row],[Num In Stock]]&lt;Inventory!$P$5,NOT(tbl_Inventory[[#This Row],[On Backorder]]="Y")),"Y","")</f>
        <v/>
      </c>
      <c r="K47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77" s="27">
        <f>IF(tbl_Inventory[[#This Row],[Reorder?]]="Y",VLOOKUP(tbl_Inventory[[#This Row],[Category]],tbl_ReorderQty[],2,FALSE),0)</f>
        <v>0</v>
      </c>
      <c r="M477"/>
      <c r="N477" s="8"/>
      <c r="O477" s="9"/>
      <c r="P477" s="8"/>
      <c r="R477"/>
      <c r="S477" s="8"/>
      <c r="AC477" s="17">
        <v>6595</v>
      </c>
    </row>
    <row r="478" spans="1:29" x14ac:dyDescent="0.35">
      <c r="A478" s="18" t="s">
        <v>278</v>
      </c>
      <c r="B478" s="37" t="s">
        <v>279</v>
      </c>
      <c r="C478" s="35" t="s">
        <v>24</v>
      </c>
      <c r="D478" s="35">
        <v>5</v>
      </c>
      <c r="E478" s="35" t="s">
        <v>25</v>
      </c>
      <c r="F478" s="36" t="s">
        <v>22</v>
      </c>
      <c r="G478" s="16">
        <v>42533.85</v>
      </c>
      <c r="H478" s="25">
        <f>IF(tbl_Inventory[[#This Row],[Premium?]]="y",tbl_Inventory[[#This Row],[Cost Price]]+(tbl_Inventory[[#This Row],[Cost Price]]*Inventory!$P$4),tbl_Inventory[[#This Row],[Cost Price]]+(tbl_Inventory[[#This Row],[Cost Price]]*Inventory!$P$3))</f>
        <v>50189.942999999999</v>
      </c>
      <c r="I478" s="89" t="str">
        <f>IF(tbl_Inventory[[#This Row],[Num In Stock]]&lt;$P$5,"Y","")</f>
        <v>Y</v>
      </c>
      <c r="J478" s="90" t="str">
        <f>IF(AND(tbl_Inventory[[#This Row],[Num In Stock]]&lt;Inventory!$P$5,NOT(tbl_Inventory[[#This Row],[On Backorder]]="Y")),"Y","")</f>
        <v/>
      </c>
      <c r="K47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78" s="27">
        <f>IF(tbl_Inventory[[#This Row],[Reorder?]]="Y",VLOOKUP(tbl_Inventory[[#This Row],[Category]],tbl_ReorderQty[],2,FALSE),0)</f>
        <v>0</v>
      </c>
      <c r="M478"/>
      <c r="N478" s="8"/>
      <c r="O478" s="9"/>
      <c r="P478" s="8"/>
      <c r="R478"/>
      <c r="S478" s="8"/>
      <c r="AC478" s="17">
        <v>1595</v>
      </c>
    </row>
    <row r="479" spans="1:29" x14ac:dyDescent="0.35">
      <c r="A479" s="22" t="s">
        <v>340</v>
      </c>
      <c r="B479" s="34" t="s">
        <v>341</v>
      </c>
      <c r="C479" s="35" t="s">
        <v>24</v>
      </c>
      <c r="D479" s="35">
        <v>18</v>
      </c>
      <c r="E479" s="35" t="s">
        <v>22</v>
      </c>
      <c r="F479" s="36" t="s">
        <v>25</v>
      </c>
      <c r="G479" s="16">
        <v>34644.75</v>
      </c>
      <c r="H479" s="25">
        <f>IF(tbl_Inventory[[#This Row],[Premium?]]="y",tbl_Inventory[[#This Row],[Cost Price]]+(tbl_Inventory[[#This Row],[Cost Price]]*Inventory!$P$4),tbl_Inventory[[#This Row],[Cost Price]]+(tbl_Inventory[[#This Row],[Cost Price]]*Inventory!$P$3))</f>
        <v>43305.9375</v>
      </c>
      <c r="I479" s="89" t="str">
        <f>IF(tbl_Inventory[[#This Row],[Num In Stock]]&lt;$P$5,"Y","")</f>
        <v/>
      </c>
      <c r="J479" s="90" t="str">
        <f>IF(AND(tbl_Inventory[[#This Row],[Num In Stock]]&lt;Inventory!$P$5,NOT(tbl_Inventory[[#This Row],[On Backorder]]="Y")),"Y","")</f>
        <v/>
      </c>
      <c r="K47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79" s="27">
        <f>IF(tbl_Inventory[[#This Row],[Reorder?]]="Y",VLOOKUP(tbl_Inventory[[#This Row],[Category]],tbl_ReorderQty[],2,FALSE),0)</f>
        <v>0</v>
      </c>
      <c r="M479"/>
      <c r="N479" s="8"/>
      <c r="O479" s="9"/>
      <c r="P479" s="8"/>
      <c r="R479"/>
      <c r="S479" s="8"/>
      <c r="AC479" s="17">
        <v>2395</v>
      </c>
    </row>
    <row r="480" spans="1:29" x14ac:dyDescent="0.35">
      <c r="A480" s="22" t="s">
        <v>308</v>
      </c>
      <c r="B480" s="34" t="s">
        <v>309</v>
      </c>
      <c r="C480" s="35" t="s">
        <v>24</v>
      </c>
      <c r="D480" s="35">
        <v>14</v>
      </c>
      <c r="E480" s="35" t="s">
        <v>22</v>
      </c>
      <c r="F480" s="36" t="s">
        <v>25</v>
      </c>
      <c r="G480" s="16">
        <v>37584.75</v>
      </c>
      <c r="H480" s="25">
        <f>IF(tbl_Inventory[[#This Row],[Premium?]]="y",tbl_Inventory[[#This Row],[Cost Price]]+(tbl_Inventory[[#This Row],[Cost Price]]*Inventory!$P$4),tbl_Inventory[[#This Row],[Cost Price]]+(tbl_Inventory[[#This Row],[Cost Price]]*Inventory!$P$3))</f>
        <v>46980.9375</v>
      </c>
      <c r="I480" s="89" t="str">
        <f>IF(tbl_Inventory[[#This Row],[Num In Stock]]&lt;$P$5,"Y","")</f>
        <v/>
      </c>
      <c r="J480" s="90" t="str">
        <f>IF(AND(tbl_Inventory[[#This Row],[Num In Stock]]&lt;Inventory!$P$5,NOT(tbl_Inventory[[#This Row],[On Backorder]]="Y")),"Y","")</f>
        <v/>
      </c>
      <c r="K48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80" s="27">
        <f>IF(tbl_Inventory[[#This Row],[Reorder?]]="Y",VLOOKUP(tbl_Inventory[[#This Row],[Category]],tbl_ReorderQty[],2,FALSE),0)</f>
        <v>0</v>
      </c>
      <c r="M480"/>
      <c r="N480" s="8"/>
      <c r="O480" s="9"/>
      <c r="P480" s="8"/>
      <c r="R480"/>
      <c r="S480" s="8"/>
      <c r="AC480" s="17">
        <v>14295</v>
      </c>
    </row>
    <row r="481" spans="1:29" x14ac:dyDescent="0.35">
      <c r="A481" s="18" t="s">
        <v>970</v>
      </c>
      <c r="B481" s="37" t="s">
        <v>971</v>
      </c>
      <c r="C481" s="35" t="s">
        <v>28</v>
      </c>
      <c r="D481" s="35">
        <v>4</v>
      </c>
      <c r="E481" s="35" t="s">
        <v>25</v>
      </c>
      <c r="F481" s="36" t="s">
        <v>25</v>
      </c>
      <c r="G481" s="16">
        <v>4570.8</v>
      </c>
      <c r="H481" s="25">
        <f>IF(tbl_Inventory[[#This Row],[Premium?]]="y",tbl_Inventory[[#This Row],[Cost Price]]+(tbl_Inventory[[#This Row],[Cost Price]]*Inventory!$P$4),tbl_Inventory[[#This Row],[Cost Price]]+(tbl_Inventory[[#This Row],[Cost Price]]*Inventory!$P$3))</f>
        <v>5713.5</v>
      </c>
      <c r="I481" s="89" t="str">
        <f>IF(tbl_Inventory[[#This Row],[Num In Stock]]&lt;$P$5,"Y","")</f>
        <v>Y</v>
      </c>
      <c r="J481" s="90" t="str">
        <f>IF(AND(tbl_Inventory[[#This Row],[Num In Stock]]&lt;Inventory!$P$5,NOT(tbl_Inventory[[#This Row],[On Backorder]]="Y")),"Y","")</f>
        <v/>
      </c>
      <c r="K48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81" s="27">
        <f>IF(tbl_Inventory[[#This Row],[Reorder?]]="Y",VLOOKUP(tbl_Inventory[[#This Row],[Category]],tbl_ReorderQty[],2,FALSE),0)</f>
        <v>0</v>
      </c>
      <c r="M481"/>
      <c r="N481" s="8"/>
      <c r="O481" s="9"/>
      <c r="P481" s="8"/>
      <c r="R481"/>
      <c r="S481" s="8"/>
      <c r="AC481" s="17">
        <v>21995</v>
      </c>
    </row>
    <row r="482" spans="1:29" x14ac:dyDescent="0.35">
      <c r="A482" s="18" t="s">
        <v>338</v>
      </c>
      <c r="B482" s="37" t="s">
        <v>339</v>
      </c>
      <c r="C482" s="35" t="s">
        <v>24</v>
      </c>
      <c r="D482" s="35">
        <v>22</v>
      </c>
      <c r="E482" s="35" t="s">
        <v>22</v>
      </c>
      <c r="F482" s="36" t="s">
        <v>22</v>
      </c>
      <c r="G482" s="16">
        <v>40804.699999999997</v>
      </c>
      <c r="H482" s="25">
        <f>IF(tbl_Inventory[[#This Row],[Premium?]]="y",tbl_Inventory[[#This Row],[Cost Price]]+(tbl_Inventory[[#This Row],[Cost Price]]*Inventory!$P$4),tbl_Inventory[[#This Row],[Cost Price]]+(tbl_Inventory[[#This Row],[Cost Price]]*Inventory!$P$3))</f>
        <v>48149.545999999995</v>
      </c>
      <c r="I482" s="89" t="str">
        <f>IF(tbl_Inventory[[#This Row],[Num In Stock]]&lt;$P$5,"Y","")</f>
        <v/>
      </c>
      <c r="J482" s="90" t="str">
        <f>IF(AND(tbl_Inventory[[#This Row],[Num In Stock]]&lt;Inventory!$P$5,NOT(tbl_Inventory[[#This Row],[On Backorder]]="Y")),"Y","")</f>
        <v/>
      </c>
      <c r="K48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82" s="27">
        <f>IF(tbl_Inventory[[#This Row],[Reorder?]]="Y",VLOOKUP(tbl_Inventory[[#This Row],[Category]],tbl_ReorderQty[],2,FALSE),0)</f>
        <v>0</v>
      </c>
      <c r="M482"/>
      <c r="N482" s="8"/>
      <c r="O482" s="9"/>
      <c r="P482" s="8"/>
      <c r="R482"/>
      <c r="S482" s="8"/>
      <c r="AC482" s="17">
        <v>6595</v>
      </c>
    </row>
    <row r="483" spans="1:29" x14ac:dyDescent="0.35">
      <c r="A483" s="18" t="s">
        <v>336</v>
      </c>
      <c r="B483" s="37" t="s">
        <v>337</v>
      </c>
      <c r="C483" s="35" t="s">
        <v>24</v>
      </c>
      <c r="D483" s="35">
        <v>6</v>
      </c>
      <c r="E483" s="35" t="s">
        <v>22</v>
      </c>
      <c r="F483" s="36" t="s">
        <v>22</v>
      </c>
      <c r="G483" s="16">
        <v>42533.85</v>
      </c>
      <c r="H483" s="25">
        <f>IF(tbl_Inventory[[#This Row],[Premium?]]="y",tbl_Inventory[[#This Row],[Cost Price]]+(tbl_Inventory[[#This Row],[Cost Price]]*Inventory!$P$4),tbl_Inventory[[#This Row],[Cost Price]]+(tbl_Inventory[[#This Row],[Cost Price]]*Inventory!$P$3))</f>
        <v>50189.942999999999</v>
      </c>
      <c r="I483" s="89" t="str">
        <f>IF(tbl_Inventory[[#This Row],[Num In Stock]]&lt;$P$5,"Y","")</f>
        <v>Y</v>
      </c>
      <c r="J483" s="90" t="str">
        <f>IF(AND(tbl_Inventory[[#This Row],[Num In Stock]]&lt;Inventory!$P$5,NOT(tbl_Inventory[[#This Row],[On Backorder]]="Y")),"Y","")</f>
        <v>Y</v>
      </c>
      <c r="K48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483" s="27">
        <f>IF(tbl_Inventory[[#This Row],[Reorder?]]="Y",VLOOKUP(tbl_Inventory[[#This Row],[Category]],tbl_ReorderQty[],2,FALSE),0)</f>
        <v>10</v>
      </c>
      <c r="M483"/>
      <c r="N483" s="8"/>
      <c r="O483" s="9"/>
      <c r="P483" s="8"/>
      <c r="R483"/>
      <c r="S483" s="8"/>
      <c r="AC483" s="17">
        <v>7695</v>
      </c>
    </row>
    <row r="484" spans="1:29" x14ac:dyDescent="0.35">
      <c r="A484" s="22" t="s">
        <v>392</v>
      </c>
      <c r="B484" s="34" t="s">
        <v>393</v>
      </c>
      <c r="C484" s="35" t="s">
        <v>24</v>
      </c>
      <c r="D484" s="35">
        <v>8</v>
      </c>
      <c r="E484" s="35" t="s">
        <v>22</v>
      </c>
      <c r="F484" s="36" t="s">
        <v>25</v>
      </c>
      <c r="G484" s="16">
        <v>40012.65</v>
      </c>
      <c r="H484" s="25">
        <f>IF(tbl_Inventory[[#This Row],[Premium?]]="y",tbl_Inventory[[#This Row],[Cost Price]]+(tbl_Inventory[[#This Row],[Cost Price]]*Inventory!$P$4),tbl_Inventory[[#This Row],[Cost Price]]+(tbl_Inventory[[#This Row],[Cost Price]]*Inventory!$P$3))</f>
        <v>50015.8125</v>
      </c>
      <c r="I484" s="89" t="str">
        <f>IF(tbl_Inventory[[#This Row],[Num In Stock]]&lt;$P$5,"Y","")</f>
        <v>Y</v>
      </c>
      <c r="J484" s="90" t="str">
        <f>IF(AND(tbl_Inventory[[#This Row],[Num In Stock]]&lt;Inventory!$P$5,NOT(tbl_Inventory[[#This Row],[On Backorder]]="Y")),"Y","")</f>
        <v>Y</v>
      </c>
      <c r="K48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484" s="27">
        <f>IF(tbl_Inventory[[#This Row],[Reorder?]]="Y",VLOOKUP(tbl_Inventory[[#This Row],[Category]],tbl_ReorderQty[],2,FALSE),0)</f>
        <v>10</v>
      </c>
      <c r="M484"/>
      <c r="N484" s="8"/>
      <c r="O484" s="9"/>
      <c r="P484" s="8"/>
      <c r="R484"/>
      <c r="S484" s="8"/>
      <c r="AC484" s="17">
        <v>5495</v>
      </c>
    </row>
    <row r="485" spans="1:29" x14ac:dyDescent="0.35">
      <c r="A485" s="22" t="s">
        <v>384</v>
      </c>
      <c r="B485" s="34" t="s">
        <v>385</v>
      </c>
      <c r="C485" s="35" t="s">
        <v>24</v>
      </c>
      <c r="D485" s="35">
        <v>23</v>
      </c>
      <c r="E485" s="35" t="s">
        <v>22</v>
      </c>
      <c r="F485" s="36" t="s">
        <v>25</v>
      </c>
      <c r="G485" s="16">
        <v>40944.75</v>
      </c>
      <c r="H485" s="25">
        <f>IF(tbl_Inventory[[#This Row],[Premium?]]="y",tbl_Inventory[[#This Row],[Cost Price]]+(tbl_Inventory[[#This Row],[Cost Price]]*Inventory!$P$4),tbl_Inventory[[#This Row],[Cost Price]]+(tbl_Inventory[[#This Row],[Cost Price]]*Inventory!$P$3))</f>
        <v>51180.9375</v>
      </c>
      <c r="I485" s="89" t="str">
        <f>IF(tbl_Inventory[[#This Row],[Num In Stock]]&lt;$P$5,"Y","")</f>
        <v/>
      </c>
      <c r="J485" s="90" t="str">
        <f>IF(AND(tbl_Inventory[[#This Row],[Num In Stock]]&lt;Inventory!$P$5,NOT(tbl_Inventory[[#This Row],[On Backorder]]="Y")),"Y","")</f>
        <v/>
      </c>
      <c r="K48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85" s="27">
        <f>IF(tbl_Inventory[[#This Row],[Reorder?]]="Y",VLOOKUP(tbl_Inventory[[#This Row],[Category]],tbl_ReorderQty[],2,FALSE),0)</f>
        <v>0</v>
      </c>
      <c r="M485"/>
      <c r="N485" s="8"/>
      <c r="O485" s="9"/>
      <c r="P485" s="8"/>
      <c r="R485"/>
      <c r="S485" s="8"/>
      <c r="AC485" s="17">
        <v>6045</v>
      </c>
    </row>
    <row r="486" spans="1:29" x14ac:dyDescent="0.35">
      <c r="A486" s="18" t="s">
        <v>390</v>
      </c>
      <c r="B486" s="37" t="s">
        <v>391</v>
      </c>
      <c r="C486" s="35" t="s">
        <v>24</v>
      </c>
      <c r="D486" s="35">
        <v>2</v>
      </c>
      <c r="E486" s="35" t="s">
        <v>22</v>
      </c>
      <c r="F486" s="36" t="s">
        <v>22</v>
      </c>
      <c r="G486" s="16">
        <v>44610.8</v>
      </c>
      <c r="H486" s="25">
        <f>IF(tbl_Inventory[[#This Row],[Premium?]]="y",tbl_Inventory[[#This Row],[Cost Price]]+(tbl_Inventory[[#This Row],[Cost Price]]*Inventory!$P$4),tbl_Inventory[[#This Row],[Cost Price]]+(tbl_Inventory[[#This Row],[Cost Price]]*Inventory!$P$3))</f>
        <v>52640.744000000006</v>
      </c>
      <c r="I486" s="89" t="str">
        <f>IF(tbl_Inventory[[#This Row],[Num In Stock]]&lt;$P$5,"Y","")</f>
        <v>Y</v>
      </c>
      <c r="J486" s="90" t="str">
        <f>IF(AND(tbl_Inventory[[#This Row],[Num In Stock]]&lt;Inventory!$P$5,NOT(tbl_Inventory[[#This Row],[On Backorder]]="Y")),"Y","")</f>
        <v>Y</v>
      </c>
      <c r="K48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486" s="27">
        <f>IF(tbl_Inventory[[#This Row],[Reorder?]]="Y",VLOOKUP(tbl_Inventory[[#This Row],[Category]],tbl_ReorderQty[],2,FALSE),0)</f>
        <v>10</v>
      </c>
      <c r="M486"/>
      <c r="N486" s="8"/>
      <c r="O486" s="9"/>
      <c r="P486" s="8"/>
      <c r="R486"/>
      <c r="S486" s="8"/>
      <c r="AC486" s="17">
        <v>8795</v>
      </c>
    </row>
    <row r="487" spans="1:29" x14ac:dyDescent="0.35">
      <c r="A487" s="18" t="s">
        <v>388</v>
      </c>
      <c r="B487" s="37" t="s">
        <v>389</v>
      </c>
      <c r="C487" s="35" t="s">
        <v>24</v>
      </c>
      <c r="D487" s="35">
        <v>17</v>
      </c>
      <c r="E487" s="35" t="s">
        <v>22</v>
      </c>
      <c r="F487" s="36" t="s">
        <v>25</v>
      </c>
      <c r="G487" s="16">
        <v>48893.65</v>
      </c>
      <c r="H487" s="25">
        <f>IF(tbl_Inventory[[#This Row],[Premium?]]="y",tbl_Inventory[[#This Row],[Cost Price]]+(tbl_Inventory[[#This Row],[Cost Price]]*Inventory!$P$4),tbl_Inventory[[#This Row],[Cost Price]]+(tbl_Inventory[[#This Row],[Cost Price]]*Inventory!$P$3))</f>
        <v>61117.0625</v>
      </c>
      <c r="I487" s="89" t="str">
        <f>IF(tbl_Inventory[[#This Row],[Num In Stock]]&lt;$P$5,"Y","")</f>
        <v/>
      </c>
      <c r="J487" s="90" t="str">
        <f>IF(AND(tbl_Inventory[[#This Row],[Num In Stock]]&lt;Inventory!$P$5,NOT(tbl_Inventory[[#This Row],[On Backorder]]="Y")),"Y","")</f>
        <v/>
      </c>
      <c r="K48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87" s="27">
        <f>IF(tbl_Inventory[[#This Row],[Reorder?]]="Y",VLOOKUP(tbl_Inventory[[#This Row],[Category]],tbl_ReorderQty[],2,FALSE),0)</f>
        <v>0</v>
      </c>
      <c r="M487"/>
      <c r="N487" s="8"/>
      <c r="O487" s="9"/>
      <c r="P487" s="8"/>
      <c r="R487"/>
      <c r="S487" s="8"/>
      <c r="AC487" s="17">
        <v>10995</v>
      </c>
    </row>
    <row r="488" spans="1:29" x14ac:dyDescent="0.35">
      <c r="A488" s="22" t="s">
        <v>240</v>
      </c>
      <c r="B488" s="34" t="s">
        <v>241</v>
      </c>
      <c r="C488" s="35" t="s">
        <v>24</v>
      </c>
      <c r="D488" s="35">
        <v>17</v>
      </c>
      <c r="E488" s="35" t="s">
        <v>22</v>
      </c>
      <c r="F488" s="36" t="s">
        <v>25</v>
      </c>
      <c r="G488" s="16">
        <v>45486.9</v>
      </c>
      <c r="H488" s="25">
        <f>IF(tbl_Inventory[[#This Row],[Premium?]]="y",tbl_Inventory[[#This Row],[Cost Price]]+(tbl_Inventory[[#This Row],[Cost Price]]*Inventory!$P$4),tbl_Inventory[[#This Row],[Cost Price]]+(tbl_Inventory[[#This Row],[Cost Price]]*Inventory!$P$3))</f>
        <v>56858.625</v>
      </c>
      <c r="I488" s="89" t="str">
        <f>IF(tbl_Inventory[[#This Row],[Num In Stock]]&lt;$P$5,"Y","")</f>
        <v/>
      </c>
      <c r="J488" s="90" t="str">
        <f>IF(AND(tbl_Inventory[[#This Row],[Num In Stock]]&lt;Inventory!$P$5,NOT(tbl_Inventory[[#This Row],[On Backorder]]="Y")),"Y","")</f>
        <v/>
      </c>
      <c r="K48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88" s="27">
        <f>IF(tbl_Inventory[[#This Row],[Reorder?]]="Y",VLOOKUP(tbl_Inventory[[#This Row],[Category]],tbl_ReorderQty[],2,FALSE),0)</f>
        <v>0</v>
      </c>
      <c r="M488"/>
      <c r="N488" s="8"/>
      <c r="O488" s="9"/>
      <c r="P488" s="8"/>
      <c r="R488"/>
      <c r="S488" s="8"/>
      <c r="AC488" s="17">
        <v>325</v>
      </c>
    </row>
    <row r="489" spans="1:29" x14ac:dyDescent="0.35">
      <c r="A489" s="22" t="s">
        <v>238</v>
      </c>
      <c r="B489" s="34" t="s">
        <v>239</v>
      </c>
      <c r="C489" s="35" t="s">
        <v>24</v>
      </c>
      <c r="D489" s="35">
        <v>10</v>
      </c>
      <c r="E489" s="35" t="s">
        <v>22</v>
      </c>
      <c r="F489" s="36" t="s">
        <v>25</v>
      </c>
      <c r="G489" s="16">
        <v>43884.75</v>
      </c>
      <c r="H489" s="25">
        <f>IF(tbl_Inventory[[#This Row],[Premium?]]="y",tbl_Inventory[[#This Row],[Cost Price]]+(tbl_Inventory[[#This Row],[Cost Price]]*Inventory!$P$4),tbl_Inventory[[#This Row],[Cost Price]]+(tbl_Inventory[[#This Row],[Cost Price]]*Inventory!$P$3))</f>
        <v>54855.9375</v>
      </c>
      <c r="I489" s="89" t="str">
        <f>IF(tbl_Inventory[[#This Row],[Num In Stock]]&lt;$P$5,"Y","")</f>
        <v/>
      </c>
      <c r="J489" s="90" t="str">
        <f>IF(AND(tbl_Inventory[[#This Row],[Num In Stock]]&lt;Inventory!$P$5,NOT(tbl_Inventory[[#This Row],[On Backorder]]="Y")),"Y","")</f>
        <v/>
      </c>
      <c r="K48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89" s="27">
        <f>IF(tbl_Inventory[[#This Row],[Reorder?]]="Y",VLOOKUP(tbl_Inventory[[#This Row],[Category]],tbl_ReorderQty[],2,FALSE),0)</f>
        <v>0</v>
      </c>
      <c r="M489"/>
      <c r="N489" s="8"/>
      <c r="O489" s="9"/>
      <c r="P489" s="8"/>
      <c r="R489"/>
      <c r="S489" s="8"/>
      <c r="AC489" s="17">
        <v>490</v>
      </c>
    </row>
    <row r="490" spans="1:29" x14ac:dyDescent="0.35">
      <c r="A490" s="22" t="s">
        <v>306</v>
      </c>
      <c r="B490" s="34" t="s">
        <v>307</v>
      </c>
      <c r="C490" s="35" t="s">
        <v>24</v>
      </c>
      <c r="D490" s="35">
        <v>21</v>
      </c>
      <c r="E490" s="35" t="s">
        <v>22</v>
      </c>
      <c r="F490" s="36" t="s">
        <v>25</v>
      </c>
      <c r="G490" s="16">
        <v>32112.7</v>
      </c>
      <c r="H490" s="25">
        <f>IF(tbl_Inventory[[#This Row],[Premium?]]="y",tbl_Inventory[[#This Row],[Cost Price]]+(tbl_Inventory[[#This Row],[Cost Price]]*Inventory!$P$4),tbl_Inventory[[#This Row],[Cost Price]]+(tbl_Inventory[[#This Row],[Cost Price]]*Inventory!$P$3))</f>
        <v>40140.875</v>
      </c>
      <c r="I490" s="89" t="str">
        <f>IF(tbl_Inventory[[#This Row],[Num In Stock]]&lt;$P$5,"Y","")</f>
        <v/>
      </c>
      <c r="J490" s="90" t="str">
        <f>IF(AND(tbl_Inventory[[#This Row],[Num In Stock]]&lt;Inventory!$P$5,NOT(tbl_Inventory[[#This Row],[On Backorder]]="Y")),"Y","")</f>
        <v/>
      </c>
      <c r="K49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90" s="27">
        <f>IF(tbl_Inventory[[#This Row],[Reorder?]]="Y",VLOOKUP(tbl_Inventory[[#This Row],[Category]],tbl_ReorderQty[],2,FALSE),0)</f>
        <v>0</v>
      </c>
      <c r="M490"/>
      <c r="N490" s="8"/>
      <c r="O490" s="9"/>
      <c r="P490" s="8"/>
      <c r="R490"/>
      <c r="S490" s="8"/>
      <c r="AC490" s="17">
        <v>490</v>
      </c>
    </row>
    <row r="491" spans="1:29" x14ac:dyDescent="0.35">
      <c r="A491" s="18" t="s">
        <v>286</v>
      </c>
      <c r="B491" s="37" t="s">
        <v>287</v>
      </c>
      <c r="C491" s="35" t="s">
        <v>24</v>
      </c>
      <c r="D491" s="35">
        <v>25</v>
      </c>
      <c r="E491" s="35" t="s">
        <v>22</v>
      </c>
      <c r="F491" s="36" t="s">
        <v>22</v>
      </c>
      <c r="G491" s="16">
        <v>20388.849999999999</v>
      </c>
      <c r="H491" s="25">
        <f>IF(tbl_Inventory[[#This Row],[Premium?]]="y",tbl_Inventory[[#This Row],[Cost Price]]+(tbl_Inventory[[#This Row],[Cost Price]]*Inventory!$P$4),tbl_Inventory[[#This Row],[Cost Price]]+(tbl_Inventory[[#This Row],[Cost Price]]*Inventory!$P$3))</f>
        <v>24058.842999999997</v>
      </c>
      <c r="I491" s="89" t="str">
        <f>IF(tbl_Inventory[[#This Row],[Num In Stock]]&lt;$P$5,"Y","")</f>
        <v/>
      </c>
      <c r="J491" s="90" t="str">
        <f>IF(AND(tbl_Inventory[[#This Row],[Num In Stock]]&lt;Inventory!$P$5,NOT(tbl_Inventory[[#This Row],[On Backorder]]="Y")),"Y","")</f>
        <v/>
      </c>
      <c r="K49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91" s="27">
        <f>IF(tbl_Inventory[[#This Row],[Reorder?]]="Y",VLOOKUP(tbl_Inventory[[#This Row],[Category]],tbl_ReorderQty[],2,FALSE),0)</f>
        <v>0</v>
      </c>
      <c r="M491"/>
      <c r="N491" s="8"/>
      <c r="O491" s="9"/>
      <c r="P491" s="8"/>
      <c r="R491"/>
      <c r="S491" s="8"/>
      <c r="AC491" s="17">
        <v>1095</v>
      </c>
    </row>
    <row r="492" spans="1:29" x14ac:dyDescent="0.35">
      <c r="A492" s="18" t="s">
        <v>288</v>
      </c>
      <c r="B492" s="37" t="s">
        <v>289</v>
      </c>
      <c r="C492" s="35" t="s">
        <v>24</v>
      </c>
      <c r="D492" s="35">
        <v>32</v>
      </c>
      <c r="E492" s="35" t="s">
        <v>22</v>
      </c>
      <c r="F492" s="36" t="s">
        <v>25</v>
      </c>
      <c r="G492" s="16">
        <v>30585.85</v>
      </c>
      <c r="H492" s="25">
        <f>IF(tbl_Inventory[[#This Row],[Premium?]]="y",tbl_Inventory[[#This Row],[Cost Price]]+(tbl_Inventory[[#This Row],[Cost Price]]*Inventory!$P$4),tbl_Inventory[[#This Row],[Cost Price]]+(tbl_Inventory[[#This Row],[Cost Price]]*Inventory!$P$3))</f>
        <v>38232.3125</v>
      </c>
      <c r="I492" s="89" t="str">
        <f>IF(tbl_Inventory[[#This Row],[Num In Stock]]&lt;$P$5,"Y","")</f>
        <v/>
      </c>
      <c r="J492" s="90" t="str">
        <f>IF(AND(tbl_Inventory[[#This Row],[Num In Stock]]&lt;Inventory!$P$5,NOT(tbl_Inventory[[#This Row],[On Backorder]]="Y")),"Y","")</f>
        <v/>
      </c>
      <c r="K49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92" s="27">
        <f>IF(tbl_Inventory[[#This Row],[Reorder?]]="Y",VLOOKUP(tbl_Inventory[[#This Row],[Category]],tbl_ReorderQty[],2,FALSE),0)</f>
        <v>0</v>
      </c>
      <c r="M492"/>
      <c r="N492" s="8"/>
      <c r="O492" s="9"/>
      <c r="P492" s="8"/>
      <c r="R492"/>
      <c r="S492" s="8"/>
      <c r="AC492" s="17">
        <v>4395</v>
      </c>
    </row>
    <row r="493" spans="1:29" x14ac:dyDescent="0.35">
      <c r="A493" s="18" t="s">
        <v>1010</v>
      </c>
      <c r="B493" s="37" t="s">
        <v>1011</v>
      </c>
      <c r="C493" s="35" t="s">
        <v>24</v>
      </c>
      <c r="D493" s="35">
        <v>5</v>
      </c>
      <c r="E493" s="35" t="s">
        <v>25</v>
      </c>
      <c r="F493" s="36" t="s">
        <v>25</v>
      </c>
      <c r="G493" s="16">
        <v>46634.7</v>
      </c>
      <c r="H493" s="25">
        <f>IF(tbl_Inventory[[#This Row],[Premium?]]="y",tbl_Inventory[[#This Row],[Cost Price]]+(tbl_Inventory[[#This Row],[Cost Price]]*Inventory!$P$4),tbl_Inventory[[#This Row],[Cost Price]]+(tbl_Inventory[[#This Row],[Cost Price]]*Inventory!$P$3))</f>
        <v>58293.375</v>
      </c>
      <c r="I493" s="89" t="str">
        <f>IF(tbl_Inventory[[#This Row],[Num In Stock]]&lt;$P$5,"Y","")</f>
        <v>Y</v>
      </c>
      <c r="J493" s="90" t="str">
        <f>IF(AND(tbl_Inventory[[#This Row],[Num In Stock]]&lt;Inventory!$P$5,NOT(tbl_Inventory[[#This Row],[On Backorder]]="Y")),"Y","")</f>
        <v/>
      </c>
      <c r="K49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93" s="27">
        <f>IF(tbl_Inventory[[#This Row],[Reorder?]]="Y",VLOOKUP(tbl_Inventory[[#This Row],[Category]],tbl_ReorderQty[],2,FALSE),0)</f>
        <v>0</v>
      </c>
      <c r="M493"/>
      <c r="N493" s="8"/>
      <c r="O493" s="9"/>
      <c r="P493" s="8"/>
      <c r="R493"/>
      <c r="S493" s="8"/>
      <c r="AC493" s="17">
        <v>5495</v>
      </c>
    </row>
    <row r="494" spans="1:29" x14ac:dyDescent="0.35">
      <c r="A494" s="22" t="s">
        <v>250</v>
      </c>
      <c r="B494" s="34" t="s">
        <v>251</v>
      </c>
      <c r="C494" s="35" t="s">
        <v>24</v>
      </c>
      <c r="D494" s="35">
        <v>18</v>
      </c>
      <c r="E494" s="35" t="s">
        <v>22</v>
      </c>
      <c r="F494" s="36" t="s">
        <v>25</v>
      </c>
      <c r="G494" s="16">
        <v>20784.75</v>
      </c>
      <c r="H494" s="25">
        <f>IF(tbl_Inventory[[#This Row],[Premium?]]="y",tbl_Inventory[[#This Row],[Cost Price]]+(tbl_Inventory[[#This Row],[Cost Price]]*Inventory!$P$4),tbl_Inventory[[#This Row],[Cost Price]]+(tbl_Inventory[[#This Row],[Cost Price]]*Inventory!$P$3))</f>
        <v>25980.9375</v>
      </c>
      <c r="I494" s="89" t="str">
        <f>IF(tbl_Inventory[[#This Row],[Num In Stock]]&lt;$P$5,"Y","")</f>
        <v/>
      </c>
      <c r="J494" s="90" t="str">
        <f>IF(AND(tbl_Inventory[[#This Row],[Num In Stock]]&lt;Inventory!$P$5,NOT(tbl_Inventory[[#This Row],[On Backorder]]="Y")),"Y","")</f>
        <v/>
      </c>
      <c r="K49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94" s="27">
        <f>IF(tbl_Inventory[[#This Row],[Reorder?]]="Y",VLOOKUP(tbl_Inventory[[#This Row],[Category]],tbl_ReorderQty[],2,FALSE),0)</f>
        <v>0</v>
      </c>
      <c r="M494"/>
      <c r="N494" s="8"/>
      <c r="O494" s="9"/>
      <c r="P494" s="8"/>
      <c r="R494"/>
      <c r="S494" s="8"/>
      <c r="AC494" s="17">
        <v>5495</v>
      </c>
    </row>
    <row r="495" spans="1:29" x14ac:dyDescent="0.35">
      <c r="A495" s="22" t="s">
        <v>972</v>
      </c>
      <c r="B495" s="34" t="s">
        <v>973</v>
      </c>
      <c r="C495" s="35" t="s">
        <v>28</v>
      </c>
      <c r="D495" s="35">
        <v>29</v>
      </c>
      <c r="E495" s="35" t="s">
        <v>22</v>
      </c>
      <c r="F495" s="36" t="s">
        <v>22</v>
      </c>
      <c r="G495" s="16">
        <v>4482.8999999999996</v>
      </c>
      <c r="H495" s="25">
        <f>IF(tbl_Inventory[[#This Row],[Premium?]]="y",tbl_Inventory[[#This Row],[Cost Price]]+(tbl_Inventory[[#This Row],[Cost Price]]*Inventory!$P$4),tbl_Inventory[[#This Row],[Cost Price]]+(tbl_Inventory[[#This Row],[Cost Price]]*Inventory!$P$3))</f>
        <v>5289.8219999999992</v>
      </c>
      <c r="I495" s="89" t="str">
        <f>IF(tbl_Inventory[[#This Row],[Num In Stock]]&lt;$P$5,"Y","")</f>
        <v/>
      </c>
      <c r="J495" s="90" t="str">
        <f>IF(AND(tbl_Inventory[[#This Row],[Num In Stock]]&lt;Inventory!$P$5,NOT(tbl_Inventory[[#This Row],[On Backorder]]="Y")),"Y","")</f>
        <v/>
      </c>
      <c r="K49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95" s="27">
        <f>IF(tbl_Inventory[[#This Row],[Reorder?]]="Y",VLOOKUP(tbl_Inventory[[#This Row],[Category]],tbl_ReorderQty[],2,FALSE),0)</f>
        <v>0</v>
      </c>
      <c r="M495"/>
      <c r="N495" s="8"/>
      <c r="O495" s="9"/>
      <c r="P495" s="8"/>
      <c r="R495"/>
      <c r="S495" s="8"/>
      <c r="AC495" s="17">
        <v>5495</v>
      </c>
    </row>
    <row r="496" spans="1:29" x14ac:dyDescent="0.35">
      <c r="A496" s="22" t="s">
        <v>176</v>
      </c>
      <c r="B496" s="34" t="s">
        <v>177</v>
      </c>
      <c r="C496" s="35" t="s">
        <v>24</v>
      </c>
      <c r="D496" s="35">
        <v>9</v>
      </c>
      <c r="E496" s="35" t="s">
        <v>25</v>
      </c>
      <c r="F496" s="36" t="s">
        <v>25</v>
      </c>
      <c r="G496" s="16">
        <v>23094.75</v>
      </c>
      <c r="H496" s="25">
        <f>IF(tbl_Inventory[[#This Row],[Premium?]]="y",tbl_Inventory[[#This Row],[Cost Price]]+(tbl_Inventory[[#This Row],[Cost Price]]*Inventory!$P$4),tbl_Inventory[[#This Row],[Cost Price]]+(tbl_Inventory[[#This Row],[Cost Price]]*Inventory!$P$3))</f>
        <v>28868.4375</v>
      </c>
      <c r="I496" s="89" t="str">
        <f>IF(tbl_Inventory[[#This Row],[Num In Stock]]&lt;$P$5,"Y","")</f>
        <v>Y</v>
      </c>
      <c r="J496" s="90" t="str">
        <f>IF(AND(tbl_Inventory[[#This Row],[Num In Stock]]&lt;Inventory!$P$5,NOT(tbl_Inventory[[#This Row],[On Backorder]]="Y")),"Y","")</f>
        <v/>
      </c>
      <c r="K49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96" s="27">
        <f>IF(tbl_Inventory[[#This Row],[Reorder?]]="Y",VLOOKUP(tbl_Inventory[[#This Row],[Category]],tbl_ReorderQty[],2,FALSE),0)</f>
        <v>0</v>
      </c>
      <c r="M496"/>
      <c r="N496" s="8"/>
      <c r="O496" s="9"/>
      <c r="P496" s="8"/>
      <c r="R496"/>
      <c r="S496" s="8"/>
      <c r="AC496" s="17">
        <v>5495</v>
      </c>
    </row>
    <row r="497" spans="1:29" x14ac:dyDescent="0.35">
      <c r="A497" s="22" t="s">
        <v>174</v>
      </c>
      <c r="B497" s="34" t="s">
        <v>175</v>
      </c>
      <c r="C497" s="35" t="s">
        <v>24</v>
      </c>
      <c r="D497" s="35">
        <v>12</v>
      </c>
      <c r="E497" s="35" t="s">
        <v>22</v>
      </c>
      <c r="F497" s="36" t="s">
        <v>22</v>
      </c>
      <c r="G497" s="16">
        <v>23534.65</v>
      </c>
      <c r="H497" s="25">
        <f>IF(tbl_Inventory[[#This Row],[Premium?]]="y",tbl_Inventory[[#This Row],[Cost Price]]+(tbl_Inventory[[#This Row],[Cost Price]]*Inventory!$P$4),tbl_Inventory[[#This Row],[Cost Price]]+(tbl_Inventory[[#This Row],[Cost Price]]*Inventory!$P$3))</f>
        <v>27770.887000000002</v>
      </c>
      <c r="I497" s="89" t="str">
        <f>IF(tbl_Inventory[[#This Row],[Num In Stock]]&lt;$P$5,"Y","")</f>
        <v/>
      </c>
      <c r="J497" s="90" t="str">
        <f>IF(AND(tbl_Inventory[[#This Row],[Num In Stock]]&lt;Inventory!$P$5,NOT(tbl_Inventory[[#This Row],[On Backorder]]="Y")),"Y","")</f>
        <v/>
      </c>
      <c r="K49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97" s="27">
        <f>IF(tbl_Inventory[[#This Row],[Reorder?]]="Y",VLOOKUP(tbl_Inventory[[#This Row],[Category]],tbl_ReorderQty[],2,FALSE),0)</f>
        <v>0</v>
      </c>
      <c r="M497"/>
      <c r="N497" s="8"/>
      <c r="O497" s="9"/>
      <c r="P497" s="8"/>
      <c r="R497"/>
      <c r="S497" s="8"/>
      <c r="AC497" s="17">
        <v>5495</v>
      </c>
    </row>
    <row r="498" spans="1:29" x14ac:dyDescent="0.35">
      <c r="A498" s="22" t="s">
        <v>304</v>
      </c>
      <c r="B498" s="34" t="s">
        <v>305</v>
      </c>
      <c r="C498" s="35" t="s">
        <v>24</v>
      </c>
      <c r="D498" s="35">
        <v>2</v>
      </c>
      <c r="E498" s="35" t="s">
        <v>25</v>
      </c>
      <c r="F498" s="36" t="s">
        <v>25</v>
      </c>
      <c r="G498" s="16">
        <v>29144.7</v>
      </c>
      <c r="H498" s="25">
        <f>IF(tbl_Inventory[[#This Row],[Premium?]]="y",tbl_Inventory[[#This Row],[Cost Price]]+(tbl_Inventory[[#This Row],[Cost Price]]*Inventory!$P$4),tbl_Inventory[[#This Row],[Cost Price]]+(tbl_Inventory[[#This Row],[Cost Price]]*Inventory!$P$3))</f>
        <v>36430.875</v>
      </c>
      <c r="I498" s="89" t="str">
        <f>IF(tbl_Inventory[[#This Row],[Num In Stock]]&lt;$P$5,"Y","")</f>
        <v>Y</v>
      </c>
      <c r="J498" s="90" t="str">
        <f>IF(AND(tbl_Inventory[[#This Row],[Num In Stock]]&lt;Inventory!$P$5,NOT(tbl_Inventory[[#This Row],[On Backorder]]="Y")),"Y","")</f>
        <v/>
      </c>
      <c r="K49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98" s="27">
        <f>IF(tbl_Inventory[[#This Row],[Reorder?]]="Y",VLOOKUP(tbl_Inventory[[#This Row],[Category]],tbl_ReorderQty[],2,FALSE),0)</f>
        <v>0</v>
      </c>
      <c r="M498"/>
      <c r="N498" s="8"/>
      <c r="O498" s="9"/>
      <c r="P498" s="8"/>
      <c r="R498"/>
      <c r="S498" s="8"/>
      <c r="AC498" s="17">
        <v>5495</v>
      </c>
    </row>
    <row r="499" spans="1:29" x14ac:dyDescent="0.35">
      <c r="A499" s="22" t="s">
        <v>218</v>
      </c>
      <c r="B499" s="34" t="s">
        <v>219</v>
      </c>
      <c r="C499" s="35" t="s">
        <v>24</v>
      </c>
      <c r="D499" s="35">
        <v>3</v>
      </c>
      <c r="E499" s="35" t="s">
        <v>25</v>
      </c>
      <c r="F499" s="36" t="s">
        <v>25</v>
      </c>
      <c r="G499" s="16">
        <v>23314.7</v>
      </c>
      <c r="H499" s="25">
        <f>IF(tbl_Inventory[[#This Row],[Premium?]]="y",tbl_Inventory[[#This Row],[Cost Price]]+(tbl_Inventory[[#This Row],[Cost Price]]*Inventory!$P$4),tbl_Inventory[[#This Row],[Cost Price]]+(tbl_Inventory[[#This Row],[Cost Price]]*Inventory!$P$3))</f>
        <v>29143.375</v>
      </c>
      <c r="I499" s="89" t="str">
        <f>IF(tbl_Inventory[[#This Row],[Num In Stock]]&lt;$P$5,"Y","")</f>
        <v>Y</v>
      </c>
      <c r="J499" s="90" t="str">
        <f>IF(AND(tbl_Inventory[[#This Row],[Num In Stock]]&lt;Inventory!$P$5,NOT(tbl_Inventory[[#This Row],[On Backorder]]="Y")),"Y","")</f>
        <v/>
      </c>
      <c r="K49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499" s="27">
        <f>IF(tbl_Inventory[[#This Row],[Reorder?]]="Y",VLOOKUP(tbl_Inventory[[#This Row],[Category]],tbl_ReorderQty[],2,FALSE),0)</f>
        <v>0</v>
      </c>
      <c r="M499"/>
      <c r="N499" s="8"/>
      <c r="O499" s="9"/>
      <c r="P499" s="8"/>
      <c r="R499"/>
      <c r="S499" s="8"/>
      <c r="AC499" s="17">
        <v>5495</v>
      </c>
    </row>
    <row r="500" spans="1:29" x14ac:dyDescent="0.35">
      <c r="A500" s="22" t="s">
        <v>258</v>
      </c>
      <c r="B500" s="34" t="s">
        <v>259</v>
      </c>
      <c r="C500" s="35" t="s">
        <v>24</v>
      </c>
      <c r="D500" s="35">
        <v>15</v>
      </c>
      <c r="E500" s="35" t="s">
        <v>22</v>
      </c>
      <c r="F500" s="36" t="s">
        <v>25</v>
      </c>
      <c r="G500" s="16">
        <v>20802.900000000001</v>
      </c>
      <c r="H500" s="25">
        <f>IF(tbl_Inventory[[#This Row],[Premium?]]="y",tbl_Inventory[[#This Row],[Cost Price]]+(tbl_Inventory[[#This Row],[Cost Price]]*Inventory!$P$4),tbl_Inventory[[#This Row],[Cost Price]]+(tbl_Inventory[[#This Row],[Cost Price]]*Inventory!$P$3))</f>
        <v>26003.625</v>
      </c>
      <c r="I500" s="89" t="str">
        <f>IF(tbl_Inventory[[#This Row],[Num In Stock]]&lt;$P$5,"Y","")</f>
        <v/>
      </c>
      <c r="J500" s="90" t="str">
        <f>IF(AND(tbl_Inventory[[#This Row],[Num In Stock]]&lt;Inventory!$P$5,NOT(tbl_Inventory[[#This Row],[On Backorder]]="Y")),"Y","")</f>
        <v/>
      </c>
      <c r="K50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00" s="27">
        <f>IF(tbl_Inventory[[#This Row],[Reorder?]]="Y",VLOOKUP(tbl_Inventory[[#This Row],[Category]],tbl_ReorderQty[],2,FALSE),0)</f>
        <v>0</v>
      </c>
      <c r="M500"/>
      <c r="N500" s="8"/>
      <c r="O500" s="9"/>
      <c r="P500" s="8"/>
      <c r="R500"/>
      <c r="S500" s="8"/>
      <c r="AC500" s="17">
        <v>5495</v>
      </c>
    </row>
    <row r="501" spans="1:29" x14ac:dyDescent="0.35">
      <c r="A501" s="18" t="s">
        <v>1012</v>
      </c>
      <c r="B501" s="37" t="s">
        <v>1013</v>
      </c>
      <c r="C501" s="35" t="s">
        <v>24</v>
      </c>
      <c r="D501" s="35">
        <v>7</v>
      </c>
      <c r="E501" s="35" t="s">
        <v>25</v>
      </c>
      <c r="F501" s="36" t="s">
        <v>22</v>
      </c>
      <c r="G501" s="16">
        <v>44874.9</v>
      </c>
      <c r="H501" s="25">
        <f>IF(tbl_Inventory[[#This Row],[Premium?]]="y",tbl_Inventory[[#This Row],[Cost Price]]+(tbl_Inventory[[#This Row],[Cost Price]]*Inventory!$P$4),tbl_Inventory[[#This Row],[Cost Price]]+(tbl_Inventory[[#This Row],[Cost Price]]*Inventory!$P$3))</f>
        <v>52952.381999999998</v>
      </c>
      <c r="I501" s="89" t="str">
        <f>IF(tbl_Inventory[[#This Row],[Num In Stock]]&lt;$P$5,"Y","")</f>
        <v>Y</v>
      </c>
      <c r="J501" s="90" t="str">
        <f>IF(AND(tbl_Inventory[[#This Row],[Num In Stock]]&lt;Inventory!$P$5,NOT(tbl_Inventory[[#This Row],[On Backorder]]="Y")),"Y","")</f>
        <v/>
      </c>
      <c r="K50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01" s="27">
        <f>IF(tbl_Inventory[[#This Row],[Reorder?]]="Y",VLOOKUP(tbl_Inventory[[#This Row],[Category]],tbl_ReorderQty[],2,FALSE),0)</f>
        <v>0</v>
      </c>
      <c r="M501"/>
      <c r="N501" s="8"/>
      <c r="O501" s="9"/>
      <c r="P501" s="8"/>
      <c r="R501"/>
      <c r="S501" s="8"/>
      <c r="AC501" s="17">
        <v>5495</v>
      </c>
    </row>
    <row r="502" spans="1:29" x14ac:dyDescent="0.35">
      <c r="A502" s="22" t="s">
        <v>256</v>
      </c>
      <c r="B502" s="34" t="s">
        <v>257</v>
      </c>
      <c r="C502" s="35" t="s">
        <v>24</v>
      </c>
      <c r="D502" s="35">
        <v>30</v>
      </c>
      <c r="E502" s="35" t="s">
        <v>22</v>
      </c>
      <c r="F502" s="36" t="s">
        <v>25</v>
      </c>
      <c r="G502" s="16">
        <v>18298.8</v>
      </c>
      <c r="H502" s="25">
        <f>IF(tbl_Inventory[[#This Row],[Premium?]]="y",tbl_Inventory[[#This Row],[Cost Price]]+(tbl_Inventory[[#This Row],[Cost Price]]*Inventory!$P$4),tbl_Inventory[[#This Row],[Cost Price]]+(tbl_Inventory[[#This Row],[Cost Price]]*Inventory!$P$3))</f>
        <v>22873.5</v>
      </c>
      <c r="I502" s="89" t="str">
        <f>IF(tbl_Inventory[[#This Row],[Num In Stock]]&lt;$P$5,"Y","")</f>
        <v/>
      </c>
      <c r="J502" s="90" t="str">
        <f>IF(AND(tbl_Inventory[[#This Row],[Num In Stock]]&lt;Inventory!$P$5,NOT(tbl_Inventory[[#This Row],[On Backorder]]="Y")),"Y","")</f>
        <v/>
      </c>
      <c r="K50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02" s="27">
        <f>IF(tbl_Inventory[[#This Row],[Reorder?]]="Y",VLOOKUP(tbl_Inventory[[#This Row],[Category]],tbl_ReorderQty[],2,FALSE),0)</f>
        <v>0</v>
      </c>
      <c r="M502"/>
      <c r="N502" s="8"/>
      <c r="O502" s="9"/>
      <c r="P502" s="8"/>
      <c r="R502"/>
      <c r="S502" s="8"/>
      <c r="AC502" s="17">
        <v>7695</v>
      </c>
    </row>
    <row r="503" spans="1:29" x14ac:dyDescent="0.35">
      <c r="A503" s="22" t="s">
        <v>252</v>
      </c>
      <c r="B503" s="34" t="s">
        <v>253</v>
      </c>
      <c r="C503" s="35" t="s">
        <v>24</v>
      </c>
      <c r="D503" s="35">
        <v>17</v>
      </c>
      <c r="E503" s="35" t="s">
        <v>22</v>
      </c>
      <c r="F503" s="36" t="s">
        <v>22</v>
      </c>
      <c r="G503" s="16">
        <v>18122.849999999999</v>
      </c>
      <c r="H503" s="25">
        <f>IF(tbl_Inventory[[#This Row],[Premium?]]="y",tbl_Inventory[[#This Row],[Cost Price]]+(tbl_Inventory[[#This Row],[Cost Price]]*Inventory!$P$4),tbl_Inventory[[#This Row],[Cost Price]]+(tbl_Inventory[[#This Row],[Cost Price]]*Inventory!$P$3))</f>
        <v>21384.963</v>
      </c>
      <c r="I503" s="89" t="str">
        <f>IF(tbl_Inventory[[#This Row],[Num In Stock]]&lt;$P$5,"Y","")</f>
        <v/>
      </c>
      <c r="J503" s="90" t="str">
        <f>IF(AND(tbl_Inventory[[#This Row],[Num In Stock]]&lt;Inventory!$P$5,NOT(tbl_Inventory[[#This Row],[On Backorder]]="Y")),"Y","")</f>
        <v/>
      </c>
      <c r="K50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03" s="27">
        <f>IF(tbl_Inventory[[#This Row],[Reorder?]]="Y",VLOOKUP(tbl_Inventory[[#This Row],[Category]],tbl_ReorderQty[],2,FALSE),0)</f>
        <v>0</v>
      </c>
      <c r="M503"/>
      <c r="N503" s="8"/>
      <c r="O503" s="9"/>
      <c r="P503" s="8"/>
      <c r="R503"/>
      <c r="S503" s="8"/>
      <c r="AC503" s="17">
        <v>10995</v>
      </c>
    </row>
    <row r="504" spans="1:29" x14ac:dyDescent="0.35">
      <c r="A504" s="18" t="s">
        <v>314</v>
      </c>
      <c r="B504" s="37" t="s">
        <v>315</v>
      </c>
      <c r="C504" s="35" t="s">
        <v>24</v>
      </c>
      <c r="D504" s="35">
        <v>1</v>
      </c>
      <c r="E504" s="35" t="s">
        <v>22</v>
      </c>
      <c r="F504" s="36" t="s">
        <v>25</v>
      </c>
      <c r="G504" s="16">
        <v>31773.65</v>
      </c>
      <c r="H504" s="25">
        <f>IF(tbl_Inventory[[#This Row],[Premium?]]="y",tbl_Inventory[[#This Row],[Cost Price]]+(tbl_Inventory[[#This Row],[Cost Price]]*Inventory!$P$4),tbl_Inventory[[#This Row],[Cost Price]]+(tbl_Inventory[[#This Row],[Cost Price]]*Inventory!$P$3))</f>
        <v>39717.0625</v>
      </c>
      <c r="I504" s="89" t="str">
        <f>IF(tbl_Inventory[[#This Row],[Num In Stock]]&lt;$P$5,"Y","")</f>
        <v>Y</v>
      </c>
      <c r="J504" s="90" t="str">
        <f>IF(AND(tbl_Inventory[[#This Row],[Num In Stock]]&lt;Inventory!$P$5,NOT(tbl_Inventory[[#This Row],[On Backorder]]="Y")),"Y","")</f>
        <v>Y</v>
      </c>
      <c r="K50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504" s="27">
        <f>IF(tbl_Inventory[[#This Row],[Reorder?]]="Y",VLOOKUP(tbl_Inventory[[#This Row],[Category]],tbl_ReorderQty[],2,FALSE),0)</f>
        <v>10</v>
      </c>
      <c r="M504"/>
      <c r="N504" s="8"/>
      <c r="O504" s="9"/>
      <c r="P504" s="8"/>
      <c r="R504"/>
      <c r="S504" s="8"/>
      <c r="AC504" s="17">
        <v>2745</v>
      </c>
    </row>
    <row r="505" spans="1:29" x14ac:dyDescent="0.35">
      <c r="A505" s="18" t="s">
        <v>312</v>
      </c>
      <c r="B505" s="37" t="s">
        <v>313</v>
      </c>
      <c r="C505" s="35" t="s">
        <v>24</v>
      </c>
      <c r="D505" s="35">
        <v>15</v>
      </c>
      <c r="E505" s="35" t="s">
        <v>22</v>
      </c>
      <c r="F505" s="36" t="s">
        <v>25</v>
      </c>
      <c r="G505" s="16">
        <v>22434.9</v>
      </c>
      <c r="H505" s="25">
        <f>IF(tbl_Inventory[[#This Row],[Premium?]]="y",tbl_Inventory[[#This Row],[Cost Price]]+(tbl_Inventory[[#This Row],[Cost Price]]*Inventory!$P$4),tbl_Inventory[[#This Row],[Cost Price]]+(tbl_Inventory[[#This Row],[Cost Price]]*Inventory!$P$3))</f>
        <v>28043.625</v>
      </c>
      <c r="I505" s="89" t="str">
        <f>IF(tbl_Inventory[[#This Row],[Num In Stock]]&lt;$P$5,"Y","")</f>
        <v/>
      </c>
      <c r="J505" s="90" t="str">
        <f>IF(AND(tbl_Inventory[[#This Row],[Num In Stock]]&lt;Inventory!$P$5,NOT(tbl_Inventory[[#This Row],[On Backorder]]="Y")),"Y","")</f>
        <v/>
      </c>
      <c r="K50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05" s="27">
        <f>IF(tbl_Inventory[[#This Row],[Reorder?]]="Y",VLOOKUP(tbl_Inventory[[#This Row],[Category]],tbl_ReorderQty[],2,FALSE),0)</f>
        <v>0</v>
      </c>
      <c r="M505"/>
      <c r="N505" s="8"/>
      <c r="O505" s="9"/>
      <c r="P505" s="8"/>
      <c r="R505"/>
      <c r="S505" s="8"/>
      <c r="AC505" s="17">
        <v>3845</v>
      </c>
    </row>
    <row r="506" spans="1:29" x14ac:dyDescent="0.35">
      <c r="A506" s="22" t="s">
        <v>738</v>
      </c>
      <c r="B506" s="34" t="s">
        <v>739</v>
      </c>
      <c r="C506" s="35" t="s">
        <v>28</v>
      </c>
      <c r="D506" s="35">
        <v>10</v>
      </c>
      <c r="E506" s="35" t="s">
        <v>22</v>
      </c>
      <c r="F506" s="36" t="s">
        <v>25</v>
      </c>
      <c r="G506" s="16">
        <v>3525.65</v>
      </c>
      <c r="H506" s="25">
        <f>IF(tbl_Inventory[[#This Row],[Premium?]]="y",tbl_Inventory[[#This Row],[Cost Price]]+(tbl_Inventory[[#This Row],[Cost Price]]*Inventory!$P$4),tbl_Inventory[[#This Row],[Cost Price]]+(tbl_Inventory[[#This Row],[Cost Price]]*Inventory!$P$3))</f>
        <v>4407.0625</v>
      </c>
      <c r="I506" s="89" t="str">
        <f>IF(tbl_Inventory[[#This Row],[Num In Stock]]&lt;$P$5,"Y","")</f>
        <v/>
      </c>
      <c r="J506" s="90" t="str">
        <f>IF(AND(tbl_Inventory[[#This Row],[Num In Stock]]&lt;Inventory!$P$5,NOT(tbl_Inventory[[#This Row],[On Backorder]]="Y")),"Y","")</f>
        <v/>
      </c>
      <c r="K50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06" s="27">
        <f>IF(tbl_Inventory[[#This Row],[Reorder?]]="Y",VLOOKUP(tbl_Inventory[[#This Row],[Category]],tbl_ReorderQty[],2,FALSE),0)</f>
        <v>0</v>
      </c>
      <c r="M506"/>
      <c r="N506" s="8"/>
      <c r="O506" s="9"/>
      <c r="P506" s="8"/>
      <c r="R506"/>
      <c r="S506" s="8"/>
      <c r="AC506" s="17">
        <v>10995</v>
      </c>
    </row>
    <row r="507" spans="1:29" x14ac:dyDescent="0.35">
      <c r="A507" s="22" t="s">
        <v>736</v>
      </c>
      <c r="B507" s="34" t="s">
        <v>737</v>
      </c>
      <c r="C507" s="35" t="s">
        <v>28</v>
      </c>
      <c r="D507" s="35">
        <v>20</v>
      </c>
      <c r="E507" s="35" t="s">
        <v>22</v>
      </c>
      <c r="F507" s="36" t="s">
        <v>22</v>
      </c>
      <c r="G507" s="16">
        <v>3426.8</v>
      </c>
      <c r="H507" s="25">
        <f>IF(tbl_Inventory[[#This Row],[Premium?]]="y",tbl_Inventory[[#This Row],[Cost Price]]+(tbl_Inventory[[#This Row],[Cost Price]]*Inventory!$P$4),tbl_Inventory[[#This Row],[Cost Price]]+(tbl_Inventory[[#This Row],[Cost Price]]*Inventory!$P$3))</f>
        <v>4043.6240000000003</v>
      </c>
      <c r="I507" s="89" t="str">
        <f>IF(tbl_Inventory[[#This Row],[Num In Stock]]&lt;$P$5,"Y","")</f>
        <v/>
      </c>
      <c r="J507" s="90" t="str">
        <f>IF(AND(tbl_Inventory[[#This Row],[Num In Stock]]&lt;Inventory!$P$5,NOT(tbl_Inventory[[#This Row],[On Backorder]]="Y")),"Y","")</f>
        <v/>
      </c>
      <c r="K50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07" s="27">
        <f>IF(tbl_Inventory[[#This Row],[Reorder?]]="Y",VLOOKUP(tbl_Inventory[[#This Row],[Category]],tbl_ReorderQty[],2,FALSE),0)</f>
        <v>0</v>
      </c>
      <c r="M507"/>
      <c r="N507" s="8"/>
      <c r="O507" s="9"/>
      <c r="P507" s="8"/>
      <c r="R507"/>
      <c r="S507" s="8"/>
      <c r="AC507" s="17">
        <v>14295</v>
      </c>
    </row>
    <row r="508" spans="1:29" x14ac:dyDescent="0.35">
      <c r="A508" s="22" t="s">
        <v>1034</v>
      </c>
      <c r="B508" s="34" t="s">
        <v>1035</v>
      </c>
      <c r="C508" s="35" t="s">
        <v>24</v>
      </c>
      <c r="D508" s="35">
        <v>2</v>
      </c>
      <c r="E508" s="35" t="s">
        <v>25</v>
      </c>
      <c r="F508" s="36" t="s">
        <v>25</v>
      </c>
      <c r="G508" s="16">
        <v>11654.7</v>
      </c>
      <c r="H508" s="25">
        <f>IF(tbl_Inventory[[#This Row],[Premium?]]="y",tbl_Inventory[[#This Row],[Cost Price]]+(tbl_Inventory[[#This Row],[Cost Price]]*Inventory!$P$4),tbl_Inventory[[#This Row],[Cost Price]]+(tbl_Inventory[[#This Row],[Cost Price]]*Inventory!$P$3))</f>
        <v>14568.375</v>
      </c>
      <c r="I508" s="89" t="str">
        <f>IF(tbl_Inventory[[#This Row],[Num In Stock]]&lt;$P$5,"Y","")</f>
        <v>Y</v>
      </c>
      <c r="J508" s="90" t="str">
        <f>IF(AND(tbl_Inventory[[#This Row],[Num In Stock]]&lt;Inventory!$P$5,NOT(tbl_Inventory[[#This Row],[On Backorder]]="Y")),"Y","")</f>
        <v/>
      </c>
      <c r="K50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08" s="27">
        <f>IF(tbl_Inventory[[#This Row],[Reorder?]]="Y",VLOOKUP(tbl_Inventory[[#This Row],[Category]],tbl_ReorderQty[],2,FALSE),0)</f>
        <v>0</v>
      </c>
      <c r="M508"/>
      <c r="N508" s="8"/>
      <c r="O508" s="9"/>
      <c r="P508" s="8"/>
      <c r="R508"/>
      <c r="S508" s="8"/>
      <c r="AC508" s="17">
        <v>5495</v>
      </c>
    </row>
    <row r="509" spans="1:29" x14ac:dyDescent="0.35">
      <c r="A509" s="22" t="s">
        <v>1036</v>
      </c>
      <c r="B509" s="34" t="s">
        <v>1037</v>
      </c>
      <c r="C509" s="35" t="s">
        <v>24</v>
      </c>
      <c r="D509" s="35">
        <v>32</v>
      </c>
      <c r="E509" s="35" t="s">
        <v>22</v>
      </c>
      <c r="F509" s="36" t="s">
        <v>22</v>
      </c>
      <c r="G509" s="16">
        <v>20388.849999999999</v>
      </c>
      <c r="H509" s="25">
        <f>IF(tbl_Inventory[[#This Row],[Premium?]]="y",tbl_Inventory[[#This Row],[Cost Price]]+(tbl_Inventory[[#This Row],[Cost Price]]*Inventory!$P$4),tbl_Inventory[[#This Row],[Cost Price]]+(tbl_Inventory[[#This Row],[Cost Price]]*Inventory!$P$3))</f>
        <v>24058.842999999997</v>
      </c>
      <c r="I509" s="89" t="str">
        <f>IF(tbl_Inventory[[#This Row],[Num In Stock]]&lt;$P$5,"Y","")</f>
        <v/>
      </c>
      <c r="J509" s="90" t="str">
        <f>IF(AND(tbl_Inventory[[#This Row],[Num In Stock]]&lt;Inventory!$P$5,NOT(tbl_Inventory[[#This Row],[On Backorder]]="Y")),"Y","")</f>
        <v/>
      </c>
      <c r="K50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09" s="27">
        <f>IF(tbl_Inventory[[#This Row],[Reorder?]]="Y",VLOOKUP(tbl_Inventory[[#This Row],[Category]],tbl_ReorderQty[],2,FALSE),0)</f>
        <v>0</v>
      </c>
      <c r="M509"/>
      <c r="N509" s="8"/>
      <c r="O509" s="9"/>
      <c r="P509" s="8"/>
      <c r="R509"/>
      <c r="S509" s="8"/>
      <c r="AC509" s="17">
        <v>1095</v>
      </c>
    </row>
    <row r="510" spans="1:29" x14ac:dyDescent="0.35">
      <c r="A510" s="22" t="s">
        <v>1004</v>
      </c>
      <c r="B510" s="34" t="s">
        <v>1005</v>
      </c>
      <c r="C510" s="35" t="s">
        <v>24</v>
      </c>
      <c r="D510" s="35">
        <v>32</v>
      </c>
      <c r="E510" s="35" t="s">
        <v>22</v>
      </c>
      <c r="F510" s="36" t="s">
        <v>25</v>
      </c>
      <c r="G510" s="16">
        <v>13986.7</v>
      </c>
      <c r="H510" s="25">
        <f>IF(tbl_Inventory[[#This Row],[Premium?]]="y",tbl_Inventory[[#This Row],[Cost Price]]+(tbl_Inventory[[#This Row],[Cost Price]]*Inventory!$P$4),tbl_Inventory[[#This Row],[Cost Price]]+(tbl_Inventory[[#This Row],[Cost Price]]*Inventory!$P$3))</f>
        <v>17483.375</v>
      </c>
      <c r="I510" s="89" t="str">
        <f>IF(tbl_Inventory[[#This Row],[Num In Stock]]&lt;$P$5,"Y","")</f>
        <v/>
      </c>
      <c r="J510" s="90" t="str">
        <f>IF(AND(tbl_Inventory[[#This Row],[Num In Stock]]&lt;Inventory!$P$5,NOT(tbl_Inventory[[#This Row],[On Backorder]]="Y")),"Y","")</f>
        <v/>
      </c>
      <c r="K51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10" s="27">
        <f>IF(tbl_Inventory[[#This Row],[Reorder?]]="Y",VLOOKUP(tbl_Inventory[[#This Row],[Category]],tbl_ReorderQty[],2,FALSE),0)</f>
        <v>0</v>
      </c>
      <c r="M510"/>
      <c r="N510" s="8"/>
      <c r="O510" s="9"/>
      <c r="P510" s="8"/>
      <c r="R510"/>
      <c r="S510" s="8"/>
      <c r="AC510" s="17">
        <v>32995</v>
      </c>
    </row>
    <row r="511" spans="1:29" x14ac:dyDescent="0.35">
      <c r="A511" s="22" t="s">
        <v>1002</v>
      </c>
      <c r="B511" s="34" t="s">
        <v>1003</v>
      </c>
      <c r="C511" s="35" t="s">
        <v>24</v>
      </c>
      <c r="D511" s="35">
        <v>7</v>
      </c>
      <c r="E511" s="35" t="s">
        <v>25</v>
      </c>
      <c r="F511" s="36" t="s">
        <v>22</v>
      </c>
      <c r="G511" s="16">
        <v>22148.7</v>
      </c>
      <c r="H511" s="25">
        <f>IF(tbl_Inventory[[#This Row],[Premium?]]="y",tbl_Inventory[[#This Row],[Cost Price]]+(tbl_Inventory[[#This Row],[Cost Price]]*Inventory!$P$4),tbl_Inventory[[#This Row],[Cost Price]]+(tbl_Inventory[[#This Row],[Cost Price]]*Inventory!$P$3))</f>
        <v>26135.466</v>
      </c>
      <c r="I511" s="89" t="str">
        <f>IF(tbl_Inventory[[#This Row],[Num In Stock]]&lt;$P$5,"Y","")</f>
        <v>Y</v>
      </c>
      <c r="J511" s="90" t="str">
        <f>IF(AND(tbl_Inventory[[#This Row],[Num In Stock]]&lt;Inventory!$P$5,NOT(tbl_Inventory[[#This Row],[On Backorder]]="Y")),"Y","")</f>
        <v/>
      </c>
      <c r="K51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11" s="27">
        <f>IF(tbl_Inventory[[#This Row],[Reorder?]]="Y",VLOOKUP(tbl_Inventory[[#This Row],[Category]],tbl_ReorderQty[],2,FALSE),0)</f>
        <v>0</v>
      </c>
      <c r="M511"/>
      <c r="N511" s="8"/>
      <c r="O511" s="9"/>
      <c r="P511" s="8"/>
      <c r="R511"/>
      <c r="S511" s="8"/>
      <c r="AC511" s="17">
        <v>32995</v>
      </c>
    </row>
    <row r="512" spans="1:29" x14ac:dyDescent="0.35">
      <c r="A512" s="22" t="s">
        <v>1040</v>
      </c>
      <c r="B512" s="34" t="s">
        <v>1041</v>
      </c>
      <c r="C512" s="35" t="s">
        <v>29</v>
      </c>
      <c r="D512" s="35">
        <v>15</v>
      </c>
      <c r="E512" s="35" t="s">
        <v>22</v>
      </c>
      <c r="F512" s="36" t="s">
        <v>25</v>
      </c>
      <c r="G512" s="16">
        <v>1760.15</v>
      </c>
      <c r="H512" s="25">
        <f>IF(tbl_Inventory[[#This Row],[Premium?]]="y",tbl_Inventory[[#This Row],[Cost Price]]+(tbl_Inventory[[#This Row],[Cost Price]]*Inventory!$P$4),tbl_Inventory[[#This Row],[Cost Price]]+(tbl_Inventory[[#This Row],[Cost Price]]*Inventory!$P$3))</f>
        <v>2200.1875</v>
      </c>
      <c r="I512" s="89" t="str">
        <f>IF(tbl_Inventory[[#This Row],[Num In Stock]]&lt;$P$5,"Y","")</f>
        <v/>
      </c>
      <c r="J512" s="90" t="str">
        <f>IF(AND(tbl_Inventory[[#This Row],[Num In Stock]]&lt;Inventory!$P$5,NOT(tbl_Inventory[[#This Row],[On Backorder]]="Y")),"Y","")</f>
        <v/>
      </c>
      <c r="K51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12" s="27">
        <f>IF(tbl_Inventory[[#This Row],[Reorder?]]="Y",VLOOKUP(tbl_Inventory[[#This Row],[Category]],tbl_ReorderQty[],2,FALSE),0)</f>
        <v>0</v>
      </c>
      <c r="M512"/>
      <c r="N512" s="8"/>
      <c r="O512" s="9"/>
      <c r="P512" s="8"/>
      <c r="R512"/>
      <c r="S512" s="8"/>
      <c r="AC512" s="17">
        <v>32995</v>
      </c>
    </row>
    <row r="513" spans="1:29" x14ac:dyDescent="0.35">
      <c r="A513" s="22" t="s">
        <v>924</v>
      </c>
      <c r="B513" s="34" t="s">
        <v>925</v>
      </c>
      <c r="C513" s="35" t="s">
        <v>29</v>
      </c>
      <c r="D513" s="35">
        <v>3</v>
      </c>
      <c r="E513" s="35" t="s">
        <v>25</v>
      </c>
      <c r="F513" s="36" t="s">
        <v>22</v>
      </c>
      <c r="G513" s="16">
        <v>561</v>
      </c>
      <c r="H513" s="25">
        <f>IF(tbl_Inventory[[#This Row],[Premium?]]="y",tbl_Inventory[[#This Row],[Cost Price]]+(tbl_Inventory[[#This Row],[Cost Price]]*Inventory!$P$4),tbl_Inventory[[#This Row],[Cost Price]]+(tbl_Inventory[[#This Row],[Cost Price]]*Inventory!$P$3))</f>
        <v>661.98</v>
      </c>
      <c r="I513" s="89" t="str">
        <f>IF(tbl_Inventory[[#This Row],[Num In Stock]]&lt;$P$5,"Y","")</f>
        <v>Y</v>
      </c>
      <c r="J513" s="90" t="str">
        <f>IF(AND(tbl_Inventory[[#This Row],[Num In Stock]]&lt;Inventory!$P$5,NOT(tbl_Inventory[[#This Row],[On Backorder]]="Y")),"Y","")</f>
        <v/>
      </c>
      <c r="K51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13" s="27">
        <f>IF(tbl_Inventory[[#This Row],[Reorder?]]="Y",VLOOKUP(tbl_Inventory[[#This Row],[Category]],tbl_ReorderQty[],2,FALSE),0)</f>
        <v>0</v>
      </c>
      <c r="M513"/>
      <c r="N513" s="8"/>
      <c r="O513" s="9"/>
      <c r="P513" s="8"/>
      <c r="R513"/>
      <c r="S513" s="8"/>
      <c r="AC513" s="17">
        <v>32995</v>
      </c>
    </row>
    <row r="514" spans="1:29" x14ac:dyDescent="0.35">
      <c r="A514" s="18" t="s">
        <v>672</v>
      </c>
      <c r="B514" s="37" t="s">
        <v>673</v>
      </c>
      <c r="C514" s="35" t="s">
        <v>28</v>
      </c>
      <c r="D514" s="35">
        <v>8</v>
      </c>
      <c r="E514" s="35" t="s">
        <v>22</v>
      </c>
      <c r="F514" s="36" t="s">
        <v>22</v>
      </c>
      <c r="G514" s="16">
        <v>2260.85</v>
      </c>
      <c r="H514" s="25">
        <f>IF(tbl_Inventory[[#This Row],[Premium?]]="y",tbl_Inventory[[#This Row],[Cost Price]]+(tbl_Inventory[[#This Row],[Cost Price]]*Inventory!$P$4),tbl_Inventory[[#This Row],[Cost Price]]+(tbl_Inventory[[#This Row],[Cost Price]]*Inventory!$P$3))</f>
        <v>2667.8029999999999</v>
      </c>
      <c r="I514" s="89" t="str">
        <f>IF(tbl_Inventory[[#This Row],[Num In Stock]]&lt;$P$5,"Y","")</f>
        <v>Y</v>
      </c>
      <c r="J514" s="90" t="str">
        <f>IF(AND(tbl_Inventory[[#This Row],[Num In Stock]]&lt;Inventory!$P$5,NOT(tbl_Inventory[[#This Row],[On Backorder]]="Y")),"Y","")</f>
        <v>Y</v>
      </c>
      <c r="K51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25</v>
      </c>
      <c r="L514" s="27">
        <f>IF(tbl_Inventory[[#This Row],[Reorder?]]="Y",VLOOKUP(tbl_Inventory[[#This Row],[Category]],tbl_ReorderQty[],2,FALSE),0)</f>
        <v>25</v>
      </c>
      <c r="M514"/>
      <c r="N514" s="8"/>
      <c r="O514" s="9"/>
      <c r="P514" s="8"/>
      <c r="R514"/>
      <c r="S514" s="8"/>
      <c r="AC514" s="17">
        <v>32995</v>
      </c>
    </row>
    <row r="515" spans="1:29" x14ac:dyDescent="0.35">
      <c r="A515" s="22" t="s">
        <v>400</v>
      </c>
      <c r="B515" s="34" t="s">
        <v>401</v>
      </c>
      <c r="C515" s="35" t="s">
        <v>29</v>
      </c>
      <c r="D515" s="35">
        <v>29</v>
      </c>
      <c r="E515" s="35" t="s">
        <v>22</v>
      </c>
      <c r="F515" s="36" t="s">
        <v>25</v>
      </c>
      <c r="G515" s="16">
        <v>1694.35</v>
      </c>
      <c r="H515" s="25">
        <f>IF(tbl_Inventory[[#This Row],[Premium?]]="y",tbl_Inventory[[#This Row],[Cost Price]]+(tbl_Inventory[[#This Row],[Cost Price]]*Inventory!$P$4),tbl_Inventory[[#This Row],[Cost Price]]+(tbl_Inventory[[#This Row],[Cost Price]]*Inventory!$P$3))</f>
        <v>2117.9375</v>
      </c>
      <c r="I515" s="89" t="str">
        <f>IF(tbl_Inventory[[#This Row],[Num In Stock]]&lt;$P$5,"Y","")</f>
        <v/>
      </c>
      <c r="J515" s="90" t="str">
        <f>IF(AND(tbl_Inventory[[#This Row],[Num In Stock]]&lt;Inventory!$P$5,NOT(tbl_Inventory[[#This Row],[On Backorder]]="Y")),"Y","")</f>
        <v/>
      </c>
      <c r="K51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15" s="27">
        <f>IF(tbl_Inventory[[#This Row],[Reorder?]]="Y",VLOOKUP(tbl_Inventory[[#This Row],[Category]],tbl_ReorderQty[],2,FALSE),0)</f>
        <v>0</v>
      </c>
      <c r="M515"/>
      <c r="N515" s="8"/>
      <c r="O515" s="9"/>
      <c r="P515" s="8"/>
      <c r="R515"/>
      <c r="S515" s="8"/>
      <c r="AC515" s="17">
        <v>32995</v>
      </c>
    </row>
    <row r="516" spans="1:29" x14ac:dyDescent="0.35">
      <c r="A516" s="22" t="s">
        <v>496</v>
      </c>
      <c r="B516" s="34" t="s">
        <v>497</v>
      </c>
      <c r="C516" s="35" t="s">
        <v>28</v>
      </c>
      <c r="D516" s="35">
        <v>2</v>
      </c>
      <c r="E516" s="35" t="s">
        <v>22</v>
      </c>
      <c r="F516" s="36" t="s">
        <v>22</v>
      </c>
      <c r="G516" s="16">
        <v>2113.25</v>
      </c>
      <c r="H516" s="25">
        <f>IF(tbl_Inventory[[#This Row],[Premium?]]="y",tbl_Inventory[[#This Row],[Cost Price]]+(tbl_Inventory[[#This Row],[Cost Price]]*Inventory!$P$4),tbl_Inventory[[#This Row],[Cost Price]]+(tbl_Inventory[[#This Row],[Cost Price]]*Inventory!$P$3))</f>
        <v>2493.6350000000002</v>
      </c>
      <c r="I516" s="89" t="str">
        <f>IF(tbl_Inventory[[#This Row],[Num In Stock]]&lt;$P$5,"Y","")</f>
        <v>Y</v>
      </c>
      <c r="J516" s="90" t="str">
        <f>IF(AND(tbl_Inventory[[#This Row],[Num In Stock]]&lt;Inventory!$P$5,NOT(tbl_Inventory[[#This Row],[On Backorder]]="Y")),"Y","")</f>
        <v>Y</v>
      </c>
      <c r="K51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25</v>
      </c>
      <c r="L516" s="27">
        <f>IF(tbl_Inventory[[#This Row],[Reorder?]]="Y",VLOOKUP(tbl_Inventory[[#This Row],[Category]],tbl_ReorderQty[],2,FALSE),0)</f>
        <v>25</v>
      </c>
      <c r="M516"/>
      <c r="N516" s="8"/>
      <c r="O516" s="9"/>
      <c r="P516" s="8"/>
      <c r="R516"/>
      <c r="S516" s="8"/>
      <c r="AC516" s="17">
        <v>32995</v>
      </c>
    </row>
    <row r="517" spans="1:29" x14ac:dyDescent="0.35">
      <c r="A517" s="18" t="s">
        <v>494</v>
      </c>
      <c r="B517" s="34" t="s">
        <v>495</v>
      </c>
      <c r="C517" s="35" t="s">
        <v>28</v>
      </c>
      <c r="D517" s="35">
        <v>23</v>
      </c>
      <c r="E517" s="35" t="s">
        <v>22</v>
      </c>
      <c r="F517" s="36" t="s">
        <v>22</v>
      </c>
      <c r="G517" s="16">
        <v>2014.5</v>
      </c>
      <c r="H517" s="25">
        <f>IF(tbl_Inventory[[#This Row],[Premium?]]="y",tbl_Inventory[[#This Row],[Cost Price]]+(tbl_Inventory[[#This Row],[Cost Price]]*Inventory!$P$4),tbl_Inventory[[#This Row],[Cost Price]]+(tbl_Inventory[[#This Row],[Cost Price]]*Inventory!$P$3))</f>
        <v>2377.11</v>
      </c>
      <c r="I517" s="89" t="str">
        <f>IF(tbl_Inventory[[#This Row],[Num In Stock]]&lt;$P$5,"Y","")</f>
        <v/>
      </c>
      <c r="J517" s="90" t="str">
        <f>IF(AND(tbl_Inventory[[#This Row],[Num In Stock]]&lt;Inventory!$P$5,NOT(tbl_Inventory[[#This Row],[On Backorder]]="Y")),"Y","")</f>
        <v/>
      </c>
      <c r="K51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17" s="27">
        <f>IF(tbl_Inventory[[#This Row],[Reorder?]]="Y",VLOOKUP(tbl_Inventory[[#This Row],[Category]],tbl_ReorderQty[],2,FALSE),0)</f>
        <v>0</v>
      </c>
      <c r="M517"/>
      <c r="N517" s="8"/>
      <c r="O517" s="9"/>
      <c r="P517" s="8"/>
      <c r="R517"/>
      <c r="S517" s="8"/>
      <c r="AC517" s="17">
        <v>32995</v>
      </c>
    </row>
    <row r="518" spans="1:29" x14ac:dyDescent="0.35">
      <c r="A518" s="18" t="s">
        <v>752</v>
      </c>
      <c r="B518" s="37" t="s">
        <v>753</v>
      </c>
      <c r="C518" s="35" t="s">
        <v>24</v>
      </c>
      <c r="D518" s="35">
        <v>16</v>
      </c>
      <c r="E518" s="35" t="s">
        <v>22</v>
      </c>
      <c r="F518" s="36" t="s">
        <v>22</v>
      </c>
      <c r="G518" s="16">
        <v>12457.85</v>
      </c>
      <c r="H518" s="25">
        <f>IF(tbl_Inventory[[#This Row],[Premium?]]="y",tbl_Inventory[[#This Row],[Cost Price]]+(tbl_Inventory[[#This Row],[Cost Price]]*Inventory!$P$4),tbl_Inventory[[#This Row],[Cost Price]]+(tbl_Inventory[[#This Row],[Cost Price]]*Inventory!$P$3))</f>
        <v>14700.263000000001</v>
      </c>
      <c r="I518" s="89" t="str">
        <f>IF(tbl_Inventory[[#This Row],[Num In Stock]]&lt;$P$5,"Y","")</f>
        <v/>
      </c>
      <c r="J518" s="90" t="str">
        <f>IF(AND(tbl_Inventory[[#This Row],[Num In Stock]]&lt;Inventory!$P$5,NOT(tbl_Inventory[[#This Row],[On Backorder]]="Y")),"Y","")</f>
        <v/>
      </c>
      <c r="K51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18" s="27">
        <f>IF(tbl_Inventory[[#This Row],[Reorder?]]="Y",VLOOKUP(tbl_Inventory[[#This Row],[Category]],tbl_ReorderQty[],2,FALSE),0)</f>
        <v>0</v>
      </c>
      <c r="M518"/>
      <c r="N518" s="8"/>
      <c r="O518" s="9"/>
      <c r="P518" s="8"/>
      <c r="R518"/>
      <c r="S518" s="8"/>
      <c r="AC518" s="17">
        <v>32995</v>
      </c>
    </row>
    <row r="519" spans="1:29" x14ac:dyDescent="0.35">
      <c r="A519" s="18" t="s">
        <v>754</v>
      </c>
      <c r="B519" s="37" t="s">
        <v>755</v>
      </c>
      <c r="C519" s="35" t="s">
        <v>24</v>
      </c>
      <c r="D519" s="35">
        <v>10</v>
      </c>
      <c r="E519" s="35" t="s">
        <v>22</v>
      </c>
      <c r="F519" s="36" t="s">
        <v>22</v>
      </c>
      <c r="G519" s="16">
        <v>15152.7</v>
      </c>
      <c r="H519" s="25">
        <f>IF(tbl_Inventory[[#This Row],[Premium?]]="y",tbl_Inventory[[#This Row],[Cost Price]]+(tbl_Inventory[[#This Row],[Cost Price]]*Inventory!$P$4),tbl_Inventory[[#This Row],[Cost Price]]+(tbl_Inventory[[#This Row],[Cost Price]]*Inventory!$P$3))</f>
        <v>17880.186000000002</v>
      </c>
      <c r="I519" s="89" t="str">
        <f>IF(tbl_Inventory[[#This Row],[Num In Stock]]&lt;$P$5,"Y","")</f>
        <v/>
      </c>
      <c r="J519" s="90" t="str">
        <f>IF(AND(tbl_Inventory[[#This Row],[Num In Stock]]&lt;Inventory!$P$5,NOT(tbl_Inventory[[#This Row],[On Backorder]]="Y")),"Y","")</f>
        <v/>
      </c>
      <c r="K51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19" s="27">
        <f>IF(tbl_Inventory[[#This Row],[Reorder?]]="Y",VLOOKUP(tbl_Inventory[[#This Row],[Category]],tbl_ReorderQty[],2,FALSE),0)</f>
        <v>0</v>
      </c>
      <c r="M519"/>
      <c r="N519" s="8"/>
      <c r="O519" s="9"/>
      <c r="P519" s="8"/>
      <c r="R519"/>
      <c r="S519" s="8"/>
      <c r="AC519" s="17">
        <v>32995</v>
      </c>
    </row>
    <row r="520" spans="1:29" x14ac:dyDescent="0.35">
      <c r="A520" s="18" t="s">
        <v>248</v>
      </c>
      <c r="B520" s="37" t="s">
        <v>249</v>
      </c>
      <c r="C520" s="35" t="s">
        <v>27</v>
      </c>
      <c r="D520" s="35">
        <v>23</v>
      </c>
      <c r="E520" s="35" t="s">
        <v>22</v>
      </c>
      <c r="F520" s="36" t="s">
        <v>25</v>
      </c>
      <c r="G520" s="16">
        <v>7400.1</v>
      </c>
      <c r="H520" s="25">
        <f>IF(tbl_Inventory[[#This Row],[Premium?]]="y",tbl_Inventory[[#This Row],[Cost Price]]+(tbl_Inventory[[#This Row],[Cost Price]]*Inventory!$P$4),tbl_Inventory[[#This Row],[Cost Price]]+(tbl_Inventory[[#This Row],[Cost Price]]*Inventory!$P$3))</f>
        <v>9250.125</v>
      </c>
      <c r="I520" s="89" t="str">
        <f>IF(tbl_Inventory[[#This Row],[Num In Stock]]&lt;$P$5,"Y","")</f>
        <v/>
      </c>
      <c r="J520" s="90" t="str">
        <f>IF(AND(tbl_Inventory[[#This Row],[Num In Stock]]&lt;Inventory!$P$5,NOT(tbl_Inventory[[#This Row],[On Backorder]]="Y")),"Y","")</f>
        <v/>
      </c>
      <c r="K52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20" s="27">
        <f>IF(tbl_Inventory[[#This Row],[Reorder?]]="Y",VLOOKUP(tbl_Inventory[[#This Row],[Category]],tbl_ReorderQty[],2,FALSE),0)</f>
        <v>0</v>
      </c>
      <c r="M520"/>
      <c r="N520" s="8"/>
      <c r="O520" s="9"/>
      <c r="P520" s="8"/>
      <c r="R520"/>
      <c r="S520" s="8"/>
      <c r="AC520" s="17">
        <v>32995</v>
      </c>
    </row>
    <row r="521" spans="1:29" x14ac:dyDescent="0.35">
      <c r="A521" s="22" t="s">
        <v>522</v>
      </c>
      <c r="B521" s="34" t="s">
        <v>523</v>
      </c>
      <c r="C521" s="35" t="s">
        <v>24</v>
      </c>
      <c r="D521" s="35">
        <v>8</v>
      </c>
      <c r="E521" s="35" t="s">
        <v>22</v>
      </c>
      <c r="F521" s="36" t="s">
        <v>25</v>
      </c>
      <c r="G521" s="16">
        <v>10191.85</v>
      </c>
      <c r="H521" s="25">
        <f>IF(tbl_Inventory[[#This Row],[Premium?]]="y",tbl_Inventory[[#This Row],[Cost Price]]+(tbl_Inventory[[#This Row],[Cost Price]]*Inventory!$P$4),tbl_Inventory[[#This Row],[Cost Price]]+(tbl_Inventory[[#This Row],[Cost Price]]*Inventory!$P$3))</f>
        <v>12739.8125</v>
      </c>
      <c r="I521" s="89" t="str">
        <f>IF(tbl_Inventory[[#This Row],[Num In Stock]]&lt;$P$5,"Y","")</f>
        <v>Y</v>
      </c>
      <c r="J521" s="90" t="str">
        <f>IF(AND(tbl_Inventory[[#This Row],[Num In Stock]]&lt;Inventory!$P$5,NOT(tbl_Inventory[[#This Row],[On Backorder]]="Y")),"Y","")</f>
        <v>Y</v>
      </c>
      <c r="K52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521" s="27">
        <f>IF(tbl_Inventory[[#This Row],[Reorder?]]="Y",VLOOKUP(tbl_Inventory[[#This Row],[Category]],tbl_ReorderQty[],2,FALSE),0)</f>
        <v>10</v>
      </c>
      <c r="M521"/>
      <c r="N521" s="8"/>
      <c r="O521" s="9"/>
      <c r="P521" s="8"/>
      <c r="R521"/>
      <c r="S521" s="8"/>
      <c r="AC521" s="17">
        <v>32995</v>
      </c>
    </row>
    <row r="522" spans="1:29" x14ac:dyDescent="0.35">
      <c r="A522" s="18" t="s">
        <v>756</v>
      </c>
      <c r="B522" s="37" t="s">
        <v>757</v>
      </c>
      <c r="C522" s="35" t="s">
        <v>24</v>
      </c>
      <c r="D522" s="35">
        <v>29</v>
      </c>
      <c r="E522" s="35" t="s">
        <v>22</v>
      </c>
      <c r="F522" s="36" t="s">
        <v>25</v>
      </c>
      <c r="G522" s="16">
        <v>21180.65</v>
      </c>
      <c r="H522" s="25">
        <f>IF(tbl_Inventory[[#This Row],[Premium?]]="y",tbl_Inventory[[#This Row],[Cost Price]]+(tbl_Inventory[[#This Row],[Cost Price]]*Inventory!$P$4),tbl_Inventory[[#This Row],[Cost Price]]+(tbl_Inventory[[#This Row],[Cost Price]]*Inventory!$P$3))</f>
        <v>26475.8125</v>
      </c>
      <c r="I522" s="89" t="str">
        <f>IF(tbl_Inventory[[#This Row],[Num In Stock]]&lt;$P$5,"Y","")</f>
        <v/>
      </c>
      <c r="J522" s="90" t="str">
        <f>IF(AND(tbl_Inventory[[#This Row],[Num In Stock]]&lt;Inventory!$P$5,NOT(tbl_Inventory[[#This Row],[On Backorder]]="Y")),"Y","")</f>
        <v/>
      </c>
      <c r="K52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22" s="27">
        <f>IF(tbl_Inventory[[#This Row],[Reorder?]]="Y",VLOOKUP(tbl_Inventory[[#This Row],[Category]],tbl_ReorderQty[],2,FALSE),0)</f>
        <v>0</v>
      </c>
      <c r="M522"/>
      <c r="N522" s="8"/>
      <c r="O522" s="9"/>
      <c r="P522" s="8"/>
      <c r="R522"/>
      <c r="S522" s="8"/>
      <c r="AC522" s="17">
        <v>32995</v>
      </c>
    </row>
    <row r="523" spans="1:29" x14ac:dyDescent="0.35">
      <c r="A523" s="18" t="s">
        <v>230</v>
      </c>
      <c r="B523" s="37" t="s">
        <v>231</v>
      </c>
      <c r="C523" s="35" t="s">
        <v>24</v>
      </c>
      <c r="D523" s="35">
        <v>11</v>
      </c>
      <c r="E523" s="35" t="s">
        <v>22</v>
      </c>
      <c r="F523" s="36" t="s">
        <v>22</v>
      </c>
      <c r="G523" s="16">
        <v>10488.7</v>
      </c>
      <c r="H523" s="25">
        <f>IF(tbl_Inventory[[#This Row],[Premium?]]="y",tbl_Inventory[[#This Row],[Cost Price]]+(tbl_Inventory[[#This Row],[Cost Price]]*Inventory!$P$4),tbl_Inventory[[#This Row],[Cost Price]]+(tbl_Inventory[[#This Row],[Cost Price]]*Inventory!$P$3))</f>
        <v>12376.666000000001</v>
      </c>
      <c r="I523" s="89" t="str">
        <f>IF(tbl_Inventory[[#This Row],[Num In Stock]]&lt;$P$5,"Y","")</f>
        <v/>
      </c>
      <c r="J523" s="90" t="str">
        <f>IF(AND(tbl_Inventory[[#This Row],[Num In Stock]]&lt;Inventory!$P$5,NOT(tbl_Inventory[[#This Row],[On Backorder]]="Y")),"Y","")</f>
        <v/>
      </c>
      <c r="K52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23" s="27">
        <f>IF(tbl_Inventory[[#This Row],[Reorder?]]="Y",VLOOKUP(tbl_Inventory[[#This Row],[Category]],tbl_ReorderQty[],2,FALSE),0)</f>
        <v>0</v>
      </c>
      <c r="M523"/>
      <c r="N523" s="8"/>
      <c r="O523" s="9"/>
      <c r="P523" s="8"/>
      <c r="R523"/>
      <c r="S523" s="8"/>
      <c r="AC523" s="17">
        <v>32995</v>
      </c>
    </row>
    <row r="524" spans="1:29" x14ac:dyDescent="0.35">
      <c r="A524" s="22" t="s">
        <v>260</v>
      </c>
      <c r="B524" s="34" t="s">
        <v>261</v>
      </c>
      <c r="C524" s="35" t="s">
        <v>27</v>
      </c>
      <c r="D524" s="35">
        <v>16</v>
      </c>
      <c r="E524" s="35" t="s">
        <v>22</v>
      </c>
      <c r="F524" s="36" t="s">
        <v>25</v>
      </c>
      <c r="G524" s="16">
        <v>6924.75</v>
      </c>
      <c r="H524" s="25">
        <f>IF(tbl_Inventory[[#This Row],[Premium?]]="y",tbl_Inventory[[#This Row],[Cost Price]]+(tbl_Inventory[[#This Row],[Cost Price]]*Inventory!$P$4),tbl_Inventory[[#This Row],[Cost Price]]+(tbl_Inventory[[#This Row],[Cost Price]]*Inventory!$P$3))</f>
        <v>8655.9375</v>
      </c>
      <c r="I524" s="89" t="str">
        <f>IF(tbl_Inventory[[#This Row],[Num In Stock]]&lt;$P$5,"Y","")</f>
        <v/>
      </c>
      <c r="J524" s="90" t="str">
        <f>IF(AND(tbl_Inventory[[#This Row],[Num In Stock]]&lt;Inventory!$P$5,NOT(tbl_Inventory[[#This Row],[On Backorder]]="Y")),"Y","")</f>
        <v/>
      </c>
      <c r="K52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24" s="27">
        <f>IF(tbl_Inventory[[#This Row],[Reorder?]]="Y",VLOOKUP(tbl_Inventory[[#This Row],[Category]],tbl_ReorderQty[],2,FALSE),0)</f>
        <v>0</v>
      </c>
      <c r="M524"/>
      <c r="N524" s="8"/>
      <c r="O524" s="9"/>
      <c r="P524" s="8"/>
      <c r="R524"/>
      <c r="S524" s="8"/>
      <c r="AC524" s="17">
        <v>32995</v>
      </c>
    </row>
    <row r="525" spans="1:29" x14ac:dyDescent="0.35">
      <c r="A525" s="18" t="s">
        <v>1022</v>
      </c>
      <c r="B525" s="37" t="s">
        <v>1023</v>
      </c>
      <c r="C525" s="35" t="s">
        <v>27</v>
      </c>
      <c r="D525" s="35">
        <v>27</v>
      </c>
      <c r="E525" s="35" t="s">
        <v>22</v>
      </c>
      <c r="F525" s="36" t="s">
        <v>25</v>
      </c>
      <c r="G525" s="16">
        <v>7848.9</v>
      </c>
      <c r="H525" s="25">
        <f>IF(tbl_Inventory[[#This Row],[Premium?]]="y",tbl_Inventory[[#This Row],[Cost Price]]+(tbl_Inventory[[#This Row],[Cost Price]]*Inventory!$P$4),tbl_Inventory[[#This Row],[Cost Price]]+(tbl_Inventory[[#This Row],[Cost Price]]*Inventory!$P$3))</f>
        <v>9811.125</v>
      </c>
      <c r="I525" s="89" t="str">
        <f>IF(tbl_Inventory[[#This Row],[Num In Stock]]&lt;$P$5,"Y","")</f>
        <v/>
      </c>
      <c r="J525" s="90" t="str">
        <f>IF(AND(tbl_Inventory[[#This Row],[Num In Stock]]&lt;Inventory!$P$5,NOT(tbl_Inventory[[#This Row],[On Backorder]]="Y")),"Y","")</f>
        <v/>
      </c>
      <c r="K52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25" s="27">
        <f>IF(tbl_Inventory[[#This Row],[Reorder?]]="Y",VLOOKUP(tbl_Inventory[[#This Row],[Category]],tbl_ReorderQty[],2,FALSE),0)</f>
        <v>0</v>
      </c>
      <c r="M525"/>
      <c r="N525" s="8"/>
      <c r="O525" s="9"/>
      <c r="P525" s="8"/>
      <c r="R525"/>
      <c r="S525" s="8"/>
      <c r="AC525" s="17">
        <v>32995</v>
      </c>
    </row>
    <row r="526" spans="1:29" x14ac:dyDescent="0.35">
      <c r="A526" s="22" t="s">
        <v>668</v>
      </c>
      <c r="B526" s="34" t="s">
        <v>669</v>
      </c>
      <c r="C526" s="35" t="s">
        <v>29</v>
      </c>
      <c r="D526" s="35">
        <v>8</v>
      </c>
      <c r="E526" s="35" t="s">
        <v>25</v>
      </c>
      <c r="F526" s="36" t="s">
        <v>22</v>
      </c>
      <c r="G526" s="16">
        <v>524.70000000000005</v>
      </c>
      <c r="H526" s="25">
        <f>IF(tbl_Inventory[[#This Row],[Premium?]]="y",tbl_Inventory[[#This Row],[Cost Price]]+(tbl_Inventory[[#This Row],[Cost Price]]*Inventory!$P$4),tbl_Inventory[[#This Row],[Cost Price]]+(tbl_Inventory[[#This Row],[Cost Price]]*Inventory!$P$3))</f>
        <v>619.14600000000007</v>
      </c>
      <c r="I526" s="89" t="str">
        <f>IF(tbl_Inventory[[#This Row],[Num In Stock]]&lt;$P$5,"Y","")</f>
        <v>Y</v>
      </c>
      <c r="J526" s="90" t="str">
        <f>IF(AND(tbl_Inventory[[#This Row],[Num In Stock]]&lt;Inventory!$P$5,NOT(tbl_Inventory[[#This Row],[On Backorder]]="Y")),"Y","")</f>
        <v/>
      </c>
      <c r="K52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26" s="27">
        <f>IF(tbl_Inventory[[#This Row],[Reorder?]]="Y",VLOOKUP(tbl_Inventory[[#This Row],[Category]],tbl_ReorderQty[],2,FALSE),0)</f>
        <v>0</v>
      </c>
      <c r="M526"/>
      <c r="N526" s="8"/>
      <c r="O526" s="9"/>
      <c r="P526" s="8"/>
      <c r="R526"/>
      <c r="S526" s="8"/>
      <c r="AC526" s="17">
        <v>32995</v>
      </c>
    </row>
    <row r="527" spans="1:29" x14ac:dyDescent="0.35">
      <c r="A527" s="22" t="s">
        <v>686</v>
      </c>
      <c r="B527" s="34" t="s">
        <v>687</v>
      </c>
      <c r="C527" s="35" t="s">
        <v>24</v>
      </c>
      <c r="D527" s="35">
        <v>31</v>
      </c>
      <c r="E527" s="35" t="s">
        <v>22</v>
      </c>
      <c r="F527" s="36" t="s">
        <v>22</v>
      </c>
      <c r="G527" s="16">
        <v>11214.9</v>
      </c>
      <c r="H527" s="25">
        <f>IF(tbl_Inventory[[#This Row],[Premium?]]="y",tbl_Inventory[[#This Row],[Cost Price]]+(tbl_Inventory[[#This Row],[Cost Price]]*Inventory!$P$4),tbl_Inventory[[#This Row],[Cost Price]]+(tbl_Inventory[[#This Row],[Cost Price]]*Inventory!$P$3))</f>
        <v>13233.581999999999</v>
      </c>
      <c r="I527" s="89" t="str">
        <f>IF(tbl_Inventory[[#This Row],[Num In Stock]]&lt;$P$5,"Y","")</f>
        <v/>
      </c>
      <c r="J527" s="90" t="str">
        <f>IF(AND(tbl_Inventory[[#This Row],[Num In Stock]]&lt;Inventory!$P$5,NOT(tbl_Inventory[[#This Row],[On Backorder]]="Y")),"Y","")</f>
        <v/>
      </c>
      <c r="K52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27" s="27">
        <f>IF(tbl_Inventory[[#This Row],[Reorder?]]="Y",VLOOKUP(tbl_Inventory[[#This Row],[Category]],tbl_ReorderQty[],2,FALSE),0)</f>
        <v>0</v>
      </c>
      <c r="M527"/>
      <c r="N527" s="8"/>
      <c r="O527" s="9"/>
      <c r="P527" s="8"/>
      <c r="R527"/>
      <c r="S527" s="8"/>
      <c r="AC527" s="17">
        <v>32995</v>
      </c>
    </row>
    <row r="528" spans="1:29" x14ac:dyDescent="0.35">
      <c r="A528" s="22" t="s">
        <v>220</v>
      </c>
      <c r="B528" s="34" t="s">
        <v>221</v>
      </c>
      <c r="C528" s="35" t="s">
        <v>28</v>
      </c>
      <c r="D528" s="35">
        <v>31</v>
      </c>
      <c r="E528" s="35" t="s">
        <v>22</v>
      </c>
      <c r="F528" s="36" t="s">
        <v>25</v>
      </c>
      <c r="G528" s="16">
        <v>4482.8999999999996</v>
      </c>
      <c r="H528" s="25">
        <f>IF(tbl_Inventory[[#This Row],[Premium?]]="y",tbl_Inventory[[#This Row],[Cost Price]]+(tbl_Inventory[[#This Row],[Cost Price]]*Inventory!$P$4),tbl_Inventory[[#This Row],[Cost Price]]+(tbl_Inventory[[#This Row],[Cost Price]]*Inventory!$P$3))</f>
        <v>5603.625</v>
      </c>
      <c r="I528" s="89" t="str">
        <f>IF(tbl_Inventory[[#This Row],[Num In Stock]]&lt;$P$5,"Y","")</f>
        <v/>
      </c>
      <c r="J528" s="90" t="str">
        <f>IF(AND(tbl_Inventory[[#This Row],[Num In Stock]]&lt;Inventory!$P$5,NOT(tbl_Inventory[[#This Row],[On Backorder]]="Y")),"Y","")</f>
        <v/>
      </c>
      <c r="K52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28" s="27">
        <f>IF(tbl_Inventory[[#This Row],[Reorder?]]="Y",VLOOKUP(tbl_Inventory[[#This Row],[Category]],tbl_ReorderQty[],2,FALSE),0)</f>
        <v>0</v>
      </c>
      <c r="M528"/>
      <c r="N528" s="8"/>
      <c r="O528" s="9"/>
      <c r="P528" s="8"/>
      <c r="R528"/>
      <c r="S528" s="8"/>
      <c r="AC528" s="17">
        <v>32995</v>
      </c>
    </row>
    <row r="529" spans="1:29" x14ac:dyDescent="0.35">
      <c r="A529" s="22" t="s">
        <v>664</v>
      </c>
      <c r="B529" s="34" t="s">
        <v>665</v>
      </c>
      <c r="C529" s="35" t="s">
        <v>28</v>
      </c>
      <c r="D529" s="35">
        <v>6</v>
      </c>
      <c r="E529" s="35" t="s">
        <v>25</v>
      </c>
      <c r="F529" s="36" t="s">
        <v>25</v>
      </c>
      <c r="G529" s="16">
        <v>3761.05</v>
      </c>
      <c r="H529" s="25">
        <f>IF(tbl_Inventory[[#This Row],[Premium?]]="y",tbl_Inventory[[#This Row],[Cost Price]]+(tbl_Inventory[[#This Row],[Cost Price]]*Inventory!$P$4),tbl_Inventory[[#This Row],[Cost Price]]+(tbl_Inventory[[#This Row],[Cost Price]]*Inventory!$P$3))</f>
        <v>4701.3125</v>
      </c>
      <c r="I529" s="89" t="str">
        <f>IF(tbl_Inventory[[#This Row],[Num In Stock]]&lt;$P$5,"Y","")</f>
        <v>Y</v>
      </c>
      <c r="J529" s="90" t="str">
        <f>IF(AND(tbl_Inventory[[#This Row],[Num In Stock]]&lt;Inventory!$P$5,NOT(tbl_Inventory[[#This Row],[On Backorder]]="Y")),"Y","")</f>
        <v/>
      </c>
      <c r="K52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29" s="27">
        <f>IF(tbl_Inventory[[#This Row],[Reorder?]]="Y",VLOOKUP(tbl_Inventory[[#This Row],[Category]],tbl_ReorderQty[],2,FALSE),0)</f>
        <v>0</v>
      </c>
      <c r="M529"/>
      <c r="N529" s="8"/>
      <c r="O529" s="9"/>
      <c r="P529" s="8"/>
      <c r="R529"/>
      <c r="S529" s="8"/>
      <c r="AC529" s="17">
        <v>32995</v>
      </c>
    </row>
    <row r="530" spans="1:29" x14ac:dyDescent="0.35">
      <c r="A530" s="22" t="s">
        <v>262</v>
      </c>
      <c r="B530" s="34" t="s">
        <v>263</v>
      </c>
      <c r="C530" s="35" t="s">
        <v>27</v>
      </c>
      <c r="D530" s="35">
        <v>3</v>
      </c>
      <c r="E530" s="35" t="s">
        <v>25</v>
      </c>
      <c r="F530" s="36" t="s">
        <v>22</v>
      </c>
      <c r="G530" s="16">
        <v>5879.65</v>
      </c>
      <c r="H530" s="25">
        <f>IF(tbl_Inventory[[#This Row],[Premium?]]="y",tbl_Inventory[[#This Row],[Cost Price]]+(tbl_Inventory[[#This Row],[Cost Price]]*Inventory!$P$4),tbl_Inventory[[#This Row],[Cost Price]]+(tbl_Inventory[[#This Row],[Cost Price]]*Inventory!$P$3))</f>
        <v>6937.9869999999992</v>
      </c>
      <c r="I530" s="89" t="str">
        <f>IF(tbl_Inventory[[#This Row],[Num In Stock]]&lt;$P$5,"Y","")</f>
        <v>Y</v>
      </c>
      <c r="J530" s="90" t="str">
        <f>IF(AND(tbl_Inventory[[#This Row],[Num In Stock]]&lt;Inventory!$P$5,NOT(tbl_Inventory[[#This Row],[On Backorder]]="Y")),"Y","")</f>
        <v/>
      </c>
      <c r="K53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30" s="27">
        <f>IF(tbl_Inventory[[#This Row],[Reorder?]]="Y",VLOOKUP(tbl_Inventory[[#This Row],[Category]],tbl_ReorderQty[],2,FALSE),0)</f>
        <v>0</v>
      </c>
      <c r="M530"/>
      <c r="N530" s="8"/>
      <c r="O530" s="9"/>
      <c r="P530" s="8"/>
      <c r="R530"/>
      <c r="S530" s="8"/>
      <c r="AC530" s="17">
        <v>32995</v>
      </c>
    </row>
    <row r="531" spans="1:29" x14ac:dyDescent="0.35">
      <c r="A531" s="22" t="s">
        <v>226</v>
      </c>
      <c r="B531" s="34" t="s">
        <v>227</v>
      </c>
      <c r="C531" s="35" t="s">
        <v>27</v>
      </c>
      <c r="D531" s="35">
        <v>25</v>
      </c>
      <c r="E531" s="35" t="s">
        <v>22</v>
      </c>
      <c r="F531" s="36" t="s">
        <v>25</v>
      </c>
      <c r="G531" s="16">
        <v>7848.9</v>
      </c>
      <c r="H531" s="25">
        <f>IF(tbl_Inventory[[#This Row],[Premium?]]="y",tbl_Inventory[[#This Row],[Cost Price]]+(tbl_Inventory[[#This Row],[Cost Price]]*Inventory!$P$4),tbl_Inventory[[#This Row],[Cost Price]]+(tbl_Inventory[[#This Row],[Cost Price]]*Inventory!$P$3))</f>
        <v>9811.125</v>
      </c>
      <c r="I531" s="89" t="str">
        <f>IF(tbl_Inventory[[#This Row],[Num In Stock]]&lt;$P$5,"Y","")</f>
        <v/>
      </c>
      <c r="J531" s="90" t="str">
        <f>IF(AND(tbl_Inventory[[#This Row],[Num In Stock]]&lt;Inventory!$P$5,NOT(tbl_Inventory[[#This Row],[On Backorder]]="Y")),"Y","")</f>
        <v/>
      </c>
      <c r="K53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31" s="27">
        <f>IF(tbl_Inventory[[#This Row],[Reorder?]]="Y",VLOOKUP(tbl_Inventory[[#This Row],[Category]],tbl_ReorderQty[],2,FALSE),0)</f>
        <v>0</v>
      </c>
      <c r="M531"/>
      <c r="N531" s="8"/>
      <c r="O531" s="9"/>
      <c r="P531" s="8"/>
      <c r="R531"/>
      <c r="S531" s="8"/>
      <c r="AC531" s="17">
        <v>32995</v>
      </c>
    </row>
    <row r="532" spans="1:29" x14ac:dyDescent="0.35">
      <c r="A532" s="22" t="s">
        <v>234</v>
      </c>
      <c r="B532" s="34" t="s">
        <v>235</v>
      </c>
      <c r="C532" s="35" t="s">
        <v>27</v>
      </c>
      <c r="D532" s="35">
        <v>0</v>
      </c>
      <c r="E532" s="35" t="s">
        <v>25</v>
      </c>
      <c r="F532" s="36" t="s">
        <v>22</v>
      </c>
      <c r="G532" s="16">
        <v>6924.75</v>
      </c>
      <c r="H532" s="25">
        <f>IF(tbl_Inventory[[#This Row],[Premium?]]="y",tbl_Inventory[[#This Row],[Cost Price]]+(tbl_Inventory[[#This Row],[Cost Price]]*Inventory!$P$4),tbl_Inventory[[#This Row],[Cost Price]]+(tbl_Inventory[[#This Row],[Cost Price]]*Inventory!$P$3))</f>
        <v>8171.2049999999999</v>
      </c>
      <c r="I532" s="89" t="str">
        <f>IF(tbl_Inventory[[#This Row],[Num In Stock]]&lt;$P$5,"Y","")</f>
        <v>Y</v>
      </c>
      <c r="J532" s="90" t="str">
        <f>IF(AND(tbl_Inventory[[#This Row],[Num In Stock]]&lt;Inventory!$P$5,NOT(tbl_Inventory[[#This Row],[On Backorder]]="Y")),"Y","")</f>
        <v/>
      </c>
      <c r="K53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32" s="27">
        <f>IF(tbl_Inventory[[#This Row],[Reorder?]]="Y",VLOOKUP(tbl_Inventory[[#This Row],[Category]],tbl_ReorderQty[],2,FALSE),0)</f>
        <v>0</v>
      </c>
      <c r="M532"/>
      <c r="N532" s="8"/>
      <c r="O532" s="9"/>
      <c r="P532" s="8"/>
      <c r="R532"/>
      <c r="S532" s="8"/>
      <c r="AC532" s="17">
        <v>32995</v>
      </c>
    </row>
    <row r="533" spans="1:29" x14ac:dyDescent="0.35">
      <c r="A533" s="18" t="s">
        <v>650</v>
      </c>
      <c r="B533" s="37" t="s">
        <v>651</v>
      </c>
      <c r="C533" s="35" t="s">
        <v>29</v>
      </c>
      <c r="D533" s="35">
        <v>24</v>
      </c>
      <c r="E533" s="35" t="s">
        <v>22</v>
      </c>
      <c r="F533" s="36" t="s">
        <v>25</v>
      </c>
      <c r="G533" s="16">
        <v>69.55</v>
      </c>
      <c r="H533" s="25">
        <f>IF(tbl_Inventory[[#This Row],[Premium?]]="y",tbl_Inventory[[#This Row],[Cost Price]]+(tbl_Inventory[[#This Row],[Cost Price]]*Inventory!$P$4),tbl_Inventory[[#This Row],[Cost Price]]+(tbl_Inventory[[#This Row],[Cost Price]]*Inventory!$P$3))</f>
        <v>86.9375</v>
      </c>
      <c r="I533" s="89" t="str">
        <f>IF(tbl_Inventory[[#This Row],[Num In Stock]]&lt;$P$5,"Y","")</f>
        <v/>
      </c>
      <c r="J533" s="90" t="str">
        <f>IF(AND(tbl_Inventory[[#This Row],[Num In Stock]]&lt;Inventory!$P$5,NOT(tbl_Inventory[[#This Row],[On Backorder]]="Y")),"Y","")</f>
        <v/>
      </c>
      <c r="K53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33" s="27">
        <f>IF(tbl_Inventory[[#This Row],[Reorder?]]="Y",VLOOKUP(tbl_Inventory[[#This Row],[Category]],tbl_ReorderQty[],2,FALSE),0)</f>
        <v>0</v>
      </c>
      <c r="M533"/>
      <c r="N533" s="8"/>
      <c r="O533" s="9"/>
      <c r="P533" s="8"/>
      <c r="R533"/>
      <c r="S533" s="8"/>
      <c r="AC533" s="17">
        <v>32995</v>
      </c>
    </row>
    <row r="534" spans="1:29" x14ac:dyDescent="0.35">
      <c r="A534" s="22" t="s">
        <v>222</v>
      </c>
      <c r="B534" s="34" t="s">
        <v>223</v>
      </c>
      <c r="C534" s="35" t="s">
        <v>28</v>
      </c>
      <c r="D534" s="35">
        <v>6</v>
      </c>
      <c r="E534" s="35" t="s">
        <v>22</v>
      </c>
      <c r="F534" s="36" t="s">
        <v>25</v>
      </c>
      <c r="G534" s="16">
        <v>3998.8</v>
      </c>
      <c r="H534" s="25">
        <f>IF(tbl_Inventory[[#This Row],[Premium?]]="y",tbl_Inventory[[#This Row],[Cost Price]]+(tbl_Inventory[[#This Row],[Cost Price]]*Inventory!$P$4),tbl_Inventory[[#This Row],[Cost Price]]+(tbl_Inventory[[#This Row],[Cost Price]]*Inventory!$P$3))</f>
        <v>4998.5</v>
      </c>
      <c r="I534" s="89" t="str">
        <f>IF(tbl_Inventory[[#This Row],[Num In Stock]]&lt;$P$5,"Y","")</f>
        <v>Y</v>
      </c>
      <c r="J534" s="90" t="str">
        <f>IF(AND(tbl_Inventory[[#This Row],[Num In Stock]]&lt;Inventory!$P$5,NOT(tbl_Inventory[[#This Row],[On Backorder]]="Y")),"Y","")</f>
        <v>Y</v>
      </c>
      <c r="K53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25</v>
      </c>
      <c r="L534" s="27">
        <f>IF(tbl_Inventory[[#This Row],[Reorder?]]="Y",VLOOKUP(tbl_Inventory[[#This Row],[Category]],tbl_ReorderQty[],2,FALSE),0)</f>
        <v>25</v>
      </c>
      <c r="M534"/>
      <c r="N534" s="8"/>
      <c r="O534" s="9"/>
      <c r="P534" s="8"/>
      <c r="R534"/>
      <c r="S534" s="8"/>
      <c r="AC534" s="17">
        <v>32995</v>
      </c>
    </row>
    <row r="535" spans="1:29" x14ac:dyDescent="0.35">
      <c r="A535" s="22" t="s">
        <v>750</v>
      </c>
      <c r="B535" s="37" t="s">
        <v>751</v>
      </c>
      <c r="C535" s="35" t="s">
        <v>27</v>
      </c>
      <c r="D535" s="35">
        <v>31</v>
      </c>
      <c r="E535" s="35" t="s">
        <v>22</v>
      </c>
      <c r="F535" s="36" t="s">
        <v>22</v>
      </c>
      <c r="G535" s="16">
        <v>6792.85</v>
      </c>
      <c r="H535" s="25">
        <f>IF(tbl_Inventory[[#This Row],[Premium?]]="y",tbl_Inventory[[#This Row],[Cost Price]]+(tbl_Inventory[[#This Row],[Cost Price]]*Inventory!$P$4),tbl_Inventory[[#This Row],[Cost Price]]+(tbl_Inventory[[#This Row],[Cost Price]]*Inventory!$P$3))</f>
        <v>8015.5630000000001</v>
      </c>
      <c r="I535" s="89" t="str">
        <f>IF(tbl_Inventory[[#This Row],[Num In Stock]]&lt;$P$5,"Y","")</f>
        <v/>
      </c>
      <c r="J535" s="90" t="str">
        <f>IF(AND(tbl_Inventory[[#This Row],[Num In Stock]]&lt;Inventory!$P$5,NOT(tbl_Inventory[[#This Row],[On Backorder]]="Y")),"Y","")</f>
        <v/>
      </c>
      <c r="K53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35" s="27">
        <f>IF(tbl_Inventory[[#This Row],[Reorder?]]="Y",VLOOKUP(tbl_Inventory[[#This Row],[Category]],tbl_ReorderQty[],2,FALSE),0)</f>
        <v>0</v>
      </c>
      <c r="M535"/>
      <c r="N535" s="8"/>
      <c r="O535" s="9"/>
      <c r="P535" s="8"/>
      <c r="R535"/>
      <c r="S535" s="8"/>
      <c r="AC535" s="17">
        <v>32995</v>
      </c>
    </row>
    <row r="536" spans="1:29" x14ac:dyDescent="0.35">
      <c r="A536" s="22" t="s">
        <v>414</v>
      </c>
      <c r="B536" s="34" t="s">
        <v>415</v>
      </c>
      <c r="C536" s="35" t="s">
        <v>29</v>
      </c>
      <c r="D536" s="35">
        <v>5</v>
      </c>
      <c r="E536" s="35" t="s">
        <v>25</v>
      </c>
      <c r="F536" s="36" t="s">
        <v>25</v>
      </c>
      <c r="G536" s="16">
        <v>91.52</v>
      </c>
      <c r="H536" s="25">
        <f>IF(tbl_Inventory[[#This Row],[Premium?]]="y",tbl_Inventory[[#This Row],[Cost Price]]+(tbl_Inventory[[#This Row],[Cost Price]]*Inventory!$P$4),tbl_Inventory[[#This Row],[Cost Price]]+(tbl_Inventory[[#This Row],[Cost Price]]*Inventory!$P$3))</f>
        <v>114.39999999999999</v>
      </c>
      <c r="I536" s="89" t="str">
        <f>IF(tbl_Inventory[[#This Row],[Num In Stock]]&lt;$P$5,"Y","")</f>
        <v>Y</v>
      </c>
      <c r="J536" s="90" t="str">
        <f>IF(AND(tbl_Inventory[[#This Row],[Num In Stock]]&lt;Inventory!$P$5,NOT(tbl_Inventory[[#This Row],[On Backorder]]="Y")),"Y","")</f>
        <v/>
      </c>
      <c r="K53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36" s="27">
        <f>IF(tbl_Inventory[[#This Row],[Reorder?]]="Y",VLOOKUP(tbl_Inventory[[#This Row],[Category]],tbl_ReorderQty[],2,FALSE),0)</f>
        <v>0</v>
      </c>
      <c r="M536"/>
      <c r="N536" s="8"/>
      <c r="O536" s="9"/>
      <c r="P536" s="8"/>
      <c r="R536"/>
      <c r="S536" s="8"/>
      <c r="AC536" s="17">
        <v>32995</v>
      </c>
    </row>
    <row r="537" spans="1:29" x14ac:dyDescent="0.35">
      <c r="A537" s="18" t="s">
        <v>652</v>
      </c>
      <c r="B537" s="37" t="s">
        <v>653</v>
      </c>
      <c r="C537" s="35" t="s">
        <v>29</v>
      </c>
      <c r="D537" s="35">
        <v>9</v>
      </c>
      <c r="E537" s="35" t="s">
        <v>22</v>
      </c>
      <c r="F537" s="36" t="s">
        <v>25</v>
      </c>
      <c r="G537" s="16">
        <v>108.15</v>
      </c>
      <c r="H537" s="25">
        <f>IF(tbl_Inventory[[#This Row],[Premium?]]="y",tbl_Inventory[[#This Row],[Cost Price]]+(tbl_Inventory[[#This Row],[Cost Price]]*Inventory!$P$4),tbl_Inventory[[#This Row],[Cost Price]]+(tbl_Inventory[[#This Row],[Cost Price]]*Inventory!$P$3))</f>
        <v>135.1875</v>
      </c>
      <c r="I537" s="89" t="str">
        <f>IF(tbl_Inventory[[#This Row],[Num In Stock]]&lt;$P$5,"Y","")</f>
        <v>Y</v>
      </c>
      <c r="J537" s="90" t="str">
        <f>IF(AND(tbl_Inventory[[#This Row],[Num In Stock]]&lt;Inventory!$P$5,NOT(tbl_Inventory[[#This Row],[On Backorder]]="Y")),"Y","")</f>
        <v>Y</v>
      </c>
      <c r="K53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537" s="27">
        <f>IF(tbl_Inventory[[#This Row],[Reorder?]]="Y",VLOOKUP(tbl_Inventory[[#This Row],[Category]],tbl_ReorderQty[],2,FALSE),0)</f>
        <v>35</v>
      </c>
      <c r="M537"/>
      <c r="N537" s="8"/>
      <c r="O537" s="9"/>
      <c r="P537" s="8"/>
      <c r="R537"/>
      <c r="S537" s="8"/>
      <c r="AC537" s="17">
        <v>32995</v>
      </c>
    </row>
    <row r="538" spans="1:29" x14ac:dyDescent="0.35">
      <c r="A538" s="18" t="s">
        <v>658</v>
      </c>
      <c r="B538" s="37" t="s">
        <v>659</v>
      </c>
      <c r="C538" s="35" t="s">
        <v>29</v>
      </c>
      <c r="D538" s="35">
        <v>6</v>
      </c>
      <c r="E538" s="35" t="s">
        <v>22</v>
      </c>
      <c r="F538" s="36" t="s">
        <v>25</v>
      </c>
      <c r="G538" s="16">
        <v>1171.6500000000001</v>
      </c>
      <c r="H538" s="25">
        <f>IF(tbl_Inventory[[#This Row],[Premium?]]="y",tbl_Inventory[[#This Row],[Cost Price]]+(tbl_Inventory[[#This Row],[Cost Price]]*Inventory!$P$4),tbl_Inventory[[#This Row],[Cost Price]]+(tbl_Inventory[[#This Row],[Cost Price]]*Inventory!$P$3))</f>
        <v>1464.5625</v>
      </c>
      <c r="I538" s="89" t="str">
        <f>IF(tbl_Inventory[[#This Row],[Num In Stock]]&lt;$P$5,"Y","")</f>
        <v>Y</v>
      </c>
      <c r="J538" s="90" t="str">
        <f>IF(AND(tbl_Inventory[[#This Row],[Num In Stock]]&lt;Inventory!$P$5,NOT(tbl_Inventory[[#This Row],[On Backorder]]="Y")),"Y","")</f>
        <v>Y</v>
      </c>
      <c r="K53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35</v>
      </c>
      <c r="L538" s="27">
        <f>IF(tbl_Inventory[[#This Row],[Reorder?]]="Y",VLOOKUP(tbl_Inventory[[#This Row],[Category]],tbl_ReorderQty[],2,FALSE),0)</f>
        <v>35</v>
      </c>
      <c r="M538"/>
      <c r="N538" s="8"/>
      <c r="O538" s="9"/>
      <c r="P538" s="8"/>
      <c r="R538"/>
      <c r="S538" s="8"/>
      <c r="AC538" s="17">
        <v>32995</v>
      </c>
    </row>
    <row r="539" spans="1:29" x14ac:dyDescent="0.35">
      <c r="A539" s="18" t="s">
        <v>656</v>
      </c>
      <c r="B539" s="37" t="s">
        <v>657</v>
      </c>
      <c r="C539" s="35" t="s">
        <v>29</v>
      </c>
      <c r="D539" s="35">
        <v>30</v>
      </c>
      <c r="E539" s="35" t="s">
        <v>22</v>
      </c>
      <c r="F539" s="36" t="s">
        <v>22</v>
      </c>
      <c r="G539" s="16">
        <v>144.44999999999999</v>
      </c>
      <c r="H539" s="25">
        <f>IF(tbl_Inventory[[#This Row],[Premium?]]="y",tbl_Inventory[[#This Row],[Cost Price]]+(tbl_Inventory[[#This Row],[Cost Price]]*Inventory!$P$4),tbl_Inventory[[#This Row],[Cost Price]]+(tbl_Inventory[[#This Row],[Cost Price]]*Inventory!$P$3))</f>
        <v>170.45099999999999</v>
      </c>
      <c r="I539" s="89" t="str">
        <f>IF(tbl_Inventory[[#This Row],[Num In Stock]]&lt;$P$5,"Y","")</f>
        <v/>
      </c>
      <c r="J539" s="90" t="str">
        <f>IF(AND(tbl_Inventory[[#This Row],[Num In Stock]]&lt;Inventory!$P$5,NOT(tbl_Inventory[[#This Row],[On Backorder]]="Y")),"Y","")</f>
        <v/>
      </c>
      <c r="K53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39" s="27">
        <f>IF(tbl_Inventory[[#This Row],[Reorder?]]="Y",VLOOKUP(tbl_Inventory[[#This Row],[Category]],tbl_ReorderQty[],2,FALSE),0)</f>
        <v>0</v>
      </c>
      <c r="M539"/>
      <c r="N539" s="8"/>
      <c r="O539" s="9"/>
      <c r="P539" s="8"/>
      <c r="R539"/>
      <c r="S539" s="8"/>
      <c r="AC539" s="17">
        <v>32995</v>
      </c>
    </row>
    <row r="540" spans="1:29" x14ac:dyDescent="0.35">
      <c r="A540" s="18" t="s">
        <v>654</v>
      </c>
      <c r="B540" s="37" t="s">
        <v>655</v>
      </c>
      <c r="C540" s="35" t="s">
        <v>29</v>
      </c>
      <c r="D540" s="35">
        <v>0</v>
      </c>
      <c r="E540" s="35" t="s">
        <v>25</v>
      </c>
      <c r="F540" s="36" t="s">
        <v>25</v>
      </c>
      <c r="G540" s="16">
        <v>1149.75</v>
      </c>
      <c r="H540" s="25">
        <f>IF(tbl_Inventory[[#This Row],[Premium?]]="y",tbl_Inventory[[#This Row],[Cost Price]]+(tbl_Inventory[[#This Row],[Cost Price]]*Inventory!$P$4),tbl_Inventory[[#This Row],[Cost Price]]+(tbl_Inventory[[#This Row],[Cost Price]]*Inventory!$P$3))</f>
        <v>1437.1875</v>
      </c>
      <c r="I540" s="89" t="str">
        <f>IF(tbl_Inventory[[#This Row],[Num In Stock]]&lt;$P$5,"Y","")</f>
        <v>Y</v>
      </c>
      <c r="J540" s="90" t="str">
        <f>IF(AND(tbl_Inventory[[#This Row],[Num In Stock]]&lt;Inventory!$P$5,NOT(tbl_Inventory[[#This Row],[On Backorder]]="Y")),"Y","")</f>
        <v/>
      </c>
      <c r="K54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40" s="27">
        <f>IF(tbl_Inventory[[#This Row],[Reorder?]]="Y",VLOOKUP(tbl_Inventory[[#This Row],[Category]],tbl_ReorderQty[],2,FALSE),0)</f>
        <v>0</v>
      </c>
      <c r="M540"/>
      <c r="N540" s="8"/>
      <c r="O540" s="9"/>
      <c r="P540" s="8"/>
      <c r="R540"/>
      <c r="S540" s="8"/>
      <c r="AC540" s="17">
        <v>32995</v>
      </c>
    </row>
    <row r="541" spans="1:29" x14ac:dyDescent="0.35">
      <c r="A541" s="22" t="s">
        <v>968</v>
      </c>
      <c r="B541" s="34" t="s">
        <v>969</v>
      </c>
      <c r="C541" s="35" t="s">
        <v>27</v>
      </c>
      <c r="D541" s="35">
        <v>12</v>
      </c>
      <c r="E541" s="35" t="s">
        <v>22</v>
      </c>
      <c r="F541" s="36" t="s">
        <v>25</v>
      </c>
      <c r="G541" s="16">
        <v>9146.7999999999993</v>
      </c>
      <c r="H541" s="25">
        <f>IF(tbl_Inventory[[#This Row],[Premium?]]="y",tbl_Inventory[[#This Row],[Cost Price]]+(tbl_Inventory[[#This Row],[Cost Price]]*Inventory!$P$4),tbl_Inventory[[#This Row],[Cost Price]]+(tbl_Inventory[[#This Row],[Cost Price]]*Inventory!$P$3))</f>
        <v>11433.5</v>
      </c>
      <c r="I541" s="89" t="str">
        <f>IF(tbl_Inventory[[#This Row],[Num In Stock]]&lt;$P$5,"Y","")</f>
        <v/>
      </c>
      <c r="J541" s="90" t="str">
        <f>IF(AND(tbl_Inventory[[#This Row],[Num In Stock]]&lt;Inventory!$P$5,NOT(tbl_Inventory[[#This Row],[On Backorder]]="Y")),"Y","")</f>
        <v/>
      </c>
      <c r="K54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41" s="27">
        <f>IF(tbl_Inventory[[#This Row],[Reorder?]]="Y",VLOOKUP(tbl_Inventory[[#This Row],[Category]],tbl_ReorderQty[],2,FALSE),0)</f>
        <v>0</v>
      </c>
      <c r="M541"/>
      <c r="N541" s="8"/>
      <c r="O541" s="9"/>
      <c r="P541" s="8"/>
      <c r="R541"/>
      <c r="S541" s="8"/>
      <c r="AC541" s="17">
        <v>32995</v>
      </c>
    </row>
    <row r="542" spans="1:29" x14ac:dyDescent="0.35">
      <c r="A542" s="22" t="s">
        <v>1058</v>
      </c>
      <c r="B542" s="34" t="s">
        <v>1059</v>
      </c>
      <c r="C542" s="35" t="s">
        <v>28</v>
      </c>
      <c r="D542" s="35">
        <v>3</v>
      </c>
      <c r="E542" s="35" t="s">
        <v>22</v>
      </c>
      <c r="F542" s="36" t="s">
        <v>22</v>
      </c>
      <c r="G542" s="16">
        <v>3972.9</v>
      </c>
      <c r="H542" s="25">
        <f>IF(tbl_Inventory[[#This Row],[Premium?]]="y",tbl_Inventory[[#This Row],[Cost Price]]+(tbl_Inventory[[#This Row],[Cost Price]]*Inventory!$P$4),tbl_Inventory[[#This Row],[Cost Price]]+(tbl_Inventory[[#This Row],[Cost Price]]*Inventory!$P$3))</f>
        <v>4688.0219999999999</v>
      </c>
      <c r="I542" s="89" t="str">
        <f>IF(tbl_Inventory[[#This Row],[Num In Stock]]&lt;$P$5,"Y","")</f>
        <v>Y</v>
      </c>
      <c r="J542" s="90" t="str">
        <f>IF(AND(tbl_Inventory[[#This Row],[Num In Stock]]&lt;Inventory!$P$5,NOT(tbl_Inventory[[#This Row],[On Backorder]]="Y")),"Y","")</f>
        <v>Y</v>
      </c>
      <c r="K54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25</v>
      </c>
      <c r="L542" s="27">
        <f>IF(tbl_Inventory[[#This Row],[Reorder?]]="Y",VLOOKUP(tbl_Inventory[[#This Row],[Category]],tbl_ReorderQty[],2,FALSE),0)</f>
        <v>25</v>
      </c>
      <c r="M542"/>
      <c r="N542" s="8"/>
      <c r="O542" s="9"/>
      <c r="P542" s="8"/>
      <c r="R542"/>
      <c r="S542" s="8"/>
      <c r="AC542" s="17">
        <v>32995</v>
      </c>
    </row>
    <row r="543" spans="1:29" x14ac:dyDescent="0.35">
      <c r="A543" s="22" t="s">
        <v>1030</v>
      </c>
      <c r="B543" s="34" t="s">
        <v>1031</v>
      </c>
      <c r="C543" s="35" t="s">
        <v>28</v>
      </c>
      <c r="D543" s="35">
        <v>0</v>
      </c>
      <c r="E543" s="35" t="s">
        <v>22</v>
      </c>
      <c r="F543" s="36" t="s">
        <v>22</v>
      </c>
      <c r="G543" s="16">
        <v>2054.4</v>
      </c>
      <c r="H543" s="25">
        <f>IF(tbl_Inventory[[#This Row],[Premium?]]="y",tbl_Inventory[[#This Row],[Cost Price]]+(tbl_Inventory[[#This Row],[Cost Price]]*Inventory!$P$4),tbl_Inventory[[#This Row],[Cost Price]]+(tbl_Inventory[[#This Row],[Cost Price]]*Inventory!$P$3))</f>
        <v>2424.192</v>
      </c>
      <c r="I543" s="89" t="str">
        <f>IF(tbl_Inventory[[#This Row],[Num In Stock]]&lt;$P$5,"Y","")</f>
        <v>Y</v>
      </c>
      <c r="J543" s="90" t="str">
        <f>IF(AND(tbl_Inventory[[#This Row],[Num In Stock]]&lt;Inventory!$P$5,NOT(tbl_Inventory[[#This Row],[On Backorder]]="Y")),"Y","")</f>
        <v>Y</v>
      </c>
      <c r="K543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25</v>
      </c>
      <c r="L543" s="27">
        <f>IF(tbl_Inventory[[#This Row],[Reorder?]]="Y",VLOOKUP(tbl_Inventory[[#This Row],[Category]],tbl_ReorderQty[],2,FALSE),0)</f>
        <v>25</v>
      </c>
      <c r="M543"/>
      <c r="N543" s="8"/>
      <c r="O543" s="9"/>
      <c r="P543" s="8"/>
      <c r="R543"/>
      <c r="S543" s="8"/>
      <c r="AC543" s="17">
        <v>32995</v>
      </c>
    </row>
    <row r="544" spans="1:29" x14ac:dyDescent="0.35">
      <c r="A544" s="22" t="s">
        <v>1032</v>
      </c>
      <c r="B544" s="34" t="s">
        <v>1033</v>
      </c>
      <c r="C544" s="35" t="s">
        <v>28</v>
      </c>
      <c r="D544" s="35">
        <v>0</v>
      </c>
      <c r="E544" s="35" t="s">
        <v>22</v>
      </c>
      <c r="F544" s="36" t="s">
        <v>25</v>
      </c>
      <c r="G544" s="16">
        <v>4060.65</v>
      </c>
      <c r="H544" s="25">
        <f>IF(tbl_Inventory[[#This Row],[Premium?]]="y",tbl_Inventory[[#This Row],[Cost Price]]+(tbl_Inventory[[#This Row],[Cost Price]]*Inventory!$P$4),tbl_Inventory[[#This Row],[Cost Price]]+(tbl_Inventory[[#This Row],[Cost Price]]*Inventory!$P$3))</f>
        <v>5075.8125</v>
      </c>
      <c r="I544" s="89" t="str">
        <f>IF(tbl_Inventory[[#This Row],[Num In Stock]]&lt;$P$5,"Y","")</f>
        <v>Y</v>
      </c>
      <c r="J544" s="90" t="str">
        <f>IF(AND(tbl_Inventory[[#This Row],[Num In Stock]]&lt;Inventory!$P$5,NOT(tbl_Inventory[[#This Row],[On Backorder]]="Y")),"Y","")</f>
        <v>Y</v>
      </c>
      <c r="K544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25</v>
      </c>
      <c r="L544" s="27">
        <f>IF(tbl_Inventory[[#This Row],[Reorder?]]="Y",VLOOKUP(tbl_Inventory[[#This Row],[Category]],tbl_ReorderQty[],2,FALSE),0)</f>
        <v>25</v>
      </c>
      <c r="M544"/>
      <c r="N544" s="8"/>
      <c r="O544" s="9"/>
      <c r="P544" s="8"/>
      <c r="R544"/>
      <c r="S544" s="8"/>
      <c r="AC544" s="17">
        <v>32995</v>
      </c>
    </row>
    <row r="545" spans="1:29" x14ac:dyDescent="0.35">
      <c r="A545" s="18" t="s">
        <v>536</v>
      </c>
      <c r="B545" s="37" t="s">
        <v>537</v>
      </c>
      <c r="C545" s="35" t="s">
        <v>29</v>
      </c>
      <c r="D545" s="35">
        <v>8</v>
      </c>
      <c r="E545" s="35" t="s">
        <v>25</v>
      </c>
      <c r="F545" s="36" t="s">
        <v>22</v>
      </c>
      <c r="G545" s="16">
        <v>69.959999999999994</v>
      </c>
      <c r="H545" s="25">
        <f>IF(tbl_Inventory[[#This Row],[Premium?]]="y",tbl_Inventory[[#This Row],[Cost Price]]+(tbl_Inventory[[#This Row],[Cost Price]]*Inventory!$P$4),tbl_Inventory[[#This Row],[Cost Price]]+(tbl_Inventory[[#This Row],[Cost Price]]*Inventory!$P$3))</f>
        <v>82.552799999999991</v>
      </c>
      <c r="I545" s="89" t="str">
        <f>IF(tbl_Inventory[[#This Row],[Num In Stock]]&lt;$P$5,"Y","")</f>
        <v>Y</v>
      </c>
      <c r="J545" s="90" t="str">
        <f>IF(AND(tbl_Inventory[[#This Row],[Num In Stock]]&lt;Inventory!$P$5,NOT(tbl_Inventory[[#This Row],[On Backorder]]="Y")),"Y","")</f>
        <v/>
      </c>
      <c r="K545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45" s="27">
        <f>IF(tbl_Inventory[[#This Row],[Reorder?]]="Y",VLOOKUP(tbl_Inventory[[#This Row],[Category]],tbl_ReorderQty[],2,FALSE),0)</f>
        <v>0</v>
      </c>
      <c r="M545"/>
      <c r="N545" s="8"/>
      <c r="O545" s="9"/>
      <c r="P545" s="8"/>
      <c r="R545"/>
      <c r="S545" s="8"/>
      <c r="AC545" s="17">
        <v>32995</v>
      </c>
    </row>
    <row r="546" spans="1:29" x14ac:dyDescent="0.35">
      <c r="A546" s="22" t="s">
        <v>1118</v>
      </c>
      <c r="B546" s="34" t="s">
        <v>1119</v>
      </c>
      <c r="C546" s="35" t="s">
        <v>24</v>
      </c>
      <c r="D546" s="35">
        <v>3</v>
      </c>
      <c r="E546" s="35" t="s">
        <v>25</v>
      </c>
      <c r="F546" s="36" t="s">
        <v>22</v>
      </c>
      <c r="G546" s="16">
        <v>16989.849999999999</v>
      </c>
      <c r="H546" s="25">
        <f>IF(tbl_Inventory[[#This Row],[Premium?]]="y",tbl_Inventory[[#This Row],[Cost Price]]+(tbl_Inventory[[#This Row],[Cost Price]]*Inventory!$P$4),tbl_Inventory[[#This Row],[Cost Price]]+(tbl_Inventory[[#This Row],[Cost Price]]*Inventory!$P$3))</f>
        <v>20048.022999999997</v>
      </c>
      <c r="I546" s="89" t="str">
        <f>IF(tbl_Inventory[[#This Row],[Num In Stock]]&lt;$P$5,"Y","")</f>
        <v>Y</v>
      </c>
      <c r="J546" s="90" t="str">
        <f>IF(AND(tbl_Inventory[[#This Row],[Num In Stock]]&lt;Inventory!$P$5,NOT(tbl_Inventory[[#This Row],[On Backorder]]="Y")),"Y","")</f>
        <v/>
      </c>
      <c r="K546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46" s="27">
        <f>IF(tbl_Inventory[[#This Row],[Reorder?]]="Y",VLOOKUP(tbl_Inventory[[#This Row],[Category]],tbl_ReorderQty[],2,FALSE),0)</f>
        <v>0</v>
      </c>
      <c r="M546"/>
      <c r="N546" s="8"/>
      <c r="O546" s="9"/>
      <c r="P546" s="8"/>
      <c r="R546"/>
      <c r="S546" s="8"/>
      <c r="AC546" s="17">
        <v>32995</v>
      </c>
    </row>
    <row r="547" spans="1:29" x14ac:dyDescent="0.35">
      <c r="A547" s="22" t="s">
        <v>1122</v>
      </c>
      <c r="B547" s="34" t="s">
        <v>1123</v>
      </c>
      <c r="C547" s="35" t="s">
        <v>24</v>
      </c>
      <c r="D547" s="35">
        <v>12</v>
      </c>
      <c r="E547" s="35" t="s">
        <v>22</v>
      </c>
      <c r="F547" s="36" t="s">
        <v>25</v>
      </c>
      <c r="G547" s="16">
        <v>22874.799999999999</v>
      </c>
      <c r="H547" s="25">
        <f>IF(tbl_Inventory[[#This Row],[Premium?]]="y",tbl_Inventory[[#This Row],[Cost Price]]+(tbl_Inventory[[#This Row],[Cost Price]]*Inventory!$P$4),tbl_Inventory[[#This Row],[Cost Price]]+(tbl_Inventory[[#This Row],[Cost Price]]*Inventory!$P$3))</f>
        <v>28593.5</v>
      </c>
      <c r="I547" s="89" t="str">
        <f>IF(tbl_Inventory[[#This Row],[Num In Stock]]&lt;$P$5,"Y","")</f>
        <v/>
      </c>
      <c r="J547" s="90" t="str">
        <f>IF(AND(tbl_Inventory[[#This Row],[Num In Stock]]&lt;Inventory!$P$5,NOT(tbl_Inventory[[#This Row],[On Backorder]]="Y")),"Y","")</f>
        <v/>
      </c>
      <c r="K547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47" s="27">
        <f>IF(tbl_Inventory[[#This Row],[Reorder?]]="Y",VLOOKUP(tbl_Inventory[[#This Row],[Category]],tbl_ReorderQty[],2,FALSE),0)</f>
        <v>0</v>
      </c>
      <c r="M547"/>
      <c r="N547" s="8"/>
      <c r="O547" s="9"/>
      <c r="P547" s="8"/>
      <c r="R547"/>
      <c r="S547" s="8"/>
      <c r="AC547" s="17">
        <v>32995</v>
      </c>
    </row>
    <row r="548" spans="1:29" x14ac:dyDescent="0.35">
      <c r="A548" s="22" t="s">
        <v>1100</v>
      </c>
      <c r="B548" s="34" t="s">
        <v>1101</v>
      </c>
      <c r="C548" s="35" t="s">
        <v>24</v>
      </c>
      <c r="D548" s="35">
        <v>0</v>
      </c>
      <c r="E548" s="35" t="s">
        <v>25</v>
      </c>
      <c r="F548" s="36" t="s">
        <v>22</v>
      </c>
      <c r="G548" s="16">
        <v>36954.75</v>
      </c>
      <c r="H548" s="25">
        <f>IF(tbl_Inventory[[#This Row],[Premium?]]="y",tbl_Inventory[[#This Row],[Cost Price]]+(tbl_Inventory[[#This Row],[Cost Price]]*Inventory!$P$4),tbl_Inventory[[#This Row],[Cost Price]]+(tbl_Inventory[[#This Row],[Cost Price]]*Inventory!$P$3))</f>
        <v>43606.604999999996</v>
      </c>
      <c r="I548" s="89" t="str">
        <f>IF(tbl_Inventory[[#This Row],[Num In Stock]]&lt;$P$5,"Y","")</f>
        <v>Y</v>
      </c>
      <c r="J548" s="90" t="str">
        <f>IF(AND(tbl_Inventory[[#This Row],[Num In Stock]]&lt;Inventory!$P$5,NOT(tbl_Inventory[[#This Row],[On Backorder]]="Y")),"Y","")</f>
        <v/>
      </c>
      <c r="K548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48" s="27">
        <f>IF(tbl_Inventory[[#This Row],[Reorder?]]="Y",VLOOKUP(tbl_Inventory[[#This Row],[Category]],tbl_ReorderQty[],2,FALSE),0)</f>
        <v>0</v>
      </c>
      <c r="M548"/>
      <c r="N548" s="8"/>
      <c r="O548" s="9"/>
      <c r="P548" s="8"/>
      <c r="R548"/>
      <c r="S548" s="8"/>
      <c r="AC548" s="17">
        <v>32995</v>
      </c>
    </row>
    <row r="549" spans="1:29" x14ac:dyDescent="0.35">
      <c r="A549" s="22" t="s">
        <v>712</v>
      </c>
      <c r="B549" s="34" t="s">
        <v>713</v>
      </c>
      <c r="C549" s="35" t="s">
        <v>24</v>
      </c>
      <c r="D549" s="35">
        <v>9</v>
      </c>
      <c r="E549" s="35" t="s">
        <v>22</v>
      </c>
      <c r="F549" s="36" t="s">
        <v>22</v>
      </c>
      <c r="G549" s="16">
        <v>31773.65</v>
      </c>
      <c r="H549" s="25">
        <f>IF(tbl_Inventory[[#This Row],[Premium?]]="y",tbl_Inventory[[#This Row],[Cost Price]]+(tbl_Inventory[[#This Row],[Cost Price]]*Inventory!$P$4),tbl_Inventory[[#This Row],[Cost Price]]+(tbl_Inventory[[#This Row],[Cost Price]]*Inventory!$P$3))</f>
        <v>37492.906999999999</v>
      </c>
      <c r="I549" s="89" t="str">
        <f>IF(tbl_Inventory[[#This Row],[Num In Stock]]&lt;$P$5,"Y","")</f>
        <v>Y</v>
      </c>
      <c r="J549" s="90" t="str">
        <f>IF(AND(tbl_Inventory[[#This Row],[Num In Stock]]&lt;Inventory!$P$5,NOT(tbl_Inventory[[#This Row],[On Backorder]]="Y")),"Y","")</f>
        <v>Y</v>
      </c>
      <c r="K549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10</v>
      </c>
      <c r="L549" s="27">
        <f>IF(tbl_Inventory[[#This Row],[Reorder?]]="Y",VLOOKUP(tbl_Inventory[[#This Row],[Category]],tbl_ReorderQty[],2,FALSE),0)</f>
        <v>10</v>
      </c>
      <c r="M549"/>
      <c r="N549" s="8"/>
      <c r="O549" s="9"/>
      <c r="P549" s="8"/>
      <c r="R549"/>
      <c r="S549" s="8"/>
      <c r="AC549" s="17">
        <v>32995</v>
      </c>
    </row>
    <row r="550" spans="1:29" x14ac:dyDescent="0.35">
      <c r="A550" s="22" t="s">
        <v>1116</v>
      </c>
      <c r="B550" s="34" t="s">
        <v>1117</v>
      </c>
      <c r="C550" s="35" t="s">
        <v>24</v>
      </c>
      <c r="D550" s="35">
        <v>11</v>
      </c>
      <c r="E550" s="35" t="s">
        <v>22</v>
      </c>
      <c r="F550" s="36" t="s">
        <v>25</v>
      </c>
      <c r="G550" s="16">
        <v>18650.7</v>
      </c>
      <c r="H550" s="25">
        <f>IF(tbl_Inventory[[#This Row],[Premium?]]="y",tbl_Inventory[[#This Row],[Cost Price]]+(tbl_Inventory[[#This Row],[Cost Price]]*Inventory!$P$4),tbl_Inventory[[#This Row],[Cost Price]]+(tbl_Inventory[[#This Row],[Cost Price]]*Inventory!$P$3))</f>
        <v>23313.375</v>
      </c>
      <c r="I550" s="89" t="str">
        <f>IF(tbl_Inventory[[#This Row],[Num In Stock]]&lt;$P$5,"Y","")</f>
        <v/>
      </c>
      <c r="J550" s="90" t="str">
        <f>IF(AND(tbl_Inventory[[#This Row],[Num In Stock]]&lt;Inventory!$P$5,NOT(tbl_Inventory[[#This Row],[On Backorder]]="Y")),"Y","")</f>
        <v/>
      </c>
      <c r="K550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50" s="27">
        <f>IF(tbl_Inventory[[#This Row],[Reorder?]]="Y",VLOOKUP(tbl_Inventory[[#This Row],[Category]],tbl_ReorderQty[],2,FALSE),0)</f>
        <v>0</v>
      </c>
      <c r="M550"/>
      <c r="N550" s="8"/>
      <c r="O550" s="9"/>
      <c r="P550" s="8"/>
      <c r="R550"/>
      <c r="S550" s="8"/>
      <c r="AC550" s="17">
        <v>32995</v>
      </c>
    </row>
    <row r="551" spans="1:29" x14ac:dyDescent="0.35">
      <c r="A551" s="22" t="s">
        <v>1120</v>
      </c>
      <c r="B551" s="34" t="s">
        <v>1121</v>
      </c>
      <c r="C551" s="35" t="s">
        <v>24</v>
      </c>
      <c r="D551" s="35">
        <v>11</v>
      </c>
      <c r="E551" s="35" t="s">
        <v>22</v>
      </c>
      <c r="F551" s="36" t="s">
        <v>22</v>
      </c>
      <c r="G551" s="16">
        <v>26559.75</v>
      </c>
      <c r="H551" s="25">
        <f>IF(tbl_Inventory[[#This Row],[Premium?]]="y",tbl_Inventory[[#This Row],[Cost Price]]+(tbl_Inventory[[#This Row],[Cost Price]]*Inventory!$P$4),tbl_Inventory[[#This Row],[Cost Price]]+(tbl_Inventory[[#This Row],[Cost Price]]*Inventory!$P$3))</f>
        <v>31340.505000000001</v>
      </c>
      <c r="I551" s="89" t="str">
        <f>IF(tbl_Inventory[[#This Row],[Num In Stock]]&lt;$P$5,"Y","")</f>
        <v/>
      </c>
      <c r="J551" s="90" t="str">
        <f>IF(AND(tbl_Inventory[[#This Row],[Num In Stock]]&lt;Inventory!$P$5,NOT(tbl_Inventory[[#This Row],[On Backorder]]="Y")),"Y","")</f>
        <v/>
      </c>
      <c r="K551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51" s="27">
        <f>IF(tbl_Inventory[[#This Row],[Reorder?]]="Y",VLOOKUP(tbl_Inventory[[#This Row],[Category]],tbl_ReorderQty[],2,FALSE),0)</f>
        <v>0</v>
      </c>
      <c r="M551"/>
      <c r="N551" s="8"/>
      <c r="O551" s="9"/>
      <c r="P551" s="8"/>
      <c r="R551"/>
      <c r="S551" s="8"/>
      <c r="AC551" s="17">
        <v>13195</v>
      </c>
    </row>
    <row r="552" spans="1:29" x14ac:dyDescent="0.35">
      <c r="A552" s="22" t="s">
        <v>186</v>
      </c>
      <c r="B552" s="34" t="s">
        <v>187</v>
      </c>
      <c r="C552" s="35" t="s">
        <v>28</v>
      </c>
      <c r="D552" s="35">
        <v>9</v>
      </c>
      <c r="E552" s="35" t="s">
        <v>25</v>
      </c>
      <c r="F552" s="36" t="s">
        <v>22</v>
      </c>
      <c r="G552" s="16">
        <v>2937.15</v>
      </c>
      <c r="H552" s="25">
        <f>IF(tbl_Inventory[[#This Row],[Premium?]]="y",tbl_Inventory[[#This Row],[Cost Price]]+(tbl_Inventory[[#This Row],[Cost Price]]*Inventory!$P$4),tbl_Inventory[[#This Row],[Cost Price]]+(tbl_Inventory[[#This Row],[Cost Price]]*Inventory!$P$3))</f>
        <v>3465.837</v>
      </c>
      <c r="I552" s="89" t="str">
        <f>IF(tbl_Inventory[[#This Row],[Num In Stock]]&lt;$P$5,"Y","")</f>
        <v>Y</v>
      </c>
      <c r="J552" s="90" t="str">
        <f>IF(AND(tbl_Inventory[[#This Row],[Num In Stock]]&lt;Inventory!$P$5,NOT(tbl_Inventory[[#This Row],[On Backorder]]="Y")),"Y","")</f>
        <v/>
      </c>
      <c r="K552" s="26">
        <f>IF(tbl_Inventory[[#This Row],[Reorder?]]="Y",IF(tbl_Inventory[[#This Row],[Category]]="A",$O$9,IF(tbl_Inventory[[#This Row],[Category]]="B",$O$10,IF(tbl_Inventory[[#This Row],[Category]]="C",$O$11,IF(tbl_Inventory[[#This Row],[Category]]="D",$O$12,"")))),0)</f>
        <v>0</v>
      </c>
      <c r="L552" s="27">
        <f>IF(tbl_Inventory[[#This Row],[Reorder?]]="Y",VLOOKUP(tbl_Inventory[[#This Row],[Category]],tbl_ReorderQty[],2,FALSE),0)</f>
        <v>0</v>
      </c>
      <c r="M552"/>
      <c r="N552" s="8"/>
      <c r="O552" s="9"/>
      <c r="P552" s="8"/>
      <c r="R552"/>
      <c r="S552" s="8"/>
      <c r="AC552" s="17">
        <v>7695</v>
      </c>
    </row>
    <row r="553" spans="1:29" x14ac:dyDescent="0.35">
      <c r="A553"/>
      <c r="B553"/>
      <c r="C553"/>
      <c r="D553"/>
      <c r="E553"/>
      <c r="F553"/>
      <c r="G553"/>
      <c r="J553"/>
      <c r="K553"/>
      <c r="L553"/>
      <c r="M553"/>
      <c r="N553" s="8"/>
      <c r="O553" s="9"/>
      <c r="P553" s="8"/>
      <c r="R553"/>
      <c r="S553" s="8"/>
      <c r="AC553" s="17">
        <v>325</v>
      </c>
    </row>
    <row r="554" spans="1:29" x14ac:dyDescent="0.35">
      <c r="A554"/>
      <c r="B554"/>
      <c r="C554"/>
      <c r="D554"/>
      <c r="E554"/>
      <c r="F554"/>
      <c r="G554"/>
      <c r="J554"/>
      <c r="K554"/>
      <c r="L554"/>
      <c r="M554"/>
      <c r="N554" s="8"/>
      <c r="O554" s="9"/>
      <c r="P554" s="8"/>
      <c r="R554"/>
      <c r="S554" s="8"/>
      <c r="AC554" s="17">
        <v>490</v>
      </c>
    </row>
    <row r="555" spans="1:29" x14ac:dyDescent="0.35">
      <c r="A555"/>
      <c r="B555"/>
      <c r="C555"/>
      <c r="D555"/>
      <c r="E555"/>
      <c r="F555"/>
      <c r="G555"/>
      <c r="J555"/>
      <c r="K555"/>
      <c r="L555"/>
      <c r="M555"/>
      <c r="N555" s="8"/>
      <c r="O555" s="9"/>
      <c r="P555" s="8"/>
      <c r="R555"/>
      <c r="S555" s="8"/>
      <c r="AC555" s="17">
        <v>490</v>
      </c>
    </row>
    <row r="556" spans="1:29" x14ac:dyDescent="0.35">
      <c r="A556"/>
      <c r="B556"/>
      <c r="C556"/>
      <c r="D556"/>
      <c r="E556"/>
      <c r="F556"/>
      <c r="G556"/>
      <c r="J556"/>
      <c r="K556"/>
      <c r="L556"/>
      <c r="M556"/>
      <c r="N556" s="8"/>
      <c r="O556" s="9"/>
      <c r="P556" s="8"/>
      <c r="R556"/>
      <c r="S556" s="8"/>
      <c r="AC556" s="17">
        <v>1095</v>
      </c>
    </row>
    <row r="557" spans="1:29" x14ac:dyDescent="0.35">
      <c r="A557"/>
      <c r="B557"/>
      <c r="C557"/>
      <c r="D557"/>
      <c r="E557"/>
      <c r="F557"/>
      <c r="G557"/>
      <c r="J557"/>
      <c r="K557"/>
      <c r="L557"/>
      <c r="M557"/>
      <c r="N557" s="8"/>
      <c r="O557" s="9"/>
      <c r="P557" s="8"/>
      <c r="R557"/>
      <c r="S557" s="8"/>
      <c r="AC557" s="17">
        <v>4395</v>
      </c>
    </row>
    <row r="558" spans="1:29" x14ac:dyDescent="0.35">
      <c r="A558"/>
      <c r="B558"/>
      <c r="C558"/>
      <c r="D558"/>
      <c r="E558"/>
      <c r="F558"/>
      <c r="G558"/>
      <c r="J558"/>
      <c r="K558"/>
      <c r="L558"/>
      <c r="M558"/>
      <c r="N558" s="8"/>
      <c r="O558" s="9"/>
      <c r="P558" s="8"/>
      <c r="R558"/>
      <c r="S558" s="8"/>
      <c r="AC558" s="17">
        <v>5495</v>
      </c>
    </row>
    <row r="559" spans="1:29" x14ac:dyDescent="0.35">
      <c r="A559"/>
      <c r="B559"/>
      <c r="C559"/>
      <c r="D559"/>
      <c r="E559"/>
      <c r="F559"/>
      <c r="G559"/>
      <c r="J559"/>
      <c r="K559"/>
      <c r="L559"/>
      <c r="M559"/>
      <c r="N559" s="8"/>
      <c r="O559" s="9"/>
      <c r="P559" s="8"/>
      <c r="R559"/>
      <c r="S559" s="8"/>
      <c r="AC559" s="17">
        <v>5495</v>
      </c>
    </row>
    <row r="560" spans="1:29" x14ac:dyDescent="0.35">
      <c r="A560"/>
      <c r="B560"/>
      <c r="C560"/>
      <c r="D560"/>
      <c r="E560"/>
      <c r="F560"/>
      <c r="G560"/>
      <c r="J560"/>
      <c r="K560"/>
      <c r="L560"/>
      <c r="M560"/>
      <c r="N560" s="8"/>
      <c r="O560" s="9"/>
      <c r="P560" s="8"/>
      <c r="R560"/>
      <c r="S560" s="8"/>
      <c r="AC560" s="17">
        <v>5495</v>
      </c>
    </row>
    <row r="561" spans="1:29" x14ac:dyDescent="0.35">
      <c r="A561"/>
      <c r="B561"/>
      <c r="C561"/>
      <c r="D561"/>
      <c r="E561"/>
      <c r="F561"/>
      <c r="G561"/>
      <c r="J561"/>
      <c r="K561"/>
      <c r="L561"/>
      <c r="M561"/>
      <c r="N561" s="8"/>
      <c r="O561" s="9"/>
      <c r="P561" s="8"/>
      <c r="R561"/>
      <c r="S561" s="8"/>
      <c r="AC561" s="17">
        <v>5495</v>
      </c>
    </row>
    <row r="562" spans="1:29" x14ac:dyDescent="0.35">
      <c r="A562"/>
      <c r="B562"/>
      <c r="C562"/>
      <c r="D562"/>
      <c r="E562"/>
      <c r="F562"/>
      <c r="G562"/>
      <c r="J562"/>
      <c r="K562"/>
      <c r="L562"/>
      <c r="M562"/>
      <c r="N562" s="8"/>
      <c r="O562" s="9"/>
      <c r="P562" s="8"/>
      <c r="R562"/>
      <c r="S562" s="8"/>
      <c r="AC562" s="17">
        <v>5495</v>
      </c>
    </row>
    <row r="563" spans="1:29" x14ac:dyDescent="0.35">
      <c r="A563"/>
      <c r="B563"/>
      <c r="C563"/>
      <c r="D563"/>
      <c r="E563"/>
      <c r="F563"/>
      <c r="G563"/>
      <c r="J563"/>
      <c r="K563"/>
      <c r="L563"/>
      <c r="M563"/>
      <c r="N563" s="8"/>
      <c r="O563" s="9"/>
      <c r="P563" s="8"/>
      <c r="R563"/>
      <c r="S563" s="8"/>
      <c r="AC563" s="17">
        <v>5495</v>
      </c>
    </row>
    <row r="564" spans="1:29" x14ac:dyDescent="0.35">
      <c r="A564"/>
      <c r="B564"/>
      <c r="C564"/>
      <c r="D564"/>
      <c r="E564"/>
      <c r="F564"/>
      <c r="G564"/>
      <c r="J564"/>
      <c r="K564"/>
      <c r="L564"/>
      <c r="M564"/>
      <c r="N564" s="8"/>
      <c r="O564" s="9"/>
      <c r="P564" s="8"/>
      <c r="R564"/>
      <c r="S564" s="8"/>
      <c r="AC564" s="17">
        <v>5495</v>
      </c>
    </row>
    <row r="565" spans="1:29" x14ac:dyDescent="0.35">
      <c r="A565"/>
      <c r="B565"/>
      <c r="C565"/>
      <c r="D565"/>
      <c r="E565"/>
      <c r="F565"/>
      <c r="G565"/>
      <c r="J565"/>
      <c r="K565"/>
      <c r="L565"/>
      <c r="M565"/>
      <c r="N565" s="8"/>
      <c r="O565" s="9"/>
      <c r="P565" s="8"/>
      <c r="R565"/>
      <c r="S565" s="8"/>
      <c r="AC565" s="17">
        <v>5495</v>
      </c>
    </row>
    <row r="566" spans="1:29" x14ac:dyDescent="0.35">
      <c r="A566"/>
      <c r="B566"/>
      <c r="C566"/>
      <c r="D566"/>
      <c r="E566"/>
      <c r="F566"/>
      <c r="G566"/>
      <c r="J566"/>
      <c r="K566"/>
      <c r="L566"/>
      <c r="M566"/>
      <c r="N566" s="8"/>
      <c r="O566" s="9"/>
      <c r="P566" s="8"/>
      <c r="R566"/>
      <c r="S566" s="8"/>
      <c r="AC566" s="17">
        <v>5495</v>
      </c>
    </row>
    <row r="567" spans="1:29" x14ac:dyDescent="0.35">
      <c r="A567"/>
      <c r="B567"/>
      <c r="C567"/>
      <c r="D567"/>
      <c r="E567"/>
      <c r="F567"/>
      <c r="G567"/>
      <c r="J567"/>
      <c r="K567"/>
      <c r="L567"/>
      <c r="M567"/>
      <c r="N567" s="8"/>
      <c r="O567" s="9"/>
      <c r="P567" s="8"/>
      <c r="R567"/>
      <c r="S567" s="8"/>
      <c r="AC567" s="17">
        <v>39595</v>
      </c>
    </row>
    <row r="568" spans="1:29" x14ac:dyDescent="0.35">
      <c r="A568"/>
      <c r="B568"/>
      <c r="C568"/>
      <c r="D568"/>
      <c r="E568"/>
      <c r="F568"/>
      <c r="G568"/>
      <c r="J568"/>
      <c r="K568"/>
      <c r="L568"/>
      <c r="M568"/>
      <c r="N568" s="8"/>
      <c r="O568" s="9"/>
      <c r="P568" s="8"/>
      <c r="R568"/>
      <c r="S568" s="8"/>
      <c r="AC568" s="17">
        <v>29695</v>
      </c>
    </row>
    <row r="569" spans="1:29" x14ac:dyDescent="0.35">
      <c r="A569"/>
      <c r="B569"/>
      <c r="C569"/>
      <c r="D569"/>
      <c r="E569"/>
      <c r="F569"/>
      <c r="G569"/>
      <c r="J569"/>
      <c r="K569"/>
      <c r="L569"/>
      <c r="M569"/>
      <c r="N569" s="8"/>
      <c r="O569" s="9"/>
      <c r="P569" s="8"/>
      <c r="R569"/>
      <c r="S569" s="8"/>
      <c r="AC569" s="17">
        <v>19795</v>
      </c>
    </row>
    <row r="570" spans="1:29" x14ac:dyDescent="0.35">
      <c r="A570"/>
      <c r="B570"/>
      <c r="C570"/>
      <c r="D570"/>
      <c r="E570"/>
      <c r="F570"/>
      <c r="G570"/>
      <c r="J570"/>
      <c r="K570"/>
      <c r="L570"/>
      <c r="M570"/>
      <c r="N570" s="8"/>
      <c r="O570" s="9"/>
      <c r="P570" s="8"/>
      <c r="R570"/>
      <c r="S570" s="8"/>
      <c r="AC570" s="17">
        <v>41795</v>
      </c>
    </row>
    <row r="571" spans="1:29" x14ac:dyDescent="0.35">
      <c r="A571"/>
      <c r="B571"/>
      <c r="C571"/>
      <c r="D571"/>
      <c r="E571"/>
      <c r="F571"/>
      <c r="G571"/>
      <c r="J571"/>
      <c r="K571"/>
      <c r="L571"/>
      <c r="M571"/>
      <c r="N571" s="8"/>
      <c r="O571" s="9"/>
      <c r="P571" s="8"/>
      <c r="R571"/>
      <c r="S571" s="8"/>
      <c r="AC571" s="17">
        <v>31345</v>
      </c>
    </row>
    <row r="572" spans="1:29" x14ac:dyDescent="0.35">
      <c r="A572"/>
      <c r="B572"/>
      <c r="C572"/>
      <c r="D572"/>
      <c r="E572"/>
      <c r="F572"/>
      <c r="G572"/>
      <c r="J572"/>
      <c r="K572"/>
      <c r="L572"/>
      <c r="M572"/>
      <c r="N572" s="8"/>
      <c r="O572" s="9"/>
      <c r="P572" s="8"/>
      <c r="R572"/>
      <c r="S572" s="8"/>
      <c r="AC572" s="17">
        <v>20895</v>
      </c>
    </row>
    <row r="573" spans="1:29" x14ac:dyDescent="0.35">
      <c r="A573"/>
      <c r="B573"/>
      <c r="C573"/>
      <c r="D573"/>
      <c r="E573"/>
      <c r="F573"/>
      <c r="G573"/>
      <c r="J573"/>
      <c r="K573"/>
      <c r="L573"/>
      <c r="M573"/>
      <c r="N573" s="8"/>
      <c r="O573" s="9"/>
      <c r="P573" s="8"/>
      <c r="R573"/>
      <c r="S573" s="8"/>
      <c r="AC573" s="17">
        <v>8795</v>
      </c>
    </row>
    <row r="574" spans="1:29" x14ac:dyDescent="0.35">
      <c r="A574"/>
      <c r="B574"/>
      <c r="C574"/>
      <c r="D574"/>
      <c r="E574"/>
      <c r="F574"/>
      <c r="G574"/>
      <c r="J574"/>
      <c r="K574"/>
      <c r="L574"/>
      <c r="M574"/>
      <c r="N574" s="8"/>
      <c r="O574" s="9"/>
      <c r="P574" s="8"/>
      <c r="R574"/>
      <c r="S574" s="8"/>
      <c r="AC574" s="17">
        <v>32995</v>
      </c>
    </row>
    <row r="575" spans="1:29" x14ac:dyDescent="0.35">
      <c r="A575"/>
      <c r="B575"/>
      <c r="C575"/>
      <c r="D575"/>
      <c r="E575"/>
      <c r="F575"/>
      <c r="G575"/>
      <c r="J575"/>
      <c r="K575"/>
      <c r="L575"/>
      <c r="M575"/>
      <c r="N575" s="8"/>
      <c r="O575" s="9"/>
      <c r="P575" s="8"/>
      <c r="R575"/>
      <c r="S575" s="8"/>
      <c r="AC575" s="17">
        <v>21995</v>
      </c>
    </row>
    <row r="576" spans="1:29" x14ac:dyDescent="0.35">
      <c r="A576"/>
      <c r="B576"/>
      <c r="C576"/>
      <c r="D576"/>
      <c r="E576"/>
      <c r="F576"/>
      <c r="G576"/>
      <c r="J576"/>
      <c r="K576"/>
      <c r="L576"/>
      <c r="M576"/>
      <c r="N576" s="8"/>
      <c r="O576" s="9"/>
      <c r="P576" s="8"/>
      <c r="R576"/>
      <c r="S576" s="8"/>
      <c r="AC576" s="17">
        <v>21995</v>
      </c>
    </row>
    <row r="577" spans="1:29" x14ac:dyDescent="0.35">
      <c r="A577"/>
      <c r="B577"/>
      <c r="C577"/>
      <c r="D577"/>
      <c r="E577"/>
      <c r="F577"/>
      <c r="G577"/>
      <c r="J577"/>
      <c r="K577"/>
      <c r="L577"/>
      <c r="M577"/>
      <c r="N577" s="8"/>
      <c r="O577" s="9"/>
      <c r="P577" s="8"/>
      <c r="R577"/>
      <c r="S577" s="8"/>
      <c r="AC577" s="17">
        <v>21995</v>
      </c>
    </row>
    <row r="578" spans="1:29" x14ac:dyDescent="0.35">
      <c r="A578"/>
      <c r="B578"/>
      <c r="C578"/>
      <c r="D578"/>
      <c r="E578"/>
      <c r="F578"/>
      <c r="G578"/>
      <c r="J578"/>
      <c r="K578"/>
      <c r="L578"/>
      <c r="M578"/>
      <c r="N578" s="8"/>
      <c r="O578" s="9"/>
      <c r="P578" s="8"/>
      <c r="R578"/>
      <c r="S578" s="8"/>
      <c r="AC578" s="17">
        <v>148495</v>
      </c>
    </row>
    <row r="579" spans="1:29" x14ac:dyDescent="0.35">
      <c r="A579"/>
      <c r="B579"/>
      <c r="C579"/>
      <c r="D579"/>
      <c r="E579"/>
      <c r="F579"/>
      <c r="G579"/>
      <c r="J579"/>
      <c r="K579"/>
      <c r="L579"/>
      <c r="M579"/>
      <c r="N579" s="8"/>
      <c r="O579" s="9"/>
      <c r="P579" s="8"/>
      <c r="R579"/>
      <c r="S579" s="8"/>
      <c r="AC579" s="17">
        <v>98995</v>
      </c>
    </row>
    <row r="580" spans="1:29" x14ac:dyDescent="0.35">
      <c r="A580"/>
      <c r="B580"/>
      <c r="C580"/>
      <c r="D580"/>
      <c r="E580"/>
      <c r="F580"/>
      <c r="G580"/>
      <c r="J580"/>
      <c r="K580"/>
      <c r="L580"/>
      <c r="M580"/>
      <c r="N580" s="8"/>
      <c r="O580" s="9"/>
      <c r="P580" s="8"/>
      <c r="R580"/>
      <c r="S580" s="8"/>
      <c r="AC580" s="17">
        <v>148495</v>
      </c>
    </row>
    <row r="581" spans="1:29" x14ac:dyDescent="0.35">
      <c r="A581"/>
      <c r="B581"/>
      <c r="C581"/>
      <c r="D581"/>
      <c r="E581"/>
      <c r="F581"/>
      <c r="G581"/>
      <c r="J581"/>
      <c r="K581"/>
      <c r="L581"/>
      <c r="M581"/>
      <c r="N581" s="8"/>
      <c r="O581" s="9"/>
      <c r="P581" s="8"/>
      <c r="R581"/>
      <c r="S581" s="8"/>
      <c r="AC581" s="17">
        <v>98995</v>
      </c>
    </row>
    <row r="582" spans="1:29" x14ac:dyDescent="0.35">
      <c r="A582"/>
      <c r="B582"/>
      <c r="C582"/>
      <c r="D582"/>
      <c r="E582"/>
      <c r="F582"/>
      <c r="G582"/>
      <c r="J582"/>
      <c r="K582"/>
      <c r="L582"/>
      <c r="M582"/>
      <c r="N582" s="8"/>
      <c r="O582" s="9"/>
      <c r="P582" s="8"/>
      <c r="R582"/>
      <c r="S582" s="8"/>
      <c r="AC582" s="17">
        <v>65995</v>
      </c>
    </row>
    <row r="583" spans="1:29" x14ac:dyDescent="0.35">
      <c r="A583"/>
      <c r="B583"/>
      <c r="C583"/>
      <c r="D583"/>
      <c r="E583"/>
      <c r="F583"/>
      <c r="G583"/>
      <c r="J583"/>
      <c r="K583"/>
      <c r="L583"/>
      <c r="M583"/>
      <c r="N583" s="8"/>
      <c r="O583" s="9"/>
      <c r="P583" s="8"/>
      <c r="R583"/>
      <c r="S583" s="8"/>
      <c r="AC583" s="17">
        <v>10445</v>
      </c>
    </row>
    <row r="584" spans="1:29" x14ac:dyDescent="0.35">
      <c r="A584"/>
      <c r="B584"/>
      <c r="C584"/>
      <c r="D584"/>
      <c r="E584"/>
      <c r="F584"/>
      <c r="G584"/>
      <c r="J584"/>
      <c r="K584"/>
      <c r="L584"/>
      <c r="M584"/>
      <c r="N584" s="8"/>
      <c r="O584" s="9"/>
      <c r="P584" s="8"/>
      <c r="R584"/>
      <c r="S584" s="8"/>
      <c r="AC584" s="17">
        <v>7145</v>
      </c>
    </row>
    <row r="585" spans="1:29" x14ac:dyDescent="0.35">
      <c r="A585"/>
      <c r="B585"/>
      <c r="C585"/>
      <c r="D585"/>
      <c r="E585"/>
      <c r="F585"/>
      <c r="G585"/>
      <c r="J585"/>
      <c r="K585"/>
      <c r="L585"/>
      <c r="M585"/>
      <c r="N585" s="8"/>
      <c r="O585" s="9"/>
      <c r="P585" s="8"/>
      <c r="R585"/>
      <c r="S585" s="8"/>
      <c r="AC585" s="17">
        <v>5495</v>
      </c>
    </row>
    <row r="586" spans="1:29" x14ac:dyDescent="0.35">
      <c r="A586"/>
      <c r="B586"/>
      <c r="C586"/>
      <c r="D586"/>
      <c r="E586"/>
      <c r="F586"/>
      <c r="G586"/>
      <c r="J586"/>
      <c r="K586"/>
      <c r="L586"/>
      <c r="M586"/>
      <c r="N586" s="8"/>
      <c r="O586" s="9"/>
      <c r="P586" s="8"/>
      <c r="R586"/>
      <c r="S586" s="8"/>
      <c r="AC586" s="17">
        <v>8245</v>
      </c>
    </row>
    <row r="587" spans="1:29" x14ac:dyDescent="0.35">
      <c r="A587"/>
      <c r="B587"/>
      <c r="C587"/>
      <c r="D587"/>
      <c r="E587"/>
      <c r="F587"/>
      <c r="G587"/>
      <c r="J587"/>
      <c r="K587"/>
      <c r="L587"/>
      <c r="M587"/>
      <c r="N587" s="8"/>
      <c r="O587" s="9"/>
      <c r="P587" s="8"/>
      <c r="R587"/>
      <c r="S587" s="8"/>
      <c r="AC587" s="17">
        <v>3845</v>
      </c>
    </row>
    <row r="588" spans="1:29" x14ac:dyDescent="0.35">
      <c r="A588"/>
      <c r="B588"/>
      <c r="C588"/>
      <c r="D588"/>
      <c r="E588"/>
      <c r="F588"/>
      <c r="G588"/>
      <c r="J588"/>
      <c r="K588"/>
      <c r="L588"/>
      <c r="M588"/>
      <c r="N588" s="8"/>
      <c r="O588" s="9"/>
      <c r="P588" s="8"/>
      <c r="R588"/>
      <c r="S588" s="8"/>
      <c r="AC588" s="17">
        <v>2195</v>
      </c>
    </row>
    <row r="589" spans="1:29" x14ac:dyDescent="0.35">
      <c r="A589"/>
      <c r="B589"/>
      <c r="C589"/>
      <c r="D589"/>
      <c r="E589"/>
      <c r="F589"/>
      <c r="G589"/>
      <c r="J589"/>
      <c r="K589"/>
      <c r="L589"/>
      <c r="M589"/>
      <c r="N589" s="8"/>
      <c r="O589" s="9"/>
      <c r="P589" s="8"/>
      <c r="R589"/>
      <c r="S589" s="8"/>
      <c r="AC589" s="17">
        <v>2195</v>
      </c>
    </row>
    <row r="590" spans="1:29" x14ac:dyDescent="0.35">
      <c r="A590"/>
      <c r="B590"/>
      <c r="C590"/>
      <c r="D590"/>
      <c r="E590"/>
      <c r="F590"/>
      <c r="G590"/>
      <c r="J590"/>
      <c r="K590"/>
      <c r="L590"/>
      <c r="M590"/>
      <c r="N590" s="8"/>
      <c r="O590" s="9"/>
      <c r="P590" s="8"/>
      <c r="R590"/>
      <c r="S590" s="8"/>
      <c r="AC590" s="17">
        <v>3295</v>
      </c>
    </row>
    <row r="591" spans="1:29" x14ac:dyDescent="0.35">
      <c r="A591"/>
      <c r="B591"/>
      <c r="C591"/>
      <c r="D591"/>
      <c r="E591"/>
      <c r="F591"/>
      <c r="G591"/>
      <c r="J591"/>
      <c r="K591"/>
      <c r="L591"/>
      <c r="M591"/>
      <c r="N591" s="8"/>
      <c r="O591" s="9"/>
      <c r="P591" s="8"/>
      <c r="R591"/>
      <c r="S591" s="8"/>
      <c r="AC591" s="17">
        <v>3295</v>
      </c>
    </row>
    <row r="592" spans="1:29" x14ac:dyDescent="0.35">
      <c r="A592"/>
      <c r="B592"/>
      <c r="C592"/>
      <c r="D592"/>
      <c r="E592"/>
      <c r="F592"/>
      <c r="G592"/>
      <c r="J592"/>
      <c r="K592"/>
      <c r="L592"/>
      <c r="M592"/>
      <c r="N592" s="8"/>
      <c r="O592" s="9"/>
      <c r="P592" s="8"/>
      <c r="R592"/>
      <c r="S592" s="8"/>
      <c r="AC592" s="17">
        <v>1095</v>
      </c>
    </row>
    <row r="593" spans="1:29" x14ac:dyDescent="0.35">
      <c r="A593"/>
      <c r="B593"/>
      <c r="C593"/>
      <c r="D593"/>
      <c r="E593"/>
      <c r="F593"/>
      <c r="G593"/>
      <c r="J593"/>
      <c r="K593"/>
      <c r="L593"/>
      <c r="M593"/>
      <c r="N593" s="8"/>
      <c r="O593" s="9"/>
      <c r="P593" s="8"/>
      <c r="R593"/>
      <c r="S593" s="8"/>
      <c r="AC593" s="17">
        <v>1095</v>
      </c>
    </row>
    <row r="594" spans="1:29" x14ac:dyDescent="0.35">
      <c r="A594"/>
      <c r="B594"/>
      <c r="C594"/>
      <c r="D594"/>
      <c r="E594"/>
      <c r="F594"/>
      <c r="G594"/>
      <c r="J594"/>
      <c r="K594"/>
      <c r="L594"/>
      <c r="M594"/>
      <c r="N594" s="8"/>
      <c r="O594" s="9"/>
      <c r="P594" s="8"/>
      <c r="R594"/>
      <c r="S594" s="8"/>
      <c r="AC594" s="17">
        <v>825</v>
      </c>
    </row>
    <row r="595" spans="1:29" x14ac:dyDescent="0.35">
      <c r="A595"/>
      <c r="B595"/>
      <c r="C595"/>
      <c r="D595"/>
      <c r="E595"/>
      <c r="F595"/>
      <c r="G595"/>
      <c r="J595"/>
      <c r="K595"/>
      <c r="L595"/>
      <c r="M595"/>
      <c r="N595" s="8"/>
      <c r="O595" s="9"/>
      <c r="P595" s="8"/>
      <c r="R595"/>
      <c r="S595" s="8"/>
      <c r="AC595" s="17">
        <v>545</v>
      </c>
    </row>
    <row r="596" spans="1:29" x14ac:dyDescent="0.35">
      <c r="A596"/>
      <c r="B596"/>
      <c r="C596"/>
      <c r="D596"/>
      <c r="E596"/>
      <c r="F596"/>
      <c r="G596"/>
      <c r="J596"/>
      <c r="K596"/>
      <c r="L596"/>
      <c r="M596"/>
      <c r="N596" s="8"/>
      <c r="O596" s="9"/>
      <c r="P596" s="8"/>
      <c r="R596"/>
      <c r="S596" s="8"/>
      <c r="AC596" s="17">
        <v>198</v>
      </c>
    </row>
    <row r="597" spans="1:29" x14ac:dyDescent="0.35">
      <c r="A597"/>
      <c r="B597"/>
      <c r="C597"/>
      <c r="D597"/>
      <c r="E597"/>
      <c r="F597"/>
      <c r="G597"/>
      <c r="J597"/>
      <c r="K597"/>
      <c r="L597"/>
      <c r="M597"/>
      <c r="N597" s="8"/>
      <c r="O597" s="9"/>
      <c r="P597" s="8"/>
      <c r="R597"/>
      <c r="S597" s="8"/>
      <c r="AC597" s="17">
        <v>198</v>
      </c>
    </row>
    <row r="598" spans="1:29" x14ac:dyDescent="0.35">
      <c r="A598"/>
      <c r="B598"/>
      <c r="C598"/>
      <c r="D598"/>
      <c r="E598"/>
      <c r="F598"/>
      <c r="G598"/>
      <c r="J598"/>
      <c r="K598"/>
      <c r="L598"/>
      <c r="M598"/>
      <c r="N598" s="8"/>
      <c r="O598" s="9"/>
      <c r="P598" s="8"/>
      <c r="R598"/>
      <c r="S598" s="8"/>
      <c r="AC598" s="17">
        <v>198</v>
      </c>
    </row>
    <row r="599" spans="1:29" x14ac:dyDescent="0.35">
      <c r="A599"/>
      <c r="B599"/>
      <c r="C599"/>
      <c r="D599"/>
      <c r="E599"/>
      <c r="F599"/>
      <c r="G599"/>
      <c r="J599"/>
      <c r="K599"/>
      <c r="L599"/>
      <c r="M599"/>
      <c r="N599" s="8"/>
      <c r="O599" s="9"/>
      <c r="P599" s="8"/>
      <c r="R599"/>
      <c r="S599" s="8"/>
      <c r="AC599" s="17">
        <v>198</v>
      </c>
    </row>
    <row r="600" spans="1:29" x14ac:dyDescent="0.35">
      <c r="A600"/>
      <c r="B600"/>
      <c r="C600"/>
      <c r="D600"/>
      <c r="E600"/>
      <c r="F600"/>
      <c r="G600"/>
      <c r="J600"/>
      <c r="K600"/>
      <c r="L600"/>
      <c r="M600"/>
      <c r="N600" s="8"/>
      <c r="O600" s="9"/>
      <c r="P600" s="8"/>
      <c r="R600"/>
      <c r="S600" s="8"/>
      <c r="AC600" s="17">
        <v>198</v>
      </c>
    </row>
    <row r="601" spans="1:29" x14ac:dyDescent="0.35">
      <c r="A601"/>
      <c r="B601"/>
      <c r="C601"/>
      <c r="D601"/>
      <c r="E601"/>
      <c r="F601"/>
      <c r="G601"/>
      <c r="J601"/>
      <c r="K601"/>
      <c r="L601"/>
      <c r="M601"/>
      <c r="N601" s="8"/>
      <c r="O601" s="9"/>
      <c r="P601" s="8"/>
      <c r="R601"/>
      <c r="S601" s="8"/>
      <c r="AC601" s="17">
        <v>198</v>
      </c>
    </row>
    <row r="602" spans="1:29" x14ac:dyDescent="0.35">
      <c r="A602"/>
      <c r="B602"/>
      <c r="C602"/>
      <c r="D602"/>
      <c r="E602"/>
      <c r="F602"/>
      <c r="G602"/>
      <c r="J602"/>
      <c r="K602"/>
      <c r="L602"/>
      <c r="M602"/>
      <c r="N602" s="8"/>
      <c r="O602" s="9"/>
      <c r="P602" s="8"/>
      <c r="R602"/>
      <c r="S602" s="8"/>
      <c r="AC602" s="17">
        <v>195</v>
      </c>
    </row>
    <row r="603" spans="1:29" x14ac:dyDescent="0.35">
      <c r="A603"/>
      <c r="B603"/>
      <c r="C603"/>
      <c r="D603"/>
      <c r="E603"/>
      <c r="F603"/>
      <c r="G603"/>
      <c r="J603"/>
      <c r="K603"/>
      <c r="L603"/>
      <c r="M603"/>
      <c r="N603" s="8"/>
      <c r="O603" s="9"/>
      <c r="P603" s="8"/>
      <c r="R603"/>
      <c r="S603" s="8"/>
      <c r="AC603" s="17">
        <v>165</v>
      </c>
    </row>
    <row r="604" spans="1:29" x14ac:dyDescent="0.35">
      <c r="A604"/>
      <c r="B604"/>
      <c r="C604"/>
      <c r="D604"/>
      <c r="E604"/>
      <c r="F604"/>
      <c r="G604"/>
      <c r="J604"/>
      <c r="K604"/>
      <c r="L604"/>
      <c r="M604"/>
      <c r="N604" s="8"/>
      <c r="O604" s="9"/>
      <c r="P604" s="8"/>
      <c r="R604"/>
      <c r="S604" s="8"/>
      <c r="AC604" s="17">
        <v>135</v>
      </c>
    </row>
    <row r="605" spans="1:29" x14ac:dyDescent="0.35">
      <c r="A605"/>
      <c r="B605"/>
      <c r="C605"/>
      <c r="D605"/>
      <c r="E605"/>
      <c r="F605"/>
      <c r="G605"/>
      <c r="J605"/>
      <c r="K605"/>
      <c r="L605"/>
      <c r="M605"/>
      <c r="N605" s="8"/>
      <c r="O605" s="9"/>
      <c r="P605" s="8"/>
      <c r="R605"/>
      <c r="S605" s="8"/>
      <c r="AC605" s="17">
        <v>765</v>
      </c>
    </row>
    <row r="606" spans="1:29" x14ac:dyDescent="0.35">
      <c r="A606"/>
      <c r="B606"/>
      <c r="C606"/>
      <c r="D606"/>
      <c r="E606"/>
      <c r="F606"/>
      <c r="G606"/>
      <c r="J606"/>
      <c r="K606"/>
      <c r="L606"/>
      <c r="M606"/>
      <c r="N606" s="8"/>
      <c r="O606" s="9"/>
      <c r="P606" s="8"/>
      <c r="R606"/>
      <c r="S606" s="8"/>
      <c r="AC606" s="17">
        <v>1370</v>
      </c>
    </row>
    <row r="607" spans="1:29" x14ac:dyDescent="0.35">
      <c r="A607"/>
      <c r="B607"/>
      <c r="C607"/>
      <c r="D607"/>
      <c r="E607"/>
      <c r="F607"/>
      <c r="G607"/>
      <c r="J607"/>
      <c r="K607"/>
      <c r="L607"/>
      <c r="M607"/>
      <c r="N607" s="8"/>
      <c r="O607" s="9"/>
      <c r="P607" s="8"/>
      <c r="R607"/>
      <c r="S607" s="8"/>
      <c r="AC607" s="17">
        <v>2745</v>
      </c>
    </row>
    <row r="608" spans="1:29" x14ac:dyDescent="0.35">
      <c r="A608"/>
      <c r="B608"/>
      <c r="C608"/>
      <c r="D608"/>
      <c r="E608"/>
      <c r="F608"/>
      <c r="G608"/>
      <c r="J608"/>
      <c r="K608"/>
      <c r="L608"/>
      <c r="M608"/>
      <c r="N608" s="8"/>
      <c r="O608" s="9"/>
      <c r="P608" s="8"/>
      <c r="R608"/>
      <c r="S608" s="8"/>
      <c r="AC608" s="17">
        <v>10995</v>
      </c>
    </row>
    <row r="609" spans="1:29" x14ac:dyDescent="0.35">
      <c r="A609"/>
      <c r="B609"/>
      <c r="C609"/>
      <c r="D609"/>
      <c r="E609"/>
      <c r="F609"/>
      <c r="G609"/>
      <c r="J609"/>
      <c r="K609"/>
      <c r="L609"/>
      <c r="M609"/>
      <c r="N609" s="8"/>
      <c r="O609" s="9"/>
      <c r="P609" s="8"/>
      <c r="R609"/>
      <c r="S609" s="8"/>
      <c r="AC609" s="17">
        <v>17595</v>
      </c>
    </row>
    <row r="610" spans="1:29" x14ac:dyDescent="0.35">
      <c r="A610"/>
      <c r="B610"/>
      <c r="C610"/>
      <c r="D610"/>
      <c r="E610"/>
      <c r="F610"/>
      <c r="G610"/>
      <c r="J610"/>
      <c r="K610"/>
      <c r="L610"/>
      <c r="M610"/>
      <c r="N610" s="8"/>
      <c r="O610" s="9"/>
      <c r="P610" s="8"/>
      <c r="R610"/>
      <c r="S610" s="8"/>
      <c r="AC610" s="17">
        <v>1095</v>
      </c>
    </row>
    <row r="611" spans="1:29" x14ac:dyDescent="0.35">
      <c r="A611"/>
      <c r="B611"/>
      <c r="C611"/>
      <c r="D611"/>
      <c r="E611"/>
      <c r="F611"/>
      <c r="G611"/>
      <c r="J611"/>
      <c r="K611"/>
      <c r="L611"/>
      <c r="M611"/>
      <c r="N611" s="8"/>
      <c r="O611" s="9"/>
      <c r="P611" s="8"/>
      <c r="R611"/>
      <c r="S611" s="8"/>
      <c r="AC611" s="17">
        <v>21995</v>
      </c>
    </row>
    <row r="612" spans="1:29" x14ac:dyDescent="0.35">
      <c r="A612"/>
      <c r="B612"/>
      <c r="C612"/>
      <c r="D612"/>
      <c r="E612"/>
      <c r="F612"/>
      <c r="G612"/>
      <c r="J612"/>
      <c r="K612"/>
      <c r="L612"/>
      <c r="M612"/>
      <c r="N612" s="8"/>
      <c r="O612" s="9"/>
      <c r="P612" s="8"/>
      <c r="R612"/>
      <c r="S612" s="8"/>
      <c r="AC612" s="17">
        <v>21995</v>
      </c>
    </row>
    <row r="613" spans="1:29" x14ac:dyDescent="0.35">
      <c r="A613"/>
      <c r="B613"/>
      <c r="C613"/>
      <c r="D613"/>
      <c r="E613"/>
      <c r="F613"/>
      <c r="G613"/>
      <c r="J613"/>
      <c r="K613"/>
      <c r="L613"/>
      <c r="M613"/>
      <c r="N613" s="8"/>
      <c r="O613" s="9"/>
      <c r="P613" s="8"/>
      <c r="R613"/>
      <c r="S613" s="8"/>
      <c r="AC613" s="17">
        <v>21995</v>
      </c>
    </row>
    <row r="614" spans="1:29" x14ac:dyDescent="0.35">
      <c r="A614"/>
      <c r="B614"/>
      <c r="C614"/>
      <c r="D614"/>
      <c r="E614"/>
      <c r="F614"/>
      <c r="G614"/>
      <c r="J614"/>
      <c r="K614"/>
      <c r="L614"/>
      <c r="M614"/>
      <c r="N614" s="8"/>
      <c r="O614" s="9"/>
      <c r="P614" s="8"/>
      <c r="R614"/>
      <c r="S614" s="8"/>
      <c r="AC614" s="17">
        <v>21995</v>
      </c>
    </row>
    <row r="615" spans="1:29" x14ac:dyDescent="0.35">
      <c r="A615"/>
      <c r="B615"/>
      <c r="C615"/>
      <c r="D615"/>
      <c r="E615"/>
      <c r="F615"/>
      <c r="G615"/>
      <c r="J615"/>
      <c r="K615"/>
      <c r="L615"/>
      <c r="M615"/>
      <c r="N615" s="8"/>
      <c r="O615" s="9"/>
      <c r="P615" s="8"/>
      <c r="R615"/>
      <c r="S615" s="8"/>
      <c r="AC615" s="17">
        <v>21995</v>
      </c>
    </row>
    <row r="616" spans="1:29" x14ac:dyDescent="0.35">
      <c r="A616"/>
      <c r="B616"/>
      <c r="C616"/>
      <c r="D616"/>
      <c r="E616"/>
      <c r="F616"/>
      <c r="G616"/>
      <c r="J616"/>
      <c r="K616"/>
      <c r="L616"/>
      <c r="M616"/>
      <c r="N616" s="8"/>
      <c r="O616" s="9"/>
      <c r="P616" s="8"/>
      <c r="R616"/>
      <c r="S616" s="8"/>
      <c r="AC616" s="17">
        <v>21995</v>
      </c>
    </row>
    <row r="617" spans="1:29" x14ac:dyDescent="0.35">
      <c r="A617"/>
      <c r="B617"/>
      <c r="C617"/>
      <c r="D617"/>
      <c r="E617"/>
      <c r="F617"/>
      <c r="G617"/>
      <c r="J617"/>
      <c r="K617"/>
      <c r="L617"/>
      <c r="M617"/>
      <c r="N617" s="8"/>
      <c r="O617" s="9"/>
      <c r="P617" s="8"/>
      <c r="R617"/>
      <c r="S617" s="8"/>
      <c r="AC617" s="17">
        <v>21995</v>
      </c>
    </row>
    <row r="618" spans="1:29" x14ac:dyDescent="0.35">
      <c r="A618"/>
      <c r="B618"/>
      <c r="C618"/>
      <c r="D618"/>
      <c r="E618"/>
      <c r="F618"/>
      <c r="G618"/>
      <c r="J618"/>
      <c r="K618"/>
      <c r="L618"/>
      <c r="M618"/>
      <c r="N618" s="8"/>
      <c r="O618" s="9"/>
      <c r="P618" s="8"/>
      <c r="R618"/>
      <c r="S618" s="8"/>
      <c r="AC618" s="17">
        <v>21995</v>
      </c>
    </row>
    <row r="619" spans="1:29" x14ac:dyDescent="0.35">
      <c r="A619"/>
      <c r="B619"/>
      <c r="C619"/>
      <c r="D619"/>
      <c r="E619"/>
      <c r="F619"/>
      <c r="G619"/>
      <c r="J619"/>
      <c r="K619"/>
      <c r="L619"/>
      <c r="M619"/>
      <c r="N619" s="8"/>
      <c r="O619" s="9"/>
      <c r="P619" s="8"/>
      <c r="R619"/>
      <c r="S619" s="8"/>
      <c r="AC619" s="17">
        <v>21995</v>
      </c>
    </row>
    <row r="620" spans="1:29" x14ac:dyDescent="0.35">
      <c r="A620"/>
      <c r="B620"/>
      <c r="C620"/>
      <c r="D620"/>
      <c r="E620"/>
      <c r="F620"/>
      <c r="G620"/>
      <c r="J620"/>
      <c r="K620"/>
      <c r="L620"/>
      <c r="M620"/>
      <c r="N620" s="8"/>
      <c r="O620" s="9"/>
      <c r="P620" s="8"/>
      <c r="R620"/>
      <c r="S620" s="8"/>
      <c r="AC620" s="17">
        <v>21995</v>
      </c>
    </row>
    <row r="621" spans="1:29" x14ac:dyDescent="0.35">
      <c r="A621"/>
      <c r="B621"/>
      <c r="C621"/>
      <c r="D621"/>
      <c r="E621"/>
      <c r="F621"/>
      <c r="G621"/>
      <c r="J621"/>
      <c r="K621"/>
      <c r="L621"/>
      <c r="M621"/>
      <c r="N621" s="8"/>
      <c r="O621" s="9"/>
      <c r="P621" s="8"/>
      <c r="R621"/>
      <c r="S621" s="8"/>
      <c r="AC621" s="17">
        <v>21995</v>
      </c>
    </row>
    <row r="622" spans="1:29" x14ac:dyDescent="0.35">
      <c r="A622"/>
      <c r="B622"/>
      <c r="C622"/>
      <c r="D622"/>
      <c r="E622"/>
      <c r="F622"/>
      <c r="G622"/>
      <c r="J622"/>
      <c r="K622"/>
      <c r="L622"/>
      <c r="M622"/>
      <c r="N622" s="8"/>
      <c r="O622" s="9"/>
      <c r="P622" s="8"/>
      <c r="R622"/>
      <c r="S622" s="8"/>
      <c r="AC622" s="17">
        <v>21995</v>
      </c>
    </row>
    <row r="623" spans="1:29" x14ac:dyDescent="0.35">
      <c r="A623"/>
      <c r="B623"/>
      <c r="C623"/>
      <c r="D623"/>
      <c r="E623"/>
      <c r="F623"/>
      <c r="G623"/>
      <c r="J623"/>
      <c r="K623"/>
      <c r="L623"/>
      <c r="M623"/>
      <c r="N623" s="8"/>
      <c r="O623" s="9"/>
      <c r="P623" s="8"/>
      <c r="R623"/>
      <c r="S623" s="8"/>
      <c r="AC623" s="17">
        <v>21995</v>
      </c>
    </row>
    <row r="624" spans="1:29" x14ac:dyDescent="0.35">
      <c r="A624"/>
      <c r="B624"/>
      <c r="C624"/>
      <c r="D624"/>
      <c r="E624"/>
      <c r="F624"/>
      <c r="G624"/>
      <c r="J624"/>
      <c r="K624"/>
      <c r="L624"/>
      <c r="M624"/>
      <c r="N624" s="8"/>
      <c r="O624" s="9"/>
      <c r="P624" s="8"/>
      <c r="R624"/>
      <c r="S624" s="8"/>
      <c r="AC624" s="17">
        <v>21995</v>
      </c>
    </row>
    <row r="625" spans="1:29" x14ac:dyDescent="0.35">
      <c r="A625"/>
      <c r="B625"/>
      <c r="C625"/>
      <c r="D625"/>
      <c r="E625"/>
      <c r="F625"/>
      <c r="G625"/>
      <c r="J625"/>
      <c r="K625"/>
      <c r="L625"/>
      <c r="M625"/>
      <c r="N625" s="8"/>
      <c r="O625" s="9"/>
      <c r="P625" s="8"/>
      <c r="R625"/>
      <c r="S625" s="8"/>
      <c r="AC625" s="17">
        <v>21995</v>
      </c>
    </row>
    <row r="626" spans="1:29" x14ac:dyDescent="0.35">
      <c r="A626"/>
      <c r="B626"/>
      <c r="C626"/>
      <c r="D626"/>
      <c r="E626"/>
      <c r="F626"/>
      <c r="G626"/>
      <c r="J626"/>
      <c r="K626"/>
      <c r="L626"/>
      <c r="M626"/>
      <c r="N626" s="8"/>
      <c r="O626" s="9"/>
      <c r="P626" s="8"/>
      <c r="R626"/>
      <c r="S626" s="8"/>
      <c r="AC626" s="17">
        <v>21995</v>
      </c>
    </row>
    <row r="627" spans="1:29" x14ac:dyDescent="0.35">
      <c r="A627"/>
      <c r="B627"/>
      <c r="C627"/>
      <c r="D627"/>
      <c r="E627"/>
      <c r="F627"/>
      <c r="G627"/>
      <c r="J627"/>
      <c r="K627"/>
      <c r="L627"/>
      <c r="M627"/>
      <c r="N627" s="8"/>
      <c r="O627" s="9"/>
      <c r="P627" s="8"/>
      <c r="R627"/>
      <c r="S627" s="8"/>
      <c r="AC627" s="17">
        <v>21995</v>
      </c>
    </row>
    <row r="628" spans="1:29" x14ac:dyDescent="0.35">
      <c r="A628"/>
      <c r="B628"/>
      <c r="C628"/>
      <c r="D628"/>
      <c r="E628"/>
      <c r="F628"/>
      <c r="G628"/>
      <c r="J628"/>
      <c r="K628"/>
      <c r="L628"/>
      <c r="M628"/>
      <c r="N628" s="8"/>
      <c r="O628" s="9"/>
      <c r="P628" s="8"/>
      <c r="R628"/>
      <c r="S628" s="8"/>
      <c r="AC628" s="17">
        <v>21995</v>
      </c>
    </row>
    <row r="629" spans="1:29" x14ac:dyDescent="0.35">
      <c r="A629"/>
      <c r="B629"/>
      <c r="C629"/>
      <c r="D629"/>
      <c r="E629"/>
      <c r="F629"/>
      <c r="G629"/>
      <c r="J629"/>
      <c r="K629"/>
      <c r="L629"/>
      <c r="M629"/>
      <c r="N629" s="8"/>
      <c r="O629" s="9"/>
      <c r="P629" s="8"/>
      <c r="R629"/>
      <c r="S629" s="8"/>
      <c r="AC629" s="17">
        <v>21995</v>
      </c>
    </row>
    <row r="630" spans="1:29" x14ac:dyDescent="0.35">
      <c r="A630"/>
      <c r="B630"/>
      <c r="C630"/>
      <c r="D630"/>
      <c r="E630"/>
      <c r="F630"/>
      <c r="G630"/>
      <c r="J630"/>
      <c r="K630"/>
      <c r="L630"/>
      <c r="M630"/>
      <c r="N630" s="8"/>
      <c r="O630" s="9"/>
      <c r="P630" s="8"/>
      <c r="R630"/>
      <c r="S630" s="8"/>
      <c r="AC630" s="17">
        <v>21995</v>
      </c>
    </row>
    <row r="631" spans="1:29" x14ac:dyDescent="0.35">
      <c r="A631"/>
      <c r="B631"/>
      <c r="C631"/>
      <c r="D631"/>
      <c r="E631"/>
      <c r="F631"/>
      <c r="G631"/>
      <c r="J631"/>
      <c r="K631"/>
      <c r="L631"/>
      <c r="M631"/>
      <c r="N631" s="8"/>
      <c r="O631" s="9"/>
      <c r="P631" s="8"/>
      <c r="R631"/>
      <c r="S631" s="8"/>
      <c r="AC631" s="17">
        <v>21995</v>
      </c>
    </row>
    <row r="632" spans="1:29" x14ac:dyDescent="0.35">
      <c r="A632"/>
      <c r="B632"/>
      <c r="C632"/>
      <c r="D632"/>
      <c r="E632"/>
      <c r="F632"/>
      <c r="G632"/>
      <c r="J632"/>
      <c r="K632"/>
      <c r="L632"/>
      <c r="M632"/>
      <c r="N632" s="8"/>
      <c r="O632" s="9"/>
      <c r="P632" s="8"/>
      <c r="R632"/>
      <c r="S632" s="8"/>
      <c r="AC632" s="17">
        <v>21995</v>
      </c>
    </row>
    <row r="633" spans="1:29" x14ac:dyDescent="0.35">
      <c r="A633"/>
      <c r="B633"/>
      <c r="C633"/>
      <c r="D633"/>
      <c r="E633"/>
      <c r="F633"/>
      <c r="G633"/>
      <c r="J633"/>
      <c r="K633"/>
      <c r="L633"/>
      <c r="M633"/>
      <c r="N633" s="8"/>
      <c r="O633" s="9"/>
      <c r="P633" s="8"/>
      <c r="R633"/>
      <c r="S633" s="8"/>
      <c r="AC633" s="17">
        <v>21995</v>
      </c>
    </row>
    <row r="634" spans="1:29" x14ac:dyDescent="0.35">
      <c r="A634"/>
      <c r="B634"/>
      <c r="C634"/>
      <c r="D634"/>
      <c r="E634"/>
      <c r="F634"/>
      <c r="G634"/>
      <c r="J634"/>
      <c r="K634"/>
      <c r="L634"/>
      <c r="M634"/>
      <c r="N634" s="8"/>
      <c r="O634" s="9"/>
      <c r="P634" s="8"/>
      <c r="R634"/>
      <c r="S634" s="8"/>
      <c r="AC634" s="17">
        <v>21995</v>
      </c>
    </row>
    <row r="635" spans="1:29" x14ac:dyDescent="0.35">
      <c r="A635"/>
      <c r="B635"/>
      <c r="C635"/>
      <c r="D635"/>
      <c r="E635"/>
      <c r="F635"/>
      <c r="G635"/>
      <c r="J635"/>
      <c r="K635"/>
      <c r="L635"/>
      <c r="M635"/>
      <c r="N635" s="8"/>
      <c r="O635" s="9"/>
      <c r="P635" s="8"/>
      <c r="R635"/>
      <c r="S635" s="8"/>
      <c r="AC635" s="17">
        <v>21995</v>
      </c>
    </row>
    <row r="636" spans="1:29" x14ac:dyDescent="0.35">
      <c r="A636"/>
      <c r="B636"/>
      <c r="C636"/>
      <c r="D636"/>
      <c r="E636"/>
      <c r="F636"/>
      <c r="G636"/>
      <c r="J636"/>
      <c r="K636"/>
      <c r="L636"/>
      <c r="M636"/>
      <c r="N636" s="8"/>
      <c r="O636" s="9"/>
      <c r="P636" s="8"/>
      <c r="R636"/>
      <c r="S636" s="8"/>
      <c r="AC636" s="17">
        <v>21995</v>
      </c>
    </row>
    <row r="637" spans="1:29" x14ac:dyDescent="0.35">
      <c r="A637"/>
      <c r="B637"/>
      <c r="C637"/>
      <c r="D637"/>
      <c r="E637"/>
      <c r="F637"/>
      <c r="G637"/>
      <c r="J637"/>
      <c r="K637"/>
      <c r="L637"/>
      <c r="M637"/>
      <c r="N637" s="8"/>
      <c r="O637" s="9"/>
      <c r="P637" s="8"/>
      <c r="R637"/>
      <c r="S637" s="8"/>
      <c r="AC637" s="17">
        <v>21995</v>
      </c>
    </row>
    <row r="638" spans="1:29" x14ac:dyDescent="0.35">
      <c r="A638"/>
      <c r="B638"/>
      <c r="C638"/>
      <c r="D638"/>
      <c r="E638"/>
      <c r="F638"/>
      <c r="G638"/>
      <c r="J638"/>
      <c r="K638"/>
      <c r="L638"/>
      <c r="M638"/>
      <c r="N638" s="8"/>
      <c r="O638" s="9"/>
      <c r="P638" s="8"/>
      <c r="R638"/>
      <c r="S638" s="8"/>
      <c r="AC638" s="17">
        <v>21995</v>
      </c>
    </row>
    <row r="639" spans="1:29" x14ac:dyDescent="0.35">
      <c r="A639"/>
      <c r="B639"/>
      <c r="C639"/>
      <c r="D639"/>
      <c r="E639"/>
      <c r="F639"/>
      <c r="G639"/>
      <c r="J639"/>
      <c r="K639"/>
      <c r="L639"/>
      <c r="M639"/>
      <c r="N639" s="8"/>
      <c r="O639" s="9"/>
      <c r="P639" s="8"/>
      <c r="R639"/>
      <c r="S639" s="8"/>
      <c r="AC639" s="17">
        <v>21995</v>
      </c>
    </row>
    <row r="640" spans="1:29" x14ac:dyDescent="0.35">
      <c r="A640"/>
      <c r="B640"/>
      <c r="C640"/>
      <c r="D640"/>
      <c r="E640"/>
      <c r="F640"/>
      <c r="G640"/>
      <c r="J640"/>
      <c r="K640"/>
      <c r="L640"/>
      <c r="M640"/>
      <c r="N640" s="8"/>
      <c r="O640" s="9"/>
      <c r="P640" s="8"/>
      <c r="R640"/>
      <c r="S640" s="8"/>
      <c r="AC640" s="17">
        <v>21995</v>
      </c>
    </row>
    <row r="641" spans="1:29" x14ac:dyDescent="0.35">
      <c r="A641"/>
      <c r="B641"/>
      <c r="C641"/>
      <c r="D641"/>
      <c r="E641"/>
      <c r="F641"/>
      <c r="G641"/>
      <c r="J641"/>
      <c r="K641"/>
      <c r="L641"/>
      <c r="M641"/>
      <c r="N641" s="8"/>
      <c r="O641" s="9"/>
      <c r="P641" s="8"/>
      <c r="R641"/>
      <c r="S641" s="8"/>
      <c r="AC641" s="17">
        <v>21995</v>
      </c>
    </row>
    <row r="642" spans="1:29" x14ac:dyDescent="0.35">
      <c r="A642"/>
      <c r="B642"/>
      <c r="C642"/>
      <c r="D642"/>
      <c r="E642"/>
      <c r="F642"/>
      <c r="G642"/>
      <c r="J642"/>
      <c r="K642"/>
      <c r="L642"/>
      <c r="M642"/>
      <c r="N642" s="8"/>
      <c r="O642" s="9"/>
      <c r="P642" s="8"/>
      <c r="R642"/>
      <c r="S642" s="8"/>
      <c r="AC642" s="17">
        <v>21995</v>
      </c>
    </row>
    <row r="643" spans="1:29" x14ac:dyDescent="0.35">
      <c r="A643"/>
      <c r="B643"/>
      <c r="C643"/>
      <c r="D643"/>
      <c r="E643"/>
      <c r="F643"/>
      <c r="G643"/>
      <c r="J643"/>
      <c r="K643"/>
      <c r="L643"/>
      <c r="M643"/>
      <c r="N643" s="8"/>
      <c r="O643" s="9"/>
      <c r="P643" s="8"/>
      <c r="R643"/>
      <c r="S643" s="8"/>
      <c r="AC643" s="17">
        <v>21995</v>
      </c>
    </row>
    <row r="644" spans="1:29" x14ac:dyDescent="0.35">
      <c r="A644"/>
      <c r="B644"/>
      <c r="C644"/>
      <c r="D644"/>
      <c r="E644"/>
      <c r="F644"/>
      <c r="G644"/>
      <c r="J644"/>
      <c r="K644"/>
      <c r="L644"/>
      <c r="M644"/>
      <c r="N644" s="8"/>
      <c r="O644" s="9"/>
      <c r="P644" s="8"/>
      <c r="R644"/>
      <c r="S644" s="8"/>
      <c r="AC644" s="17">
        <v>21995</v>
      </c>
    </row>
    <row r="645" spans="1:29" x14ac:dyDescent="0.35">
      <c r="A645"/>
      <c r="B645"/>
      <c r="C645"/>
      <c r="D645"/>
      <c r="E645"/>
      <c r="F645"/>
      <c r="G645"/>
      <c r="J645"/>
      <c r="K645"/>
      <c r="L645"/>
      <c r="M645"/>
      <c r="N645" s="8"/>
      <c r="O645" s="9"/>
      <c r="P645" s="8"/>
      <c r="R645"/>
      <c r="S645" s="8"/>
      <c r="AC645" s="17">
        <v>21995</v>
      </c>
    </row>
    <row r="646" spans="1:29" x14ac:dyDescent="0.35">
      <c r="A646"/>
      <c r="B646"/>
      <c r="C646"/>
      <c r="D646"/>
      <c r="E646"/>
      <c r="F646"/>
      <c r="G646"/>
      <c r="J646"/>
      <c r="K646"/>
      <c r="L646"/>
      <c r="M646"/>
      <c r="N646" s="8"/>
      <c r="O646" s="9"/>
      <c r="P646" s="8"/>
      <c r="R646"/>
      <c r="S646" s="8"/>
      <c r="AC646" s="17">
        <v>21995</v>
      </c>
    </row>
    <row r="647" spans="1:29" x14ac:dyDescent="0.35">
      <c r="A647"/>
      <c r="B647"/>
      <c r="C647"/>
      <c r="D647"/>
      <c r="E647"/>
      <c r="F647"/>
      <c r="G647"/>
      <c r="J647"/>
      <c r="K647"/>
      <c r="L647"/>
      <c r="M647"/>
      <c r="N647" s="8"/>
      <c r="O647" s="9"/>
      <c r="P647" s="8"/>
      <c r="R647"/>
      <c r="S647" s="8"/>
      <c r="AC647" s="17">
        <v>21995</v>
      </c>
    </row>
    <row r="648" spans="1:29" x14ac:dyDescent="0.35">
      <c r="A648"/>
      <c r="B648"/>
      <c r="C648"/>
      <c r="D648"/>
      <c r="E648"/>
      <c r="F648"/>
      <c r="G648"/>
      <c r="J648"/>
      <c r="K648"/>
      <c r="L648"/>
      <c r="M648"/>
      <c r="N648" s="8"/>
      <c r="O648" s="9"/>
      <c r="P648" s="8"/>
      <c r="R648"/>
      <c r="S648" s="8"/>
      <c r="AC648" s="17">
        <v>21995</v>
      </c>
    </row>
    <row r="649" spans="1:29" x14ac:dyDescent="0.35">
      <c r="A649"/>
      <c r="B649"/>
      <c r="C649"/>
      <c r="D649"/>
      <c r="E649"/>
      <c r="F649"/>
      <c r="G649"/>
      <c r="J649"/>
      <c r="K649"/>
      <c r="L649"/>
      <c r="M649"/>
      <c r="N649" s="8"/>
      <c r="O649" s="9"/>
      <c r="P649" s="8"/>
      <c r="R649"/>
      <c r="S649" s="8"/>
      <c r="AC649" s="17">
        <v>21995</v>
      </c>
    </row>
    <row r="650" spans="1:29" x14ac:dyDescent="0.35">
      <c r="A650"/>
      <c r="B650"/>
      <c r="C650"/>
      <c r="D650"/>
      <c r="E650"/>
      <c r="F650"/>
      <c r="G650"/>
      <c r="J650"/>
      <c r="K650"/>
      <c r="L650"/>
      <c r="M650"/>
      <c r="N650" s="8"/>
      <c r="O650" s="9"/>
      <c r="P650" s="8"/>
      <c r="R650"/>
      <c r="S650" s="8"/>
      <c r="AC650" s="17">
        <v>21995</v>
      </c>
    </row>
    <row r="651" spans="1:29" x14ac:dyDescent="0.35">
      <c r="A651"/>
      <c r="B651"/>
      <c r="C651"/>
      <c r="D651"/>
      <c r="E651"/>
      <c r="F651"/>
      <c r="G651"/>
      <c r="J651"/>
      <c r="K651"/>
      <c r="L651"/>
      <c r="M651"/>
      <c r="N651" s="8"/>
      <c r="O651" s="9"/>
      <c r="P651" s="8"/>
      <c r="R651"/>
      <c r="S651" s="8"/>
      <c r="AC651" s="17">
        <v>325</v>
      </c>
    </row>
    <row r="652" spans="1:29" x14ac:dyDescent="0.35">
      <c r="A652"/>
      <c r="B652"/>
      <c r="C652"/>
      <c r="D652"/>
      <c r="E652"/>
      <c r="F652"/>
      <c r="G652"/>
      <c r="J652"/>
      <c r="K652"/>
      <c r="L652"/>
      <c r="M652"/>
      <c r="N652" s="8"/>
      <c r="O652" s="9"/>
      <c r="P652" s="8"/>
      <c r="R652"/>
      <c r="S652" s="8"/>
      <c r="AC652" s="17">
        <v>490</v>
      </c>
    </row>
    <row r="653" spans="1:29" x14ac:dyDescent="0.35">
      <c r="A653"/>
      <c r="B653"/>
      <c r="C653"/>
      <c r="D653"/>
      <c r="E653"/>
      <c r="F653"/>
      <c r="G653"/>
      <c r="J653"/>
      <c r="K653"/>
      <c r="L653"/>
      <c r="M653"/>
      <c r="N653" s="8"/>
      <c r="O653" s="9"/>
      <c r="P653" s="8"/>
      <c r="R653"/>
      <c r="S653" s="8"/>
      <c r="AC653" s="17">
        <v>490</v>
      </c>
    </row>
    <row r="654" spans="1:29" x14ac:dyDescent="0.35">
      <c r="A654"/>
      <c r="B654"/>
      <c r="C654"/>
      <c r="D654"/>
      <c r="E654"/>
      <c r="F654"/>
      <c r="G654"/>
      <c r="J654"/>
      <c r="K654"/>
      <c r="L654"/>
      <c r="M654"/>
      <c r="N654" s="8"/>
      <c r="O654" s="9"/>
      <c r="P654" s="8"/>
      <c r="R654"/>
      <c r="S654" s="8"/>
      <c r="AC654" s="17">
        <v>1095</v>
      </c>
    </row>
    <row r="655" spans="1:29" x14ac:dyDescent="0.35">
      <c r="A655"/>
      <c r="B655"/>
      <c r="C655"/>
      <c r="D655"/>
      <c r="E655"/>
      <c r="F655"/>
      <c r="G655"/>
      <c r="J655"/>
      <c r="K655"/>
      <c r="L655"/>
      <c r="M655"/>
      <c r="N655" s="8"/>
      <c r="O655" s="9"/>
      <c r="P655" s="8"/>
      <c r="R655"/>
      <c r="S655" s="8"/>
      <c r="AC655" s="17">
        <v>4395</v>
      </c>
    </row>
    <row r="656" spans="1:29" x14ac:dyDescent="0.35">
      <c r="A656"/>
      <c r="B656"/>
      <c r="C656"/>
      <c r="D656"/>
      <c r="E656"/>
      <c r="F656"/>
      <c r="G656"/>
      <c r="J656"/>
      <c r="K656"/>
      <c r="L656"/>
      <c r="M656"/>
      <c r="N656" s="8"/>
      <c r="O656" s="9"/>
      <c r="P656" s="8"/>
      <c r="R656"/>
      <c r="S656" s="8"/>
      <c r="AC656" s="17">
        <v>5495</v>
      </c>
    </row>
    <row r="657" spans="1:29" x14ac:dyDescent="0.35">
      <c r="A657"/>
      <c r="B657"/>
      <c r="C657"/>
      <c r="D657"/>
      <c r="E657"/>
      <c r="F657"/>
      <c r="G657"/>
      <c r="J657"/>
      <c r="K657"/>
      <c r="L657"/>
      <c r="M657"/>
      <c r="N657" s="8"/>
      <c r="O657" s="9"/>
      <c r="P657" s="8"/>
      <c r="R657"/>
      <c r="S657" s="8"/>
      <c r="AC657" s="17">
        <v>5495</v>
      </c>
    </row>
    <row r="658" spans="1:29" x14ac:dyDescent="0.35">
      <c r="A658"/>
      <c r="B658"/>
      <c r="C658"/>
      <c r="D658"/>
      <c r="E658"/>
      <c r="F658"/>
      <c r="G658"/>
      <c r="J658"/>
      <c r="K658"/>
      <c r="L658"/>
      <c r="M658"/>
      <c r="N658" s="8"/>
      <c r="O658" s="9"/>
      <c r="P658" s="8"/>
      <c r="R658"/>
      <c r="S658" s="8"/>
      <c r="AC658" s="17">
        <v>5495</v>
      </c>
    </row>
    <row r="659" spans="1:29" x14ac:dyDescent="0.35">
      <c r="A659"/>
      <c r="B659"/>
      <c r="C659"/>
      <c r="D659"/>
      <c r="E659"/>
      <c r="F659"/>
      <c r="G659"/>
      <c r="J659"/>
      <c r="K659"/>
      <c r="L659"/>
      <c r="M659"/>
      <c r="N659" s="8"/>
      <c r="O659" s="9"/>
      <c r="P659" s="8"/>
      <c r="R659"/>
      <c r="S659" s="8"/>
      <c r="AC659" s="17">
        <v>5495</v>
      </c>
    </row>
    <row r="660" spans="1:29" x14ac:dyDescent="0.35">
      <c r="A660"/>
      <c r="B660"/>
      <c r="C660"/>
      <c r="D660"/>
      <c r="E660"/>
      <c r="F660"/>
      <c r="G660"/>
      <c r="J660"/>
      <c r="K660"/>
      <c r="L660"/>
      <c r="M660"/>
      <c r="N660" s="8"/>
      <c r="O660" s="9"/>
      <c r="P660" s="8"/>
      <c r="R660"/>
      <c r="S660" s="8"/>
      <c r="AC660" s="17">
        <v>5495</v>
      </c>
    </row>
    <row r="661" spans="1:29" x14ac:dyDescent="0.35">
      <c r="A661"/>
      <c r="B661"/>
      <c r="C661"/>
      <c r="D661"/>
      <c r="E661"/>
      <c r="F661"/>
      <c r="G661"/>
      <c r="J661"/>
      <c r="K661"/>
      <c r="L661"/>
      <c r="M661"/>
      <c r="N661" s="8"/>
      <c r="O661" s="9"/>
      <c r="P661" s="8"/>
      <c r="R661"/>
      <c r="S661" s="8"/>
      <c r="AC661" s="17">
        <v>5495</v>
      </c>
    </row>
    <row r="662" spans="1:29" x14ac:dyDescent="0.35">
      <c r="A662"/>
      <c r="B662"/>
      <c r="C662"/>
      <c r="D662"/>
      <c r="E662"/>
      <c r="F662"/>
      <c r="G662"/>
      <c r="J662"/>
      <c r="K662"/>
      <c r="L662"/>
      <c r="M662"/>
      <c r="N662" s="8"/>
      <c r="O662" s="9"/>
      <c r="P662" s="8"/>
      <c r="R662"/>
      <c r="S662" s="8"/>
      <c r="AC662" s="17">
        <v>5495</v>
      </c>
    </row>
    <row r="663" spans="1:29" x14ac:dyDescent="0.35">
      <c r="A663"/>
      <c r="B663"/>
      <c r="C663"/>
      <c r="D663"/>
      <c r="E663"/>
      <c r="F663"/>
      <c r="G663"/>
      <c r="J663"/>
      <c r="K663"/>
      <c r="L663"/>
      <c r="M663"/>
      <c r="N663" s="8"/>
      <c r="O663" s="9"/>
      <c r="P663" s="8"/>
      <c r="R663"/>
      <c r="S663" s="8"/>
      <c r="AC663" s="17">
        <v>5495</v>
      </c>
    </row>
    <row r="664" spans="1:29" x14ac:dyDescent="0.35">
      <c r="A664"/>
      <c r="B664"/>
      <c r="C664"/>
      <c r="D664"/>
      <c r="E664"/>
      <c r="F664"/>
      <c r="G664"/>
      <c r="J664"/>
      <c r="K664"/>
      <c r="L664"/>
      <c r="M664"/>
      <c r="N664" s="8"/>
      <c r="O664" s="9"/>
      <c r="P664" s="8"/>
      <c r="R664"/>
      <c r="S664" s="8"/>
      <c r="AC664" s="17">
        <v>5495</v>
      </c>
    </row>
    <row r="665" spans="1:29" x14ac:dyDescent="0.35">
      <c r="A665"/>
      <c r="B665"/>
      <c r="C665"/>
      <c r="D665"/>
      <c r="E665"/>
      <c r="F665"/>
      <c r="G665"/>
      <c r="J665"/>
      <c r="K665"/>
      <c r="L665"/>
      <c r="M665"/>
      <c r="N665" s="8"/>
      <c r="O665" s="9"/>
      <c r="P665" s="8"/>
      <c r="R665"/>
      <c r="S665" s="8"/>
      <c r="AC665" s="17">
        <v>1315</v>
      </c>
    </row>
    <row r="666" spans="1:29" x14ac:dyDescent="0.35">
      <c r="A666"/>
      <c r="B666"/>
      <c r="C666"/>
      <c r="D666"/>
      <c r="E666"/>
      <c r="F666"/>
      <c r="G666"/>
      <c r="J666"/>
      <c r="K666"/>
      <c r="L666"/>
      <c r="M666"/>
      <c r="N666" s="8"/>
      <c r="O666" s="9"/>
      <c r="P666" s="8"/>
      <c r="R666"/>
      <c r="S666" s="8"/>
      <c r="AC666" s="17">
        <v>1315</v>
      </c>
    </row>
    <row r="667" spans="1:29" x14ac:dyDescent="0.35">
      <c r="A667"/>
      <c r="B667"/>
      <c r="C667"/>
      <c r="D667"/>
      <c r="E667"/>
      <c r="F667"/>
      <c r="G667"/>
      <c r="J667"/>
      <c r="K667"/>
      <c r="L667"/>
      <c r="M667"/>
      <c r="N667" s="8"/>
      <c r="O667" s="9"/>
      <c r="P667" s="8"/>
      <c r="R667"/>
      <c r="S667" s="8"/>
      <c r="AC667" s="17">
        <v>655</v>
      </c>
    </row>
    <row r="668" spans="1:29" x14ac:dyDescent="0.35">
      <c r="A668"/>
      <c r="B668"/>
      <c r="C668"/>
      <c r="D668"/>
      <c r="E668"/>
      <c r="F668"/>
      <c r="G668"/>
      <c r="J668"/>
      <c r="K668"/>
      <c r="L668"/>
      <c r="M668"/>
      <c r="N668" s="8"/>
      <c r="O668" s="9"/>
      <c r="P668" s="8"/>
      <c r="R668"/>
      <c r="S668" s="8"/>
      <c r="AC668" s="17">
        <v>435</v>
      </c>
    </row>
    <row r="669" spans="1:29" x14ac:dyDescent="0.35">
      <c r="A669"/>
      <c r="B669"/>
      <c r="C669"/>
      <c r="D669"/>
      <c r="E669"/>
      <c r="F669"/>
      <c r="G669"/>
      <c r="J669"/>
      <c r="K669"/>
      <c r="L669"/>
      <c r="M669"/>
      <c r="N669" s="8"/>
      <c r="O669" s="9"/>
      <c r="P669" s="8"/>
      <c r="R669"/>
      <c r="S669" s="8"/>
      <c r="AC669" s="17">
        <v>435</v>
      </c>
    </row>
    <row r="670" spans="1:29" x14ac:dyDescent="0.35">
      <c r="A670"/>
      <c r="B670"/>
      <c r="C670"/>
      <c r="D670"/>
      <c r="E670"/>
      <c r="F670"/>
      <c r="G670"/>
      <c r="J670"/>
      <c r="K670"/>
      <c r="L670"/>
      <c r="M670"/>
      <c r="N670" s="8"/>
      <c r="O670" s="9"/>
      <c r="P670" s="8"/>
      <c r="R670"/>
      <c r="S670" s="8"/>
      <c r="AC670" s="17">
        <v>185</v>
      </c>
    </row>
    <row r="671" spans="1:29" x14ac:dyDescent="0.35">
      <c r="A671"/>
      <c r="B671"/>
      <c r="C671"/>
      <c r="D671"/>
      <c r="E671"/>
      <c r="F671"/>
      <c r="G671"/>
      <c r="J671"/>
      <c r="K671"/>
      <c r="L671"/>
      <c r="M671"/>
      <c r="N671" s="8"/>
      <c r="O671" s="9"/>
      <c r="P671" s="8"/>
      <c r="R671"/>
      <c r="S671" s="8"/>
      <c r="AC671" s="17">
        <v>4395</v>
      </c>
    </row>
    <row r="672" spans="1:29" x14ac:dyDescent="0.35">
      <c r="A672"/>
      <c r="B672"/>
      <c r="C672"/>
      <c r="D672"/>
      <c r="E672"/>
      <c r="F672"/>
      <c r="G672"/>
      <c r="J672"/>
      <c r="K672"/>
      <c r="L672"/>
      <c r="M672"/>
      <c r="N672" s="8"/>
      <c r="O672" s="9"/>
      <c r="P672" s="8"/>
      <c r="R672"/>
      <c r="S672" s="8"/>
      <c r="AC672" s="17">
        <v>10995</v>
      </c>
    </row>
    <row r="673" spans="1:29" x14ac:dyDescent="0.35">
      <c r="A673"/>
      <c r="B673"/>
      <c r="C673"/>
      <c r="D673"/>
      <c r="E673"/>
      <c r="F673"/>
      <c r="G673"/>
      <c r="J673"/>
      <c r="K673"/>
      <c r="L673"/>
      <c r="M673"/>
      <c r="N673" s="8"/>
      <c r="O673" s="9"/>
      <c r="P673" s="8"/>
      <c r="R673"/>
      <c r="S673" s="8"/>
      <c r="AC673" s="17">
        <v>2745</v>
      </c>
    </row>
    <row r="674" spans="1:29" x14ac:dyDescent="0.35">
      <c r="A674"/>
      <c r="B674"/>
      <c r="C674"/>
      <c r="D674"/>
      <c r="E674"/>
      <c r="F674"/>
      <c r="G674"/>
      <c r="J674"/>
      <c r="K674"/>
      <c r="L674"/>
      <c r="M674"/>
      <c r="N674" s="8"/>
      <c r="O674" s="9"/>
      <c r="P674" s="8"/>
      <c r="R674"/>
      <c r="S674" s="8"/>
      <c r="AC674" s="17">
        <v>3295</v>
      </c>
    </row>
    <row r="675" spans="1:29" x14ac:dyDescent="0.35">
      <c r="A675"/>
      <c r="B675"/>
      <c r="C675"/>
      <c r="D675"/>
      <c r="E675"/>
      <c r="F675"/>
      <c r="G675"/>
      <c r="J675"/>
      <c r="K675"/>
      <c r="L675"/>
      <c r="M675"/>
      <c r="N675" s="8"/>
      <c r="O675" s="9"/>
      <c r="P675" s="8"/>
      <c r="R675"/>
      <c r="S675" s="8"/>
      <c r="AC675" s="17">
        <v>4295</v>
      </c>
    </row>
    <row r="676" spans="1:29" x14ac:dyDescent="0.35">
      <c r="A676"/>
      <c r="B676"/>
      <c r="C676"/>
      <c r="D676"/>
      <c r="E676"/>
      <c r="F676"/>
      <c r="G676"/>
      <c r="J676"/>
      <c r="K676"/>
      <c r="L676"/>
      <c r="M676"/>
      <c r="N676" s="8"/>
      <c r="O676" s="9"/>
      <c r="P676" s="8"/>
      <c r="R676"/>
      <c r="S676" s="8"/>
      <c r="AC676" s="17">
        <v>6045</v>
      </c>
    </row>
    <row r="677" spans="1:29" x14ac:dyDescent="0.35">
      <c r="A677"/>
      <c r="B677"/>
      <c r="C677"/>
      <c r="D677"/>
      <c r="E677"/>
      <c r="F677"/>
      <c r="G677"/>
      <c r="J677"/>
      <c r="K677"/>
      <c r="L677"/>
      <c r="M677"/>
      <c r="N677" s="8"/>
      <c r="O677" s="9"/>
      <c r="P677" s="8"/>
      <c r="R677"/>
      <c r="S677" s="8"/>
      <c r="AC677" s="17">
        <v>1995</v>
      </c>
    </row>
    <row r="678" spans="1:29" x14ac:dyDescent="0.35">
      <c r="A678"/>
      <c r="B678"/>
      <c r="C678"/>
      <c r="D678"/>
      <c r="E678"/>
      <c r="F678"/>
      <c r="G678"/>
      <c r="J678"/>
      <c r="K678"/>
      <c r="L678"/>
      <c r="M678"/>
      <c r="N678" s="8"/>
      <c r="O678" s="9"/>
      <c r="P678" s="8"/>
      <c r="R678"/>
      <c r="S678" s="8"/>
      <c r="AC678" s="17">
        <v>2395</v>
      </c>
    </row>
    <row r="679" spans="1:29" x14ac:dyDescent="0.35">
      <c r="A679"/>
      <c r="B679"/>
      <c r="C679"/>
      <c r="D679"/>
      <c r="E679"/>
      <c r="F679"/>
      <c r="G679"/>
      <c r="J679"/>
      <c r="K679"/>
      <c r="L679"/>
      <c r="M679"/>
      <c r="N679" s="8"/>
      <c r="O679" s="9"/>
      <c r="P679" s="8"/>
      <c r="R679"/>
      <c r="S679" s="8"/>
      <c r="AC679" s="17">
        <v>2845</v>
      </c>
    </row>
    <row r="680" spans="1:29" x14ac:dyDescent="0.35">
      <c r="A680"/>
      <c r="B680"/>
      <c r="C680"/>
      <c r="D680"/>
      <c r="E680"/>
      <c r="F680"/>
      <c r="G680"/>
      <c r="J680"/>
      <c r="K680"/>
      <c r="L680"/>
      <c r="M680"/>
      <c r="N680" s="8"/>
      <c r="O680" s="9"/>
      <c r="P680" s="8"/>
      <c r="R680"/>
      <c r="S680" s="8"/>
      <c r="AC680" s="17">
        <v>325</v>
      </c>
    </row>
    <row r="681" spans="1:29" x14ac:dyDescent="0.35">
      <c r="A681"/>
      <c r="B681"/>
      <c r="C681"/>
      <c r="D681"/>
      <c r="E681"/>
      <c r="F681"/>
      <c r="G681"/>
      <c r="J681"/>
      <c r="K681"/>
      <c r="L681"/>
      <c r="M681"/>
      <c r="N681" s="8"/>
      <c r="O681" s="9"/>
      <c r="P681" s="8"/>
      <c r="R681"/>
      <c r="S681" s="8"/>
      <c r="AC681" s="17">
        <v>39045</v>
      </c>
    </row>
    <row r="682" spans="1:29" x14ac:dyDescent="0.35">
      <c r="A682"/>
      <c r="B682"/>
      <c r="C682"/>
      <c r="D682"/>
      <c r="E682"/>
      <c r="F682"/>
      <c r="G682"/>
      <c r="J682"/>
      <c r="K682"/>
      <c r="L682"/>
      <c r="M682"/>
      <c r="N682" s="8"/>
      <c r="O682" s="9"/>
      <c r="P682" s="8"/>
      <c r="R682"/>
      <c r="S682" s="8"/>
      <c r="AC682" s="17">
        <v>29145</v>
      </c>
    </row>
    <row r="683" spans="1:29" x14ac:dyDescent="0.35">
      <c r="A683"/>
      <c r="B683"/>
      <c r="C683"/>
      <c r="D683"/>
      <c r="E683"/>
      <c r="F683"/>
      <c r="G683"/>
      <c r="J683"/>
      <c r="K683"/>
      <c r="L683"/>
      <c r="M683"/>
      <c r="N683" s="8"/>
      <c r="O683" s="9"/>
      <c r="P683" s="8"/>
      <c r="R683"/>
      <c r="S683" s="8"/>
      <c r="AC683" s="17">
        <v>19245</v>
      </c>
    </row>
    <row r="684" spans="1:29" x14ac:dyDescent="0.35">
      <c r="A684"/>
      <c r="B684"/>
      <c r="C684"/>
      <c r="D684"/>
      <c r="E684"/>
      <c r="F684"/>
      <c r="G684"/>
      <c r="J684"/>
      <c r="K684"/>
      <c r="L684"/>
      <c r="M684"/>
      <c r="N684" s="8"/>
      <c r="O684" s="9"/>
      <c r="P684" s="8"/>
      <c r="R684"/>
      <c r="S684" s="8"/>
      <c r="AC684" s="17">
        <v>41245</v>
      </c>
    </row>
    <row r="685" spans="1:29" x14ac:dyDescent="0.35">
      <c r="A685"/>
      <c r="B685"/>
      <c r="C685"/>
      <c r="D685"/>
      <c r="E685"/>
      <c r="F685"/>
      <c r="G685"/>
      <c r="J685"/>
      <c r="K685"/>
      <c r="L685"/>
      <c r="M685"/>
      <c r="N685" s="8"/>
      <c r="O685" s="9"/>
      <c r="P685" s="8"/>
      <c r="R685"/>
      <c r="S685" s="8"/>
      <c r="AC685" s="17">
        <v>30795</v>
      </c>
    </row>
    <row r="686" spans="1:29" x14ac:dyDescent="0.35">
      <c r="A686"/>
      <c r="B686"/>
      <c r="C686"/>
      <c r="D686"/>
      <c r="E686"/>
      <c r="F686"/>
      <c r="G686"/>
      <c r="J686"/>
      <c r="K686"/>
      <c r="L686"/>
      <c r="M686"/>
      <c r="N686" s="8"/>
      <c r="O686" s="9"/>
      <c r="P686" s="8"/>
      <c r="R686"/>
      <c r="S686" s="8"/>
      <c r="AC686" s="17">
        <v>20345</v>
      </c>
    </row>
    <row r="687" spans="1:29" x14ac:dyDescent="0.35">
      <c r="A687"/>
      <c r="B687"/>
      <c r="C687"/>
      <c r="D687"/>
      <c r="E687"/>
      <c r="F687"/>
      <c r="G687"/>
      <c r="J687"/>
      <c r="K687"/>
      <c r="L687"/>
      <c r="M687"/>
      <c r="N687" s="8"/>
      <c r="O687" s="9"/>
      <c r="P687" s="8"/>
      <c r="R687"/>
      <c r="S687" s="8"/>
      <c r="AC687" s="17">
        <v>8245</v>
      </c>
    </row>
    <row r="688" spans="1:29" x14ac:dyDescent="0.35">
      <c r="A688"/>
      <c r="B688"/>
      <c r="C688"/>
      <c r="D688"/>
      <c r="E688"/>
      <c r="F688"/>
      <c r="G688"/>
      <c r="J688"/>
      <c r="K688"/>
      <c r="L688"/>
      <c r="M688"/>
      <c r="N688" s="8"/>
      <c r="O688" s="9"/>
      <c r="P688" s="8"/>
      <c r="R688"/>
      <c r="S688" s="8"/>
      <c r="AC688" s="17">
        <v>21995</v>
      </c>
    </row>
    <row r="689" spans="1:29" x14ac:dyDescent="0.35">
      <c r="A689"/>
      <c r="B689"/>
      <c r="C689"/>
      <c r="D689"/>
      <c r="E689"/>
      <c r="F689"/>
      <c r="G689"/>
      <c r="J689"/>
      <c r="K689"/>
      <c r="L689"/>
      <c r="M689"/>
      <c r="N689" s="8"/>
      <c r="O689" s="9"/>
      <c r="P689" s="8"/>
      <c r="R689"/>
      <c r="S689" s="8"/>
      <c r="AC689" s="17">
        <v>13195</v>
      </c>
    </row>
    <row r="690" spans="1:29" x14ac:dyDescent="0.35">
      <c r="A690"/>
      <c r="B690"/>
      <c r="C690"/>
      <c r="D690"/>
      <c r="E690"/>
      <c r="F690"/>
      <c r="G690"/>
      <c r="J690"/>
      <c r="K690"/>
      <c r="L690"/>
      <c r="M690"/>
      <c r="N690" s="8"/>
      <c r="O690" s="9"/>
      <c r="P690" s="8"/>
      <c r="R690"/>
      <c r="S690" s="8"/>
      <c r="AC690" s="17">
        <v>13195</v>
      </c>
    </row>
    <row r="691" spans="1:29" x14ac:dyDescent="0.35">
      <c r="A691"/>
      <c r="B691"/>
      <c r="C691"/>
      <c r="D691"/>
      <c r="E691"/>
      <c r="F691"/>
      <c r="G691"/>
      <c r="J691"/>
      <c r="K691"/>
      <c r="L691"/>
      <c r="M691"/>
      <c r="N691" s="8"/>
      <c r="O691" s="9"/>
      <c r="P691" s="8"/>
      <c r="R691"/>
      <c r="S691" s="8"/>
      <c r="AC691" s="17">
        <v>13195</v>
      </c>
    </row>
    <row r="692" spans="1:29" x14ac:dyDescent="0.35">
      <c r="A692"/>
      <c r="B692"/>
      <c r="C692"/>
      <c r="D692"/>
      <c r="E692"/>
      <c r="F692"/>
      <c r="G692"/>
      <c r="J692"/>
      <c r="K692"/>
      <c r="L692"/>
      <c r="M692"/>
      <c r="N692" s="8"/>
      <c r="O692" s="9"/>
      <c r="P692" s="8"/>
      <c r="R692"/>
      <c r="S692" s="8"/>
      <c r="AC692" s="17">
        <v>148495</v>
      </c>
    </row>
    <row r="693" spans="1:29" x14ac:dyDescent="0.35">
      <c r="A693"/>
      <c r="B693"/>
      <c r="C693"/>
      <c r="D693"/>
      <c r="E693"/>
      <c r="F693"/>
      <c r="G693"/>
      <c r="J693"/>
      <c r="K693"/>
      <c r="L693"/>
      <c r="M693"/>
      <c r="N693" s="8"/>
      <c r="O693" s="9"/>
      <c r="P693" s="8"/>
      <c r="R693"/>
      <c r="S693" s="8"/>
      <c r="AC693" s="17">
        <v>98995</v>
      </c>
    </row>
    <row r="694" spans="1:29" x14ac:dyDescent="0.35">
      <c r="A694"/>
      <c r="B694"/>
      <c r="C694"/>
      <c r="D694"/>
      <c r="E694"/>
      <c r="F694"/>
      <c r="G694"/>
      <c r="J694"/>
      <c r="K694"/>
      <c r="L694"/>
      <c r="M694"/>
      <c r="N694" s="8"/>
      <c r="O694" s="9"/>
      <c r="P694" s="8"/>
      <c r="R694"/>
      <c r="S694" s="8"/>
      <c r="AC694" s="17">
        <v>148495</v>
      </c>
    </row>
    <row r="695" spans="1:29" x14ac:dyDescent="0.35">
      <c r="A695"/>
      <c r="B695"/>
      <c r="C695"/>
      <c r="D695"/>
      <c r="E695"/>
      <c r="F695"/>
      <c r="G695"/>
      <c r="J695"/>
      <c r="K695"/>
      <c r="L695"/>
      <c r="M695"/>
      <c r="N695" s="8"/>
      <c r="O695" s="9"/>
      <c r="P695" s="8"/>
      <c r="R695"/>
      <c r="S695" s="8"/>
      <c r="AC695" s="17">
        <v>98995</v>
      </c>
    </row>
    <row r="696" spans="1:29" x14ac:dyDescent="0.35">
      <c r="A696"/>
      <c r="B696"/>
      <c r="C696"/>
      <c r="D696"/>
      <c r="E696"/>
      <c r="F696"/>
      <c r="G696"/>
      <c r="J696"/>
      <c r="K696"/>
      <c r="L696"/>
      <c r="M696"/>
      <c r="N696" s="8"/>
      <c r="O696" s="9"/>
      <c r="P696" s="8"/>
      <c r="R696"/>
      <c r="S696" s="8"/>
      <c r="AC696" s="17">
        <v>65995</v>
      </c>
    </row>
    <row r="697" spans="1:29" x14ac:dyDescent="0.35">
      <c r="A697"/>
      <c r="B697"/>
      <c r="C697"/>
      <c r="D697"/>
      <c r="E697"/>
      <c r="F697"/>
      <c r="G697"/>
      <c r="J697"/>
      <c r="K697"/>
      <c r="L697"/>
      <c r="M697"/>
      <c r="N697" s="8"/>
      <c r="O697" s="9"/>
      <c r="P697" s="8"/>
      <c r="R697"/>
      <c r="S697" s="8"/>
      <c r="AC697" s="17">
        <v>10445</v>
      </c>
    </row>
    <row r="698" spans="1:29" x14ac:dyDescent="0.35">
      <c r="A698"/>
      <c r="B698"/>
      <c r="C698"/>
      <c r="D698"/>
      <c r="E698"/>
      <c r="F698"/>
      <c r="G698"/>
      <c r="J698"/>
      <c r="K698"/>
      <c r="L698"/>
      <c r="M698"/>
      <c r="N698" s="8"/>
      <c r="O698" s="9"/>
      <c r="P698" s="8"/>
      <c r="R698"/>
      <c r="S698" s="8"/>
      <c r="AC698" s="17">
        <v>7145</v>
      </c>
    </row>
    <row r="699" spans="1:29" x14ac:dyDescent="0.35">
      <c r="A699"/>
      <c r="B699"/>
      <c r="C699"/>
      <c r="D699"/>
      <c r="E699"/>
      <c r="F699"/>
      <c r="G699"/>
      <c r="J699"/>
      <c r="K699"/>
      <c r="L699"/>
      <c r="M699"/>
      <c r="N699" s="8"/>
      <c r="O699" s="9"/>
      <c r="P699" s="8"/>
      <c r="R699"/>
      <c r="S699" s="8"/>
      <c r="AC699" s="17">
        <v>5495</v>
      </c>
    </row>
    <row r="700" spans="1:29" x14ac:dyDescent="0.35">
      <c r="A700"/>
      <c r="B700"/>
      <c r="C700"/>
      <c r="D700"/>
      <c r="E700"/>
      <c r="F700"/>
      <c r="G700"/>
      <c r="J700"/>
      <c r="K700"/>
      <c r="L700"/>
      <c r="M700"/>
      <c r="N700" s="8"/>
      <c r="O700" s="9"/>
      <c r="P700" s="8"/>
      <c r="R700"/>
      <c r="S700" s="8"/>
      <c r="AC700" s="17">
        <v>8245</v>
      </c>
    </row>
    <row r="701" spans="1:29" x14ac:dyDescent="0.35">
      <c r="A701"/>
      <c r="B701"/>
      <c r="C701"/>
      <c r="D701"/>
      <c r="E701"/>
      <c r="F701"/>
      <c r="G701"/>
      <c r="J701"/>
      <c r="K701"/>
      <c r="L701"/>
      <c r="M701"/>
      <c r="N701" s="8"/>
      <c r="O701" s="9"/>
      <c r="P701" s="8"/>
      <c r="R701"/>
      <c r="S701" s="8"/>
      <c r="AC701" s="17">
        <v>3845</v>
      </c>
    </row>
    <row r="702" spans="1:29" x14ac:dyDescent="0.35">
      <c r="A702"/>
      <c r="B702"/>
      <c r="C702"/>
      <c r="D702"/>
      <c r="E702"/>
      <c r="F702"/>
      <c r="G702"/>
      <c r="J702"/>
      <c r="K702"/>
      <c r="L702"/>
      <c r="M702"/>
      <c r="N702" s="8"/>
      <c r="O702" s="9"/>
      <c r="P702" s="8"/>
      <c r="R702"/>
      <c r="S702" s="8"/>
      <c r="AC702" s="17">
        <v>2195</v>
      </c>
    </row>
    <row r="703" spans="1:29" x14ac:dyDescent="0.35">
      <c r="A703"/>
      <c r="B703"/>
      <c r="C703"/>
      <c r="D703"/>
      <c r="E703"/>
      <c r="F703"/>
      <c r="G703"/>
      <c r="J703"/>
      <c r="K703"/>
      <c r="L703"/>
      <c r="M703"/>
      <c r="N703" s="8"/>
      <c r="O703" s="9"/>
      <c r="P703" s="8"/>
      <c r="R703"/>
      <c r="S703" s="8"/>
      <c r="AC703" s="17">
        <v>2195</v>
      </c>
    </row>
    <row r="704" spans="1:29" x14ac:dyDescent="0.35">
      <c r="A704"/>
      <c r="B704"/>
      <c r="C704"/>
      <c r="D704"/>
      <c r="E704"/>
      <c r="F704"/>
      <c r="G704"/>
      <c r="J704"/>
      <c r="K704"/>
      <c r="L704"/>
      <c r="M704"/>
      <c r="N704" s="8"/>
      <c r="O704" s="9"/>
      <c r="P704" s="8"/>
      <c r="R704"/>
      <c r="S704" s="8"/>
      <c r="AC704" s="17">
        <v>3295</v>
      </c>
    </row>
    <row r="705" spans="1:29" x14ac:dyDescent="0.35">
      <c r="A705"/>
      <c r="B705"/>
      <c r="C705"/>
      <c r="D705"/>
      <c r="E705"/>
      <c r="F705"/>
      <c r="G705"/>
      <c r="J705"/>
      <c r="K705"/>
      <c r="L705"/>
      <c r="M705"/>
      <c r="N705" s="8"/>
      <c r="O705" s="9"/>
      <c r="P705" s="8"/>
      <c r="R705"/>
      <c r="S705" s="8"/>
      <c r="AC705" s="17">
        <v>3295</v>
      </c>
    </row>
    <row r="706" spans="1:29" x14ac:dyDescent="0.35">
      <c r="A706"/>
      <c r="B706"/>
      <c r="C706"/>
      <c r="D706"/>
      <c r="E706"/>
      <c r="F706"/>
      <c r="G706"/>
      <c r="J706"/>
      <c r="K706"/>
      <c r="L706"/>
      <c r="M706"/>
      <c r="N706" s="8"/>
      <c r="O706" s="9"/>
      <c r="P706" s="8"/>
      <c r="R706"/>
      <c r="S706" s="8"/>
      <c r="AC706" s="17">
        <v>1095</v>
      </c>
    </row>
    <row r="707" spans="1:29" x14ac:dyDescent="0.35">
      <c r="A707"/>
      <c r="B707"/>
      <c r="C707"/>
      <c r="D707"/>
      <c r="E707"/>
      <c r="F707"/>
      <c r="G707"/>
      <c r="J707"/>
      <c r="K707"/>
      <c r="L707"/>
      <c r="M707"/>
      <c r="N707" s="8"/>
      <c r="O707" s="9"/>
      <c r="P707" s="8"/>
      <c r="R707"/>
      <c r="S707" s="8"/>
      <c r="AC707" s="17">
        <v>1095</v>
      </c>
    </row>
    <row r="708" spans="1:29" x14ac:dyDescent="0.35">
      <c r="A708"/>
      <c r="B708"/>
      <c r="C708"/>
      <c r="D708"/>
      <c r="E708"/>
      <c r="F708"/>
      <c r="G708"/>
      <c r="J708"/>
      <c r="K708"/>
      <c r="L708"/>
      <c r="M708"/>
      <c r="N708" s="8"/>
      <c r="O708" s="9"/>
      <c r="P708" s="8"/>
      <c r="R708"/>
      <c r="S708" s="8"/>
      <c r="AC708" s="17">
        <v>825</v>
      </c>
    </row>
    <row r="709" spans="1:29" x14ac:dyDescent="0.35">
      <c r="A709"/>
      <c r="B709"/>
      <c r="C709"/>
      <c r="D709"/>
      <c r="E709"/>
      <c r="F709"/>
      <c r="G709"/>
      <c r="J709"/>
      <c r="K709"/>
      <c r="L709"/>
      <c r="M709"/>
      <c r="N709" s="8"/>
      <c r="O709" s="9"/>
      <c r="P709" s="8"/>
      <c r="R709"/>
      <c r="S709" s="8"/>
      <c r="AC709" s="17">
        <v>545</v>
      </c>
    </row>
    <row r="710" spans="1:29" x14ac:dyDescent="0.35">
      <c r="A710"/>
      <c r="B710"/>
      <c r="C710"/>
      <c r="D710"/>
      <c r="E710"/>
      <c r="F710"/>
      <c r="G710"/>
      <c r="J710"/>
      <c r="K710"/>
      <c r="L710"/>
      <c r="M710"/>
      <c r="N710" s="8"/>
      <c r="O710" s="9"/>
      <c r="P710" s="8"/>
      <c r="R710"/>
      <c r="S710" s="8"/>
      <c r="AC710" s="17">
        <v>198</v>
      </c>
    </row>
    <row r="711" spans="1:29" x14ac:dyDescent="0.35">
      <c r="A711"/>
      <c r="B711"/>
      <c r="C711"/>
      <c r="D711"/>
      <c r="E711"/>
      <c r="F711"/>
      <c r="G711"/>
      <c r="J711"/>
      <c r="K711"/>
      <c r="L711"/>
      <c r="M711"/>
      <c r="N711" s="8"/>
      <c r="O711" s="9"/>
      <c r="P711" s="8"/>
      <c r="R711"/>
      <c r="S711" s="8"/>
      <c r="AC711" s="17">
        <v>198</v>
      </c>
    </row>
    <row r="712" spans="1:29" x14ac:dyDescent="0.35">
      <c r="A712"/>
      <c r="B712"/>
      <c r="C712"/>
      <c r="D712"/>
      <c r="E712"/>
      <c r="F712"/>
      <c r="G712"/>
      <c r="J712"/>
      <c r="K712"/>
      <c r="L712"/>
      <c r="M712"/>
      <c r="N712" s="8"/>
      <c r="O712" s="9"/>
      <c r="P712" s="8"/>
      <c r="R712"/>
      <c r="S712" s="8"/>
      <c r="AC712" s="17">
        <v>198</v>
      </c>
    </row>
    <row r="713" spans="1:29" x14ac:dyDescent="0.35">
      <c r="A713"/>
      <c r="B713"/>
      <c r="C713"/>
      <c r="D713"/>
      <c r="E713"/>
      <c r="F713"/>
      <c r="G713"/>
      <c r="J713"/>
      <c r="K713"/>
      <c r="L713"/>
      <c r="M713"/>
      <c r="N713" s="8"/>
      <c r="O713" s="9"/>
      <c r="P713" s="8"/>
      <c r="R713"/>
      <c r="S713" s="8"/>
      <c r="AC713" s="17">
        <v>198</v>
      </c>
    </row>
    <row r="714" spans="1:29" x14ac:dyDescent="0.35">
      <c r="A714"/>
      <c r="B714"/>
      <c r="C714"/>
      <c r="D714"/>
      <c r="E714"/>
      <c r="F714"/>
      <c r="G714"/>
      <c r="J714"/>
      <c r="K714"/>
      <c r="L714"/>
      <c r="M714"/>
      <c r="N714" s="8"/>
      <c r="O714" s="9"/>
      <c r="P714" s="8"/>
      <c r="R714"/>
      <c r="S714" s="8"/>
      <c r="AC714" s="17">
        <v>198</v>
      </c>
    </row>
    <row r="715" spans="1:29" x14ac:dyDescent="0.35">
      <c r="A715"/>
      <c r="B715"/>
      <c r="C715"/>
      <c r="D715"/>
      <c r="E715"/>
      <c r="F715"/>
      <c r="G715"/>
      <c r="J715"/>
      <c r="K715"/>
      <c r="L715"/>
      <c r="M715"/>
      <c r="N715" s="8"/>
      <c r="O715" s="9"/>
      <c r="P715" s="8"/>
      <c r="R715"/>
      <c r="S715" s="8"/>
      <c r="AC715" s="17">
        <v>198</v>
      </c>
    </row>
    <row r="716" spans="1:29" x14ac:dyDescent="0.35">
      <c r="A716"/>
      <c r="B716"/>
      <c r="C716"/>
      <c r="D716"/>
      <c r="E716"/>
      <c r="F716"/>
      <c r="G716"/>
      <c r="J716"/>
      <c r="K716"/>
      <c r="L716"/>
      <c r="M716"/>
      <c r="N716" s="8"/>
      <c r="O716" s="9"/>
      <c r="P716" s="8"/>
      <c r="R716"/>
      <c r="S716" s="8"/>
      <c r="AC716" s="17">
        <v>195</v>
      </c>
    </row>
    <row r="717" spans="1:29" x14ac:dyDescent="0.35">
      <c r="A717"/>
      <c r="B717"/>
      <c r="C717"/>
      <c r="D717"/>
      <c r="E717"/>
      <c r="F717"/>
      <c r="G717"/>
      <c r="J717"/>
      <c r="K717"/>
      <c r="L717"/>
      <c r="M717"/>
      <c r="N717" s="8"/>
      <c r="O717" s="9"/>
      <c r="P717" s="8"/>
      <c r="R717"/>
      <c r="S717" s="8"/>
      <c r="AC717" s="17">
        <v>165</v>
      </c>
    </row>
    <row r="718" spans="1:29" x14ac:dyDescent="0.35">
      <c r="A718"/>
      <c r="B718"/>
      <c r="C718"/>
      <c r="D718"/>
      <c r="E718"/>
      <c r="F718"/>
      <c r="G718"/>
      <c r="J718"/>
      <c r="K718"/>
      <c r="L718"/>
      <c r="M718"/>
      <c r="N718" s="8"/>
      <c r="O718" s="9"/>
      <c r="P718" s="8"/>
      <c r="R718"/>
      <c r="S718" s="8"/>
      <c r="AC718" s="17">
        <v>135</v>
      </c>
    </row>
    <row r="719" spans="1:29" x14ac:dyDescent="0.35">
      <c r="A719"/>
      <c r="B719"/>
      <c r="C719"/>
      <c r="D719"/>
      <c r="E719"/>
      <c r="F719"/>
      <c r="G719"/>
      <c r="J719"/>
      <c r="K719"/>
      <c r="L719"/>
      <c r="M719"/>
      <c r="N719" s="8"/>
      <c r="O719" s="9"/>
      <c r="P719" s="8"/>
      <c r="R719"/>
      <c r="S719" s="8"/>
      <c r="AC719" s="17">
        <v>765</v>
      </c>
    </row>
    <row r="720" spans="1:29" x14ac:dyDescent="0.35">
      <c r="A720"/>
      <c r="B720"/>
      <c r="C720"/>
      <c r="D720"/>
      <c r="E720"/>
      <c r="F720"/>
      <c r="G720"/>
      <c r="J720"/>
      <c r="K720"/>
      <c r="L720"/>
      <c r="M720"/>
      <c r="N720" s="8"/>
      <c r="O720" s="9"/>
      <c r="P720" s="8"/>
      <c r="R720"/>
      <c r="S720" s="8"/>
      <c r="AC720" s="17">
        <v>1370</v>
      </c>
    </row>
    <row r="721" spans="1:29" x14ac:dyDescent="0.35">
      <c r="A721"/>
      <c r="B721"/>
      <c r="C721"/>
      <c r="D721"/>
      <c r="E721"/>
      <c r="F721"/>
      <c r="G721"/>
      <c r="J721"/>
      <c r="K721"/>
      <c r="L721"/>
      <c r="M721"/>
      <c r="N721" s="8"/>
      <c r="O721" s="9"/>
      <c r="P721" s="8"/>
      <c r="R721"/>
      <c r="S721" s="8"/>
      <c r="AC721" s="17">
        <v>2745</v>
      </c>
    </row>
    <row r="722" spans="1:29" x14ac:dyDescent="0.35">
      <c r="A722"/>
      <c r="B722"/>
      <c r="C722"/>
      <c r="D722"/>
      <c r="E722"/>
      <c r="F722"/>
      <c r="G722"/>
      <c r="J722"/>
      <c r="K722"/>
      <c r="L722"/>
      <c r="M722"/>
      <c r="N722" s="8"/>
      <c r="O722" s="9"/>
      <c r="P722" s="8"/>
      <c r="R722"/>
      <c r="S722" s="8"/>
      <c r="AC722" s="17">
        <v>10995</v>
      </c>
    </row>
    <row r="723" spans="1:29" x14ac:dyDescent="0.35">
      <c r="A723"/>
      <c r="B723"/>
      <c r="C723"/>
      <c r="D723"/>
      <c r="E723"/>
      <c r="F723"/>
      <c r="G723"/>
      <c r="J723"/>
      <c r="K723"/>
      <c r="L723"/>
      <c r="M723"/>
      <c r="N723" s="8"/>
      <c r="O723" s="9"/>
      <c r="P723" s="8"/>
      <c r="R723"/>
      <c r="S723" s="8"/>
      <c r="AC723" s="17">
        <v>17595</v>
      </c>
    </row>
    <row r="724" spans="1:29" x14ac:dyDescent="0.35">
      <c r="A724"/>
      <c r="B724"/>
      <c r="C724"/>
      <c r="D724"/>
      <c r="E724"/>
      <c r="F724"/>
      <c r="G724"/>
      <c r="J724"/>
      <c r="K724"/>
      <c r="L724"/>
      <c r="M724"/>
      <c r="N724" s="8"/>
      <c r="O724" s="9"/>
      <c r="P724" s="8"/>
      <c r="R724"/>
      <c r="S724" s="8"/>
      <c r="AC724" s="17">
        <v>1095</v>
      </c>
    </row>
    <row r="725" spans="1:29" x14ac:dyDescent="0.35">
      <c r="A725"/>
      <c r="B725"/>
      <c r="C725"/>
      <c r="D725"/>
      <c r="E725"/>
      <c r="F725"/>
      <c r="G725"/>
      <c r="J725"/>
      <c r="K725"/>
      <c r="L725"/>
      <c r="M725"/>
      <c r="N725" s="8"/>
      <c r="O725" s="9"/>
      <c r="P725" s="8"/>
      <c r="R725"/>
      <c r="S725" s="8"/>
      <c r="AC725" s="17">
        <v>21995</v>
      </c>
    </row>
    <row r="726" spans="1:29" x14ac:dyDescent="0.35">
      <c r="A726"/>
      <c r="B726"/>
      <c r="C726"/>
      <c r="D726"/>
      <c r="E726"/>
      <c r="F726"/>
      <c r="G726"/>
      <c r="J726"/>
      <c r="K726"/>
      <c r="L726"/>
      <c r="M726"/>
      <c r="N726" s="8"/>
      <c r="O726" s="9"/>
      <c r="P726" s="8"/>
      <c r="R726"/>
      <c r="S726" s="8"/>
      <c r="AC726" s="17">
        <v>21995</v>
      </c>
    </row>
    <row r="727" spans="1:29" x14ac:dyDescent="0.35">
      <c r="A727"/>
      <c r="B727"/>
      <c r="C727"/>
      <c r="D727"/>
      <c r="E727"/>
      <c r="F727"/>
      <c r="G727"/>
      <c r="J727"/>
      <c r="K727"/>
      <c r="L727"/>
      <c r="M727"/>
      <c r="N727" s="8"/>
      <c r="O727" s="9"/>
      <c r="P727" s="8"/>
      <c r="R727"/>
      <c r="S727" s="8"/>
      <c r="AC727" s="17">
        <v>21995</v>
      </c>
    </row>
    <row r="728" spans="1:29" x14ac:dyDescent="0.35">
      <c r="A728"/>
      <c r="B728"/>
      <c r="C728"/>
      <c r="D728"/>
      <c r="E728"/>
      <c r="F728"/>
      <c r="G728"/>
      <c r="J728"/>
      <c r="K728"/>
      <c r="L728"/>
      <c r="M728"/>
      <c r="N728" s="8"/>
      <c r="O728" s="9"/>
      <c r="P728" s="8"/>
      <c r="R728"/>
      <c r="S728" s="8"/>
      <c r="AC728" s="17">
        <v>21995</v>
      </c>
    </row>
    <row r="729" spans="1:29" x14ac:dyDescent="0.35">
      <c r="A729"/>
      <c r="B729"/>
      <c r="C729"/>
      <c r="D729"/>
      <c r="E729"/>
      <c r="F729"/>
      <c r="G729"/>
      <c r="J729"/>
      <c r="K729"/>
      <c r="L729"/>
      <c r="M729"/>
      <c r="N729" s="8"/>
      <c r="O729" s="9"/>
      <c r="P729" s="8"/>
      <c r="R729"/>
      <c r="S729" s="8"/>
      <c r="AC729" s="17">
        <v>21995</v>
      </c>
    </row>
    <row r="730" spans="1:29" x14ac:dyDescent="0.35">
      <c r="A730"/>
      <c r="B730"/>
      <c r="C730"/>
      <c r="D730"/>
      <c r="E730"/>
      <c r="F730"/>
      <c r="G730"/>
      <c r="J730"/>
      <c r="K730"/>
      <c r="L730"/>
      <c r="M730"/>
      <c r="N730" s="8"/>
      <c r="O730" s="9"/>
      <c r="P730" s="8"/>
      <c r="R730"/>
      <c r="S730" s="8"/>
      <c r="AC730" s="17">
        <v>21995</v>
      </c>
    </row>
    <row r="731" spans="1:29" x14ac:dyDescent="0.35">
      <c r="A731"/>
      <c r="B731"/>
      <c r="C731"/>
      <c r="D731"/>
      <c r="E731"/>
      <c r="F731"/>
      <c r="G731"/>
      <c r="J731"/>
      <c r="K731"/>
      <c r="L731"/>
      <c r="M731"/>
      <c r="N731" s="8"/>
      <c r="O731" s="9"/>
      <c r="P731" s="8"/>
      <c r="R731"/>
      <c r="S731" s="8"/>
      <c r="AC731" s="17">
        <v>21995</v>
      </c>
    </row>
    <row r="732" spans="1:29" x14ac:dyDescent="0.35">
      <c r="A732"/>
      <c r="B732"/>
      <c r="C732"/>
      <c r="D732"/>
      <c r="E732"/>
      <c r="F732"/>
      <c r="G732"/>
      <c r="J732"/>
      <c r="K732"/>
      <c r="L732"/>
      <c r="M732"/>
      <c r="N732" s="8"/>
      <c r="O732" s="9"/>
      <c r="P732" s="8"/>
      <c r="R732"/>
      <c r="S732" s="8"/>
      <c r="AC732" s="17">
        <v>21995</v>
      </c>
    </row>
    <row r="733" spans="1:29" x14ac:dyDescent="0.35">
      <c r="A733"/>
      <c r="B733"/>
      <c r="C733"/>
      <c r="D733"/>
      <c r="E733"/>
      <c r="F733"/>
      <c r="G733"/>
      <c r="J733"/>
      <c r="K733"/>
      <c r="L733"/>
      <c r="M733"/>
      <c r="N733" s="8"/>
      <c r="O733" s="9"/>
      <c r="P733" s="8"/>
      <c r="R733"/>
      <c r="S733" s="8"/>
      <c r="AC733" s="17">
        <v>21995</v>
      </c>
    </row>
    <row r="734" spans="1:29" x14ac:dyDescent="0.35">
      <c r="A734"/>
      <c r="B734"/>
      <c r="C734"/>
      <c r="D734"/>
      <c r="E734"/>
      <c r="F734"/>
      <c r="G734"/>
      <c r="J734"/>
      <c r="K734"/>
      <c r="L734"/>
      <c r="M734"/>
      <c r="N734" s="8"/>
      <c r="O734" s="9"/>
      <c r="P734" s="8"/>
      <c r="R734"/>
      <c r="S734" s="8"/>
      <c r="AC734" s="17">
        <v>21995</v>
      </c>
    </row>
    <row r="735" spans="1:29" x14ac:dyDescent="0.35">
      <c r="A735"/>
      <c r="B735"/>
      <c r="C735"/>
      <c r="D735"/>
      <c r="E735"/>
      <c r="F735"/>
      <c r="G735"/>
      <c r="J735"/>
      <c r="K735"/>
      <c r="L735"/>
      <c r="M735"/>
      <c r="N735" s="8"/>
      <c r="O735" s="9"/>
      <c r="P735" s="8"/>
      <c r="R735"/>
      <c r="S735" s="8"/>
      <c r="AC735" s="17">
        <v>21995</v>
      </c>
    </row>
    <row r="736" spans="1:29" x14ac:dyDescent="0.35">
      <c r="A736"/>
      <c r="B736"/>
      <c r="C736"/>
      <c r="D736"/>
      <c r="E736"/>
      <c r="F736"/>
      <c r="G736"/>
      <c r="J736"/>
      <c r="K736"/>
      <c r="L736"/>
      <c r="M736"/>
      <c r="N736" s="8"/>
      <c r="O736" s="9"/>
      <c r="P736" s="8"/>
      <c r="R736"/>
      <c r="S736" s="8"/>
      <c r="AC736" s="17">
        <v>21995</v>
      </c>
    </row>
    <row r="737" spans="1:29" x14ac:dyDescent="0.35">
      <c r="A737"/>
      <c r="B737"/>
      <c r="C737"/>
      <c r="D737"/>
      <c r="E737"/>
      <c r="F737"/>
      <c r="G737"/>
      <c r="J737"/>
      <c r="K737"/>
      <c r="L737"/>
      <c r="M737"/>
      <c r="N737" s="8"/>
      <c r="O737" s="9"/>
      <c r="P737" s="8"/>
      <c r="R737"/>
      <c r="S737" s="8"/>
      <c r="AC737" s="17">
        <v>21995</v>
      </c>
    </row>
    <row r="738" spans="1:29" x14ac:dyDescent="0.35">
      <c r="A738"/>
      <c r="B738"/>
      <c r="C738"/>
      <c r="D738"/>
      <c r="E738"/>
      <c r="F738"/>
      <c r="G738"/>
      <c r="J738"/>
      <c r="K738"/>
      <c r="L738"/>
      <c r="M738"/>
      <c r="N738" s="8"/>
      <c r="O738" s="9"/>
      <c r="P738" s="8"/>
      <c r="R738"/>
      <c r="S738" s="8"/>
      <c r="AC738" s="17">
        <v>21995</v>
      </c>
    </row>
    <row r="739" spans="1:29" x14ac:dyDescent="0.35">
      <c r="A739"/>
      <c r="B739"/>
      <c r="C739"/>
      <c r="D739"/>
      <c r="E739"/>
      <c r="F739"/>
      <c r="G739"/>
      <c r="J739"/>
      <c r="K739"/>
      <c r="L739"/>
      <c r="M739"/>
      <c r="N739" s="8"/>
      <c r="O739" s="9"/>
      <c r="P739" s="8"/>
      <c r="R739"/>
      <c r="S739" s="8"/>
      <c r="AC739" s="17">
        <v>21995</v>
      </c>
    </row>
    <row r="740" spans="1:29" x14ac:dyDescent="0.35">
      <c r="A740"/>
      <c r="B740"/>
      <c r="C740"/>
      <c r="D740"/>
      <c r="E740"/>
      <c r="F740"/>
      <c r="G740"/>
      <c r="J740"/>
      <c r="K740"/>
      <c r="L740"/>
      <c r="M740"/>
      <c r="N740" s="8"/>
      <c r="O740" s="9"/>
      <c r="P740" s="8"/>
      <c r="R740"/>
      <c r="S740" s="8"/>
      <c r="AC740" s="17">
        <v>21995</v>
      </c>
    </row>
    <row r="741" spans="1:29" x14ac:dyDescent="0.35">
      <c r="A741"/>
      <c r="B741"/>
      <c r="C741"/>
      <c r="D741"/>
      <c r="E741"/>
      <c r="F741"/>
      <c r="G741"/>
      <c r="J741"/>
      <c r="K741"/>
      <c r="L741"/>
      <c r="M741"/>
      <c r="N741" s="8"/>
      <c r="O741" s="9"/>
      <c r="P741" s="8"/>
      <c r="R741"/>
      <c r="S741" s="8"/>
      <c r="AC741" s="17">
        <v>21995</v>
      </c>
    </row>
    <row r="742" spans="1:29" x14ac:dyDescent="0.35">
      <c r="A742"/>
      <c r="B742"/>
      <c r="C742"/>
      <c r="D742"/>
      <c r="E742"/>
      <c r="F742"/>
      <c r="G742"/>
      <c r="J742"/>
      <c r="K742"/>
      <c r="L742"/>
      <c r="M742"/>
      <c r="N742" s="8"/>
      <c r="O742" s="9"/>
      <c r="P742" s="8"/>
      <c r="R742"/>
      <c r="S742" s="8"/>
      <c r="AC742" s="17">
        <v>21995</v>
      </c>
    </row>
    <row r="743" spans="1:29" x14ac:dyDescent="0.35">
      <c r="A743"/>
      <c r="B743"/>
      <c r="C743"/>
      <c r="D743"/>
      <c r="E743"/>
      <c r="F743"/>
      <c r="G743"/>
      <c r="J743"/>
      <c r="K743"/>
      <c r="L743"/>
      <c r="M743"/>
      <c r="N743" s="8"/>
      <c r="O743" s="9"/>
      <c r="P743" s="8"/>
      <c r="R743"/>
      <c r="S743" s="8"/>
      <c r="AC743" s="17">
        <v>21995</v>
      </c>
    </row>
    <row r="744" spans="1:29" x14ac:dyDescent="0.35">
      <c r="A744"/>
      <c r="B744"/>
      <c r="C744"/>
      <c r="D744"/>
      <c r="E744"/>
      <c r="F744"/>
      <c r="G744"/>
      <c r="J744"/>
      <c r="K744"/>
      <c r="L744"/>
      <c r="M744"/>
      <c r="N744" s="8"/>
      <c r="O744" s="9"/>
      <c r="P744" s="8"/>
      <c r="R744"/>
      <c r="S744" s="8"/>
      <c r="AC744" s="17">
        <v>21995</v>
      </c>
    </row>
    <row r="745" spans="1:29" x14ac:dyDescent="0.35">
      <c r="A745"/>
      <c r="B745"/>
      <c r="C745"/>
      <c r="D745"/>
      <c r="E745"/>
      <c r="F745"/>
      <c r="G745"/>
      <c r="J745"/>
      <c r="K745"/>
      <c r="L745"/>
      <c r="M745"/>
      <c r="N745" s="8"/>
      <c r="O745" s="9"/>
      <c r="P745" s="8"/>
      <c r="R745"/>
      <c r="S745" s="8"/>
      <c r="AC745" s="17">
        <v>21995</v>
      </c>
    </row>
    <row r="746" spans="1:29" x14ac:dyDescent="0.35">
      <c r="A746"/>
      <c r="B746"/>
      <c r="C746"/>
      <c r="D746"/>
      <c r="E746"/>
      <c r="F746"/>
      <c r="G746"/>
      <c r="J746"/>
      <c r="K746"/>
      <c r="L746"/>
      <c r="M746"/>
      <c r="N746" s="8"/>
      <c r="O746" s="9"/>
      <c r="P746" s="8"/>
      <c r="R746"/>
      <c r="S746" s="8"/>
      <c r="AC746" s="17">
        <v>21995</v>
      </c>
    </row>
    <row r="747" spans="1:29" x14ac:dyDescent="0.35">
      <c r="A747"/>
      <c r="B747"/>
      <c r="C747"/>
      <c r="D747"/>
      <c r="E747"/>
      <c r="F747"/>
      <c r="G747"/>
      <c r="J747"/>
      <c r="K747"/>
      <c r="L747"/>
      <c r="M747"/>
      <c r="N747" s="8"/>
      <c r="O747" s="9"/>
      <c r="P747" s="8"/>
      <c r="R747"/>
      <c r="S747" s="8"/>
      <c r="AC747" s="17">
        <v>21995</v>
      </c>
    </row>
    <row r="748" spans="1:29" x14ac:dyDescent="0.35">
      <c r="A748"/>
      <c r="B748"/>
      <c r="C748"/>
      <c r="D748"/>
      <c r="E748"/>
      <c r="F748"/>
      <c r="G748"/>
      <c r="J748"/>
      <c r="K748"/>
      <c r="L748"/>
      <c r="M748"/>
      <c r="N748" s="8"/>
      <c r="O748" s="9"/>
      <c r="P748" s="8"/>
      <c r="R748"/>
      <c r="S748" s="8"/>
      <c r="AC748" s="17">
        <v>21995</v>
      </c>
    </row>
    <row r="749" spans="1:29" x14ac:dyDescent="0.35">
      <c r="A749"/>
      <c r="B749"/>
      <c r="C749"/>
      <c r="D749"/>
      <c r="E749"/>
      <c r="F749"/>
      <c r="G749"/>
      <c r="J749"/>
      <c r="K749"/>
      <c r="L749"/>
      <c r="M749"/>
      <c r="N749" s="8"/>
      <c r="O749" s="9"/>
      <c r="P749" s="8"/>
      <c r="R749"/>
      <c r="S749" s="8"/>
      <c r="AC749" s="17">
        <v>21995</v>
      </c>
    </row>
    <row r="750" spans="1:29" x14ac:dyDescent="0.35">
      <c r="A750"/>
      <c r="B750"/>
      <c r="C750"/>
      <c r="D750"/>
      <c r="E750"/>
      <c r="F750"/>
      <c r="G750"/>
      <c r="J750"/>
      <c r="K750"/>
      <c r="L750"/>
      <c r="M750"/>
      <c r="N750" s="8"/>
      <c r="O750" s="9"/>
      <c r="P750" s="8"/>
      <c r="R750"/>
      <c r="S750" s="8"/>
      <c r="AC750" s="17">
        <v>21995</v>
      </c>
    </row>
    <row r="751" spans="1:29" x14ac:dyDescent="0.35">
      <c r="A751"/>
      <c r="B751"/>
      <c r="C751"/>
      <c r="D751"/>
      <c r="E751"/>
      <c r="F751"/>
      <c r="G751"/>
      <c r="J751"/>
      <c r="K751"/>
      <c r="L751"/>
      <c r="M751"/>
      <c r="N751" s="8"/>
      <c r="O751" s="9"/>
      <c r="P751" s="8"/>
      <c r="R751"/>
      <c r="S751" s="8"/>
      <c r="AC751" s="17">
        <v>21995</v>
      </c>
    </row>
    <row r="752" spans="1:29" x14ac:dyDescent="0.35">
      <c r="A752"/>
      <c r="B752"/>
      <c r="C752"/>
      <c r="D752"/>
      <c r="E752"/>
      <c r="F752"/>
      <c r="G752"/>
      <c r="J752"/>
      <c r="K752"/>
      <c r="L752"/>
      <c r="M752"/>
      <c r="N752" s="8"/>
      <c r="O752" s="9"/>
      <c r="P752" s="8"/>
      <c r="R752"/>
      <c r="S752" s="8"/>
      <c r="AC752" s="17">
        <v>21995</v>
      </c>
    </row>
    <row r="753" spans="1:29" x14ac:dyDescent="0.35">
      <c r="A753"/>
      <c r="B753"/>
      <c r="C753"/>
      <c r="D753"/>
      <c r="E753"/>
      <c r="F753"/>
      <c r="G753"/>
      <c r="J753"/>
      <c r="K753"/>
      <c r="L753"/>
      <c r="M753"/>
      <c r="N753" s="8"/>
      <c r="O753" s="9"/>
      <c r="P753" s="8"/>
      <c r="R753"/>
      <c r="S753" s="8"/>
      <c r="AC753" s="17">
        <v>21995</v>
      </c>
    </row>
    <row r="754" spans="1:29" x14ac:dyDescent="0.35">
      <c r="A754"/>
      <c r="B754"/>
      <c r="C754"/>
      <c r="D754"/>
      <c r="E754"/>
      <c r="F754"/>
      <c r="G754"/>
      <c r="J754"/>
      <c r="K754"/>
      <c r="L754"/>
      <c r="M754"/>
      <c r="N754" s="8"/>
      <c r="O754" s="9"/>
      <c r="P754" s="8"/>
      <c r="R754"/>
      <c r="S754" s="8"/>
      <c r="AC754" s="17">
        <v>21995</v>
      </c>
    </row>
    <row r="755" spans="1:29" x14ac:dyDescent="0.35">
      <c r="A755"/>
      <c r="B755"/>
      <c r="C755"/>
      <c r="D755"/>
      <c r="E755"/>
      <c r="F755"/>
      <c r="G755"/>
      <c r="J755"/>
      <c r="K755"/>
      <c r="L755"/>
      <c r="M755"/>
      <c r="N755" s="8"/>
      <c r="O755" s="9"/>
      <c r="P755" s="8"/>
      <c r="R755"/>
      <c r="S755" s="8"/>
      <c r="AC755" s="17">
        <v>21995</v>
      </c>
    </row>
    <row r="756" spans="1:29" x14ac:dyDescent="0.35">
      <c r="A756"/>
      <c r="B756"/>
      <c r="C756"/>
      <c r="D756"/>
      <c r="E756"/>
      <c r="F756"/>
      <c r="G756"/>
      <c r="J756"/>
      <c r="K756"/>
      <c r="L756"/>
      <c r="M756"/>
      <c r="N756" s="8"/>
      <c r="O756" s="9"/>
      <c r="P756" s="8"/>
      <c r="R756"/>
      <c r="S756" s="8"/>
      <c r="AC756" s="17">
        <v>21995</v>
      </c>
    </row>
    <row r="757" spans="1:29" x14ac:dyDescent="0.35">
      <c r="A757"/>
      <c r="B757"/>
      <c r="C757"/>
      <c r="D757"/>
      <c r="E757"/>
      <c r="F757"/>
      <c r="G757"/>
      <c r="J757"/>
      <c r="K757"/>
      <c r="L757"/>
      <c r="M757"/>
      <c r="N757" s="8"/>
      <c r="O757" s="9"/>
      <c r="P757" s="8"/>
      <c r="R757"/>
      <c r="S757" s="8"/>
      <c r="AC757" s="17">
        <v>21995</v>
      </c>
    </row>
    <row r="758" spans="1:29" x14ac:dyDescent="0.35">
      <c r="A758"/>
      <c r="B758"/>
      <c r="C758"/>
      <c r="D758"/>
      <c r="E758"/>
      <c r="F758"/>
      <c r="G758"/>
      <c r="J758"/>
      <c r="K758"/>
      <c r="L758"/>
      <c r="M758"/>
      <c r="N758" s="8"/>
      <c r="O758" s="9"/>
      <c r="P758" s="8"/>
      <c r="R758"/>
      <c r="S758" s="8"/>
      <c r="AC758" s="17">
        <v>21995</v>
      </c>
    </row>
    <row r="759" spans="1:29" x14ac:dyDescent="0.35">
      <c r="A759"/>
      <c r="B759"/>
      <c r="C759"/>
      <c r="D759"/>
      <c r="E759"/>
      <c r="F759"/>
      <c r="G759"/>
      <c r="J759"/>
      <c r="K759"/>
      <c r="L759"/>
      <c r="M759"/>
      <c r="N759" s="8"/>
      <c r="O759" s="9"/>
      <c r="P759" s="8"/>
      <c r="R759"/>
      <c r="S759" s="8"/>
      <c r="AC759" s="17">
        <v>21995</v>
      </c>
    </row>
    <row r="760" spans="1:29" x14ac:dyDescent="0.35">
      <c r="A760"/>
      <c r="B760"/>
      <c r="C760"/>
      <c r="D760"/>
      <c r="E760"/>
      <c r="F760"/>
      <c r="G760"/>
      <c r="J760"/>
      <c r="K760"/>
      <c r="L760"/>
      <c r="M760"/>
      <c r="N760" s="8"/>
      <c r="O760" s="9"/>
      <c r="P760" s="8"/>
      <c r="R760"/>
      <c r="S760" s="8"/>
      <c r="AC760" s="17">
        <v>21995</v>
      </c>
    </row>
    <row r="761" spans="1:29" x14ac:dyDescent="0.35">
      <c r="A761"/>
      <c r="B761"/>
      <c r="C761"/>
      <c r="D761"/>
      <c r="E761"/>
      <c r="F761"/>
      <c r="G761"/>
      <c r="J761"/>
      <c r="K761"/>
      <c r="L761"/>
      <c r="M761"/>
      <c r="N761" s="8"/>
      <c r="O761" s="9"/>
      <c r="P761" s="8"/>
      <c r="R761"/>
      <c r="S761" s="8"/>
      <c r="AC761" s="17">
        <v>21995</v>
      </c>
    </row>
    <row r="762" spans="1:29" x14ac:dyDescent="0.35">
      <c r="M762"/>
      <c r="N762" s="8"/>
      <c r="O762" s="9"/>
      <c r="P762" s="8"/>
      <c r="R762"/>
      <c r="S762" s="8"/>
      <c r="AC762" s="17">
        <v>21995</v>
      </c>
    </row>
    <row r="763" spans="1:29" x14ac:dyDescent="0.35">
      <c r="M763"/>
      <c r="N763" s="8"/>
      <c r="O763" s="9"/>
      <c r="P763" s="8"/>
      <c r="R763"/>
      <c r="S763" s="8"/>
      <c r="AC763" s="17">
        <v>21995</v>
      </c>
    </row>
    <row r="764" spans="1:29" x14ac:dyDescent="0.35">
      <c r="M764"/>
      <c r="N764" s="8"/>
      <c r="O764" s="9"/>
      <c r="P764" s="8"/>
      <c r="R764"/>
      <c r="S764" s="8"/>
      <c r="AC764" s="17">
        <v>21995</v>
      </c>
    </row>
    <row r="765" spans="1:29" x14ac:dyDescent="0.35">
      <c r="M765"/>
      <c r="N765" s="8"/>
      <c r="O765" s="9"/>
      <c r="P765" s="8"/>
      <c r="R765"/>
      <c r="S765" s="8"/>
      <c r="AC765" s="17">
        <v>325</v>
      </c>
    </row>
    <row r="766" spans="1:29" x14ac:dyDescent="0.35">
      <c r="M766"/>
      <c r="N766" s="8"/>
      <c r="O766" s="9"/>
      <c r="P766" s="8"/>
      <c r="R766"/>
      <c r="S766" s="8"/>
      <c r="AC766" s="17">
        <v>490</v>
      </c>
    </row>
    <row r="767" spans="1:29" x14ac:dyDescent="0.35">
      <c r="M767"/>
      <c r="N767" s="8"/>
      <c r="O767" s="9"/>
      <c r="P767" s="8"/>
      <c r="R767"/>
      <c r="S767" s="8"/>
      <c r="AC767" s="17">
        <v>490</v>
      </c>
    </row>
    <row r="768" spans="1:29" x14ac:dyDescent="0.35">
      <c r="M768"/>
      <c r="N768" s="8"/>
      <c r="O768" s="9"/>
      <c r="P768" s="8"/>
      <c r="R768"/>
      <c r="S768" s="8"/>
      <c r="AC768" s="17">
        <v>1095</v>
      </c>
    </row>
    <row r="769" spans="13:29" x14ac:dyDescent="0.35">
      <c r="M769"/>
      <c r="N769" s="8"/>
      <c r="O769" s="9"/>
      <c r="P769" s="8"/>
      <c r="R769"/>
      <c r="S769" s="8"/>
      <c r="AC769" s="17">
        <v>4395</v>
      </c>
    </row>
    <row r="770" spans="13:29" x14ac:dyDescent="0.35">
      <c r="M770"/>
      <c r="N770" s="8"/>
      <c r="O770" s="9"/>
      <c r="P770" s="8"/>
      <c r="R770"/>
      <c r="S770" s="8"/>
      <c r="AC770" s="17">
        <v>5495</v>
      </c>
    </row>
    <row r="771" spans="13:29" x14ac:dyDescent="0.35">
      <c r="M771"/>
      <c r="N771" s="8"/>
      <c r="O771" s="9"/>
      <c r="P771" s="8"/>
      <c r="R771"/>
      <c r="S771" s="8"/>
      <c r="AC771" s="17">
        <v>5495</v>
      </c>
    </row>
    <row r="772" spans="13:29" x14ac:dyDescent="0.35">
      <c r="M772"/>
      <c r="N772" s="8"/>
      <c r="O772" s="9"/>
      <c r="P772" s="8"/>
      <c r="R772"/>
      <c r="S772" s="8"/>
      <c r="AC772" s="17">
        <v>5495</v>
      </c>
    </row>
    <row r="773" spans="13:29" x14ac:dyDescent="0.35">
      <c r="M773"/>
      <c r="N773" s="8"/>
      <c r="O773" s="9"/>
      <c r="P773" s="8"/>
      <c r="R773"/>
      <c r="S773" s="8"/>
      <c r="AC773" s="17">
        <v>5495</v>
      </c>
    </row>
    <row r="774" spans="13:29" x14ac:dyDescent="0.35">
      <c r="M774"/>
      <c r="N774" s="8"/>
      <c r="O774" s="9"/>
      <c r="P774" s="8"/>
      <c r="R774"/>
      <c r="S774" s="8"/>
      <c r="AC774" s="17">
        <v>5495</v>
      </c>
    </row>
    <row r="775" spans="13:29" x14ac:dyDescent="0.35">
      <c r="M775"/>
      <c r="N775" s="8"/>
      <c r="O775" s="9"/>
      <c r="P775" s="8"/>
      <c r="R775"/>
      <c r="S775" s="8"/>
      <c r="AC775" s="17">
        <v>5495</v>
      </c>
    </row>
    <row r="776" spans="13:29" x14ac:dyDescent="0.35">
      <c r="M776"/>
      <c r="N776" s="8"/>
      <c r="O776" s="9"/>
      <c r="P776" s="8"/>
      <c r="R776"/>
      <c r="S776" s="8"/>
      <c r="AC776" s="17">
        <v>5495</v>
      </c>
    </row>
    <row r="777" spans="13:29" x14ac:dyDescent="0.35">
      <c r="M777"/>
      <c r="N777" s="8"/>
      <c r="O777" s="9"/>
      <c r="P777" s="8"/>
      <c r="R777"/>
      <c r="S777" s="8"/>
      <c r="AC777" s="17">
        <v>5495</v>
      </c>
    </row>
    <row r="778" spans="13:29" x14ac:dyDescent="0.35">
      <c r="M778"/>
      <c r="N778" s="8"/>
      <c r="O778" s="9"/>
      <c r="P778" s="8"/>
      <c r="R778"/>
      <c r="S778" s="8"/>
      <c r="AC778" s="17">
        <v>5495</v>
      </c>
    </row>
    <row r="779" spans="13:29" x14ac:dyDescent="0.35">
      <c r="M779"/>
      <c r="N779" s="8"/>
      <c r="O779" s="9"/>
      <c r="P779" s="8"/>
      <c r="R779"/>
      <c r="S779" s="8"/>
      <c r="AC779" s="17">
        <v>1315</v>
      </c>
    </row>
    <row r="780" spans="13:29" x14ac:dyDescent="0.35">
      <c r="M780"/>
      <c r="N780" s="8"/>
      <c r="O780" s="9"/>
      <c r="P780" s="8"/>
      <c r="R780"/>
      <c r="S780" s="8"/>
      <c r="AC780" s="17">
        <v>1315</v>
      </c>
    </row>
    <row r="781" spans="13:29" x14ac:dyDescent="0.35">
      <c r="M781"/>
      <c r="N781" s="8"/>
      <c r="O781" s="9"/>
      <c r="P781" s="8"/>
      <c r="R781"/>
      <c r="S781" s="8"/>
      <c r="AC781" s="17">
        <v>655</v>
      </c>
    </row>
    <row r="782" spans="13:29" x14ac:dyDescent="0.35">
      <c r="M782"/>
      <c r="N782" s="8"/>
      <c r="O782" s="9"/>
      <c r="P782" s="8"/>
      <c r="R782"/>
      <c r="S782" s="8"/>
      <c r="AC782" s="17">
        <v>435</v>
      </c>
    </row>
    <row r="783" spans="13:29" x14ac:dyDescent="0.35">
      <c r="M783"/>
      <c r="N783" s="8"/>
      <c r="O783" s="9"/>
      <c r="P783" s="8"/>
      <c r="R783"/>
      <c r="S783" s="8"/>
      <c r="AC783" s="17">
        <v>435</v>
      </c>
    </row>
    <row r="784" spans="13:29" x14ac:dyDescent="0.35">
      <c r="M784"/>
      <c r="N784" s="8"/>
      <c r="O784" s="9"/>
      <c r="P784" s="8"/>
      <c r="R784"/>
      <c r="S784" s="8"/>
      <c r="AC784" s="17">
        <v>185</v>
      </c>
    </row>
    <row r="785" spans="13:29" x14ac:dyDescent="0.35">
      <c r="M785"/>
      <c r="N785" s="8"/>
      <c r="O785" s="9"/>
      <c r="P785" s="8"/>
      <c r="R785"/>
      <c r="S785" s="8"/>
      <c r="AC785" s="17">
        <v>4395</v>
      </c>
    </row>
    <row r="786" spans="13:29" x14ac:dyDescent="0.35">
      <c r="M786"/>
      <c r="N786" s="8"/>
      <c r="O786" s="9"/>
      <c r="P786" s="8"/>
      <c r="R786"/>
      <c r="S786" s="8"/>
      <c r="AC786" s="17">
        <v>10995</v>
      </c>
    </row>
    <row r="787" spans="13:29" x14ac:dyDescent="0.35">
      <c r="M787"/>
      <c r="N787" s="8"/>
      <c r="O787" s="9"/>
      <c r="P787" s="8"/>
      <c r="R787"/>
      <c r="S787" s="8"/>
      <c r="AC787" s="17">
        <v>2745</v>
      </c>
    </row>
    <row r="788" spans="13:29" x14ac:dyDescent="0.35">
      <c r="M788"/>
      <c r="N788" s="8"/>
      <c r="O788" s="9"/>
      <c r="P788" s="8"/>
      <c r="R788"/>
      <c r="S788" s="8"/>
      <c r="AC788" s="17">
        <v>3295</v>
      </c>
    </row>
    <row r="789" spans="13:29" x14ac:dyDescent="0.35">
      <c r="M789"/>
      <c r="N789" s="8"/>
      <c r="O789" s="9"/>
      <c r="P789" s="8"/>
      <c r="R789"/>
      <c r="S789" s="8"/>
      <c r="AC789" s="17">
        <v>4295</v>
      </c>
    </row>
    <row r="790" spans="13:29" x14ac:dyDescent="0.35">
      <c r="M790"/>
      <c r="N790" s="8"/>
      <c r="O790" s="9"/>
      <c r="P790" s="8"/>
      <c r="R790"/>
      <c r="S790" s="8"/>
      <c r="AC790" s="17">
        <v>6045</v>
      </c>
    </row>
    <row r="791" spans="13:29" x14ac:dyDescent="0.35">
      <c r="M791"/>
      <c r="N791" s="8"/>
      <c r="O791" s="9"/>
      <c r="P791" s="8"/>
      <c r="R791"/>
      <c r="S791" s="8"/>
      <c r="AC791" s="17">
        <v>1995</v>
      </c>
    </row>
    <row r="792" spans="13:29" x14ac:dyDescent="0.35">
      <c r="M792"/>
      <c r="N792" s="8"/>
      <c r="O792" s="9"/>
      <c r="P792" s="8"/>
      <c r="R792"/>
      <c r="S792" s="8"/>
      <c r="AC792" s="17">
        <v>2395</v>
      </c>
    </row>
    <row r="793" spans="13:29" x14ac:dyDescent="0.35">
      <c r="M793"/>
      <c r="N793" s="8"/>
      <c r="O793" s="9"/>
      <c r="P793" s="8"/>
      <c r="R793"/>
      <c r="S793" s="8"/>
      <c r="AC793" s="17">
        <v>2845</v>
      </c>
    </row>
    <row r="794" spans="13:29" x14ac:dyDescent="0.35">
      <c r="M794"/>
      <c r="N794" s="8"/>
      <c r="O794" s="9"/>
      <c r="P794" s="8"/>
      <c r="R794"/>
      <c r="S794" s="8"/>
      <c r="AC794" s="17">
        <v>325</v>
      </c>
    </row>
    <row r="795" spans="13:29" x14ac:dyDescent="0.35">
      <c r="M795"/>
      <c r="N795" s="8"/>
      <c r="O795" s="9"/>
      <c r="P795" s="8"/>
      <c r="R795"/>
      <c r="S795" s="8"/>
      <c r="AC795" s="17">
        <v>10995</v>
      </c>
    </row>
    <row r="796" spans="13:29" x14ac:dyDescent="0.35">
      <c r="M796"/>
      <c r="N796" s="8"/>
      <c r="O796" s="9"/>
      <c r="P796" s="8"/>
      <c r="R796"/>
      <c r="S796" s="8"/>
      <c r="AC796" s="17">
        <v>11495</v>
      </c>
    </row>
    <row r="797" spans="13:29" x14ac:dyDescent="0.35">
      <c r="M797"/>
      <c r="N797" s="8"/>
      <c r="O797" s="9"/>
      <c r="P797" s="8"/>
      <c r="R797"/>
      <c r="S797" s="8"/>
      <c r="AC797" s="17">
        <v>13995</v>
      </c>
    </row>
    <row r="798" spans="13:29" x14ac:dyDescent="0.35">
      <c r="M798"/>
      <c r="N798" s="8"/>
      <c r="O798" s="9"/>
      <c r="P798" s="8"/>
      <c r="R798"/>
      <c r="S798" s="8"/>
      <c r="AC798" s="17">
        <v>14495</v>
      </c>
    </row>
    <row r="799" spans="13:29" x14ac:dyDescent="0.35">
      <c r="M799"/>
      <c r="N799" s="8"/>
      <c r="O799" s="9"/>
      <c r="P799" s="8"/>
      <c r="R799"/>
      <c r="S799" s="8"/>
      <c r="AC799" s="17">
        <v>875</v>
      </c>
    </row>
    <row r="800" spans="13:29" x14ac:dyDescent="0.35">
      <c r="M800"/>
      <c r="N800" s="8"/>
      <c r="O800" s="9"/>
      <c r="P800" s="8"/>
      <c r="R800"/>
      <c r="S800" s="8"/>
      <c r="AC800" s="17">
        <v>995</v>
      </c>
    </row>
    <row r="801" spans="13:29" x14ac:dyDescent="0.35">
      <c r="M801"/>
      <c r="N801" s="8"/>
      <c r="O801" s="9"/>
      <c r="P801" s="8"/>
      <c r="R801"/>
      <c r="S801" s="8"/>
      <c r="AC801" s="17">
        <v>325</v>
      </c>
    </row>
    <row r="802" spans="13:29" x14ac:dyDescent="0.35">
      <c r="M802"/>
      <c r="N802" s="8"/>
      <c r="O802" s="9"/>
      <c r="P802" s="8"/>
      <c r="R802"/>
      <c r="S802" s="8"/>
      <c r="AC802" s="17">
        <v>490</v>
      </c>
    </row>
    <row r="803" spans="13:29" x14ac:dyDescent="0.35">
      <c r="M803"/>
      <c r="N803" s="8"/>
      <c r="O803" s="9"/>
      <c r="P803" s="8"/>
      <c r="R803"/>
      <c r="S803" s="8"/>
      <c r="AC803" s="17">
        <v>490</v>
      </c>
    </row>
    <row r="804" spans="13:29" x14ac:dyDescent="0.35">
      <c r="M804"/>
      <c r="N804" s="8"/>
      <c r="O804" s="9"/>
      <c r="P804" s="8"/>
      <c r="R804"/>
      <c r="S804" s="8"/>
      <c r="AC804" s="17">
        <v>1095</v>
      </c>
    </row>
    <row r="805" spans="13:29" x14ac:dyDescent="0.35">
      <c r="M805"/>
      <c r="N805" s="8"/>
      <c r="O805" s="9"/>
      <c r="P805" s="8"/>
      <c r="R805"/>
      <c r="S805" s="8"/>
      <c r="AC805" s="17">
        <v>4395</v>
      </c>
    </row>
    <row r="806" spans="13:29" x14ac:dyDescent="0.35">
      <c r="M806"/>
      <c r="N806" s="8"/>
      <c r="O806" s="9"/>
      <c r="P806" s="8"/>
      <c r="R806"/>
      <c r="S806" s="8"/>
      <c r="AC806" s="17">
        <v>5495</v>
      </c>
    </row>
    <row r="807" spans="13:29" x14ac:dyDescent="0.35">
      <c r="M807"/>
      <c r="N807" s="8"/>
      <c r="O807" s="9"/>
      <c r="P807" s="8"/>
      <c r="R807"/>
      <c r="S807" s="8"/>
      <c r="AC807" s="17">
        <v>5495</v>
      </c>
    </row>
    <row r="808" spans="13:29" x14ac:dyDescent="0.35">
      <c r="M808"/>
      <c r="N808" s="8"/>
      <c r="O808" s="9"/>
      <c r="P808" s="8"/>
      <c r="R808"/>
      <c r="S808" s="8"/>
      <c r="AC808" s="17">
        <v>5495</v>
      </c>
    </row>
    <row r="809" spans="13:29" x14ac:dyDescent="0.35">
      <c r="M809"/>
      <c r="N809" s="8"/>
      <c r="O809" s="9"/>
      <c r="P809" s="8"/>
      <c r="R809"/>
      <c r="S809" s="8"/>
      <c r="AC809" s="17">
        <v>5495</v>
      </c>
    </row>
    <row r="810" spans="13:29" x14ac:dyDescent="0.35">
      <c r="M810"/>
      <c r="N810" s="8"/>
      <c r="O810" s="9"/>
      <c r="P810" s="8"/>
      <c r="R810"/>
      <c r="S810" s="8"/>
      <c r="AC810" s="17">
        <v>5495</v>
      </c>
    </row>
    <row r="811" spans="13:29" x14ac:dyDescent="0.35">
      <c r="M811"/>
      <c r="N811" s="8"/>
      <c r="O811" s="9"/>
      <c r="P811" s="8"/>
      <c r="R811"/>
      <c r="S811" s="8"/>
      <c r="AC811" s="17">
        <v>5495</v>
      </c>
    </row>
    <row r="812" spans="13:29" x14ac:dyDescent="0.35">
      <c r="M812"/>
      <c r="N812" s="8"/>
      <c r="O812" s="9"/>
      <c r="P812" s="8"/>
      <c r="R812"/>
      <c r="S812" s="8"/>
      <c r="AC812" s="17">
        <v>5495</v>
      </c>
    </row>
    <row r="813" spans="13:29" x14ac:dyDescent="0.35">
      <c r="M813"/>
      <c r="N813" s="8"/>
      <c r="O813" s="9"/>
      <c r="P813" s="8"/>
      <c r="R813"/>
      <c r="S813" s="8"/>
      <c r="AC813" s="17">
        <v>5495</v>
      </c>
    </row>
    <row r="814" spans="13:29" x14ac:dyDescent="0.35">
      <c r="M814"/>
      <c r="N814" s="8"/>
      <c r="O814" s="9"/>
      <c r="P814" s="8"/>
      <c r="R814"/>
      <c r="S814" s="8"/>
      <c r="AC814" s="17">
        <v>5495</v>
      </c>
    </row>
    <row r="815" spans="13:29" x14ac:dyDescent="0.35">
      <c r="M815"/>
      <c r="N815" s="8"/>
      <c r="O815" s="9"/>
      <c r="P815" s="8"/>
      <c r="R815"/>
      <c r="S815" s="8"/>
      <c r="AC815" s="17">
        <v>1315</v>
      </c>
    </row>
    <row r="816" spans="13:29" x14ac:dyDescent="0.35">
      <c r="M816"/>
      <c r="N816" s="8"/>
      <c r="O816" s="9"/>
      <c r="P816" s="8"/>
      <c r="R816"/>
      <c r="S816" s="8"/>
      <c r="AC816" s="17">
        <v>1315</v>
      </c>
    </row>
    <row r="817" spans="13:29" x14ac:dyDescent="0.35">
      <c r="M817"/>
      <c r="N817" s="8"/>
      <c r="O817" s="9"/>
      <c r="P817" s="8"/>
      <c r="R817"/>
      <c r="S817" s="8"/>
      <c r="AC817" s="17">
        <v>655</v>
      </c>
    </row>
    <row r="818" spans="13:29" x14ac:dyDescent="0.35">
      <c r="M818"/>
      <c r="N818" s="8"/>
      <c r="O818" s="9"/>
      <c r="P818" s="8"/>
      <c r="R818"/>
      <c r="S818" s="8"/>
      <c r="AC818" s="17">
        <v>435</v>
      </c>
    </row>
    <row r="819" spans="13:29" x14ac:dyDescent="0.35">
      <c r="M819"/>
      <c r="N819" s="8"/>
      <c r="O819" s="9"/>
      <c r="P819" s="8"/>
      <c r="R819"/>
      <c r="S819" s="8"/>
      <c r="AC819" s="17">
        <v>435</v>
      </c>
    </row>
    <row r="820" spans="13:29" x14ac:dyDescent="0.35">
      <c r="M820"/>
      <c r="N820" s="8"/>
      <c r="O820" s="9"/>
      <c r="P820" s="8"/>
      <c r="R820"/>
      <c r="S820" s="8"/>
      <c r="AC820" s="17">
        <v>185</v>
      </c>
    </row>
    <row r="821" spans="13:29" x14ac:dyDescent="0.35">
      <c r="M821"/>
      <c r="N821" s="8"/>
      <c r="O821" s="9"/>
      <c r="P821" s="8"/>
      <c r="R821"/>
      <c r="S821" s="8"/>
      <c r="AC821" s="17">
        <v>16495</v>
      </c>
    </row>
    <row r="822" spans="13:29" x14ac:dyDescent="0.35">
      <c r="M822"/>
      <c r="N822" s="8"/>
      <c r="O822" s="9"/>
      <c r="P822" s="8"/>
      <c r="R822"/>
      <c r="S822" s="8"/>
      <c r="AC822" s="17">
        <v>21995</v>
      </c>
    </row>
    <row r="823" spans="13:29" x14ac:dyDescent="0.35">
      <c r="M823"/>
      <c r="N823" s="8"/>
      <c r="O823" s="9"/>
      <c r="P823" s="8"/>
      <c r="R823"/>
      <c r="S823" s="8"/>
      <c r="AC823" s="17">
        <v>27495</v>
      </c>
    </row>
    <row r="824" spans="13:29" x14ac:dyDescent="0.35">
      <c r="M824"/>
      <c r="N824" s="8"/>
      <c r="O824" s="9"/>
      <c r="P824" s="8"/>
      <c r="R824"/>
      <c r="S824" s="8"/>
      <c r="AC824" s="17">
        <v>32995</v>
      </c>
    </row>
    <row r="825" spans="13:29" x14ac:dyDescent="0.35">
      <c r="M825"/>
      <c r="N825" s="8"/>
      <c r="O825" s="9"/>
      <c r="P825" s="8"/>
      <c r="R825"/>
      <c r="S825" s="8"/>
      <c r="AC825" s="17">
        <v>20895</v>
      </c>
    </row>
    <row r="826" spans="13:29" x14ac:dyDescent="0.35">
      <c r="M826"/>
      <c r="N826" s="8"/>
      <c r="O826" s="9"/>
      <c r="P826" s="8"/>
      <c r="R826"/>
      <c r="S826" s="8"/>
      <c r="AC826" s="17">
        <v>12195</v>
      </c>
    </row>
    <row r="827" spans="13:29" x14ac:dyDescent="0.35">
      <c r="M827"/>
      <c r="N827" s="8"/>
      <c r="O827" s="9"/>
      <c r="P827" s="8"/>
      <c r="R827"/>
      <c r="S827" s="8"/>
      <c r="AC827" s="17">
        <v>14295</v>
      </c>
    </row>
    <row r="828" spans="13:29" x14ac:dyDescent="0.35">
      <c r="M828"/>
      <c r="N828" s="8"/>
      <c r="O828" s="9"/>
      <c r="P828" s="8"/>
      <c r="R828"/>
      <c r="S828" s="8"/>
      <c r="AC828" s="17">
        <v>16995</v>
      </c>
    </row>
    <row r="829" spans="13:29" x14ac:dyDescent="0.35">
      <c r="M829"/>
      <c r="N829" s="8"/>
      <c r="O829" s="9"/>
      <c r="P829" s="8"/>
      <c r="R829"/>
      <c r="S829" s="8"/>
      <c r="AC829" s="17">
        <v>21995</v>
      </c>
    </row>
    <row r="830" spans="13:29" x14ac:dyDescent="0.35">
      <c r="M830"/>
      <c r="N830" s="8"/>
      <c r="O830" s="9"/>
      <c r="P830" s="8"/>
      <c r="R830"/>
      <c r="S830" s="8"/>
      <c r="AC830" s="17">
        <v>24995</v>
      </c>
    </row>
    <row r="831" spans="13:29" x14ac:dyDescent="0.35">
      <c r="M831"/>
      <c r="N831" s="8"/>
      <c r="O831" s="9"/>
      <c r="P831" s="8"/>
      <c r="R831"/>
      <c r="S831" s="8"/>
      <c r="AC831" s="17">
        <v>3995</v>
      </c>
    </row>
    <row r="832" spans="13:29" x14ac:dyDescent="0.35">
      <c r="M832"/>
      <c r="N832" s="8"/>
      <c r="O832" s="9"/>
      <c r="P832" s="8"/>
      <c r="R832"/>
      <c r="S832" s="8"/>
      <c r="AC832" s="17">
        <v>2195</v>
      </c>
    </row>
    <row r="833" spans="13:29" x14ac:dyDescent="0.35">
      <c r="M833"/>
      <c r="N833" s="8"/>
      <c r="O833" s="9"/>
      <c r="P833" s="8"/>
      <c r="R833"/>
      <c r="S833" s="8"/>
      <c r="AC833" s="17">
        <v>20895</v>
      </c>
    </row>
    <row r="834" spans="13:29" x14ac:dyDescent="0.35">
      <c r="M834"/>
      <c r="N834" s="8"/>
      <c r="O834" s="9"/>
      <c r="P834" s="8"/>
      <c r="R834"/>
      <c r="S834" s="8"/>
      <c r="AC834" s="17">
        <v>13195</v>
      </c>
    </row>
    <row r="835" spans="13:29" x14ac:dyDescent="0.35">
      <c r="M835"/>
      <c r="N835" s="8"/>
      <c r="O835" s="9"/>
      <c r="P835" s="8"/>
      <c r="R835"/>
      <c r="S835" s="8"/>
      <c r="AC835" s="17">
        <v>8795</v>
      </c>
    </row>
    <row r="836" spans="13:29" x14ac:dyDescent="0.35">
      <c r="M836"/>
      <c r="N836" s="8"/>
      <c r="O836" s="9"/>
      <c r="P836" s="8"/>
      <c r="R836"/>
      <c r="S836" s="8"/>
      <c r="AC836" s="17">
        <v>6045</v>
      </c>
    </row>
    <row r="837" spans="13:29" x14ac:dyDescent="0.35">
      <c r="M837"/>
      <c r="N837" s="8"/>
      <c r="O837" s="9"/>
      <c r="P837" s="8"/>
      <c r="R837"/>
      <c r="S837" s="8"/>
      <c r="AC837" s="17">
        <v>10995</v>
      </c>
    </row>
    <row r="838" spans="13:29" x14ac:dyDescent="0.35">
      <c r="M838"/>
      <c r="N838" s="8"/>
      <c r="O838" s="9"/>
      <c r="P838" s="8"/>
      <c r="R838"/>
      <c r="S838" s="8"/>
      <c r="AC838" s="17">
        <v>5495</v>
      </c>
    </row>
    <row r="839" spans="13:29" x14ac:dyDescent="0.35">
      <c r="M839"/>
      <c r="N839" s="8"/>
      <c r="O839" s="9"/>
      <c r="P839" s="8"/>
      <c r="R839"/>
      <c r="S839" s="8"/>
      <c r="AC839" s="17">
        <v>7695</v>
      </c>
    </row>
    <row r="840" spans="13:29" x14ac:dyDescent="0.35">
      <c r="M840"/>
      <c r="N840" s="8"/>
      <c r="O840" s="9"/>
      <c r="P840" s="8"/>
      <c r="R840"/>
      <c r="S840" s="8"/>
      <c r="AC840" s="17">
        <v>14295</v>
      </c>
    </row>
    <row r="841" spans="13:29" x14ac:dyDescent="0.35">
      <c r="M841"/>
      <c r="N841" s="8"/>
      <c r="O841" s="9"/>
      <c r="P841" s="8"/>
      <c r="R841"/>
      <c r="S841" s="8"/>
      <c r="AC841" s="17">
        <v>13195</v>
      </c>
    </row>
    <row r="842" spans="13:29" x14ac:dyDescent="0.35">
      <c r="M842"/>
      <c r="N842" s="8"/>
      <c r="O842" s="9"/>
      <c r="P842" s="8"/>
      <c r="R842"/>
      <c r="S842" s="8"/>
      <c r="AC842" s="17">
        <v>7695</v>
      </c>
    </row>
    <row r="843" spans="13:29" x14ac:dyDescent="0.35">
      <c r="M843"/>
      <c r="N843" s="8"/>
      <c r="O843" s="9"/>
      <c r="P843" s="8"/>
      <c r="R843"/>
      <c r="S843" s="8"/>
      <c r="AC843" s="17">
        <v>7695</v>
      </c>
    </row>
    <row r="844" spans="13:29" x14ac:dyDescent="0.35">
      <c r="M844"/>
      <c r="N844" s="8"/>
      <c r="O844" s="9"/>
      <c r="P844" s="8"/>
      <c r="R844"/>
      <c r="S844" s="8"/>
      <c r="AC844" s="17">
        <v>10995</v>
      </c>
    </row>
    <row r="845" spans="13:29" x14ac:dyDescent="0.35">
      <c r="M845"/>
      <c r="N845" s="8"/>
      <c r="O845" s="9"/>
      <c r="P845" s="8"/>
      <c r="R845"/>
      <c r="S845" s="8"/>
      <c r="AC845" s="17">
        <v>2745</v>
      </c>
    </row>
    <row r="846" spans="13:29" x14ac:dyDescent="0.35">
      <c r="M846"/>
      <c r="N846" s="8"/>
      <c r="O846" s="9"/>
      <c r="P846" s="8"/>
      <c r="R846"/>
      <c r="S846" s="8"/>
      <c r="AC846" s="17">
        <v>3845</v>
      </c>
    </row>
    <row r="847" spans="13:29" x14ac:dyDescent="0.35">
      <c r="M847"/>
      <c r="N847" s="8"/>
      <c r="O847" s="9"/>
      <c r="P847" s="8"/>
      <c r="R847"/>
      <c r="S847" s="8"/>
      <c r="AC847" s="17">
        <v>10995</v>
      </c>
    </row>
    <row r="848" spans="13:29" x14ac:dyDescent="0.35">
      <c r="M848"/>
      <c r="N848" s="8"/>
      <c r="O848" s="9"/>
      <c r="P848" s="8"/>
      <c r="R848"/>
      <c r="S848" s="8"/>
      <c r="AC848" s="17">
        <v>14295</v>
      </c>
    </row>
    <row r="849" spans="13:29" x14ac:dyDescent="0.35">
      <c r="M849"/>
      <c r="N849" s="8"/>
      <c r="O849" s="9"/>
      <c r="P849" s="8"/>
      <c r="R849"/>
      <c r="S849" s="8"/>
      <c r="AC849" s="17">
        <v>5495</v>
      </c>
    </row>
    <row r="850" spans="13:29" x14ac:dyDescent="0.35">
      <c r="M850"/>
      <c r="N850" s="8"/>
      <c r="O850" s="9"/>
      <c r="P850" s="8"/>
      <c r="R850"/>
      <c r="S850" s="8"/>
      <c r="AC850" s="17">
        <v>1095</v>
      </c>
    </row>
    <row r="851" spans="13:29" x14ac:dyDescent="0.35">
      <c r="M851"/>
      <c r="N851" s="8"/>
      <c r="O851" s="9"/>
      <c r="P851" s="8"/>
      <c r="R851"/>
      <c r="S851" s="8"/>
      <c r="AC851" s="17">
        <v>2745</v>
      </c>
    </row>
    <row r="852" spans="13:29" x14ac:dyDescent="0.35">
      <c r="M852"/>
      <c r="N852" s="8"/>
      <c r="O852" s="9"/>
      <c r="P852" s="8"/>
      <c r="R852"/>
      <c r="S852" s="8"/>
      <c r="AC852" s="17">
        <v>5495</v>
      </c>
    </row>
    <row r="853" spans="13:29" x14ac:dyDescent="0.35">
      <c r="M853"/>
      <c r="N853" s="8"/>
      <c r="O853" s="9"/>
      <c r="P853" s="8"/>
      <c r="R853"/>
      <c r="S853" s="8"/>
      <c r="AC853" s="17">
        <v>490</v>
      </c>
    </row>
    <row r="854" spans="13:29" x14ac:dyDescent="0.35">
      <c r="M854"/>
      <c r="N854" s="8"/>
      <c r="O854" s="9"/>
      <c r="P854" s="8"/>
      <c r="R854"/>
      <c r="S854" s="8"/>
      <c r="AC854" s="17">
        <v>490</v>
      </c>
    </row>
    <row r="855" spans="13:29" x14ac:dyDescent="0.35">
      <c r="M855"/>
      <c r="N855" s="8"/>
      <c r="O855" s="9"/>
      <c r="P855" s="8"/>
      <c r="R855"/>
      <c r="S855" s="8"/>
      <c r="AC855" s="17">
        <v>1095</v>
      </c>
    </row>
    <row r="856" spans="13:29" x14ac:dyDescent="0.35">
      <c r="M856"/>
      <c r="N856" s="8"/>
      <c r="O856" s="9"/>
      <c r="P856" s="8"/>
      <c r="R856"/>
      <c r="S856" s="8"/>
      <c r="AC856" s="17">
        <v>4395</v>
      </c>
    </row>
    <row r="857" spans="13:29" x14ac:dyDescent="0.35">
      <c r="M857"/>
      <c r="N857" s="8"/>
      <c r="O857" s="9"/>
      <c r="P857" s="8"/>
      <c r="R857"/>
      <c r="S857" s="8"/>
      <c r="AC857" s="17">
        <v>325</v>
      </c>
    </row>
    <row r="858" spans="13:29" x14ac:dyDescent="0.35">
      <c r="M858"/>
      <c r="N858" s="8"/>
      <c r="O858" s="9"/>
      <c r="P858" s="8"/>
      <c r="R858"/>
      <c r="S858" s="8"/>
      <c r="AC858" s="17">
        <v>13195</v>
      </c>
    </row>
    <row r="859" spans="13:29" x14ac:dyDescent="0.35">
      <c r="M859"/>
      <c r="N859" s="8"/>
      <c r="O859" s="9"/>
      <c r="P859" s="8"/>
      <c r="R859"/>
      <c r="S859" s="8"/>
      <c r="AC859" s="17">
        <v>17595</v>
      </c>
    </row>
    <row r="860" spans="13:29" x14ac:dyDescent="0.35">
      <c r="M860"/>
      <c r="N860" s="8"/>
      <c r="O860" s="9"/>
      <c r="P860" s="8"/>
      <c r="R860"/>
      <c r="S860" s="8"/>
      <c r="AC860" s="17">
        <v>13495</v>
      </c>
    </row>
    <row r="861" spans="13:29" x14ac:dyDescent="0.35">
      <c r="M861"/>
      <c r="N861" s="8"/>
      <c r="O861" s="9"/>
      <c r="P861" s="8"/>
      <c r="R861"/>
      <c r="S861" s="8"/>
      <c r="AC861" s="17">
        <v>17995</v>
      </c>
    </row>
    <row r="862" spans="13:29" x14ac:dyDescent="0.35">
      <c r="M862"/>
      <c r="N862" s="8"/>
      <c r="O862" s="9"/>
      <c r="P862" s="8"/>
      <c r="R862"/>
      <c r="S862" s="8"/>
      <c r="AC862" s="17">
        <v>16495</v>
      </c>
    </row>
    <row r="863" spans="13:29" x14ac:dyDescent="0.35">
      <c r="M863"/>
      <c r="N863" s="8"/>
      <c r="O863" s="9"/>
      <c r="P863" s="8"/>
      <c r="R863"/>
      <c r="S863" s="8"/>
      <c r="AC863" s="17">
        <v>20895</v>
      </c>
    </row>
    <row r="864" spans="13:29" x14ac:dyDescent="0.35">
      <c r="M864"/>
      <c r="N864" s="8"/>
      <c r="O864" s="9"/>
      <c r="P864" s="8"/>
      <c r="R864"/>
      <c r="S864" s="8"/>
      <c r="AC864" s="17">
        <v>16795</v>
      </c>
    </row>
    <row r="865" spans="13:29" x14ac:dyDescent="0.35">
      <c r="M865"/>
      <c r="N865" s="8"/>
      <c r="O865" s="9"/>
      <c r="P865" s="8"/>
      <c r="R865"/>
      <c r="S865" s="8"/>
      <c r="AC865" s="17">
        <v>21295</v>
      </c>
    </row>
    <row r="866" spans="13:29" x14ac:dyDescent="0.35">
      <c r="M866"/>
      <c r="N866" s="8"/>
      <c r="O866" s="9"/>
      <c r="P866" s="8"/>
      <c r="R866"/>
      <c r="S866" s="8"/>
      <c r="AC866" s="17">
        <v>4395</v>
      </c>
    </row>
    <row r="867" spans="13:29" x14ac:dyDescent="0.35">
      <c r="M867"/>
      <c r="N867" s="8"/>
      <c r="O867" s="9"/>
      <c r="P867" s="8"/>
      <c r="R867"/>
      <c r="S867" s="8"/>
      <c r="AC867" s="17">
        <v>1095</v>
      </c>
    </row>
    <row r="868" spans="13:29" x14ac:dyDescent="0.35">
      <c r="M868"/>
      <c r="N868" s="8"/>
      <c r="O868" s="9"/>
      <c r="P868" s="8"/>
      <c r="R868"/>
      <c r="S868" s="8"/>
      <c r="AC868" s="17">
        <v>1425</v>
      </c>
    </row>
    <row r="869" spans="13:29" x14ac:dyDescent="0.35">
      <c r="M869"/>
      <c r="N869" s="8"/>
      <c r="O869" s="9"/>
      <c r="P869" s="8"/>
      <c r="R869"/>
      <c r="S869" s="8"/>
      <c r="AC869" s="17">
        <v>9995</v>
      </c>
    </row>
    <row r="870" spans="13:29" x14ac:dyDescent="0.35">
      <c r="M870"/>
      <c r="N870" s="8"/>
      <c r="O870" s="9"/>
      <c r="P870" s="8"/>
      <c r="R870"/>
      <c r="S870" s="8"/>
      <c r="AC870" s="17">
        <v>16495</v>
      </c>
    </row>
    <row r="871" spans="13:29" x14ac:dyDescent="0.35">
      <c r="M871"/>
      <c r="N871" s="8"/>
      <c r="O871" s="9"/>
      <c r="P871" s="8"/>
      <c r="R871"/>
      <c r="S871" s="8"/>
      <c r="AC871" s="17">
        <v>10295</v>
      </c>
    </row>
    <row r="872" spans="13:29" x14ac:dyDescent="0.35">
      <c r="M872"/>
      <c r="N872" s="8"/>
      <c r="O872" s="9"/>
      <c r="P872" s="8"/>
      <c r="R872"/>
      <c r="S872" s="8"/>
      <c r="AC872" s="17">
        <v>16895</v>
      </c>
    </row>
    <row r="873" spans="13:29" x14ac:dyDescent="0.35">
      <c r="M873"/>
      <c r="N873" s="8"/>
      <c r="O873" s="9"/>
      <c r="P873" s="8"/>
      <c r="R873"/>
      <c r="S873" s="8"/>
      <c r="AC873" s="17">
        <v>11995</v>
      </c>
    </row>
    <row r="874" spans="13:29" x14ac:dyDescent="0.35">
      <c r="M874"/>
      <c r="N874" s="8"/>
      <c r="O874" s="9"/>
      <c r="P874" s="8"/>
      <c r="R874"/>
      <c r="S874" s="8"/>
      <c r="AC874" s="17">
        <v>11995</v>
      </c>
    </row>
    <row r="875" spans="13:29" x14ac:dyDescent="0.35">
      <c r="M875"/>
      <c r="N875" s="8"/>
      <c r="O875" s="9"/>
      <c r="P875" s="8"/>
      <c r="R875"/>
      <c r="S875" s="8"/>
      <c r="AC875" s="17">
        <v>1920</v>
      </c>
    </row>
    <row r="876" spans="13:29" x14ac:dyDescent="0.35">
      <c r="M876"/>
      <c r="N876" s="8"/>
      <c r="O876" s="9"/>
      <c r="P876" s="8"/>
      <c r="R876"/>
      <c r="S876" s="8"/>
      <c r="AC876" s="17">
        <v>3795</v>
      </c>
    </row>
    <row r="877" spans="13:29" x14ac:dyDescent="0.35">
      <c r="M877"/>
      <c r="N877" s="8"/>
      <c r="O877" s="9"/>
      <c r="P877" s="8"/>
      <c r="R877"/>
      <c r="S877" s="8"/>
      <c r="AC877" s="17">
        <v>2195</v>
      </c>
    </row>
    <row r="878" spans="13:29" x14ac:dyDescent="0.35">
      <c r="M878"/>
      <c r="N878" s="8"/>
      <c r="O878" s="9"/>
      <c r="P878" s="8"/>
      <c r="R878"/>
      <c r="S878" s="8"/>
      <c r="AC878" s="17">
        <v>4095</v>
      </c>
    </row>
    <row r="879" spans="13:29" x14ac:dyDescent="0.35">
      <c r="M879"/>
      <c r="N879" s="8"/>
      <c r="O879" s="9"/>
      <c r="P879" s="8"/>
      <c r="R879"/>
      <c r="S879" s="8"/>
      <c r="AC879" s="17">
        <v>1095</v>
      </c>
    </row>
    <row r="880" spans="13:29" x14ac:dyDescent="0.35">
      <c r="M880"/>
      <c r="N880" s="8"/>
      <c r="O880" s="9"/>
      <c r="P880" s="8"/>
      <c r="R880"/>
      <c r="S880" s="8"/>
      <c r="AC880" s="17">
        <v>1195</v>
      </c>
    </row>
    <row r="881" spans="13:29" x14ac:dyDescent="0.35">
      <c r="M881"/>
      <c r="N881" s="8"/>
      <c r="O881" s="9"/>
      <c r="P881" s="8"/>
      <c r="R881"/>
      <c r="S881" s="8"/>
      <c r="AC881" s="17">
        <v>1425</v>
      </c>
    </row>
    <row r="882" spans="13:29" x14ac:dyDescent="0.35">
      <c r="M882"/>
      <c r="N882" s="8"/>
      <c r="O882" s="9"/>
      <c r="P882" s="8"/>
      <c r="R882"/>
      <c r="S882" s="8"/>
      <c r="AC882" s="17">
        <v>43995</v>
      </c>
    </row>
    <row r="883" spans="13:29" x14ac:dyDescent="0.35">
      <c r="M883"/>
      <c r="N883" s="8"/>
      <c r="O883" s="9"/>
      <c r="P883" s="8"/>
      <c r="R883"/>
      <c r="S883" s="8"/>
      <c r="AC883" s="17">
        <v>47495</v>
      </c>
    </row>
    <row r="884" spans="13:29" x14ac:dyDescent="0.35">
      <c r="M884"/>
      <c r="N884" s="8"/>
      <c r="O884" s="9"/>
      <c r="P884" s="8"/>
      <c r="R884"/>
      <c r="S884" s="8"/>
      <c r="AC884" s="17">
        <v>43995</v>
      </c>
    </row>
    <row r="885" spans="13:29" x14ac:dyDescent="0.35">
      <c r="M885"/>
      <c r="N885" s="8"/>
      <c r="O885" s="9"/>
      <c r="P885" s="8"/>
      <c r="R885"/>
      <c r="S885" s="8"/>
      <c r="AC885" s="17">
        <v>47495</v>
      </c>
    </row>
    <row r="886" spans="13:29" x14ac:dyDescent="0.35">
      <c r="M886"/>
      <c r="N886" s="8"/>
      <c r="O886" s="9"/>
      <c r="P886" s="8"/>
      <c r="R886"/>
      <c r="S886" s="8"/>
      <c r="AC886" s="17">
        <v>41795</v>
      </c>
    </row>
    <row r="887" spans="13:29" x14ac:dyDescent="0.35">
      <c r="M887"/>
      <c r="N887" s="8"/>
      <c r="O887" s="9"/>
      <c r="P887" s="8"/>
      <c r="R887"/>
      <c r="S887" s="8"/>
      <c r="AC887" s="17">
        <v>44595</v>
      </c>
    </row>
    <row r="888" spans="13:29" x14ac:dyDescent="0.35">
      <c r="M888"/>
      <c r="N888" s="8"/>
      <c r="O888" s="9"/>
      <c r="P888" s="8"/>
      <c r="R888"/>
      <c r="S888" s="8"/>
      <c r="AC888" s="17">
        <v>38495</v>
      </c>
    </row>
    <row r="889" spans="13:29" x14ac:dyDescent="0.35">
      <c r="M889"/>
      <c r="N889" s="8"/>
      <c r="O889" s="9"/>
      <c r="P889" s="8"/>
      <c r="R889"/>
      <c r="S889" s="8"/>
      <c r="AC889" s="17">
        <v>41295</v>
      </c>
    </row>
    <row r="890" spans="13:29" x14ac:dyDescent="0.35">
      <c r="M890"/>
      <c r="N890" s="8"/>
      <c r="O890" s="9"/>
      <c r="P890" s="8"/>
      <c r="R890"/>
      <c r="S890" s="8"/>
      <c r="AC890" s="17">
        <v>38495</v>
      </c>
    </row>
    <row r="891" spans="13:29" x14ac:dyDescent="0.35">
      <c r="M891"/>
      <c r="N891" s="8"/>
      <c r="O891" s="9"/>
      <c r="P891" s="8"/>
      <c r="R891"/>
      <c r="S891" s="8"/>
      <c r="AC891" s="17">
        <v>41295</v>
      </c>
    </row>
    <row r="892" spans="13:29" x14ac:dyDescent="0.35">
      <c r="M892"/>
      <c r="N892" s="8"/>
      <c r="O892" s="9"/>
      <c r="P892" s="8"/>
      <c r="R892"/>
      <c r="S892" s="8"/>
      <c r="AC892" s="17">
        <v>42895</v>
      </c>
    </row>
    <row r="893" spans="13:29" x14ac:dyDescent="0.35">
      <c r="M893"/>
      <c r="N893" s="8"/>
      <c r="O893" s="9"/>
      <c r="P893" s="8"/>
      <c r="R893"/>
      <c r="S893" s="8"/>
      <c r="AC893" s="17">
        <v>45695</v>
      </c>
    </row>
    <row r="894" spans="13:29" x14ac:dyDescent="0.35">
      <c r="M894"/>
      <c r="N894" s="8"/>
      <c r="O894" s="9"/>
      <c r="P894" s="8"/>
      <c r="R894"/>
      <c r="S894" s="8"/>
      <c r="AC894" s="17">
        <v>32995</v>
      </c>
    </row>
    <row r="895" spans="13:29" x14ac:dyDescent="0.35">
      <c r="M895"/>
      <c r="N895" s="8"/>
      <c r="O895" s="9"/>
      <c r="P895" s="8"/>
      <c r="R895"/>
      <c r="S895" s="8"/>
      <c r="AC895" s="17">
        <v>35795</v>
      </c>
    </row>
    <row r="896" spans="13:29" x14ac:dyDescent="0.35">
      <c r="M896"/>
      <c r="N896" s="8"/>
      <c r="O896" s="9"/>
      <c r="P896" s="8"/>
      <c r="R896"/>
      <c r="S896" s="8"/>
      <c r="AC896" s="17">
        <v>32995</v>
      </c>
    </row>
    <row r="897" spans="13:29" x14ac:dyDescent="0.35">
      <c r="M897"/>
      <c r="N897" s="8"/>
      <c r="O897" s="9"/>
      <c r="P897" s="8"/>
      <c r="R897"/>
      <c r="S897" s="8"/>
      <c r="AC897" s="17">
        <v>35795</v>
      </c>
    </row>
    <row r="898" spans="13:29" x14ac:dyDescent="0.35">
      <c r="M898"/>
      <c r="N898" s="8"/>
      <c r="O898" s="9"/>
      <c r="P898" s="8"/>
      <c r="R898"/>
      <c r="S898" s="8"/>
      <c r="AC898" s="17">
        <v>37395</v>
      </c>
    </row>
    <row r="899" spans="13:29" x14ac:dyDescent="0.35">
      <c r="M899"/>
      <c r="N899" s="8"/>
      <c r="O899" s="9"/>
      <c r="P899" s="8"/>
      <c r="R899"/>
      <c r="S899" s="8"/>
      <c r="AC899" s="17">
        <v>38995</v>
      </c>
    </row>
    <row r="900" spans="13:29" x14ac:dyDescent="0.35">
      <c r="M900"/>
      <c r="N900" s="8"/>
      <c r="O900" s="9"/>
      <c r="P900" s="8"/>
      <c r="R900"/>
      <c r="S900" s="8"/>
      <c r="AC900" s="17">
        <v>17595</v>
      </c>
    </row>
    <row r="901" spans="13:29" x14ac:dyDescent="0.35">
      <c r="M901"/>
      <c r="N901" s="8"/>
      <c r="O901" s="9"/>
      <c r="P901" s="8"/>
      <c r="R901"/>
      <c r="S901" s="8"/>
      <c r="AC901" s="17">
        <v>21995</v>
      </c>
    </row>
    <row r="902" spans="13:29" x14ac:dyDescent="0.35">
      <c r="M902"/>
      <c r="N902" s="8"/>
      <c r="O902" s="9"/>
      <c r="P902" s="8"/>
      <c r="R902"/>
      <c r="S902" s="8"/>
      <c r="AC902" s="17">
        <v>21995</v>
      </c>
    </row>
    <row r="903" spans="13:29" x14ac:dyDescent="0.35">
      <c r="M903"/>
      <c r="N903" s="8"/>
      <c r="O903" s="9"/>
      <c r="P903" s="8"/>
      <c r="R903"/>
      <c r="S903" s="8"/>
      <c r="AC903" s="17">
        <v>19795</v>
      </c>
    </row>
    <row r="904" spans="13:29" x14ac:dyDescent="0.35">
      <c r="M904"/>
      <c r="N904" s="8"/>
      <c r="O904" s="9"/>
      <c r="P904" s="8"/>
      <c r="R904"/>
      <c r="S904" s="8"/>
      <c r="AC904" s="17">
        <v>25295</v>
      </c>
    </row>
    <row r="905" spans="13:29" x14ac:dyDescent="0.35">
      <c r="M905"/>
      <c r="N905" s="8"/>
      <c r="O905" s="9"/>
      <c r="P905" s="8"/>
      <c r="R905"/>
      <c r="S905" s="8"/>
      <c r="AC905" s="17">
        <v>25295</v>
      </c>
    </row>
    <row r="906" spans="13:29" x14ac:dyDescent="0.35">
      <c r="M906"/>
      <c r="N906" s="8"/>
      <c r="O906" s="9"/>
      <c r="P906" s="8"/>
      <c r="R906"/>
      <c r="S906" s="8"/>
      <c r="AC906" s="17">
        <v>19795</v>
      </c>
    </row>
    <row r="907" spans="13:29" x14ac:dyDescent="0.35">
      <c r="M907"/>
      <c r="N907" s="8"/>
      <c r="O907" s="9"/>
      <c r="P907" s="8"/>
      <c r="R907"/>
      <c r="S907" s="8"/>
      <c r="AC907" s="17">
        <v>29695</v>
      </c>
    </row>
    <row r="908" spans="13:29" x14ac:dyDescent="0.35">
      <c r="M908"/>
      <c r="N908" s="8"/>
      <c r="O908" s="9"/>
      <c r="P908" s="8"/>
      <c r="R908"/>
      <c r="S908" s="8"/>
      <c r="AC908" s="17">
        <v>17595</v>
      </c>
    </row>
    <row r="909" spans="13:29" x14ac:dyDescent="0.35">
      <c r="M909"/>
      <c r="N909" s="8"/>
      <c r="O909" s="9"/>
      <c r="P909" s="8"/>
      <c r="R909"/>
      <c r="S909" s="8"/>
      <c r="AC909" s="17">
        <v>20395</v>
      </c>
    </row>
    <row r="910" spans="13:29" x14ac:dyDescent="0.35">
      <c r="M910"/>
      <c r="N910" s="8"/>
      <c r="O910" s="9"/>
      <c r="P910" s="8"/>
      <c r="R910"/>
      <c r="S910" s="8"/>
      <c r="AC910" s="17">
        <v>21995</v>
      </c>
    </row>
    <row r="911" spans="13:29" x14ac:dyDescent="0.35">
      <c r="M911"/>
      <c r="N911" s="8"/>
      <c r="O911" s="9"/>
      <c r="P911" s="8"/>
      <c r="R911"/>
      <c r="S911" s="8"/>
      <c r="AC911" s="17">
        <v>24795</v>
      </c>
    </row>
    <row r="912" spans="13:29" x14ac:dyDescent="0.35">
      <c r="M912"/>
      <c r="N912" s="8"/>
      <c r="O912" s="9"/>
      <c r="P912" s="8"/>
      <c r="R912"/>
      <c r="S912" s="8"/>
      <c r="AC912" s="17">
        <v>21995</v>
      </c>
    </row>
    <row r="913" spans="13:29" x14ac:dyDescent="0.35">
      <c r="M913"/>
      <c r="N913" s="8"/>
      <c r="O913" s="9"/>
      <c r="P913" s="8"/>
      <c r="R913"/>
      <c r="S913" s="8"/>
      <c r="AC913" s="17">
        <v>24795</v>
      </c>
    </row>
    <row r="914" spans="13:29" x14ac:dyDescent="0.35">
      <c r="M914"/>
      <c r="N914" s="8"/>
      <c r="O914" s="9"/>
      <c r="P914" s="8"/>
      <c r="R914"/>
      <c r="S914" s="8"/>
      <c r="AC914" s="17">
        <v>21995</v>
      </c>
    </row>
    <row r="915" spans="13:29" x14ac:dyDescent="0.35">
      <c r="M915"/>
      <c r="N915" s="8"/>
      <c r="O915" s="9"/>
      <c r="P915" s="8"/>
      <c r="R915"/>
      <c r="S915" s="8"/>
      <c r="AC915" s="17">
        <v>29695</v>
      </c>
    </row>
    <row r="916" spans="13:29" x14ac:dyDescent="0.35">
      <c r="M916"/>
      <c r="N916" s="8"/>
      <c r="O916" s="9"/>
      <c r="P916" s="8"/>
      <c r="R916"/>
      <c r="S916" s="8"/>
      <c r="AC916" s="17">
        <v>27495</v>
      </c>
    </row>
    <row r="917" spans="13:29" x14ac:dyDescent="0.35">
      <c r="M917"/>
      <c r="N917" s="8"/>
      <c r="O917" s="9"/>
      <c r="P917" s="8"/>
      <c r="R917"/>
      <c r="S917" s="8"/>
      <c r="AC917" s="17">
        <v>30295</v>
      </c>
    </row>
    <row r="918" spans="13:29" x14ac:dyDescent="0.35">
      <c r="M918"/>
      <c r="N918" s="8"/>
      <c r="O918" s="9"/>
      <c r="P918" s="8"/>
      <c r="R918"/>
      <c r="S918" s="8"/>
      <c r="AC918" s="17">
        <v>31995</v>
      </c>
    </row>
    <row r="919" spans="13:29" x14ac:dyDescent="0.35">
      <c r="M919"/>
      <c r="N919" s="8"/>
      <c r="O919" s="9"/>
      <c r="P919" s="8"/>
      <c r="R919"/>
      <c r="S919" s="8"/>
      <c r="AC919" s="17">
        <v>34795</v>
      </c>
    </row>
    <row r="920" spans="13:29" x14ac:dyDescent="0.35">
      <c r="M920"/>
      <c r="N920" s="8"/>
      <c r="O920" s="9"/>
      <c r="P920" s="8"/>
      <c r="R920"/>
      <c r="S920" s="8"/>
      <c r="AC920" s="17">
        <v>31995</v>
      </c>
    </row>
    <row r="921" spans="13:29" x14ac:dyDescent="0.35">
      <c r="M921"/>
      <c r="N921" s="8"/>
      <c r="O921" s="9"/>
      <c r="P921" s="8"/>
      <c r="R921"/>
      <c r="S921" s="8"/>
      <c r="AC921" s="17">
        <v>34795</v>
      </c>
    </row>
    <row r="922" spans="13:29" x14ac:dyDescent="0.35">
      <c r="M922"/>
      <c r="N922" s="8"/>
      <c r="O922" s="9"/>
      <c r="P922" s="8"/>
      <c r="R922"/>
      <c r="S922" s="8"/>
      <c r="AC922" s="17">
        <v>8795</v>
      </c>
    </row>
    <row r="923" spans="13:29" x14ac:dyDescent="0.35">
      <c r="M923"/>
      <c r="N923" s="8"/>
      <c r="O923" s="9"/>
      <c r="P923" s="8"/>
      <c r="R923"/>
      <c r="S923" s="8"/>
      <c r="AC923" s="17">
        <v>6045</v>
      </c>
    </row>
    <row r="924" spans="13:29" x14ac:dyDescent="0.35">
      <c r="M924"/>
      <c r="N924" s="8"/>
      <c r="O924" s="9"/>
      <c r="P924" s="8"/>
      <c r="R924"/>
      <c r="S924" s="8"/>
      <c r="AC924" s="17">
        <v>10995</v>
      </c>
    </row>
    <row r="925" spans="13:29" x14ac:dyDescent="0.35">
      <c r="M925"/>
      <c r="N925" s="8"/>
      <c r="O925" s="9"/>
      <c r="P925" s="8"/>
      <c r="R925"/>
      <c r="S925" s="8"/>
      <c r="AC925" s="17">
        <v>5495</v>
      </c>
    </row>
    <row r="926" spans="13:29" x14ac:dyDescent="0.35">
      <c r="M926"/>
      <c r="N926" s="8"/>
      <c r="O926" s="9"/>
      <c r="P926" s="8"/>
      <c r="R926"/>
      <c r="S926" s="8"/>
      <c r="AC926" s="17">
        <v>7695</v>
      </c>
    </row>
    <row r="927" spans="13:29" x14ac:dyDescent="0.35">
      <c r="M927"/>
      <c r="N927" s="8"/>
      <c r="O927" s="9"/>
      <c r="P927" s="8"/>
      <c r="R927"/>
      <c r="S927" s="8"/>
      <c r="AC927" s="17">
        <v>14295</v>
      </c>
    </row>
    <row r="928" spans="13:29" x14ac:dyDescent="0.35">
      <c r="M928"/>
      <c r="N928" s="8"/>
      <c r="O928" s="9"/>
      <c r="P928" s="8"/>
      <c r="R928"/>
      <c r="S928" s="8"/>
      <c r="AC928" s="17">
        <v>13195</v>
      </c>
    </row>
    <row r="929" spans="13:29" x14ac:dyDescent="0.35">
      <c r="M929"/>
      <c r="N929" s="8"/>
      <c r="O929" s="9"/>
      <c r="P929" s="8"/>
      <c r="R929"/>
      <c r="S929" s="8"/>
      <c r="AC929" s="17">
        <v>7695</v>
      </c>
    </row>
    <row r="930" spans="13:29" x14ac:dyDescent="0.35">
      <c r="M930"/>
      <c r="N930" s="8"/>
      <c r="O930" s="9"/>
      <c r="P930" s="8"/>
      <c r="R930"/>
      <c r="S930" s="8"/>
      <c r="AC930" s="17">
        <v>7695</v>
      </c>
    </row>
    <row r="931" spans="13:29" x14ac:dyDescent="0.35">
      <c r="M931"/>
      <c r="N931" s="8"/>
      <c r="O931" s="9"/>
      <c r="P931" s="8"/>
      <c r="R931"/>
      <c r="S931" s="8"/>
      <c r="AC931" s="17">
        <v>10995</v>
      </c>
    </row>
    <row r="932" spans="13:29" x14ac:dyDescent="0.35">
      <c r="M932"/>
      <c r="N932" s="8"/>
      <c r="O932" s="9"/>
      <c r="P932" s="8"/>
      <c r="R932"/>
      <c r="S932" s="8"/>
      <c r="AC932" s="17">
        <v>2745</v>
      </c>
    </row>
    <row r="933" spans="13:29" x14ac:dyDescent="0.35">
      <c r="M933"/>
      <c r="N933" s="8"/>
      <c r="O933" s="9"/>
      <c r="P933" s="8"/>
      <c r="R933"/>
      <c r="S933" s="8"/>
      <c r="AC933" s="17">
        <v>3845</v>
      </c>
    </row>
    <row r="934" spans="13:29" x14ac:dyDescent="0.35">
      <c r="M934"/>
      <c r="N934" s="8"/>
      <c r="O934" s="9"/>
      <c r="P934" s="8"/>
      <c r="R934"/>
      <c r="S934" s="8"/>
      <c r="AC934" s="17">
        <v>10995</v>
      </c>
    </row>
    <row r="935" spans="13:29" x14ac:dyDescent="0.35">
      <c r="M935"/>
      <c r="N935" s="8"/>
      <c r="O935" s="9"/>
      <c r="P935" s="8"/>
      <c r="R935"/>
      <c r="S935" s="8"/>
      <c r="AC935" s="17">
        <v>1095</v>
      </c>
    </row>
    <row r="936" spans="13:29" x14ac:dyDescent="0.35">
      <c r="M936"/>
      <c r="N936" s="8"/>
      <c r="O936" s="9"/>
      <c r="P936" s="8"/>
      <c r="R936"/>
      <c r="S936" s="8"/>
      <c r="AC936" s="17">
        <v>2745</v>
      </c>
    </row>
    <row r="937" spans="13:29" x14ac:dyDescent="0.35">
      <c r="M937"/>
      <c r="N937" s="8"/>
      <c r="O937" s="9"/>
      <c r="P937" s="8"/>
      <c r="R937"/>
      <c r="S937" s="8"/>
      <c r="AC937" s="17">
        <v>5495</v>
      </c>
    </row>
    <row r="938" spans="13:29" x14ac:dyDescent="0.35">
      <c r="M938"/>
      <c r="N938" s="8"/>
      <c r="O938" s="9"/>
      <c r="P938" s="8"/>
      <c r="R938"/>
      <c r="S938" s="8"/>
      <c r="AC938" s="17">
        <v>1645</v>
      </c>
    </row>
    <row r="939" spans="13:29" x14ac:dyDescent="0.35">
      <c r="M939"/>
      <c r="N939" s="8"/>
      <c r="O939" s="9"/>
      <c r="P939" s="8"/>
      <c r="R939"/>
      <c r="S939" s="8"/>
      <c r="AC939" s="17">
        <v>3295</v>
      </c>
    </row>
    <row r="940" spans="13:29" x14ac:dyDescent="0.35">
      <c r="M940"/>
      <c r="N940" s="8"/>
      <c r="O940" s="9"/>
      <c r="P940" s="8"/>
      <c r="R940"/>
      <c r="S940" s="8"/>
      <c r="AC940" s="17">
        <v>1095</v>
      </c>
    </row>
    <row r="941" spans="13:29" x14ac:dyDescent="0.35">
      <c r="M941"/>
      <c r="N941" s="8"/>
      <c r="O941" s="9"/>
      <c r="P941" s="8"/>
      <c r="R941"/>
      <c r="S941" s="8"/>
      <c r="AC941" s="17">
        <v>3995</v>
      </c>
    </row>
    <row r="942" spans="13:29" x14ac:dyDescent="0.35">
      <c r="M942"/>
      <c r="N942" s="8"/>
      <c r="O942" s="9"/>
      <c r="P942" s="8"/>
      <c r="R942"/>
      <c r="S942" s="8"/>
      <c r="AC942" s="17">
        <v>7195</v>
      </c>
    </row>
    <row r="943" spans="13:29" x14ac:dyDescent="0.35">
      <c r="M943"/>
      <c r="N943" s="8"/>
      <c r="O943" s="9"/>
      <c r="P943" s="8"/>
      <c r="R943"/>
      <c r="S943" s="8"/>
      <c r="AC943" s="17">
        <v>2195</v>
      </c>
    </row>
    <row r="944" spans="13:29" x14ac:dyDescent="0.35">
      <c r="M944"/>
      <c r="N944" s="8"/>
      <c r="O944" s="9"/>
      <c r="P944" s="8"/>
      <c r="R944"/>
      <c r="S944" s="8"/>
      <c r="AC944" s="17">
        <v>4395</v>
      </c>
    </row>
    <row r="945" spans="13:29" x14ac:dyDescent="0.35">
      <c r="M945"/>
      <c r="N945" s="8"/>
      <c r="O945" s="9"/>
      <c r="P945" s="8"/>
      <c r="R945"/>
      <c r="S945" s="8"/>
      <c r="AC945" s="17">
        <v>7195</v>
      </c>
    </row>
    <row r="946" spans="13:29" x14ac:dyDescent="0.35">
      <c r="M946"/>
      <c r="N946" s="8"/>
      <c r="O946" s="9"/>
      <c r="P946" s="8"/>
      <c r="R946"/>
      <c r="S946" s="8"/>
      <c r="AC946" s="17">
        <v>2795</v>
      </c>
    </row>
    <row r="947" spans="13:29" x14ac:dyDescent="0.35">
      <c r="M947"/>
      <c r="N947" s="8"/>
      <c r="O947" s="9"/>
      <c r="P947" s="8"/>
      <c r="R947"/>
      <c r="S947" s="8"/>
      <c r="AC947" s="17">
        <v>8795</v>
      </c>
    </row>
    <row r="948" spans="13:29" x14ac:dyDescent="0.35">
      <c r="M948"/>
      <c r="N948" s="8"/>
      <c r="O948" s="9"/>
      <c r="P948" s="8"/>
      <c r="R948"/>
      <c r="S948" s="8"/>
      <c r="AC948" s="17">
        <v>11495</v>
      </c>
    </row>
    <row r="949" spans="13:29" x14ac:dyDescent="0.35">
      <c r="M949"/>
      <c r="N949" s="8"/>
      <c r="O949" s="9"/>
      <c r="P949" s="8"/>
      <c r="R949"/>
      <c r="S949" s="8"/>
      <c r="AC949" s="17">
        <v>7195</v>
      </c>
    </row>
    <row r="950" spans="13:29" x14ac:dyDescent="0.35">
      <c r="M950"/>
      <c r="N950" s="8"/>
      <c r="O950" s="9"/>
      <c r="P950" s="8"/>
      <c r="R950"/>
      <c r="S950" s="8"/>
      <c r="AC950" s="17">
        <v>490</v>
      </c>
    </row>
    <row r="951" spans="13:29" x14ac:dyDescent="0.35">
      <c r="M951"/>
      <c r="N951" s="8"/>
      <c r="O951" s="9"/>
      <c r="P951" s="8"/>
      <c r="R951"/>
      <c r="S951" s="8"/>
      <c r="AC951" s="17">
        <v>490</v>
      </c>
    </row>
    <row r="952" spans="13:29" x14ac:dyDescent="0.35">
      <c r="M952"/>
      <c r="N952" s="8"/>
      <c r="O952" s="9"/>
      <c r="P952" s="8"/>
      <c r="R952"/>
      <c r="S952" s="8"/>
      <c r="AC952" s="17">
        <v>1095</v>
      </c>
    </row>
    <row r="953" spans="13:29" x14ac:dyDescent="0.35">
      <c r="M953"/>
      <c r="N953" s="8"/>
      <c r="O953" s="9"/>
      <c r="P953" s="8"/>
      <c r="R953"/>
      <c r="S953" s="8"/>
      <c r="AC953" s="17">
        <v>4395</v>
      </c>
    </row>
    <row r="954" spans="13:29" x14ac:dyDescent="0.35">
      <c r="M954"/>
      <c r="N954" s="8"/>
      <c r="O954" s="9"/>
      <c r="P954" s="8"/>
      <c r="R954"/>
      <c r="S954" s="8"/>
      <c r="AC954" s="17">
        <v>325</v>
      </c>
    </row>
    <row r="955" spans="13:29" x14ac:dyDescent="0.35">
      <c r="M955"/>
      <c r="N955" s="8"/>
      <c r="O955" s="9"/>
      <c r="P955" s="8"/>
      <c r="R955"/>
      <c r="S955" s="8"/>
      <c r="AC955" s="17">
        <v>35195</v>
      </c>
    </row>
    <row r="956" spans="13:29" x14ac:dyDescent="0.35">
      <c r="M956"/>
      <c r="N956" s="8"/>
      <c r="O956" s="9"/>
      <c r="P956" s="8"/>
      <c r="R956"/>
      <c r="S956" s="8"/>
      <c r="AC956" s="17">
        <v>29695</v>
      </c>
    </row>
    <row r="957" spans="13:29" x14ac:dyDescent="0.35">
      <c r="M957"/>
      <c r="N957" s="8"/>
      <c r="O957" s="9"/>
      <c r="P957" s="8"/>
      <c r="R957"/>
      <c r="S957" s="8"/>
      <c r="AC957" s="17">
        <v>16495</v>
      </c>
    </row>
    <row r="958" spans="13:29" x14ac:dyDescent="0.35">
      <c r="M958"/>
      <c r="N958" s="8"/>
      <c r="O958" s="9"/>
      <c r="P958" s="8"/>
      <c r="R958"/>
      <c r="S958" s="8"/>
      <c r="AC958" s="17">
        <v>21995</v>
      </c>
    </row>
    <row r="959" spans="13:29" x14ac:dyDescent="0.35">
      <c r="M959"/>
      <c r="N959" s="8"/>
      <c r="O959" s="9"/>
      <c r="P959" s="8"/>
      <c r="R959"/>
      <c r="S959" s="8"/>
      <c r="AC959" s="17">
        <v>17595</v>
      </c>
    </row>
    <row r="960" spans="13:29" x14ac:dyDescent="0.35">
      <c r="M960"/>
      <c r="N960" s="8"/>
      <c r="O960" s="9"/>
      <c r="P960" s="8"/>
      <c r="R960"/>
      <c r="S960" s="8"/>
      <c r="AC960" s="17">
        <v>25295</v>
      </c>
    </row>
    <row r="961" spans="13:29" x14ac:dyDescent="0.35">
      <c r="M961"/>
      <c r="N961" s="8"/>
      <c r="O961" s="9"/>
      <c r="P961" s="8"/>
      <c r="R961"/>
      <c r="S961" s="8"/>
      <c r="AC961" s="17">
        <v>10995</v>
      </c>
    </row>
    <row r="962" spans="13:29" x14ac:dyDescent="0.35">
      <c r="M962"/>
      <c r="N962" s="8"/>
      <c r="O962" s="9"/>
      <c r="P962" s="8"/>
      <c r="R962"/>
      <c r="S962" s="8"/>
      <c r="AC962" s="17">
        <v>19795</v>
      </c>
    </row>
    <row r="963" spans="13:29" x14ac:dyDescent="0.35">
      <c r="M963"/>
      <c r="N963" s="8"/>
      <c r="O963" s="9"/>
      <c r="P963" s="8"/>
      <c r="R963"/>
      <c r="S963" s="8"/>
      <c r="AC963" s="17">
        <v>8795</v>
      </c>
    </row>
    <row r="964" spans="13:29" x14ac:dyDescent="0.35">
      <c r="M964"/>
      <c r="N964" s="8"/>
      <c r="O964" s="9"/>
      <c r="P964" s="8"/>
      <c r="R964"/>
      <c r="S964" s="8"/>
      <c r="AC964" s="17">
        <v>4395</v>
      </c>
    </row>
    <row r="965" spans="13:29" x14ac:dyDescent="0.35">
      <c r="M965"/>
      <c r="N965" s="8"/>
      <c r="O965" s="9"/>
      <c r="P965" s="8"/>
      <c r="R965"/>
      <c r="S965" s="8"/>
      <c r="AC965" s="17">
        <v>3895</v>
      </c>
    </row>
    <row r="966" spans="13:29" x14ac:dyDescent="0.35">
      <c r="M966"/>
      <c r="N966" s="8"/>
      <c r="O966" s="9"/>
      <c r="P966" s="8"/>
      <c r="R966"/>
      <c r="S966" s="8"/>
      <c r="AC966" s="17">
        <v>10995</v>
      </c>
    </row>
    <row r="967" spans="13:29" x14ac:dyDescent="0.35">
      <c r="M967"/>
      <c r="N967" s="8"/>
      <c r="O967" s="9"/>
      <c r="P967" s="8"/>
      <c r="R967"/>
      <c r="S967" s="8"/>
      <c r="AC967" s="17">
        <v>10995</v>
      </c>
    </row>
    <row r="968" spans="13:29" x14ac:dyDescent="0.35">
      <c r="M968"/>
      <c r="N968" s="8"/>
      <c r="O968" s="9"/>
      <c r="P968" s="8"/>
      <c r="R968"/>
      <c r="S968" s="8"/>
      <c r="AC968" s="17">
        <v>10995</v>
      </c>
    </row>
    <row r="969" spans="13:29" x14ac:dyDescent="0.35">
      <c r="M969"/>
      <c r="N969" s="8"/>
      <c r="O969" s="9"/>
      <c r="P969" s="8"/>
      <c r="R969"/>
      <c r="S969" s="8"/>
      <c r="AC969" s="17">
        <v>3295</v>
      </c>
    </row>
    <row r="970" spans="13:29" x14ac:dyDescent="0.35">
      <c r="M970"/>
      <c r="N970" s="8"/>
      <c r="O970" s="9"/>
      <c r="P970" s="8"/>
      <c r="R970"/>
      <c r="S970" s="8"/>
      <c r="AC970" s="17">
        <v>2195</v>
      </c>
    </row>
    <row r="971" spans="13:29" x14ac:dyDescent="0.35">
      <c r="M971"/>
      <c r="N971" s="8"/>
      <c r="O971" s="9"/>
      <c r="P971" s="8"/>
      <c r="R971"/>
      <c r="S971" s="8"/>
      <c r="AC971" s="17">
        <v>2195</v>
      </c>
    </row>
    <row r="972" spans="13:29" x14ac:dyDescent="0.35">
      <c r="M972"/>
      <c r="N972" s="8"/>
      <c r="O972" s="9"/>
      <c r="P972" s="8"/>
      <c r="R972"/>
      <c r="S972" s="8"/>
      <c r="AC972" s="17">
        <v>2195</v>
      </c>
    </row>
    <row r="973" spans="13:29" x14ac:dyDescent="0.35">
      <c r="M973"/>
      <c r="N973" s="8"/>
      <c r="O973" s="9"/>
      <c r="P973" s="8"/>
      <c r="R973"/>
      <c r="S973" s="8"/>
      <c r="AC973" s="17">
        <v>0</v>
      </c>
    </row>
    <row r="974" spans="13:29" x14ac:dyDescent="0.35">
      <c r="M974"/>
      <c r="N974" s="8"/>
      <c r="O974" s="9"/>
      <c r="P974" s="8"/>
      <c r="R974"/>
      <c r="S974" s="8"/>
      <c r="AC974" s="17">
        <v>135845</v>
      </c>
    </row>
    <row r="975" spans="13:29" x14ac:dyDescent="0.35">
      <c r="M975"/>
      <c r="N975" s="8"/>
      <c r="O975" s="9"/>
      <c r="P975" s="8"/>
      <c r="R975"/>
      <c r="S975" s="8"/>
      <c r="AC975" s="17">
        <v>182595</v>
      </c>
    </row>
    <row r="976" spans="13:29" x14ac:dyDescent="0.35">
      <c r="M976"/>
      <c r="N976" s="8"/>
      <c r="O976" s="9"/>
      <c r="P976" s="8"/>
      <c r="R976"/>
      <c r="S976" s="8"/>
      <c r="AC976" s="17">
        <v>208995</v>
      </c>
    </row>
    <row r="977" spans="13:29" x14ac:dyDescent="0.35">
      <c r="M977"/>
      <c r="N977" s="8"/>
      <c r="O977" s="9"/>
      <c r="P977" s="8"/>
      <c r="R977"/>
      <c r="S977" s="8"/>
      <c r="AC977" s="17">
        <v>42895</v>
      </c>
    </row>
    <row r="978" spans="13:29" x14ac:dyDescent="0.35">
      <c r="M978"/>
      <c r="N978" s="8"/>
      <c r="O978" s="9"/>
      <c r="P978" s="8"/>
      <c r="R978"/>
      <c r="S978" s="8"/>
      <c r="AC978" s="17">
        <v>10995</v>
      </c>
    </row>
    <row r="979" spans="13:29" x14ac:dyDescent="0.35">
      <c r="M979"/>
      <c r="N979" s="8"/>
      <c r="O979" s="9"/>
      <c r="P979" s="8"/>
      <c r="R979"/>
      <c r="S979" s="8"/>
      <c r="AC979" s="17">
        <v>42895</v>
      </c>
    </row>
    <row r="980" spans="13:29" x14ac:dyDescent="0.35">
      <c r="M980"/>
      <c r="N980" s="8"/>
      <c r="O980" s="9"/>
      <c r="P980" s="8"/>
      <c r="R980"/>
      <c r="S980" s="8"/>
      <c r="AC980" s="17">
        <v>64895</v>
      </c>
    </row>
    <row r="981" spans="13:29" x14ac:dyDescent="0.35">
      <c r="M981"/>
      <c r="N981" s="8"/>
      <c r="O981" s="9"/>
      <c r="P981" s="8"/>
      <c r="R981"/>
      <c r="S981" s="8"/>
      <c r="AC981" s="17">
        <v>271695</v>
      </c>
    </row>
    <row r="982" spans="13:29" x14ac:dyDescent="0.35">
      <c r="M982"/>
      <c r="N982" s="8"/>
      <c r="O982" s="9"/>
      <c r="P982" s="8"/>
      <c r="R982"/>
      <c r="S982" s="8"/>
      <c r="AC982" s="17">
        <v>66</v>
      </c>
    </row>
    <row r="983" spans="13:29" x14ac:dyDescent="0.35">
      <c r="M983"/>
      <c r="N983" s="8"/>
      <c r="O983" s="9"/>
      <c r="P983" s="8"/>
      <c r="R983"/>
      <c r="S983" s="8"/>
      <c r="AC983" s="17">
        <v>88</v>
      </c>
    </row>
    <row r="984" spans="13:29" x14ac:dyDescent="0.35">
      <c r="M984"/>
      <c r="N984" s="8"/>
      <c r="O984" s="9"/>
      <c r="P984" s="8"/>
      <c r="R984"/>
      <c r="S984" s="8"/>
      <c r="AC984" s="17">
        <v>88</v>
      </c>
    </row>
    <row r="985" spans="13:29" x14ac:dyDescent="0.35">
      <c r="M985"/>
      <c r="N985" s="8"/>
      <c r="O985" s="9"/>
      <c r="P985" s="8"/>
      <c r="R985"/>
      <c r="S985" s="8"/>
      <c r="AC985" s="17">
        <v>11</v>
      </c>
    </row>
    <row r="986" spans="13:29" x14ac:dyDescent="0.35">
      <c r="M986"/>
      <c r="N986" s="8"/>
      <c r="O986" s="9"/>
      <c r="P986" s="8"/>
      <c r="R986"/>
      <c r="S986" s="8"/>
      <c r="AC986" s="17">
        <v>138</v>
      </c>
    </row>
    <row r="987" spans="13:29" x14ac:dyDescent="0.35">
      <c r="M987"/>
      <c r="N987" s="8"/>
      <c r="O987" s="9"/>
      <c r="P987" s="8"/>
      <c r="R987"/>
      <c r="S987" s="8"/>
      <c r="AC987" s="17">
        <v>72</v>
      </c>
    </row>
    <row r="988" spans="13:29" x14ac:dyDescent="0.35">
      <c r="M988"/>
      <c r="N988" s="8"/>
      <c r="O988" s="9"/>
      <c r="P988" s="8"/>
      <c r="R988"/>
      <c r="S988" s="8"/>
      <c r="AC988" s="17">
        <v>83</v>
      </c>
    </row>
    <row r="989" spans="13:29" x14ac:dyDescent="0.35">
      <c r="M989"/>
      <c r="N989" s="8"/>
      <c r="O989" s="9"/>
      <c r="P989" s="8"/>
      <c r="R989"/>
      <c r="S989" s="8"/>
      <c r="AC989" s="17">
        <v>105</v>
      </c>
    </row>
    <row r="990" spans="13:29" x14ac:dyDescent="0.35">
      <c r="M990"/>
      <c r="N990" s="8"/>
      <c r="O990" s="9"/>
      <c r="P990" s="8"/>
      <c r="R990"/>
      <c r="S990" s="8"/>
      <c r="AC990" s="17">
        <v>825</v>
      </c>
    </row>
    <row r="991" spans="13:29" x14ac:dyDescent="0.35">
      <c r="M991"/>
      <c r="N991" s="8"/>
      <c r="O991" s="9"/>
      <c r="P991" s="8"/>
      <c r="R991"/>
      <c r="S991" s="8"/>
      <c r="AC991" s="17">
        <v>33</v>
      </c>
    </row>
    <row r="992" spans="13:29" x14ac:dyDescent="0.35">
      <c r="M992"/>
      <c r="N992" s="8"/>
      <c r="O992" s="9"/>
      <c r="P992" s="8"/>
      <c r="R992"/>
      <c r="S992" s="8"/>
      <c r="AC992" s="17">
        <v>33</v>
      </c>
    </row>
    <row r="993" spans="13:29" x14ac:dyDescent="0.35">
      <c r="M993"/>
      <c r="N993" s="8"/>
      <c r="O993" s="9"/>
      <c r="P993" s="8"/>
      <c r="R993"/>
      <c r="S993" s="8"/>
      <c r="AC993" s="17">
        <v>66</v>
      </c>
    </row>
    <row r="994" spans="13:29" x14ac:dyDescent="0.35">
      <c r="M994"/>
      <c r="N994" s="8"/>
      <c r="O994" s="9"/>
      <c r="P994" s="8"/>
      <c r="R994"/>
      <c r="S994" s="8"/>
      <c r="AC994" s="17">
        <v>55</v>
      </c>
    </row>
    <row r="995" spans="13:29" x14ac:dyDescent="0.35">
      <c r="M995"/>
      <c r="N995" s="8"/>
      <c r="O995" s="9"/>
      <c r="P995" s="8"/>
      <c r="R995"/>
      <c r="S995" s="8"/>
      <c r="AC995" s="17">
        <v>55</v>
      </c>
    </row>
    <row r="996" spans="13:29" x14ac:dyDescent="0.35">
      <c r="M996"/>
      <c r="N996" s="8"/>
      <c r="O996" s="9"/>
      <c r="P996" s="8"/>
      <c r="R996"/>
      <c r="S996" s="8"/>
      <c r="AC996" s="17">
        <v>138</v>
      </c>
    </row>
    <row r="997" spans="13:29" x14ac:dyDescent="0.35">
      <c r="M997"/>
      <c r="N997" s="8"/>
      <c r="O997" s="9"/>
      <c r="P997" s="8"/>
      <c r="R997"/>
      <c r="S997" s="8"/>
      <c r="AC997" s="17">
        <v>138</v>
      </c>
    </row>
    <row r="998" spans="13:29" x14ac:dyDescent="0.35">
      <c r="M998"/>
      <c r="N998" s="8"/>
      <c r="O998" s="9"/>
      <c r="P998" s="8"/>
      <c r="R998"/>
      <c r="S998" s="8"/>
      <c r="AC998" s="17">
        <v>165</v>
      </c>
    </row>
    <row r="999" spans="13:29" x14ac:dyDescent="0.35">
      <c r="M999"/>
      <c r="N999" s="8"/>
      <c r="O999" s="9"/>
      <c r="P999" s="8"/>
      <c r="R999"/>
      <c r="S999" s="8"/>
      <c r="AC999" s="17">
        <v>11</v>
      </c>
    </row>
    <row r="1000" spans="13:29" x14ac:dyDescent="0.35">
      <c r="M1000"/>
      <c r="N1000" s="8"/>
      <c r="O1000" s="9"/>
      <c r="P1000" s="8"/>
      <c r="R1000"/>
      <c r="S1000" s="8"/>
      <c r="AC1000" s="17">
        <v>11</v>
      </c>
    </row>
    <row r="1001" spans="13:29" x14ac:dyDescent="0.35">
      <c r="M1001"/>
      <c r="N1001" s="8"/>
      <c r="O1001" s="9"/>
      <c r="P1001" s="8"/>
      <c r="R1001"/>
      <c r="S1001" s="8"/>
      <c r="AC1001" s="17">
        <v>17</v>
      </c>
    </row>
    <row r="1002" spans="13:29" x14ac:dyDescent="0.35">
      <c r="M1002"/>
      <c r="N1002" s="8"/>
      <c r="O1002" s="9"/>
      <c r="P1002" s="8"/>
      <c r="R1002"/>
      <c r="S1002" s="8"/>
      <c r="AC1002" s="17">
        <v>17</v>
      </c>
    </row>
    <row r="1003" spans="13:29" x14ac:dyDescent="0.35">
      <c r="M1003"/>
      <c r="N1003" s="8"/>
      <c r="O1003" s="9"/>
      <c r="P1003" s="8"/>
      <c r="R1003"/>
      <c r="S1003" s="8"/>
      <c r="AC1003" s="17">
        <v>17</v>
      </c>
    </row>
    <row r="1004" spans="13:29" x14ac:dyDescent="0.35">
      <c r="M1004"/>
      <c r="N1004" s="8"/>
      <c r="O1004" s="9"/>
      <c r="P1004" s="8"/>
      <c r="R1004"/>
      <c r="S1004" s="8"/>
      <c r="AC1004" s="17">
        <v>33</v>
      </c>
    </row>
    <row r="1005" spans="13:29" x14ac:dyDescent="0.35">
      <c r="M1005"/>
      <c r="N1005" s="8"/>
      <c r="O1005" s="9"/>
      <c r="P1005" s="8"/>
      <c r="R1005"/>
      <c r="S1005" s="8"/>
      <c r="AC1005" s="17">
        <v>83</v>
      </c>
    </row>
    <row r="1006" spans="13:29" x14ac:dyDescent="0.35">
      <c r="M1006"/>
      <c r="N1006" s="8"/>
      <c r="O1006" s="9"/>
      <c r="P1006" s="8"/>
      <c r="R1006"/>
      <c r="S1006" s="8"/>
      <c r="AC1006" s="17">
        <v>39</v>
      </c>
    </row>
    <row r="1007" spans="13:29" x14ac:dyDescent="0.35">
      <c r="M1007"/>
      <c r="N1007" s="8"/>
      <c r="O1007" s="9"/>
      <c r="P1007" s="8"/>
      <c r="R1007"/>
      <c r="S1007" s="8"/>
      <c r="AC1007" s="17">
        <v>39</v>
      </c>
    </row>
    <row r="1008" spans="13:29" x14ac:dyDescent="0.35">
      <c r="M1008"/>
      <c r="N1008" s="8"/>
      <c r="O1008" s="9"/>
      <c r="P1008" s="8"/>
      <c r="R1008"/>
      <c r="S1008" s="8"/>
      <c r="AC1008" s="17">
        <v>76</v>
      </c>
    </row>
    <row r="1009" spans="13:29" x14ac:dyDescent="0.35">
      <c r="M1009"/>
      <c r="N1009" s="8"/>
      <c r="O1009" s="9"/>
      <c r="P1009" s="8"/>
      <c r="R1009"/>
      <c r="S1009" s="8"/>
      <c r="AC1009" s="17">
        <v>66</v>
      </c>
    </row>
    <row r="1010" spans="13:29" x14ac:dyDescent="0.35">
      <c r="M1010"/>
      <c r="N1010" s="8"/>
      <c r="O1010" s="9"/>
      <c r="P1010" s="8"/>
      <c r="R1010"/>
      <c r="S1010" s="8"/>
      <c r="AC1010" s="17">
        <v>39</v>
      </c>
    </row>
    <row r="1011" spans="13:29" x14ac:dyDescent="0.35">
      <c r="M1011"/>
      <c r="N1011" s="8"/>
      <c r="O1011" s="9"/>
      <c r="P1011" s="8"/>
      <c r="R1011"/>
      <c r="S1011" s="8"/>
      <c r="AC1011" s="17">
        <v>39</v>
      </c>
    </row>
    <row r="1012" spans="13:29" x14ac:dyDescent="0.35">
      <c r="M1012"/>
      <c r="N1012" s="8"/>
      <c r="O1012" s="9"/>
      <c r="P1012" s="8"/>
      <c r="R1012"/>
      <c r="S1012" s="8"/>
      <c r="AC1012" s="17">
        <v>39</v>
      </c>
    </row>
    <row r="1013" spans="13:29" x14ac:dyDescent="0.35">
      <c r="M1013"/>
      <c r="N1013" s="8"/>
      <c r="O1013" s="9"/>
      <c r="P1013" s="8"/>
      <c r="R1013"/>
      <c r="S1013" s="8"/>
      <c r="AC1013" s="17">
        <v>48</v>
      </c>
    </row>
    <row r="1014" spans="13:29" x14ac:dyDescent="0.35">
      <c r="M1014"/>
      <c r="N1014" s="8"/>
      <c r="O1014" s="9"/>
      <c r="P1014" s="8"/>
      <c r="R1014"/>
      <c r="S1014" s="8"/>
      <c r="AC1014" s="17">
        <v>105</v>
      </c>
    </row>
    <row r="1015" spans="13:29" x14ac:dyDescent="0.35">
      <c r="M1015"/>
      <c r="N1015" s="8"/>
      <c r="O1015" s="9"/>
      <c r="P1015" s="8"/>
      <c r="R1015"/>
      <c r="S1015" s="8"/>
      <c r="AC1015" s="17">
        <v>75</v>
      </c>
    </row>
    <row r="1016" spans="13:29" x14ac:dyDescent="0.35">
      <c r="M1016"/>
      <c r="N1016" s="8"/>
      <c r="O1016" s="9"/>
      <c r="P1016" s="8"/>
      <c r="R1016"/>
      <c r="S1016" s="8"/>
      <c r="AC1016" s="17">
        <v>66</v>
      </c>
    </row>
    <row r="1017" spans="13:29" x14ac:dyDescent="0.35">
      <c r="M1017"/>
      <c r="N1017" s="8"/>
      <c r="O1017" s="9"/>
      <c r="P1017" s="8"/>
      <c r="R1017"/>
      <c r="S1017" s="8"/>
      <c r="AC1017" s="17">
        <v>66</v>
      </c>
    </row>
    <row r="1018" spans="13:29" x14ac:dyDescent="0.35">
      <c r="M1018"/>
      <c r="N1018" s="8"/>
      <c r="O1018" s="9"/>
      <c r="P1018" s="8"/>
      <c r="R1018"/>
      <c r="S1018" s="8"/>
      <c r="AC1018" s="17">
        <v>66</v>
      </c>
    </row>
    <row r="1019" spans="13:29" x14ac:dyDescent="0.35">
      <c r="M1019"/>
      <c r="N1019" s="8"/>
      <c r="O1019" s="9"/>
      <c r="P1019" s="8"/>
      <c r="R1019"/>
      <c r="S1019" s="8"/>
      <c r="AC1019" s="17">
        <v>88</v>
      </c>
    </row>
    <row r="1020" spans="13:29" x14ac:dyDescent="0.35">
      <c r="M1020"/>
      <c r="N1020" s="8"/>
      <c r="O1020" s="9"/>
      <c r="P1020" s="8"/>
      <c r="R1020"/>
      <c r="S1020" s="8"/>
      <c r="AC1020" s="17">
        <v>44</v>
      </c>
    </row>
    <row r="1021" spans="13:29" x14ac:dyDescent="0.35">
      <c r="M1021"/>
      <c r="N1021" s="8"/>
      <c r="O1021" s="9"/>
      <c r="P1021" s="8"/>
      <c r="R1021"/>
      <c r="S1021" s="8"/>
      <c r="AC1021" s="17">
        <v>330</v>
      </c>
    </row>
    <row r="1022" spans="13:29" x14ac:dyDescent="0.35">
      <c r="M1022"/>
      <c r="N1022" s="8"/>
      <c r="O1022" s="9"/>
      <c r="P1022" s="8"/>
      <c r="R1022"/>
      <c r="S1022" s="8"/>
      <c r="AC1022" s="17">
        <v>28</v>
      </c>
    </row>
    <row r="1023" spans="13:29" x14ac:dyDescent="0.35">
      <c r="M1023"/>
      <c r="N1023" s="8"/>
      <c r="O1023" s="9"/>
      <c r="P1023" s="8"/>
      <c r="R1023"/>
      <c r="S1023" s="8"/>
      <c r="AC1023" s="17">
        <v>88</v>
      </c>
    </row>
    <row r="1024" spans="13:29" x14ac:dyDescent="0.35">
      <c r="M1024"/>
      <c r="N1024" s="8"/>
      <c r="O1024" s="9"/>
      <c r="P1024" s="8"/>
      <c r="R1024"/>
      <c r="S1024" s="8"/>
      <c r="AC1024" s="17">
        <v>6</v>
      </c>
    </row>
    <row r="1025" spans="13:29" x14ac:dyDescent="0.35">
      <c r="M1025"/>
      <c r="N1025" s="8"/>
      <c r="O1025" s="9"/>
      <c r="P1025" s="8"/>
      <c r="R1025"/>
      <c r="S1025" s="8"/>
      <c r="AC1025" s="17">
        <v>2</v>
      </c>
    </row>
    <row r="1026" spans="13:29" x14ac:dyDescent="0.35">
      <c r="M1026"/>
      <c r="N1026" s="8"/>
      <c r="O1026" s="9"/>
      <c r="P1026" s="8"/>
      <c r="R1026"/>
      <c r="S1026" s="8"/>
      <c r="AC1026" s="17">
        <v>3</v>
      </c>
    </row>
    <row r="1027" spans="13:29" x14ac:dyDescent="0.35">
      <c r="M1027"/>
      <c r="N1027" s="8"/>
      <c r="O1027" s="9"/>
      <c r="P1027" s="8"/>
      <c r="R1027"/>
      <c r="S1027" s="8"/>
      <c r="AC1027" s="17">
        <v>33</v>
      </c>
    </row>
    <row r="1028" spans="13:29" x14ac:dyDescent="0.35">
      <c r="M1028"/>
      <c r="N1028" s="8"/>
      <c r="O1028" s="9"/>
      <c r="P1028" s="8"/>
      <c r="R1028"/>
      <c r="S1028" s="8"/>
      <c r="AC1028" s="17">
        <v>28</v>
      </c>
    </row>
    <row r="1029" spans="13:29" x14ac:dyDescent="0.35">
      <c r="M1029"/>
      <c r="N1029" s="8"/>
      <c r="O1029" s="9"/>
      <c r="P1029" s="8"/>
      <c r="R1029"/>
      <c r="S1029" s="8"/>
      <c r="AC1029" s="17">
        <v>44</v>
      </c>
    </row>
    <row r="1030" spans="13:29" x14ac:dyDescent="0.35">
      <c r="M1030"/>
      <c r="N1030" s="8"/>
      <c r="O1030" s="9"/>
      <c r="P1030" s="8"/>
      <c r="R1030"/>
      <c r="S1030" s="8"/>
      <c r="AC1030" s="17">
        <v>44</v>
      </c>
    </row>
    <row r="1031" spans="13:29" x14ac:dyDescent="0.35">
      <c r="M1031"/>
      <c r="N1031" s="8"/>
      <c r="O1031" s="9"/>
      <c r="P1031" s="8"/>
      <c r="R1031"/>
      <c r="S1031" s="8"/>
      <c r="AC1031" s="17">
        <v>50</v>
      </c>
    </row>
    <row r="1032" spans="13:29" x14ac:dyDescent="0.35">
      <c r="M1032"/>
      <c r="N1032" s="8"/>
      <c r="O1032" s="9"/>
      <c r="P1032" s="8"/>
      <c r="R1032"/>
      <c r="S1032" s="8"/>
      <c r="AC1032" s="17">
        <v>44</v>
      </c>
    </row>
    <row r="1033" spans="13:29" x14ac:dyDescent="0.35">
      <c r="M1033"/>
      <c r="N1033" s="8"/>
      <c r="O1033" s="9"/>
      <c r="P1033" s="8"/>
      <c r="R1033"/>
      <c r="S1033" s="8"/>
      <c r="AC1033" s="17">
        <v>94</v>
      </c>
    </row>
    <row r="1034" spans="13:29" x14ac:dyDescent="0.35">
      <c r="M1034"/>
      <c r="N1034" s="8"/>
      <c r="O1034" s="9"/>
      <c r="P1034" s="8"/>
      <c r="R1034"/>
      <c r="S1034" s="8"/>
      <c r="AC1034" s="17">
        <v>99</v>
      </c>
    </row>
    <row r="1035" spans="13:29" x14ac:dyDescent="0.35">
      <c r="M1035"/>
      <c r="N1035" s="8"/>
      <c r="O1035" s="9"/>
      <c r="P1035" s="8"/>
      <c r="R1035"/>
      <c r="S1035" s="8"/>
      <c r="AC1035" s="17">
        <v>549</v>
      </c>
    </row>
    <row r="1036" spans="13:29" x14ac:dyDescent="0.35">
      <c r="M1036"/>
      <c r="N1036" s="8"/>
      <c r="O1036" s="9"/>
      <c r="P1036" s="8"/>
      <c r="R1036"/>
      <c r="S1036" s="8"/>
      <c r="AC1036" s="17">
        <v>549</v>
      </c>
    </row>
    <row r="1037" spans="13:29" x14ac:dyDescent="0.35">
      <c r="M1037"/>
      <c r="N1037" s="8"/>
      <c r="O1037" s="9"/>
      <c r="P1037" s="8"/>
      <c r="R1037"/>
      <c r="S1037" s="8"/>
      <c r="AC1037" s="17">
        <v>549</v>
      </c>
    </row>
    <row r="1038" spans="13:29" x14ac:dyDescent="0.35">
      <c r="M1038"/>
      <c r="N1038" s="8"/>
      <c r="O1038" s="9"/>
      <c r="P1038" s="8"/>
      <c r="R1038"/>
      <c r="S1038" s="8"/>
      <c r="AC1038" s="17">
        <v>1645</v>
      </c>
    </row>
    <row r="1039" spans="13:29" x14ac:dyDescent="0.35">
      <c r="M1039"/>
      <c r="N1039" s="8"/>
      <c r="O1039" s="9"/>
      <c r="P1039" s="8"/>
      <c r="R1039"/>
      <c r="S1039" s="8"/>
      <c r="AC1039" s="17">
        <v>3295</v>
      </c>
    </row>
    <row r="1040" spans="13:29" x14ac:dyDescent="0.35">
      <c r="M1040"/>
      <c r="N1040" s="8"/>
      <c r="O1040" s="9"/>
      <c r="P1040" s="8"/>
      <c r="R1040"/>
      <c r="S1040" s="8"/>
      <c r="AC1040" s="17">
        <v>7195</v>
      </c>
    </row>
    <row r="1041" spans="13:29" x14ac:dyDescent="0.35">
      <c r="M1041"/>
      <c r="N1041" s="8"/>
      <c r="O1041" s="9"/>
      <c r="P1041" s="8"/>
      <c r="R1041"/>
      <c r="S1041" s="8"/>
      <c r="AC1041" s="17">
        <v>8795</v>
      </c>
    </row>
    <row r="1042" spans="13:29" x14ac:dyDescent="0.35">
      <c r="M1042"/>
      <c r="N1042" s="8"/>
      <c r="O1042" s="9"/>
      <c r="P1042" s="8"/>
      <c r="R1042"/>
      <c r="S1042" s="8"/>
      <c r="AC1042" s="17">
        <v>3295</v>
      </c>
    </row>
    <row r="1043" spans="13:29" x14ac:dyDescent="0.35">
      <c r="M1043"/>
      <c r="N1043" s="8"/>
      <c r="O1043" s="9"/>
      <c r="P1043" s="8"/>
      <c r="R1043"/>
      <c r="S1043" s="8"/>
      <c r="AC1043" s="17">
        <v>3295</v>
      </c>
    </row>
    <row r="1044" spans="13:29" x14ac:dyDescent="0.35">
      <c r="M1044"/>
      <c r="N1044" s="8"/>
      <c r="O1044" s="9"/>
      <c r="P1044" s="8"/>
      <c r="R1044"/>
      <c r="S1044" s="8"/>
      <c r="AC1044" s="17">
        <v>55</v>
      </c>
    </row>
    <row r="1045" spans="13:29" x14ac:dyDescent="0.35">
      <c r="M1045"/>
      <c r="N1045" s="8"/>
      <c r="O1045" s="9"/>
      <c r="P1045" s="8"/>
      <c r="R1045"/>
      <c r="S1045" s="8"/>
      <c r="AC1045" s="17">
        <v>2195</v>
      </c>
    </row>
    <row r="1046" spans="13:29" x14ac:dyDescent="0.35">
      <c r="M1046"/>
      <c r="S1046" s="8"/>
      <c r="AC1046" s="17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ignoredErrors>
    <ignoredError sqref="J14 H4" emptyCellReference="1"/>
  </ignoredErrors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topLeftCell="A19" zoomScale="90" zoomScaleNormal="90" workbookViewId="0">
      <selection activeCell="E22" sqref="E22"/>
    </sheetView>
  </sheetViews>
  <sheetFormatPr defaultRowHeight="14.5" x14ac:dyDescent="0.35"/>
  <cols>
    <col min="1" max="1" width="0.81640625" customWidth="1"/>
    <col min="2" max="2" width="1" customWidth="1"/>
    <col min="3" max="3" width="14.81640625" customWidth="1"/>
    <col min="4" max="4" width="17.453125" customWidth="1"/>
    <col min="5" max="5" width="53" customWidth="1"/>
    <col min="6" max="6" width="9.453125" customWidth="1"/>
    <col min="7" max="7" width="11.81640625" customWidth="1"/>
    <col min="8" max="10" width="16.7265625" customWidth="1"/>
    <col min="11" max="11" width="1" customWidth="1"/>
  </cols>
  <sheetData>
    <row r="1" spans="1:12" ht="5.5" customHeight="1" x14ac:dyDescent="0.35">
      <c r="A1" s="41"/>
      <c r="B1" s="44"/>
      <c r="C1" s="45"/>
      <c r="D1" s="45"/>
      <c r="E1" s="46"/>
      <c r="F1" s="47"/>
      <c r="G1" s="47"/>
      <c r="H1" s="45"/>
      <c r="I1" s="45"/>
      <c r="J1" s="45"/>
      <c r="K1" s="48"/>
      <c r="L1" s="41"/>
    </row>
    <row r="2" spans="1:12" ht="36.75" customHeight="1" x14ac:dyDescent="0.65">
      <c r="A2" s="41"/>
      <c r="B2" s="49"/>
      <c r="C2" s="96" t="s">
        <v>1151</v>
      </c>
      <c r="D2" s="96"/>
      <c r="E2" s="96"/>
      <c r="F2" s="96"/>
      <c r="G2" s="96"/>
      <c r="H2" s="96"/>
      <c r="I2" s="96"/>
      <c r="J2" s="96"/>
      <c r="K2" s="50"/>
      <c r="L2" s="41"/>
    </row>
    <row r="3" spans="1:12" ht="12.75" customHeight="1" x14ac:dyDescent="0.55000000000000004">
      <c r="A3" s="41"/>
      <c r="B3" s="49"/>
      <c r="C3" s="51"/>
      <c r="D3" s="52"/>
      <c r="E3" s="53"/>
      <c r="F3" s="54"/>
      <c r="G3" s="54"/>
      <c r="H3" s="55"/>
      <c r="I3" s="55"/>
      <c r="J3" s="56"/>
      <c r="K3" s="50"/>
      <c r="L3" s="41"/>
    </row>
    <row r="4" spans="1:12" x14ac:dyDescent="0.35">
      <c r="A4" s="41"/>
      <c r="B4" s="49"/>
      <c r="C4" s="57"/>
      <c r="D4" s="52"/>
      <c r="E4" s="53"/>
      <c r="F4" s="54"/>
      <c r="G4" s="54"/>
      <c r="H4" s="52"/>
      <c r="I4" s="52"/>
      <c r="J4" s="52"/>
      <c r="K4" s="50"/>
      <c r="L4" s="41"/>
    </row>
    <row r="5" spans="1:12" x14ac:dyDescent="0.35">
      <c r="A5" s="41"/>
      <c r="B5" s="49"/>
      <c r="C5" s="53" t="s">
        <v>1137</v>
      </c>
      <c r="D5" s="58" t="s">
        <v>1138</v>
      </c>
      <c r="E5" s="58"/>
      <c r="F5" s="53"/>
      <c r="G5" s="53"/>
      <c r="H5" s="57"/>
      <c r="I5" s="57"/>
      <c r="J5" s="59"/>
      <c r="K5" s="50"/>
      <c r="L5" s="41"/>
    </row>
    <row r="6" spans="1:12" ht="6" customHeight="1" x14ac:dyDescent="0.35">
      <c r="A6" s="41"/>
      <c r="B6" s="49"/>
      <c r="C6" s="52"/>
      <c r="D6" s="52"/>
      <c r="E6" s="53"/>
      <c r="F6" s="53"/>
      <c r="G6" s="53"/>
      <c r="H6" s="52"/>
      <c r="I6" s="52"/>
      <c r="J6" s="61"/>
      <c r="K6" s="50"/>
      <c r="L6" s="41"/>
    </row>
    <row r="7" spans="1:12" x14ac:dyDescent="0.35">
      <c r="A7" s="41"/>
      <c r="B7" s="49"/>
      <c r="C7" s="53" t="s">
        <v>1139</v>
      </c>
      <c r="D7" s="58" t="s">
        <v>1140</v>
      </c>
      <c r="E7" s="58"/>
      <c r="F7" s="53"/>
      <c r="G7" s="53"/>
      <c r="H7" s="53" t="s">
        <v>1152</v>
      </c>
      <c r="I7" s="58" t="s">
        <v>1133</v>
      </c>
      <c r="J7" s="62"/>
      <c r="K7" s="50"/>
      <c r="L7" s="41"/>
    </row>
    <row r="8" spans="1:12" x14ac:dyDescent="0.35">
      <c r="A8" s="41"/>
      <c r="B8" s="49"/>
      <c r="C8" s="60"/>
      <c r="D8" s="53"/>
      <c r="E8" s="53"/>
      <c r="F8" s="53"/>
      <c r="G8" s="53"/>
      <c r="H8" s="52"/>
      <c r="I8" s="52"/>
      <c r="J8" s="61"/>
      <c r="K8" s="50"/>
      <c r="L8" s="41"/>
    </row>
    <row r="9" spans="1:12" x14ac:dyDescent="0.35">
      <c r="A9" s="41"/>
      <c r="B9" s="49"/>
      <c r="C9" s="63"/>
      <c r="D9" s="41"/>
      <c r="E9" s="42"/>
      <c r="F9" s="43"/>
      <c r="G9" s="43"/>
      <c r="H9" s="41"/>
      <c r="I9" s="41"/>
      <c r="J9" s="42"/>
      <c r="K9" s="50"/>
      <c r="L9" s="41"/>
    </row>
    <row r="10" spans="1:12" x14ac:dyDescent="0.35">
      <c r="A10" s="41"/>
      <c r="B10" s="49"/>
      <c r="C10" s="64" t="s">
        <v>1154</v>
      </c>
      <c r="D10" s="65"/>
      <c r="E10" s="64"/>
      <c r="F10" s="66"/>
      <c r="G10" s="66"/>
      <c r="H10" s="65"/>
      <c r="I10" s="65"/>
      <c r="J10" s="64"/>
      <c r="K10" s="50"/>
      <c r="L10" s="41"/>
    </row>
    <row r="11" spans="1:12" x14ac:dyDescent="0.35">
      <c r="A11" s="41"/>
      <c r="B11" s="49"/>
      <c r="C11" s="78" t="s">
        <v>1141</v>
      </c>
      <c r="D11" s="78" t="s">
        <v>12</v>
      </c>
      <c r="E11" s="78" t="s">
        <v>1142</v>
      </c>
      <c r="F11" s="78" t="s">
        <v>14</v>
      </c>
      <c r="G11" s="31" t="s">
        <v>1136</v>
      </c>
      <c r="H11" s="79" t="s">
        <v>1143</v>
      </c>
      <c r="I11" s="79" t="s">
        <v>1155</v>
      </c>
      <c r="J11" s="79" t="s">
        <v>1144</v>
      </c>
      <c r="K11" s="50"/>
      <c r="L11" s="41"/>
    </row>
    <row r="12" spans="1:12" x14ac:dyDescent="0.35">
      <c r="A12" s="41"/>
      <c r="B12" s="49"/>
      <c r="C12" s="77">
        <v>1</v>
      </c>
      <c r="D12" s="42" t="s">
        <v>160</v>
      </c>
      <c r="E12" s="67" t="str">
        <f>_xlfn.IFNA(VLOOKUP($D12,tbl_Inventory[],2,FALSE),"")</f>
        <v xml:space="preserve">10G-ZR DWDM, XFP, 80km, 1541.35 nm, Ch. 45, LC </v>
      </c>
      <c r="F12" s="67" t="str">
        <f>IFERROR(VLOOKUP($D12,tbl_Inventory[],3,FALSE),"")</f>
        <v>D</v>
      </c>
      <c r="G12" s="43">
        <v>8</v>
      </c>
      <c r="H12" s="76">
        <f>IFERROR(VLOOKUP($D12,tbl_Inventory[],8,FALSE),"")</f>
        <v>26992.263999999999</v>
      </c>
      <c r="I12" s="76">
        <f>_xlfn.IFNA(INDEX(Postage,MATCH(Quote!$F12,Category,0),MATCH(Quote!$I$7,Post_to,0)),"")</f>
        <v>9.99</v>
      </c>
      <c r="J12" s="76">
        <f>IFERROR(G12*(H12+I12),"")</f>
        <v>216018.03200000001</v>
      </c>
      <c r="K12" s="50"/>
      <c r="L12" s="41"/>
    </row>
    <row r="13" spans="1:12" x14ac:dyDescent="0.35">
      <c r="A13" s="41"/>
      <c r="B13" s="49"/>
      <c r="C13" s="77">
        <f>IF(D13&gt;10,C12+1,"")</f>
        <v>2</v>
      </c>
      <c r="D13" s="42" t="s">
        <v>262</v>
      </c>
      <c r="E13" s="67" t="str">
        <f>_xlfn.IFNA(VLOOKUP($D13,tbl_Inventory[],2,FALSE),"")</f>
        <v xml:space="preserve">2-port XFP 10 Gigabit Ethernet module for FastTRON </v>
      </c>
      <c r="F13" s="67" t="str">
        <f>IFERROR(VLOOKUP($D13,tbl_Inventory[],3,FALSE),"")</f>
        <v>C</v>
      </c>
      <c r="G13" s="43">
        <v>6</v>
      </c>
      <c r="H13" s="76">
        <f>IFERROR(VLOOKUP($D13,tbl_Inventory[],8,FALSE),"")</f>
        <v>6937.9869999999992</v>
      </c>
      <c r="I13" s="76">
        <f>_xlfn.IFNA(INDEX(Postage,MATCH(Quote!$F13,Category,0),MATCH(Quote!$I$7,Post_to,0)),"")</f>
        <v>7.99</v>
      </c>
      <c r="J13" s="76">
        <f t="shared" ref="J13:J36" si="0">IFERROR(G13*(H13+I13),"")</f>
        <v>41675.861999999994</v>
      </c>
      <c r="K13" s="50"/>
      <c r="L13" s="41"/>
    </row>
    <row r="14" spans="1:12" x14ac:dyDescent="0.35">
      <c r="A14" s="41"/>
      <c r="B14" s="49"/>
      <c r="C14" s="77">
        <f t="shared" ref="C14:C36" si="1">IF(D14&gt;10,C13+1,"")</f>
        <v>3</v>
      </c>
      <c r="D14" s="42" t="s">
        <v>924</v>
      </c>
      <c r="E14" s="67" t="str">
        <f>_xlfn.IFNA(VLOOKUP($D14,tbl_Inventory[],2,FALSE),"")</f>
        <v>POE Add-in Card for 24-port 10/100/1000 modules</v>
      </c>
      <c r="F14" s="67" t="str">
        <f>IFERROR(VLOOKUP($D14,tbl_Inventory[],3,FALSE),"")</f>
        <v>A</v>
      </c>
      <c r="G14" s="43">
        <v>6</v>
      </c>
      <c r="H14" s="76">
        <f>IFERROR(VLOOKUP($D14,tbl_Inventory[],8,FALSE),"")</f>
        <v>661.98</v>
      </c>
      <c r="I14" s="76">
        <f>_xlfn.IFNA(INDEX(Postage,MATCH(Quote!$F14,Category,0),MATCH(Quote!$I$7,Post_to,0)),"")</f>
        <v>3.99</v>
      </c>
      <c r="J14" s="76">
        <f t="shared" si="0"/>
        <v>3995.82</v>
      </c>
      <c r="K14" s="50"/>
      <c r="L14" s="41"/>
    </row>
    <row r="15" spans="1:12" x14ac:dyDescent="0.35">
      <c r="A15" s="41"/>
      <c r="B15" s="49"/>
      <c r="C15" s="77">
        <f t="shared" si="1"/>
        <v>4</v>
      </c>
      <c r="D15" s="42" t="s">
        <v>748</v>
      </c>
      <c r="E15" s="67" t="str">
        <f>_xlfn.IFNA(VLOOKUP($D15,tbl_Inventory[],2,FALSE),"")</f>
        <v>LX SMF SFP LC</v>
      </c>
      <c r="F15" s="67" t="str">
        <f>IFERROR(VLOOKUP($D15,tbl_Inventory[],3,FALSE),"")</f>
        <v>A</v>
      </c>
      <c r="G15" s="43">
        <v>6</v>
      </c>
      <c r="H15" s="76">
        <f>IFERROR(VLOOKUP($D15,tbl_Inventory[],8,FALSE),"")</f>
        <v>1450.875</v>
      </c>
      <c r="I15" s="76">
        <f>_xlfn.IFNA(INDEX(Postage,MATCH(Quote!$F15,Category,0),MATCH(Quote!$I$7,Post_to,0)),"")</f>
        <v>3.99</v>
      </c>
      <c r="J15" s="76">
        <f t="shared" si="0"/>
        <v>8729.19</v>
      </c>
      <c r="K15" s="50"/>
      <c r="L15" s="41"/>
    </row>
    <row r="16" spans="1:12" x14ac:dyDescent="0.35">
      <c r="A16" s="41"/>
      <c r="B16" s="49"/>
      <c r="C16" s="77">
        <f t="shared" si="1"/>
        <v>5</v>
      </c>
      <c r="D16" s="42" t="s">
        <v>1052</v>
      </c>
      <c r="E16" s="67" t="str">
        <f>_xlfn.IFNA(VLOOKUP($D16,tbl_Inventory[],2,FALSE),"")</f>
        <v>SX MMF SFP MTRJ</v>
      </c>
      <c r="F16" s="67" t="str">
        <f>IFERROR(VLOOKUP($D16,tbl_Inventory[],3,FALSE),"")</f>
        <v>A</v>
      </c>
      <c r="G16" s="43">
        <v>6</v>
      </c>
      <c r="H16" s="76">
        <f>IFERROR(VLOOKUP($D16,tbl_Inventory[],8,FALSE),"")</f>
        <v>643.125</v>
      </c>
      <c r="I16" s="76">
        <f>_xlfn.IFNA(INDEX(Postage,MATCH(Quote!$F16,Category,0),MATCH(Quote!$I$7,Post_to,0)),"")</f>
        <v>3.99</v>
      </c>
      <c r="J16" s="76">
        <f t="shared" si="0"/>
        <v>3882.69</v>
      </c>
      <c r="K16" s="50"/>
      <c r="L16" s="41"/>
    </row>
    <row r="17" spans="1:12" x14ac:dyDescent="0.35">
      <c r="A17" s="41"/>
      <c r="B17" s="49"/>
      <c r="C17" s="77">
        <f t="shared" si="1"/>
        <v>6</v>
      </c>
      <c r="D17" s="42" t="s">
        <v>364</v>
      </c>
      <c r="E17" s="67" t="str">
        <f>_xlfn.IFNA(VLOOKUP($D17,tbl_Inventory[],2,FALSE),"")</f>
        <v>80Km, 1490nm, LC connector</v>
      </c>
      <c r="F17" s="67" t="str">
        <f>IFERROR(VLOOKUP($D17,tbl_Inventory[],3,FALSE),"")</f>
        <v>C</v>
      </c>
      <c r="G17" s="43">
        <v>4</v>
      </c>
      <c r="H17" s="76">
        <f>IFERROR(VLOOKUP($D17,tbl_Inventory[],8,FALSE),"")</f>
        <v>6743.4639999999999</v>
      </c>
      <c r="I17" s="76">
        <f>_xlfn.IFNA(INDEX(Postage,MATCH(Quote!$F17,Category,0),MATCH(Quote!$I$7,Post_to,0)),"")</f>
        <v>7.99</v>
      </c>
      <c r="J17" s="76">
        <f t="shared" si="0"/>
        <v>27005.815999999999</v>
      </c>
      <c r="K17" s="50"/>
      <c r="L17" s="41"/>
    </row>
    <row r="18" spans="1:12" x14ac:dyDescent="0.35">
      <c r="A18" s="41"/>
      <c r="B18" s="49"/>
      <c r="C18" s="77">
        <f t="shared" si="1"/>
        <v>7</v>
      </c>
      <c r="D18" s="42" t="s">
        <v>260</v>
      </c>
      <c r="E18" s="67" t="str">
        <f>_xlfn.IFNA(VLOOKUP($D18,tbl_Inventory[],2,FALSE),"")</f>
        <v xml:space="preserve">2-port LAN/WAN XFP 10 Gigabit Ethernet module for FastTRON </v>
      </c>
      <c r="F18" s="67" t="str">
        <f>IFERROR(VLOOKUP($D18,tbl_Inventory[],3,FALSE),"")</f>
        <v>C</v>
      </c>
      <c r="G18" s="43">
        <v>2</v>
      </c>
      <c r="H18" s="76">
        <f>IFERROR(VLOOKUP($D18,tbl_Inventory[],8,FALSE),"")</f>
        <v>8655.9375</v>
      </c>
      <c r="I18" s="76">
        <f>_xlfn.IFNA(INDEX(Postage,MATCH(Quote!$F18,Category,0),MATCH(Quote!$I$7,Post_to,0)),"")</f>
        <v>7.99</v>
      </c>
      <c r="J18" s="76">
        <f t="shared" si="0"/>
        <v>17327.855</v>
      </c>
      <c r="K18" s="50"/>
      <c r="L18" s="41"/>
    </row>
    <row r="19" spans="1:12" x14ac:dyDescent="0.35">
      <c r="A19" s="41"/>
      <c r="B19" s="49"/>
      <c r="C19" s="77">
        <f t="shared" si="1"/>
        <v>8</v>
      </c>
      <c r="D19" s="42" t="s">
        <v>63</v>
      </c>
      <c r="E19" s="67" t="str">
        <f>_xlfn.IFNA(VLOOKUP($D19,tbl_Inventory[],2,FALSE),"")</f>
        <v>10G-CX4 XFP, 15m CX4</v>
      </c>
      <c r="F19" s="67" t="str">
        <f>IFERROR(VLOOKUP($D19,tbl_Inventory[],3,FALSE),"")</f>
        <v>A</v>
      </c>
      <c r="G19" s="43">
        <v>2</v>
      </c>
      <c r="H19" s="76">
        <f>IFERROR(VLOOKUP($D19,tbl_Inventory[],8,FALSE),"")</f>
        <v>1382.547</v>
      </c>
      <c r="I19" s="76">
        <f>_xlfn.IFNA(INDEX(Postage,MATCH(Quote!$F19,Category,0),MATCH(Quote!$I$7,Post_to,0)),"")</f>
        <v>3.99</v>
      </c>
      <c r="J19" s="76">
        <f t="shared" si="0"/>
        <v>2773.0740000000001</v>
      </c>
      <c r="K19" s="50"/>
      <c r="L19" s="41"/>
    </row>
    <row r="20" spans="1:12" x14ac:dyDescent="0.35">
      <c r="A20" s="41"/>
      <c r="B20" s="49"/>
      <c r="C20" s="77">
        <f t="shared" si="1"/>
        <v>9</v>
      </c>
      <c r="D20" s="42" t="s">
        <v>680</v>
      </c>
      <c r="E20" s="67" t="str">
        <f>_xlfn.IFNA(VLOOKUP($D20,tbl_Inventory[],2,FALSE),"")</f>
        <v>FSX L3 chassis bundle - AC PS, 3x24-port modules and an M1.</v>
      </c>
      <c r="F20" s="67" t="str">
        <f>IFERROR(VLOOKUP($D20,tbl_Inventory[],3,FALSE),"")</f>
        <v>D</v>
      </c>
      <c r="G20" s="43">
        <v>1</v>
      </c>
      <c r="H20" s="76">
        <f>IFERROR(VLOOKUP($D20,tbl_Inventory[],8,FALSE),"")</f>
        <v>30445.062000000002</v>
      </c>
      <c r="I20" s="76">
        <f>_xlfn.IFNA(INDEX(Postage,MATCH(Quote!$F20,Category,0),MATCH(Quote!$I$7,Post_to,0)),"")</f>
        <v>9.99</v>
      </c>
      <c r="J20" s="76">
        <f t="shared" si="0"/>
        <v>30455.052000000003</v>
      </c>
      <c r="K20" s="50"/>
      <c r="L20" s="41"/>
    </row>
    <row r="21" spans="1:12" x14ac:dyDescent="0.35">
      <c r="A21" s="41"/>
      <c r="B21" s="49"/>
      <c r="C21" s="77">
        <f t="shared" si="1"/>
        <v>10</v>
      </c>
      <c r="D21" s="42" t="s">
        <v>716</v>
      </c>
      <c r="E21" s="67" t="str">
        <f>_xlfn.IFNA(VLOOKUP($D21,tbl_Inventory[],2,FALSE),"")</f>
        <v>INM LINUX</v>
      </c>
      <c r="F21" s="67" t="str">
        <f>IFERROR(VLOOKUP($D21,tbl_Inventory[],3,FALSE),"")</f>
        <v>D</v>
      </c>
      <c r="G21" s="43">
        <v>1</v>
      </c>
      <c r="H21" s="76">
        <f>IFERROR(VLOOKUP($D21,tbl_Inventory[],8,FALSE),"")</f>
        <v>13493.063999999998</v>
      </c>
      <c r="I21" s="76">
        <f>_xlfn.IFNA(INDEX(Postage,MATCH(Quote!$F21,Category,0),MATCH(Quote!$I$7,Post_to,0)),"")</f>
        <v>9.99</v>
      </c>
      <c r="J21" s="76">
        <f t="shared" si="0"/>
        <v>13503.053999999998</v>
      </c>
      <c r="K21" s="50"/>
      <c r="L21" s="41"/>
    </row>
    <row r="22" spans="1:12" x14ac:dyDescent="0.35">
      <c r="A22" s="41"/>
      <c r="B22" s="49"/>
      <c r="C22" s="77" t="str">
        <f t="shared" si="1"/>
        <v/>
      </c>
      <c r="D22" s="42"/>
      <c r="E22" s="67" t="str">
        <f>_xlfn.IFNA(VLOOKUP($D22,tbl_Inventory[],2,FALSE),"")</f>
        <v/>
      </c>
      <c r="F22" s="67" t="str">
        <f>IFERROR(VLOOKUP($D22,tbl_Inventory[],3,FALSE),"")</f>
        <v/>
      </c>
      <c r="G22" s="43"/>
      <c r="H22" s="76" t="str">
        <f>IFERROR(VLOOKUP($D22,tbl_Inventory[],8,FALSE),"")</f>
        <v/>
      </c>
      <c r="I22" s="76" t="str">
        <f>_xlfn.IFNA(INDEX(Postage,MATCH(Quote!$F22,Category,0),MATCH(Quote!$I$7,Post_to,0)),"")</f>
        <v/>
      </c>
      <c r="J22" s="76" t="str">
        <f t="shared" si="0"/>
        <v/>
      </c>
      <c r="K22" s="50"/>
      <c r="L22" s="41"/>
    </row>
    <row r="23" spans="1:12" x14ac:dyDescent="0.35">
      <c r="A23" s="41"/>
      <c r="B23" s="49"/>
      <c r="C23" s="77" t="str">
        <f t="shared" si="1"/>
        <v/>
      </c>
      <c r="D23" s="42"/>
      <c r="E23" s="67" t="str">
        <f>_xlfn.IFNA(VLOOKUP($D23,tbl_Inventory[],2,FALSE),"")</f>
        <v/>
      </c>
      <c r="F23" s="67" t="str">
        <f>IFERROR(VLOOKUP($D23,tbl_Inventory[],3,FALSE),"")</f>
        <v/>
      </c>
      <c r="G23" s="43"/>
      <c r="H23" s="76" t="str">
        <f>IFERROR(VLOOKUP($D23,tbl_Inventory[],8,FALSE),"")</f>
        <v/>
      </c>
      <c r="I23" s="76" t="str">
        <f>_xlfn.IFNA(INDEX(Postage,MATCH(Quote!$F23,Category,0),MATCH(Quote!$I$7,Post_to,0)),"")</f>
        <v/>
      </c>
      <c r="J23" s="76" t="str">
        <f t="shared" si="0"/>
        <v/>
      </c>
      <c r="K23" s="50"/>
      <c r="L23" s="41"/>
    </row>
    <row r="24" spans="1:12" x14ac:dyDescent="0.35">
      <c r="A24" s="41"/>
      <c r="B24" s="49"/>
      <c r="C24" s="77" t="str">
        <f t="shared" si="1"/>
        <v/>
      </c>
      <c r="D24" s="42"/>
      <c r="E24" s="67" t="str">
        <f>_xlfn.IFNA(VLOOKUP($D24,tbl_Inventory[],2,FALSE),"")</f>
        <v/>
      </c>
      <c r="F24" s="67" t="str">
        <f>IFERROR(VLOOKUP($D24,tbl_Inventory[],3,FALSE),"")</f>
        <v/>
      </c>
      <c r="G24" s="43"/>
      <c r="H24" s="76" t="str">
        <f>IFERROR(VLOOKUP($D24,tbl_Inventory[],8,FALSE),"")</f>
        <v/>
      </c>
      <c r="I24" s="76" t="str">
        <f>_xlfn.IFNA(INDEX(Postage,MATCH(Quote!$F24,Category,0),MATCH(Quote!$I$7,Post_to,0)),"")</f>
        <v/>
      </c>
      <c r="J24" s="76" t="str">
        <f t="shared" si="0"/>
        <v/>
      </c>
      <c r="K24" s="50"/>
      <c r="L24" s="41"/>
    </row>
    <row r="25" spans="1:12" x14ac:dyDescent="0.35">
      <c r="A25" s="41"/>
      <c r="B25" s="49"/>
      <c r="C25" s="77" t="str">
        <f t="shared" si="1"/>
        <v/>
      </c>
      <c r="D25" s="42"/>
      <c r="E25" s="67" t="str">
        <f>_xlfn.IFNA(VLOOKUP($D25,tbl_Inventory[],2,FALSE),"")</f>
        <v/>
      </c>
      <c r="F25" s="67" t="str">
        <f>IFERROR(VLOOKUP($D25,tbl_Inventory[],3,FALSE),"")</f>
        <v/>
      </c>
      <c r="G25" s="43"/>
      <c r="H25" s="76" t="str">
        <f>IFERROR(VLOOKUP($D25,tbl_Inventory[],8,FALSE),"")</f>
        <v/>
      </c>
      <c r="I25" s="76" t="str">
        <f>_xlfn.IFNA(INDEX(Postage,MATCH(Quote!$F25,Category,0),MATCH(Quote!$I$7,Post_to,0)),"")</f>
        <v/>
      </c>
      <c r="J25" s="76" t="str">
        <f t="shared" si="0"/>
        <v/>
      </c>
      <c r="K25" s="50"/>
      <c r="L25" s="41"/>
    </row>
    <row r="26" spans="1:12" x14ac:dyDescent="0.35">
      <c r="A26" s="41"/>
      <c r="B26" s="49"/>
      <c r="C26" s="77" t="str">
        <f t="shared" si="1"/>
        <v/>
      </c>
      <c r="D26" s="42"/>
      <c r="E26" s="67" t="str">
        <f>_xlfn.IFNA(VLOOKUP($D26,tbl_Inventory[],2,FALSE),"")</f>
        <v/>
      </c>
      <c r="F26" s="67" t="str">
        <f>IFERROR(VLOOKUP($D26,tbl_Inventory[],3,FALSE),"")</f>
        <v/>
      </c>
      <c r="G26" s="43"/>
      <c r="H26" s="76" t="str">
        <f>IFERROR(VLOOKUP($D26,tbl_Inventory[],8,FALSE),"")</f>
        <v/>
      </c>
      <c r="I26" s="76" t="str">
        <f>_xlfn.IFNA(INDEX(Postage,MATCH(Quote!$F26,Category,0),MATCH(Quote!$I$7,Post_to,0)),"")</f>
        <v/>
      </c>
      <c r="J26" s="76" t="str">
        <f t="shared" si="0"/>
        <v/>
      </c>
      <c r="K26" s="50"/>
      <c r="L26" s="41"/>
    </row>
    <row r="27" spans="1:12" x14ac:dyDescent="0.35">
      <c r="A27" s="41"/>
      <c r="B27" s="49"/>
      <c r="C27" s="77" t="str">
        <f t="shared" si="1"/>
        <v/>
      </c>
      <c r="D27" s="42"/>
      <c r="E27" s="67" t="str">
        <f>_xlfn.IFNA(VLOOKUP($D27,tbl_Inventory[],2,FALSE),"")</f>
        <v/>
      </c>
      <c r="F27" s="67" t="str">
        <f>IFERROR(VLOOKUP($D27,tbl_Inventory[],3,FALSE),"")</f>
        <v/>
      </c>
      <c r="G27" s="43"/>
      <c r="H27" s="76" t="str">
        <f>IFERROR(VLOOKUP($D27,tbl_Inventory[],8,FALSE),"")</f>
        <v/>
      </c>
      <c r="I27" s="76" t="str">
        <f>_xlfn.IFNA(INDEX(Postage,MATCH(Quote!$F27,Category,0),MATCH(Quote!$I$7,Post_to,0)),"")</f>
        <v/>
      </c>
      <c r="J27" s="76" t="str">
        <f t="shared" si="0"/>
        <v/>
      </c>
      <c r="K27" s="50"/>
      <c r="L27" s="41"/>
    </row>
    <row r="28" spans="1:12" x14ac:dyDescent="0.35">
      <c r="A28" s="41"/>
      <c r="B28" s="49"/>
      <c r="C28" s="77" t="str">
        <f t="shared" si="1"/>
        <v/>
      </c>
      <c r="D28" s="42"/>
      <c r="E28" s="67" t="str">
        <f>_xlfn.IFNA(VLOOKUP($D28,tbl_Inventory[],2,FALSE),"")</f>
        <v/>
      </c>
      <c r="F28" s="67" t="str">
        <f>IFERROR(VLOOKUP($D28,tbl_Inventory[],3,FALSE),"")</f>
        <v/>
      </c>
      <c r="G28" s="43"/>
      <c r="H28" s="76" t="str">
        <f>IFERROR(VLOOKUP($D28,tbl_Inventory[],8,FALSE),"")</f>
        <v/>
      </c>
      <c r="I28" s="76" t="str">
        <f>_xlfn.IFNA(INDEX(Postage,MATCH(Quote!$F28,Category,0),MATCH(Quote!$I$7,Post_to,0)),"")</f>
        <v/>
      </c>
      <c r="J28" s="76" t="str">
        <f t="shared" si="0"/>
        <v/>
      </c>
      <c r="K28" s="50"/>
      <c r="L28" s="41"/>
    </row>
    <row r="29" spans="1:12" x14ac:dyDescent="0.35">
      <c r="A29" s="41"/>
      <c r="B29" s="49"/>
      <c r="C29" s="77" t="str">
        <f t="shared" si="1"/>
        <v/>
      </c>
      <c r="D29" s="42"/>
      <c r="E29" s="67" t="str">
        <f>_xlfn.IFNA(VLOOKUP($D29,tbl_Inventory[],2,FALSE),"")</f>
        <v/>
      </c>
      <c r="F29" s="67" t="str">
        <f>IFERROR(VLOOKUP($D29,tbl_Inventory[],3,FALSE),"")</f>
        <v/>
      </c>
      <c r="G29" s="43"/>
      <c r="H29" s="76" t="str">
        <f>IFERROR(VLOOKUP($D29,tbl_Inventory[],8,FALSE),"")</f>
        <v/>
      </c>
      <c r="I29" s="76" t="str">
        <f>_xlfn.IFNA(INDEX(Postage,MATCH(Quote!$F29,Category,0),MATCH(Quote!$I$7,Post_to,0)),"")</f>
        <v/>
      </c>
      <c r="J29" s="76" t="str">
        <f t="shared" si="0"/>
        <v/>
      </c>
      <c r="K29" s="50"/>
      <c r="L29" s="41"/>
    </row>
    <row r="30" spans="1:12" x14ac:dyDescent="0.35">
      <c r="A30" s="41"/>
      <c r="B30" s="49"/>
      <c r="C30" s="77" t="str">
        <f t="shared" si="1"/>
        <v/>
      </c>
      <c r="D30" s="42"/>
      <c r="E30" s="67" t="str">
        <f>_xlfn.IFNA(VLOOKUP($D30,tbl_Inventory[],2,FALSE),"")</f>
        <v/>
      </c>
      <c r="F30" s="67" t="str">
        <f>IFERROR(VLOOKUP($D30,tbl_Inventory[],3,FALSE),"")</f>
        <v/>
      </c>
      <c r="G30" s="43"/>
      <c r="H30" s="76" t="str">
        <f>IFERROR(VLOOKUP($D30,tbl_Inventory[],8,FALSE),"")</f>
        <v/>
      </c>
      <c r="I30" s="76" t="str">
        <f>_xlfn.IFNA(INDEX(Postage,MATCH(Quote!$F30,Category,0),MATCH(Quote!$I$7,Post_to,0)),"")</f>
        <v/>
      </c>
      <c r="J30" s="76" t="str">
        <f t="shared" si="0"/>
        <v/>
      </c>
      <c r="K30" s="50"/>
      <c r="L30" s="41"/>
    </row>
    <row r="31" spans="1:12" x14ac:dyDescent="0.35">
      <c r="A31" s="41"/>
      <c r="B31" s="49"/>
      <c r="C31" s="77" t="str">
        <f t="shared" si="1"/>
        <v/>
      </c>
      <c r="D31" s="42"/>
      <c r="E31" s="67" t="str">
        <f>_xlfn.IFNA(VLOOKUP($D31,tbl_Inventory[],2,FALSE),"")</f>
        <v/>
      </c>
      <c r="F31" s="67" t="str">
        <f>IFERROR(VLOOKUP($D31,tbl_Inventory[],3,FALSE),"")</f>
        <v/>
      </c>
      <c r="G31" s="43"/>
      <c r="H31" s="76" t="str">
        <f>IFERROR(VLOOKUP($D31,tbl_Inventory[],8,FALSE),"")</f>
        <v/>
      </c>
      <c r="I31" s="76" t="str">
        <f>_xlfn.IFNA(INDEX(Postage,MATCH(Quote!$F31,Category,0),MATCH(Quote!$I$7,Post_to,0)),"")</f>
        <v/>
      </c>
      <c r="J31" s="76" t="str">
        <f t="shared" si="0"/>
        <v/>
      </c>
      <c r="K31" s="50"/>
      <c r="L31" s="41"/>
    </row>
    <row r="32" spans="1:12" x14ac:dyDescent="0.35">
      <c r="A32" s="41"/>
      <c r="B32" s="49"/>
      <c r="C32" s="77" t="str">
        <f t="shared" si="1"/>
        <v/>
      </c>
      <c r="D32" s="42"/>
      <c r="E32" s="67" t="str">
        <f>_xlfn.IFNA(VLOOKUP($D32,tbl_Inventory[],2,FALSE),"")</f>
        <v/>
      </c>
      <c r="F32" s="67" t="str">
        <f>IFERROR(VLOOKUP($D32,tbl_Inventory[],3,FALSE),"")</f>
        <v/>
      </c>
      <c r="G32" s="43"/>
      <c r="H32" s="76" t="str">
        <f>IFERROR(VLOOKUP($D32,tbl_Inventory[],8,FALSE),"")</f>
        <v/>
      </c>
      <c r="I32" s="76" t="str">
        <f>_xlfn.IFNA(INDEX(Postage,MATCH(Quote!$F32,Category,0),MATCH(Quote!$I$7,Post_to,0)),"")</f>
        <v/>
      </c>
      <c r="J32" s="76" t="str">
        <f t="shared" si="0"/>
        <v/>
      </c>
      <c r="K32" s="50"/>
      <c r="L32" s="41"/>
    </row>
    <row r="33" spans="1:12" x14ac:dyDescent="0.35">
      <c r="A33" s="41"/>
      <c r="B33" s="49"/>
      <c r="C33" s="77" t="str">
        <f t="shared" si="1"/>
        <v/>
      </c>
      <c r="D33" s="42"/>
      <c r="E33" s="67" t="str">
        <f>_xlfn.IFNA(VLOOKUP($D33,tbl_Inventory[],2,FALSE),"")</f>
        <v/>
      </c>
      <c r="F33" s="67" t="str">
        <f>IFERROR(VLOOKUP($D33,tbl_Inventory[],3,FALSE),"")</f>
        <v/>
      </c>
      <c r="G33" s="43"/>
      <c r="H33" s="76" t="str">
        <f>IFERROR(VLOOKUP($D33,tbl_Inventory[],8,FALSE),"")</f>
        <v/>
      </c>
      <c r="I33" s="76" t="str">
        <f>_xlfn.IFNA(INDEX(Postage,MATCH(Quote!$F33,Category,0),MATCH(Quote!$I$7,Post_to,0)),"")</f>
        <v/>
      </c>
      <c r="J33" s="76" t="str">
        <f t="shared" si="0"/>
        <v/>
      </c>
      <c r="K33" s="50"/>
      <c r="L33" s="41"/>
    </row>
    <row r="34" spans="1:12" x14ac:dyDescent="0.35">
      <c r="A34" s="41"/>
      <c r="B34" s="49"/>
      <c r="C34" s="77" t="str">
        <f t="shared" si="1"/>
        <v/>
      </c>
      <c r="D34" s="42"/>
      <c r="E34" s="67" t="str">
        <f>_xlfn.IFNA(VLOOKUP($D34,tbl_Inventory[],2,FALSE),"")</f>
        <v/>
      </c>
      <c r="F34" s="67" t="str">
        <f>IFERROR(VLOOKUP($D34,tbl_Inventory[],3,FALSE),"")</f>
        <v/>
      </c>
      <c r="G34" s="43"/>
      <c r="H34" s="76" t="str">
        <f>IFERROR(VLOOKUP($D34,tbl_Inventory[],8,FALSE),"")</f>
        <v/>
      </c>
      <c r="I34" s="76" t="str">
        <f>_xlfn.IFNA(INDEX(Postage,MATCH(Quote!$F34,Category,0),MATCH(Quote!$I$7,Post_to,0)),"")</f>
        <v/>
      </c>
      <c r="J34" s="76" t="str">
        <f t="shared" si="0"/>
        <v/>
      </c>
      <c r="K34" s="50"/>
      <c r="L34" s="41"/>
    </row>
    <row r="35" spans="1:12" x14ac:dyDescent="0.35">
      <c r="A35" s="41"/>
      <c r="B35" s="49"/>
      <c r="C35" s="77" t="str">
        <f t="shared" si="1"/>
        <v/>
      </c>
      <c r="D35" s="42"/>
      <c r="E35" s="67" t="str">
        <f>_xlfn.IFNA(VLOOKUP($D35,tbl_Inventory[],2,FALSE),"")</f>
        <v/>
      </c>
      <c r="F35" s="67" t="str">
        <f>IFERROR(VLOOKUP($D35,tbl_Inventory[],3,FALSE),"")</f>
        <v/>
      </c>
      <c r="G35" s="43"/>
      <c r="H35" s="76" t="str">
        <f>IFERROR(VLOOKUP($D35,tbl_Inventory[],8,FALSE),"")</f>
        <v/>
      </c>
      <c r="I35" s="76" t="str">
        <f>_xlfn.IFNA(INDEX(Postage,MATCH(Quote!$F35,Category,0),MATCH(Quote!$I$7,Post_to,0)),"")</f>
        <v/>
      </c>
      <c r="J35" s="76" t="str">
        <f t="shared" si="0"/>
        <v/>
      </c>
      <c r="K35" s="50"/>
      <c r="L35" s="41"/>
    </row>
    <row r="36" spans="1:12" x14ac:dyDescent="0.35">
      <c r="A36" s="41"/>
      <c r="B36" s="49"/>
      <c r="C36" s="77" t="str">
        <f t="shared" si="1"/>
        <v/>
      </c>
      <c r="D36" s="42"/>
      <c r="E36" s="67" t="str">
        <f>_xlfn.IFNA(VLOOKUP($D36,tbl_Inventory[],2,FALSE),"")</f>
        <v/>
      </c>
      <c r="F36" s="67" t="str">
        <f>IFERROR(VLOOKUP($D36,tbl_Inventory[],3,FALSE),"")</f>
        <v/>
      </c>
      <c r="G36" s="43"/>
      <c r="H36" s="76" t="str">
        <f>IFERROR(VLOOKUP($D36,tbl_Inventory[],8,FALSE),"")</f>
        <v/>
      </c>
      <c r="I36" s="76" t="str">
        <f>_xlfn.IFNA(INDEX(Postage,MATCH(Quote!$F36,Category,0),MATCH(Quote!$I$7,Post_to,0)),"")</f>
        <v/>
      </c>
      <c r="J36" s="76" t="str">
        <f t="shared" si="0"/>
        <v/>
      </c>
      <c r="K36" s="50"/>
      <c r="L36" s="41"/>
    </row>
    <row r="37" spans="1:12" x14ac:dyDescent="0.35">
      <c r="A37" s="41"/>
      <c r="B37" s="49"/>
      <c r="C37" s="42"/>
      <c r="D37" s="42"/>
      <c r="E37" s="42"/>
      <c r="F37" s="43"/>
      <c r="G37" s="43"/>
      <c r="H37" s="41"/>
      <c r="I37" s="41"/>
      <c r="J37" s="41"/>
      <c r="K37" s="50"/>
      <c r="L37" s="41"/>
    </row>
    <row r="38" spans="1:12" s="88" customFormat="1" ht="18" customHeight="1" x14ac:dyDescent="0.35">
      <c r="A38" s="80"/>
      <c r="B38" s="81"/>
      <c r="C38" s="82" t="s">
        <v>1153</v>
      </c>
      <c r="D38" s="83"/>
      <c r="E38" s="83"/>
      <c r="F38" s="84"/>
      <c r="G38" s="84"/>
      <c r="H38" s="85"/>
      <c r="I38" s="85" t="s">
        <v>1145</v>
      </c>
      <c r="J38" s="86">
        <f>SUM(J12:J37)</f>
        <v>365366.44500000001</v>
      </c>
      <c r="K38" s="87"/>
      <c r="L38" s="80"/>
    </row>
    <row r="39" spans="1:12" ht="7.9" customHeight="1" thickBot="1" x14ac:dyDescent="0.4">
      <c r="A39" s="41"/>
      <c r="B39" s="68"/>
      <c r="C39" s="69" t="s">
        <v>1146</v>
      </c>
      <c r="D39" s="69"/>
      <c r="E39" s="70"/>
      <c r="F39" s="71"/>
      <c r="G39" s="71"/>
      <c r="H39" s="72"/>
      <c r="I39" s="72"/>
      <c r="J39" s="72"/>
      <c r="K39" s="73"/>
      <c r="L39" s="41"/>
    </row>
    <row r="40" spans="1:12" x14ac:dyDescent="0.35">
      <c r="A40" s="41"/>
      <c r="B40" s="41"/>
      <c r="C40" s="74" t="s">
        <v>1147</v>
      </c>
      <c r="D40" s="74"/>
      <c r="E40" s="75" t="s">
        <v>1148</v>
      </c>
      <c r="F40" s="43"/>
      <c r="G40" s="43"/>
      <c r="H40" s="41"/>
      <c r="I40" s="41"/>
      <c r="J40" s="41"/>
      <c r="K40" s="41"/>
      <c r="L40" s="41"/>
    </row>
    <row r="41" spans="1:12" x14ac:dyDescent="0.35">
      <c r="A41" s="41"/>
      <c r="B41" s="41"/>
      <c r="C41" s="74" t="s">
        <v>1149</v>
      </c>
      <c r="D41" s="74"/>
      <c r="E41" s="75" t="s">
        <v>1150</v>
      </c>
      <c r="F41" s="74"/>
      <c r="G41" s="74"/>
      <c r="H41" s="41"/>
      <c r="I41" s="41"/>
      <c r="J41" s="41"/>
      <c r="K41" s="41"/>
      <c r="L41" s="41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Inventory</vt:lpstr>
      <vt:lpstr>Quote</vt:lpstr>
      <vt:lpstr>Category</vt:lpstr>
      <vt:lpstr>Post_to</vt:lpstr>
      <vt:lpstr>Postage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Denny Mandaka</cp:lastModifiedBy>
  <dcterms:created xsi:type="dcterms:W3CDTF">2017-06-15T06:51:11Z</dcterms:created>
  <dcterms:modified xsi:type="dcterms:W3CDTF">2024-11-27T00:05:44Z</dcterms:modified>
</cp:coreProperties>
</file>