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parte sqlite3\inserts\"/>
    </mc:Choice>
  </mc:AlternateContent>
  <xr:revisionPtr revIDLastSave="0" documentId="13_ncr:1_{C6DF54A1-4B28-49DD-98BB-4E2B9C75D453}" xr6:coauthVersionLast="47" xr6:coauthVersionMax="47" xr10:uidLastSave="{00000000-0000-0000-0000-000000000000}"/>
  <bookViews>
    <workbookView xWindow="-120" yWindow="-120" windowWidth="29040" windowHeight="15840" activeTab="5" xr2:uid="{9229B010-8439-4310-B267-1486188D87DE}"/>
  </bookViews>
  <sheets>
    <sheet name="facturas" sheetId="1" r:id="rId1"/>
    <sheet name="productos" sheetId="2" r:id="rId2"/>
    <sheet name="transacciones_financieras" sheetId="3" r:id="rId3"/>
    <sheet name="ventas" sheetId="4" r:id="rId4"/>
    <sheet name="compras" sheetId="5" r:id="rId5"/>
    <sheet name="detall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4" i="3"/>
  <c r="D15" i="3"/>
  <c r="D16" i="3"/>
  <c r="D13" i="3"/>
  <c r="D12" i="3"/>
  <c r="D11" i="3"/>
  <c r="D8" i="3"/>
  <c r="D7" i="3"/>
  <c r="D6" i="3"/>
  <c r="D5" i="3"/>
  <c r="D4" i="3"/>
  <c r="B24" i="6"/>
  <c r="B17" i="6"/>
  <c r="B16" i="6"/>
  <c r="B15" i="6"/>
  <c r="B14" i="6"/>
  <c r="B10" i="6"/>
  <c r="B9" i="6"/>
  <c r="B8" i="6"/>
  <c r="B5" i="6"/>
  <c r="B13" i="1"/>
  <c r="B12" i="1" s="1"/>
  <c r="C12" i="1" s="1"/>
  <c r="D12" i="1" s="1"/>
  <c r="B11" i="1"/>
  <c r="C11" i="1" s="1"/>
  <c r="D11" i="1" s="1"/>
  <c r="B10" i="1"/>
  <c r="B9" i="1" s="1"/>
  <c r="C9" i="1" s="1"/>
  <c r="D9" i="1" s="1"/>
  <c r="B8" i="1"/>
  <c r="C8" i="1" s="1"/>
  <c r="D8" i="1" s="1"/>
  <c r="B7" i="1"/>
  <c r="B6" i="1" s="1"/>
  <c r="C6" i="1" s="1"/>
  <c r="C10" i="1"/>
  <c r="D10" i="1" s="1"/>
  <c r="B4" i="6"/>
  <c r="B5" i="1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4" i="6"/>
  <c r="D5" i="5"/>
  <c r="D6" i="5"/>
  <c r="D7" i="5"/>
  <c r="D8" i="5"/>
  <c r="D4" i="5"/>
  <c r="D9" i="5"/>
  <c r="D5" i="4"/>
  <c r="D6" i="4"/>
  <c r="D7" i="4"/>
  <c r="D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4" i="3"/>
  <c r="B15" i="3"/>
  <c r="B14" i="3"/>
  <c r="B10" i="3"/>
  <c r="B7" i="3"/>
  <c r="B17" i="3"/>
  <c r="B16" i="3"/>
  <c r="B13" i="3"/>
  <c r="B12" i="3"/>
  <c r="B11" i="3"/>
  <c r="B9" i="3"/>
  <c r="B8" i="3"/>
  <c r="B6" i="3"/>
  <c r="B5" i="3"/>
  <c r="B4" i="3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5" i="1"/>
  <c r="F6" i="1"/>
  <c r="F7" i="1"/>
  <c r="F8" i="1"/>
  <c r="F9" i="1"/>
  <c r="F10" i="1"/>
  <c r="F11" i="1"/>
  <c r="F12" i="1"/>
  <c r="F13" i="1"/>
  <c r="F4" i="1"/>
  <c r="C13" i="1" l="1"/>
  <c r="C7" i="1"/>
  <c r="D7" i="1" s="1"/>
  <c r="J7" i="1" s="1"/>
  <c r="C5" i="1"/>
  <c r="D5" i="1" s="1"/>
  <c r="J5" i="1" s="1"/>
  <c r="B4" i="1"/>
  <c r="C4" i="1" s="1"/>
  <c r="D4" i="1" s="1"/>
  <c r="J4" i="1" s="1"/>
  <c r="D13" i="1"/>
  <c r="J13" i="1" s="1"/>
  <c r="J9" i="1"/>
  <c r="D6" i="1"/>
  <c r="J10" i="1"/>
  <c r="J11" i="1"/>
  <c r="J6" i="1"/>
  <c r="J8" i="1"/>
  <c r="J12" i="1"/>
</calcChain>
</file>

<file path=xl/sharedStrings.xml><?xml version="1.0" encoding="utf-8"?>
<sst xmlns="http://schemas.openxmlformats.org/spreadsheetml/2006/main" count="100" uniqueCount="80">
  <si>
    <t>INSERT INTO facturas (valor_venta, IGV, precio_venta, fecha_creacion, empresa_propia_id, moneda_id) VALUES (</t>
  </si>
  <si>
    <t>valor_venta</t>
  </si>
  <si>
    <t>IGV</t>
  </si>
  <si>
    <t>precio_venta</t>
  </si>
  <si>
    <t>empresa_propia_id</t>
  </si>
  <si>
    <t>moneda_id</t>
  </si>
  <si>
    <t>dia</t>
  </si>
  <si>
    <t>mes</t>
  </si>
  <si>
    <t>año</t>
  </si>
  <si>
    <t>INSERT INTO productos (valor_unitario, informacion_adicional,nombre, codigo,tipo_producto_id,categoria_id,unidad_medida_id) VALUES (</t>
  </si>
  <si>
    <t>id</t>
  </si>
  <si>
    <t>valor_unitario</t>
  </si>
  <si>
    <t>informacion_adicional</t>
  </si>
  <si>
    <t>nombre</t>
  </si>
  <si>
    <t>codigo</t>
  </si>
  <si>
    <t>tipo_producto_id</t>
  </si>
  <si>
    <t>categoria_id</t>
  </si>
  <si>
    <t>unidad_medida_id</t>
  </si>
  <si>
    <t>Polo de algodón suave y cómodo</t>
  </si>
  <si>
    <t>Polo de Algodón</t>
  </si>
  <si>
    <t>POL-001</t>
  </si>
  <si>
    <t>Polo de manga larga con diseño moderno</t>
  </si>
  <si>
    <t>Polo de Manga Larga</t>
  </si>
  <si>
    <t>POL-002</t>
  </si>
  <si>
    <t>Camisa de vestir elegante con cuello francés</t>
  </si>
  <si>
    <t>Camisa de Vestir</t>
  </si>
  <si>
    <t>CAM-001</t>
  </si>
  <si>
    <t>Camisa a cuadros de manga corta en tonos neutros</t>
  </si>
  <si>
    <t>Camisa a Cuadros</t>
  </si>
  <si>
    <t>CAM-002</t>
  </si>
  <si>
    <t>Pantalón chino de corte recto y tejido resistente</t>
  </si>
  <si>
    <t>Pantalón Chino</t>
  </si>
  <si>
    <t>PAN-001</t>
  </si>
  <si>
    <t>Pantalón vaquero skinny de lavado oscuro</t>
  </si>
  <si>
    <t>Pantalón Vaquero Skinny</t>
  </si>
  <si>
    <t>PAN-002</t>
  </si>
  <si>
    <t>Vestido de noche con escote en V y falda acampanada</t>
  </si>
  <si>
    <t>Vestido de Noche</t>
  </si>
  <si>
    <t>VES-001</t>
  </si>
  <si>
    <t>Vestido de verano ligero con estampado floral</t>
  </si>
  <si>
    <t>Vestido de Verano</t>
  </si>
  <si>
    <t>VES-002</t>
  </si>
  <si>
    <t>Blusa de encaje con mangas acampanadas</t>
  </si>
  <si>
    <t>Blusa de Encaje</t>
  </si>
  <si>
    <t>BLU-001</t>
  </si>
  <si>
    <t>Blusa de seda con estampado floral y lazo en el cuello</t>
  </si>
  <si>
    <t>Blusa de Seda</t>
  </si>
  <si>
    <t>BLU-002</t>
  </si>
  <si>
    <t>Tela de algodón de alta calidad para confección</t>
  </si>
  <si>
    <t>Tela de Algodón</t>
  </si>
  <si>
    <t>TEL-001</t>
  </si>
  <si>
    <t>Tela de seda suave y brillante para prendas elegantes</t>
  </si>
  <si>
    <t>Tela de Seda</t>
  </si>
  <si>
    <t>TEL-002</t>
  </si>
  <si>
    <t>Envase de plástico para almacenamiento y transporte de productos</t>
  </si>
  <si>
    <t>Envase de Plástico</t>
  </si>
  <si>
    <t>ENV-001</t>
  </si>
  <si>
    <t>Envase de vidrio resistente y reutilizable para conservas</t>
  </si>
  <si>
    <t>Envase de Vidrio</t>
  </si>
  <si>
    <t>ENV-002</t>
  </si>
  <si>
    <t>Envase de cartón ecológico para empaquetado de alimentos</t>
  </si>
  <si>
    <t>Envase de Cartón</t>
  </si>
  <si>
    <t>ENV-003</t>
  </si>
  <si>
    <t>monto</t>
  </si>
  <si>
    <t>factura_id</t>
  </si>
  <si>
    <t>empleado_id</t>
  </si>
  <si>
    <t>forma_pago</t>
  </si>
  <si>
    <t>INSERT INTO transacciones_financieras (fecha, monto, factura_id, empleado_id, forma_pago_id) VALUES (</t>
  </si>
  <si>
    <t>INSERT INTO ventas (cliente_id, factura_id) VALUES (</t>
  </si>
  <si>
    <t>cliente_id</t>
  </si>
  <si>
    <t>INSERT INTO compras (factura_id, venta_id, proveedor_id) VALUES (</t>
  </si>
  <si>
    <t>venta_id</t>
  </si>
  <si>
    <t>proveedor_id</t>
  </si>
  <si>
    <t>INSERT INTO detalles (cantidad, valor_total, factura_id, producto_id) VALUES (</t>
  </si>
  <si>
    <t>ventas</t>
  </si>
  <si>
    <t>cantidad</t>
  </si>
  <si>
    <t>valor_total</t>
  </si>
  <si>
    <t>producto_id</t>
  </si>
  <si>
    <t>compras</t>
  </si>
  <si>
    <t>20% de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</si>
</sst>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43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9F3B-B4EF-4B42-8FF1-B6760B060090}">
  <dimension ref="A1:J15"/>
  <sheetViews>
    <sheetView workbookViewId="0">
      <selection activeCell="J4" sqref="J4:J13"/>
    </sheetView>
  </sheetViews>
  <sheetFormatPr baseColWidth="10" defaultRowHeight="15" x14ac:dyDescent="0.25"/>
  <sheetData>
    <row r="1" spans="1:10" x14ac:dyDescent="0.25">
      <c r="A1" t="s">
        <v>0</v>
      </c>
    </row>
    <row r="3" spans="1:10" x14ac:dyDescent="0.25">
      <c r="A3" s="3" t="s">
        <v>10</v>
      </c>
      <c r="B3" t="s">
        <v>1</v>
      </c>
      <c r="C3" t="s">
        <v>2</v>
      </c>
      <c r="D3" t="s">
        <v>3</v>
      </c>
      <c r="E3" t="s">
        <v>8</v>
      </c>
      <c r="F3" t="s">
        <v>7</v>
      </c>
      <c r="G3" t="s">
        <v>6</v>
      </c>
      <c r="H3" t="s">
        <v>4</v>
      </c>
      <c r="I3" t="s">
        <v>5</v>
      </c>
    </row>
    <row r="4" spans="1:10" x14ac:dyDescent="0.25">
      <c r="A4" s="3">
        <v>1</v>
      </c>
      <c r="B4">
        <f>ROUND(B5*120%,2)</f>
        <v>381.24</v>
      </c>
      <c r="C4">
        <f t="shared" ref="C4:C13" si="0">ROUND(B4*18%,2)</f>
        <v>68.62</v>
      </c>
      <c r="D4">
        <f t="shared" ref="D4:D13" si="1">B4+C4</f>
        <v>449.86</v>
      </c>
      <c r="E4">
        <v>2023</v>
      </c>
      <c r="F4" s="1" t="str">
        <f>"06"</f>
        <v>06</v>
      </c>
      <c r="G4">
        <v>11</v>
      </c>
      <c r="H4">
        <v>1</v>
      </c>
      <c r="I4">
        <v>1</v>
      </c>
      <c r="J4" t="str">
        <f t="shared" ref="J4:J13" si="2">_xlfn.CONCAT($A$1,B4,",",C4,",",D4,",'",E4,"-",F4,"-",G4,"',",H4,",",I4,");")</f>
        <v>INSERT INTO facturas (valor_venta, IGV, precio_venta, fecha_creacion, empresa_propia_id, moneda_id) VALUES (381.24,68.62,449.86,'2023-06-11',1,1);</v>
      </c>
    </row>
    <row r="5" spans="1:10" x14ac:dyDescent="0.25">
      <c r="A5" s="3">
        <v>2</v>
      </c>
      <c r="B5">
        <f>detalles!B4+detalles!B5</f>
        <v>317.7</v>
      </c>
      <c r="C5">
        <f>ROUND(B5*18%,2)</f>
        <v>57.19</v>
      </c>
      <c r="D5">
        <f>B5+C5</f>
        <v>374.89</v>
      </c>
      <c r="E5">
        <v>2023</v>
      </c>
      <c r="F5" s="1" t="str">
        <f t="shared" ref="F5:F13" si="3">"06"</f>
        <v>06</v>
      </c>
      <c r="G5">
        <v>13</v>
      </c>
      <c r="H5">
        <v>1</v>
      </c>
      <c r="I5">
        <v>1</v>
      </c>
      <c r="J5" t="str">
        <f t="shared" si="2"/>
        <v>INSERT INTO facturas (valor_venta, IGV, precio_venta, fecha_creacion, empresa_propia_id, moneda_id) VALUES (317.7,57.19,374.89,'2023-06-13',1,1);</v>
      </c>
    </row>
    <row r="6" spans="1:10" x14ac:dyDescent="0.25">
      <c r="A6" s="3">
        <v>3</v>
      </c>
      <c r="B6">
        <f>ROUND(120%*(B7+B8),2)</f>
        <v>3753.96</v>
      </c>
      <c r="C6">
        <f t="shared" si="0"/>
        <v>675.71</v>
      </c>
      <c r="D6">
        <f t="shared" si="1"/>
        <v>4429.67</v>
      </c>
      <c r="E6">
        <v>2023</v>
      </c>
      <c r="F6" s="1" t="str">
        <f t="shared" si="3"/>
        <v>06</v>
      </c>
      <c r="G6">
        <v>14</v>
      </c>
      <c r="H6">
        <v>1</v>
      </c>
      <c r="I6">
        <v>2</v>
      </c>
      <c r="J6" t="str">
        <f t="shared" si="2"/>
        <v>INSERT INTO facturas (valor_venta, IGV, precio_venta, fecha_creacion, empresa_propia_id, moneda_id) VALUES (3753.96,675.71,4429.67,'2023-06-14',1,2);</v>
      </c>
    </row>
    <row r="7" spans="1:10" x14ac:dyDescent="0.25">
      <c r="A7" s="3">
        <v>4</v>
      </c>
      <c r="B7">
        <f>detalles!B11+detalles!B12</f>
        <v>3049.3</v>
      </c>
      <c r="C7">
        <f t="shared" si="0"/>
        <v>548.87</v>
      </c>
      <c r="D7">
        <f t="shared" si="1"/>
        <v>3598.17</v>
      </c>
      <c r="E7">
        <v>2023</v>
      </c>
      <c r="F7" s="1" t="str">
        <f t="shared" si="3"/>
        <v>06</v>
      </c>
      <c r="G7">
        <v>15</v>
      </c>
      <c r="H7">
        <v>1</v>
      </c>
      <c r="I7">
        <v>1</v>
      </c>
      <c r="J7" t="str">
        <f t="shared" si="2"/>
        <v>INSERT INTO facturas (valor_venta, IGV, precio_venta, fecha_creacion, empresa_propia_id, moneda_id) VALUES (3049.3,548.87,3598.17,'2023-06-15',1,1);</v>
      </c>
    </row>
    <row r="8" spans="1:10" x14ac:dyDescent="0.25">
      <c r="A8" s="3">
        <v>5</v>
      </c>
      <c r="B8">
        <f>detalles!B13</f>
        <v>79</v>
      </c>
      <c r="C8">
        <f t="shared" si="0"/>
        <v>14.22</v>
      </c>
      <c r="D8">
        <f t="shared" si="1"/>
        <v>93.22</v>
      </c>
      <c r="E8">
        <v>2023</v>
      </c>
      <c r="F8" s="1" t="str">
        <f t="shared" si="3"/>
        <v>06</v>
      </c>
      <c r="G8">
        <v>18</v>
      </c>
      <c r="H8">
        <v>1</v>
      </c>
      <c r="I8">
        <v>1</v>
      </c>
      <c r="J8" t="str">
        <f t="shared" si="2"/>
        <v>INSERT INTO facturas (valor_venta, IGV, precio_venta, fecha_creacion, empresa_propia_id, moneda_id) VALUES (79,14.22,93.22,'2023-06-18',1,1);</v>
      </c>
    </row>
    <row r="9" spans="1:10" x14ac:dyDescent="0.25">
      <c r="A9" s="3">
        <v>6</v>
      </c>
      <c r="B9">
        <f>ROUND(120%*(B10+B11),2)</f>
        <v>3023.04</v>
      </c>
      <c r="C9">
        <f t="shared" si="0"/>
        <v>544.15</v>
      </c>
      <c r="D9">
        <f t="shared" si="1"/>
        <v>3567.19</v>
      </c>
      <c r="E9">
        <v>2023</v>
      </c>
      <c r="F9" s="1" t="str">
        <f t="shared" si="3"/>
        <v>06</v>
      </c>
      <c r="G9">
        <v>19</v>
      </c>
      <c r="H9">
        <v>1</v>
      </c>
      <c r="I9">
        <v>1</v>
      </c>
      <c r="J9" t="str">
        <f t="shared" si="2"/>
        <v>INSERT INTO facturas (valor_venta, IGV, precio_venta, fecha_creacion, empresa_propia_id, moneda_id) VALUES (3023.04,544.15,3567.19,'2023-06-19',1,1);</v>
      </c>
    </row>
    <row r="10" spans="1:10" x14ac:dyDescent="0.25">
      <c r="A10" s="3">
        <v>7</v>
      </c>
      <c r="B10">
        <f>detalles!B18+detalles!B19+detalles!B20</f>
        <v>1749.45</v>
      </c>
      <c r="C10">
        <f t="shared" si="0"/>
        <v>314.89999999999998</v>
      </c>
      <c r="D10">
        <f t="shared" si="1"/>
        <v>2064.35</v>
      </c>
      <c r="E10">
        <v>2023</v>
      </c>
      <c r="F10" s="1" t="str">
        <f t="shared" si="3"/>
        <v>06</v>
      </c>
      <c r="G10">
        <v>21</v>
      </c>
      <c r="H10">
        <v>1</v>
      </c>
      <c r="I10">
        <v>2</v>
      </c>
      <c r="J10" t="str">
        <f t="shared" si="2"/>
        <v>INSERT INTO facturas (valor_venta, IGV, precio_venta, fecha_creacion, empresa_propia_id, moneda_id) VALUES (1749.45,314.9,2064.35,'2023-06-21',1,2);</v>
      </c>
    </row>
    <row r="11" spans="1:10" x14ac:dyDescent="0.25">
      <c r="A11" s="3">
        <v>8</v>
      </c>
      <c r="B11">
        <f>detalles!B21+detalles!B22+detalles!B23</f>
        <v>769.75</v>
      </c>
      <c r="C11">
        <f t="shared" si="0"/>
        <v>138.56</v>
      </c>
      <c r="D11">
        <f t="shared" si="1"/>
        <v>908.31</v>
      </c>
      <c r="E11">
        <v>2023</v>
      </c>
      <c r="F11" s="1" t="str">
        <f t="shared" si="3"/>
        <v>06</v>
      </c>
      <c r="G11">
        <v>22</v>
      </c>
      <c r="H11">
        <v>1</v>
      </c>
      <c r="I11">
        <v>1</v>
      </c>
      <c r="J11" t="str">
        <f t="shared" si="2"/>
        <v>INSERT INTO facturas (valor_venta, IGV, precio_venta, fecha_creacion, empresa_propia_id, moneda_id) VALUES (769.75,138.56,908.31,'2023-06-22',1,1);</v>
      </c>
    </row>
    <row r="12" spans="1:10" x14ac:dyDescent="0.25">
      <c r="A12" s="3">
        <v>9</v>
      </c>
      <c r="B12">
        <f>ROUND(120%*B13,2)</f>
        <v>59.4</v>
      </c>
      <c r="C12">
        <f t="shared" si="0"/>
        <v>10.69</v>
      </c>
      <c r="D12">
        <f t="shared" si="1"/>
        <v>70.09</v>
      </c>
      <c r="E12">
        <v>2023</v>
      </c>
      <c r="F12" s="1" t="str">
        <f t="shared" si="3"/>
        <v>06</v>
      </c>
      <c r="G12">
        <v>25</v>
      </c>
      <c r="H12">
        <v>1</v>
      </c>
      <c r="I12">
        <v>1</v>
      </c>
      <c r="J12" t="str">
        <f t="shared" si="2"/>
        <v>INSERT INTO facturas (valor_venta, IGV, precio_venta, fecha_creacion, empresa_propia_id, moneda_id) VALUES (59.4,10.69,70.09,'2023-06-25',1,1);</v>
      </c>
    </row>
    <row r="13" spans="1:10" x14ac:dyDescent="0.25">
      <c r="A13" s="3">
        <v>10</v>
      </c>
      <c r="B13">
        <f>detalles!B25</f>
        <v>49.5</v>
      </c>
      <c r="C13">
        <f t="shared" si="0"/>
        <v>8.91</v>
      </c>
      <c r="D13">
        <f t="shared" si="1"/>
        <v>58.41</v>
      </c>
      <c r="E13">
        <v>2023</v>
      </c>
      <c r="F13" s="1" t="str">
        <f t="shared" si="3"/>
        <v>06</v>
      </c>
      <c r="G13">
        <v>28</v>
      </c>
      <c r="H13">
        <v>1</v>
      </c>
      <c r="I13">
        <v>1</v>
      </c>
      <c r="J13" t="str">
        <f t="shared" si="2"/>
        <v>INSERT INTO facturas (valor_venta, IGV, precio_venta, fecha_creacion, empresa_propia_id, moneda_id) VALUES (49.5,8.91,58.41,'2023-06-28',1,1);</v>
      </c>
    </row>
    <row r="15" spans="1:10" x14ac:dyDescent="0.25">
      <c r="A15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EB567-D06C-4F9D-9F0E-37DA9A46F659}">
  <dimension ref="A1:I18"/>
  <sheetViews>
    <sheetView workbookViewId="0">
      <selection activeCell="B12" sqref="B12"/>
    </sheetView>
  </sheetViews>
  <sheetFormatPr baseColWidth="10" defaultRowHeight="15" x14ac:dyDescent="0.25"/>
  <sheetData>
    <row r="1" spans="1:9" x14ac:dyDescent="0.25">
      <c r="A1" t="s">
        <v>9</v>
      </c>
    </row>
    <row r="3" spans="1:9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9" x14ac:dyDescent="0.25">
      <c r="A4">
        <v>1</v>
      </c>
      <c r="B4" s="2">
        <v>19.989999999999998</v>
      </c>
      <c r="C4" t="s">
        <v>18</v>
      </c>
      <c r="D4" t="s">
        <v>19</v>
      </c>
      <c r="E4" t="s">
        <v>20</v>
      </c>
      <c r="F4">
        <v>1</v>
      </c>
      <c r="G4">
        <v>1</v>
      </c>
      <c r="H4">
        <v>1</v>
      </c>
      <c r="I4" t="str">
        <f>_xlfn.CONCAT($A$1,B4,",'",C4,"','",D4,"','",E4,"',",F4,",",G4,",",H4,");")</f>
        <v>INSERT INTO productos (valor_unitario, informacion_adicional,nombre, codigo,tipo_producto_id,categoria_id,unidad_medida_id) VALUES (19.99,'Polo de algodón suave y cómodo','Polo de Algodón','POL-001',1,1,1);</v>
      </c>
    </row>
    <row r="5" spans="1:9" x14ac:dyDescent="0.25">
      <c r="A5">
        <v>2</v>
      </c>
      <c r="B5" s="2">
        <v>24.99</v>
      </c>
      <c r="C5" t="s">
        <v>21</v>
      </c>
      <c r="D5" t="s">
        <v>22</v>
      </c>
      <c r="E5" t="s">
        <v>23</v>
      </c>
      <c r="F5">
        <v>1</v>
      </c>
      <c r="G5">
        <v>1</v>
      </c>
      <c r="H5">
        <v>1</v>
      </c>
      <c r="I5" t="str">
        <f t="shared" ref="I5:I18" si="0">_xlfn.CONCAT($A$1,B5,",'",C5,"','",D5,"','",E5,"',",F5,",",G5,",",H5,");")</f>
        <v>INSERT INTO productos (valor_unitario, informacion_adicional,nombre, codigo,tipo_producto_id,categoria_id,unidad_medida_id) VALUES (24.99,'Polo de manga larga con diseño moderno','Polo de Manga Larga','POL-002',1,1,1);</v>
      </c>
    </row>
    <row r="6" spans="1:9" x14ac:dyDescent="0.25">
      <c r="A6">
        <v>3</v>
      </c>
      <c r="B6" s="2">
        <v>29.99</v>
      </c>
      <c r="C6" t="s">
        <v>24</v>
      </c>
      <c r="D6" t="s">
        <v>25</v>
      </c>
      <c r="E6" t="s">
        <v>26</v>
      </c>
      <c r="F6">
        <v>1</v>
      </c>
      <c r="G6">
        <v>2</v>
      </c>
      <c r="H6">
        <v>1</v>
      </c>
      <c r="I6" t="str">
        <f t="shared" si="0"/>
        <v>INSERT INTO productos (valor_unitario, informacion_adicional,nombre, codigo,tipo_producto_id,categoria_id,unidad_medida_id) VALUES (29.99,'Camisa de vestir elegante con cuello francés','Camisa de Vestir','CAM-001',1,2,1);</v>
      </c>
    </row>
    <row r="7" spans="1:9" x14ac:dyDescent="0.25">
      <c r="A7">
        <v>4</v>
      </c>
      <c r="B7" s="2">
        <v>22.99</v>
      </c>
      <c r="C7" t="s">
        <v>27</v>
      </c>
      <c r="D7" t="s">
        <v>28</v>
      </c>
      <c r="E7" t="s">
        <v>29</v>
      </c>
      <c r="F7">
        <v>1</v>
      </c>
      <c r="G7">
        <v>2</v>
      </c>
      <c r="H7">
        <v>1</v>
      </c>
      <c r="I7" t="str">
        <f t="shared" si="0"/>
        <v>INSERT INTO productos (valor_unitario, informacion_adicional,nombre, codigo,tipo_producto_id,categoria_id,unidad_medida_id) VALUES (22.99,'Camisa a cuadros de manga corta en tonos neutros','Camisa a Cuadros','CAM-002',1,2,1);</v>
      </c>
    </row>
    <row r="8" spans="1:9" x14ac:dyDescent="0.25">
      <c r="A8">
        <v>5</v>
      </c>
      <c r="B8" s="2">
        <v>34.99</v>
      </c>
      <c r="C8" t="s">
        <v>30</v>
      </c>
      <c r="D8" t="s">
        <v>31</v>
      </c>
      <c r="E8" t="s">
        <v>32</v>
      </c>
      <c r="F8">
        <v>1</v>
      </c>
      <c r="G8">
        <v>3</v>
      </c>
      <c r="H8">
        <v>1</v>
      </c>
      <c r="I8" t="str">
        <f t="shared" si="0"/>
        <v>INSERT INTO productos (valor_unitario, informacion_adicional,nombre, codigo,tipo_producto_id,categoria_id,unidad_medida_id) VALUES (34.99,'Pantalón chino de corte recto y tejido resistente','Pantalón Chino','PAN-001',1,3,1);</v>
      </c>
    </row>
    <row r="9" spans="1:9" x14ac:dyDescent="0.25">
      <c r="A9">
        <v>6</v>
      </c>
      <c r="B9" s="2">
        <v>39.99</v>
      </c>
      <c r="C9" t="s">
        <v>33</v>
      </c>
      <c r="D9" t="s">
        <v>34</v>
      </c>
      <c r="E9" t="s">
        <v>35</v>
      </c>
      <c r="F9">
        <v>1</v>
      </c>
      <c r="G9">
        <v>3</v>
      </c>
      <c r="H9">
        <v>1</v>
      </c>
      <c r="I9" t="str">
        <f t="shared" si="0"/>
        <v>INSERT INTO productos (valor_unitario, informacion_adicional,nombre, codigo,tipo_producto_id,categoria_id,unidad_medida_id) VALUES (39.99,'Pantalón vaquero skinny de lavado oscuro','Pantalón Vaquero Skinny','PAN-002',1,3,1);</v>
      </c>
    </row>
    <row r="10" spans="1:9" x14ac:dyDescent="0.25">
      <c r="A10">
        <v>7</v>
      </c>
      <c r="B10" s="2">
        <v>49.99</v>
      </c>
      <c r="C10" t="s">
        <v>36</v>
      </c>
      <c r="D10" t="s">
        <v>37</v>
      </c>
      <c r="E10" t="s">
        <v>38</v>
      </c>
      <c r="F10">
        <v>1</v>
      </c>
      <c r="G10">
        <v>4</v>
      </c>
      <c r="H10">
        <v>1</v>
      </c>
      <c r="I10" t="str">
        <f t="shared" si="0"/>
        <v>INSERT INTO productos (valor_unitario, informacion_adicional,nombre, codigo,tipo_producto_id,categoria_id,unidad_medida_id) VALUES (49.99,'Vestido de noche con escote en V y falda acampanada','Vestido de Noche','VES-001',1,4,1);</v>
      </c>
    </row>
    <row r="11" spans="1:9" x14ac:dyDescent="0.25">
      <c r="A11">
        <v>8</v>
      </c>
      <c r="B11" s="2">
        <v>29.99</v>
      </c>
      <c r="C11" t="s">
        <v>39</v>
      </c>
      <c r="D11" t="s">
        <v>40</v>
      </c>
      <c r="E11" t="s">
        <v>41</v>
      </c>
      <c r="F11">
        <v>1</v>
      </c>
      <c r="G11">
        <v>4</v>
      </c>
      <c r="H11">
        <v>1</v>
      </c>
      <c r="I11" t="str">
        <f t="shared" si="0"/>
        <v>INSERT INTO productos (valor_unitario, informacion_adicional,nombre, codigo,tipo_producto_id,categoria_id,unidad_medida_id) VALUES (29.99,'Vestido de verano ligero con estampado floral','Vestido de Verano','VES-002',1,4,1);</v>
      </c>
    </row>
    <row r="12" spans="1:9" x14ac:dyDescent="0.25">
      <c r="A12">
        <v>9</v>
      </c>
      <c r="B12" s="2">
        <v>26.99</v>
      </c>
      <c r="C12" t="s">
        <v>42</v>
      </c>
      <c r="D12" t="s">
        <v>43</v>
      </c>
      <c r="E12" t="s">
        <v>44</v>
      </c>
      <c r="F12">
        <v>1</v>
      </c>
      <c r="G12">
        <v>5</v>
      </c>
      <c r="H12">
        <v>1</v>
      </c>
      <c r="I12" t="str">
        <f t="shared" si="0"/>
        <v>INSERT INTO productos (valor_unitario, informacion_adicional,nombre, codigo,tipo_producto_id,categoria_id,unidad_medida_id) VALUES (26.99,'Blusa de encaje con mangas acampanadas','Blusa de Encaje','BLU-001',1,5,1);</v>
      </c>
    </row>
    <row r="13" spans="1:9" x14ac:dyDescent="0.25">
      <c r="A13">
        <v>10</v>
      </c>
      <c r="B13" s="2">
        <v>32.99</v>
      </c>
      <c r="C13" t="s">
        <v>45</v>
      </c>
      <c r="D13" t="s">
        <v>46</v>
      </c>
      <c r="E13" t="s">
        <v>47</v>
      </c>
      <c r="F13">
        <v>1</v>
      </c>
      <c r="G13">
        <v>5</v>
      </c>
      <c r="H13">
        <v>1</v>
      </c>
      <c r="I13" t="str">
        <f t="shared" si="0"/>
        <v>INSERT INTO productos (valor_unitario, informacion_adicional,nombre, codigo,tipo_producto_id,categoria_id,unidad_medida_id) VALUES (32.99,'Blusa de seda con estampado floral y lazo en el cuello','Blusa de Seda','BLU-002',1,5,1);</v>
      </c>
    </row>
    <row r="14" spans="1:9" x14ac:dyDescent="0.25">
      <c r="A14">
        <v>27</v>
      </c>
      <c r="B14">
        <v>12.99</v>
      </c>
      <c r="C14" t="s">
        <v>48</v>
      </c>
      <c r="D14" t="s">
        <v>49</v>
      </c>
      <c r="E14" t="s">
        <v>50</v>
      </c>
      <c r="F14">
        <v>2</v>
      </c>
      <c r="G14">
        <v>6</v>
      </c>
      <c r="H14">
        <v>4</v>
      </c>
      <c r="I14" t="str">
        <f t="shared" si="0"/>
        <v>INSERT INTO productos (valor_unitario, informacion_adicional,nombre, codigo,tipo_producto_id,categoria_id,unidad_medida_id) VALUES (12.99,'Tela de algodón de alta calidad para confección','Tela de Algodón','TEL-001',2,6,4);</v>
      </c>
    </row>
    <row r="15" spans="1:9" x14ac:dyDescent="0.25">
      <c r="A15">
        <v>28</v>
      </c>
      <c r="B15">
        <v>24.99</v>
      </c>
      <c r="C15" t="s">
        <v>51</v>
      </c>
      <c r="D15" t="s">
        <v>52</v>
      </c>
      <c r="E15" t="s">
        <v>53</v>
      </c>
      <c r="F15">
        <v>2</v>
      </c>
      <c r="G15">
        <v>6</v>
      </c>
      <c r="H15">
        <v>4</v>
      </c>
      <c r="I15" t="str">
        <f t="shared" si="0"/>
        <v>INSERT INTO productos (valor_unitario, informacion_adicional,nombre, codigo,tipo_producto_id,categoria_id,unidad_medida_id) VALUES (24.99,'Tela de seda suave y brillante para prendas elegantes','Tela de Seda','TEL-002',2,6,4);</v>
      </c>
    </row>
    <row r="16" spans="1:9" x14ac:dyDescent="0.25">
      <c r="A16">
        <v>11</v>
      </c>
      <c r="B16">
        <v>0.99</v>
      </c>
      <c r="C16" t="s">
        <v>54</v>
      </c>
      <c r="D16" t="s">
        <v>55</v>
      </c>
      <c r="E16" t="s">
        <v>56</v>
      </c>
      <c r="F16">
        <v>2</v>
      </c>
      <c r="G16">
        <v>7</v>
      </c>
      <c r="H16">
        <v>1</v>
      </c>
      <c r="I16" t="str">
        <f t="shared" si="0"/>
        <v>INSERT INTO productos (valor_unitario, informacion_adicional,nombre, codigo,tipo_producto_id,categoria_id,unidad_medida_id) VALUES (0.99,'Envase de plástico para almacenamiento y transporte de productos','Envase de Plástico','ENV-001',2,7,1);</v>
      </c>
    </row>
    <row r="17" spans="1:9" x14ac:dyDescent="0.25">
      <c r="A17">
        <v>12</v>
      </c>
      <c r="B17">
        <v>1.99</v>
      </c>
      <c r="C17" t="s">
        <v>57</v>
      </c>
      <c r="D17" t="s">
        <v>58</v>
      </c>
      <c r="E17" t="s">
        <v>59</v>
      </c>
      <c r="F17">
        <v>2</v>
      </c>
      <c r="G17">
        <v>7</v>
      </c>
      <c r="H17">
        <v>1</v>
      </c>
      <c r="I17" t="str">
        <f t="shared" si="0"/>
        <v>INSERT INTO productos (valor_unitario, informacion_adicional,nombre, codigo,tipo_producto_id,categoria_id,unidad_medida_id) VALUES (1.99,'Envase de vidrio resistente y reutilizable para conservas','Envase de Vidrio','ENV-002',2,7,1);</v>
      </c>
    </row>
    <row r="18" spans="1:9" x14ac:dyDescent="0.25">
      <c r="A18">
        <v>13</v>
      </c>
      <c r="B18">
        <v>0.79</v>
      </c>
      <c r="C18" t="s">
        <v>60</v>
      </c>
      <c r="D18" t="s">
        <v>61</v>
      </c>
      <c r="E18" t="s">
        <v>62</v>
      </c>
      <c r="F18">
        <v>2</v>
      </c>
      <c r="G18">
        <v>7</v>
      </c>
      <c r="H18">
        <v>1</v>
      </c>
      <c r="I18" t="str">
        <f t="shared" si="0"/>
        <v>INSERT INTO productos (valor_unitario, informacion_adicional,nombre, codigo,tipo_producto_id,categoria_id,unidad_medida_id) VALUES (0.79,'Envase de cartón ecológico para empaquetado de alimentos','Envase de Cartón','ENV-003',2,7,1);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9C1D-E90D-497C-88DC-D9A90C805A69}">
  <dimension ref="A1:H17"/>
  <sheetViews>
    <sheetView workbookViewId="0">
      <selection activeCell="H4" sqref="H4:H17"/>
    </sheetView>
  </sheetViews>
  <sheetFormatPr baseColWidth="10" defaultRowHeight="15" x14ac:dyDescent="0.25"/>
  <sheetData>
    <row r="1" spans="1:8" x14ac:dyDescent="0.25">
      <c r="A1" t="s">
        <v>67</v>
      </c>
    </row>
    <row r="3" spans="1:8" x14ac:dyDescent="0.25">
      <c r="A3" t="s">
        <v>8</v>
      </c>
      <c r="B3" t="s">
        <v>7</v>
      </c>
      <c r="C3" t="s">
        <v>6</v>
      </c>
      <c r="D3" t="s">
        <v>63</v>
      </c>
      <c r="E3" t="s">
        <v>64</v>
      </c>
      <c r="F3" t="s">
        <v>65</v>
      </c>
      <c r="G3" t="s">
        <v>66</v>
      </c>
    </row>
    <row r="4" spans="1:8" x14ac:dyDescent="0.25">
      <c r="A4">
        <v>2023</v>
      </c>
      <c r="B4" s="1" t="str">
        <f>"06"</f>
        <v>06</v>
      </c>
      <c r="C4">
        <v>11</v>
      </c>
      <c r="D4">
        <f>facturas!D4</f>
        <v>449.86</v>
      </c>
      <c r="E4">
        <v>1</v>
      </c>
      <c r="F4">
        <v>4</v>
      </c>
      <c r="G4">
        <v>1</v>
      </c>
      <c r="H4" t="str">
        <f>_xlfn.CONCAT($A$1,"'",A4,"-",B4,"-",C4,"',",D4,",",E4,",",F4,",",G4,");")</f>
        <v>INSERT INTO transacciones_financieras (fecha, monto, factura_id, empleado_id, forma_pago_id) VALUES ('2023-06-11',449.86,1,4,1);</v>
      </c>
    </row>
    <row r="5" spans="1:8" x14ac:dyDescent="0.25">
      <c r="A5">
        <v>2023</v>
      </c>
      <c r="B5" s="1" t="str">
        <f t="shared" ref="B5:B17" si="0">"06"</f>
        <v>06</v>
      </c>
      <c r="C5">
        <v>13</v>
      </c>
      <c r="D5">
        <f>facturas!D5</f>
        <v>374.89</v>
      </c>
      <c r="E5">
        <v>2</v>
      </c>
      <c r="F5">
        <v>1</v>
      </c>
      <c r="G5">
        <v>1</v>
      </c>
      <c r="H5" t="str">
        <f t="shared" ref="H5:H17" si="1">_xlfn.CONCAT($A$1,"'",A5,"-",B5,"-",C5,"',",D5,",",E5,",",F5,",",G5,");")</f>
        <v>INSERT INTO transacciones_financieras (fecha, monto, factura_id, empleado_id, forma_pago_id) VALUES ('2023-06-13',374.89,2,1,1);</v>
      </c>
    </row>
    <row r="6" spans="1:8" x14ac:dyDescent="0.25">
      <c r="A6">
        <v>2023</v>
      </c>
      <c r="B6" s="1" t="str">
        <f t="shared" si="0"/>
        <v>06</v>
      </c>
      <c r="C6">
        <v>15</v>
      </c>
      <c r="D6">
        <f>facturas!D6/2</f>
        <v>2214.835</v>
      </c>
      <c r="E6">
        <v>3</v>
      </c>
      <c r="F6">
        <v>5</v>
      </c>
      <c r="G6">
        <v>2</v>
      </c>
      <c r="H6" t="str">
        <f t="shared" si="1"/>
        <v>INSERT INTO transacciones_financieras (fecha, monto, factura_id, empleado_id, forma_pago_id) VALUES ('2023-06-15',2214.835,3,5,2);</v>
      </c>
    </row>
    <row r="7" spans="1:8" x14ac:dyDescent="0.25">
      <c r="A7">
        <v>2023</v>
      </c>
      <c r="B7" s="1" t="str">
        <f t="shared" si="0"/>
        <v>06</v>
      </c>
      <c r="C7">
        <v>16</v>
      </c>
      <c r="D7">
        <f>facturas!D6/2</f>
        <v>2214.835</v>
      </c>
      <c r="E7">
        <v>3</v>
      </c>
      <c r="F7">
        <v>5</v>
      </c>
      <c r="G7">
        <v>2</v>
      </c>
      <c r="H7" t="str">
        <f t="shared" si="1"/>
        <v>INSERT INTO transacciones_financieras (fecha, monto, factura_id, empleado_id, forma_pago_id) VALUES ('2023-06-16',2214.835,3,5,2);</v>
      </c>
    </row>
    <row r="8" spans="1:8" x14ac:dyDescent="0.25">
      <c r="A8">
        <v>2023</v>
      </c>
      <c r="B8" s="1" t="str">
        <f t="shared" si="0"/>
        <v>06</v>
      </c>
      <c r="C8">
        <v>15</v>
      </c>
      <c r="D8">
        <f>facturas!D7</f>
        <v>3598.17</v>
      </c>
      <c r="E8">
        <v>4</v>
      </c>
      <c r="F8">
        <v>5</v>
      </c>
      <c r="G8">
        <v>1</v>
      </c>
      <c r="H8" t="str">
        <f t="shared" si="1"/>
        <v>INSERT INTO transacciones_financieras (fecha, monto, factura_id, empleado_id, forma_pago_id) VALUES ('2023-06-15',3598.17,4,5,1);</v>
      </c>
    </row>
    <row r="9" spans="1:8" x14ac:dyDescent="0.25">
      <c r="A9">
        <v>2023</v>
      </c>
      <c r="B9" s="1" t="str">
        <f t="shared" si="0"/>
        <v>06</v>
      </c>
      <c r="C9">
        <v>19</v>
      </c>
      <c r="D9">
        <v>50.11</v>
      </c>
      <c r="E9">
        <v>5</v>
      </c>
      <c r="F9">
        <v>4</v>
      </c>
      <c r="G9">
        <v>2</v>
      </c>
      <c r="H9" t="str">
        <f t="shared" si="1"/>
        <v>INSERT INTO transacciones_financieras (fecha, monto, factura_id, empleado_id, forma_pago_id) VALUES ('2023-06-19',50.11,5,4,2);</v>
      </c>
    </row>
    <row r="10" spans="1:8" x14ac:dyDescent="0.25">
      <c r="A10">
        <v>2023</v>
      </c>
      <c r="B10" s="1" t="str">
        <f t="shared" si="0"/>
        <v>06</v>
      </c>
      <c r="C10">
        <v>20</v>
      </c>
      <c r="D10">
        <v>43.11</v>
      </c>
      <c r="E10">
        <v>5</v>
      </c>
      <c r="F10">
        <v>5</v>
      </c>
      <c r="G10">
        <v>2</v>
      </c>
      <c r="H10" t="str">
        <f t="shared" si="1"/>
        <v>INSERT INTO transacciones_financieras (fecha, monto, factura_id, empleado_id, forma_pago_id) VALUES ('2023-06-20',43.11,5,5,2);</v>
      </c>
    </row>
    <row r="11" spans="1:8" x14ac:dyDescent="0.25">
      <c r="A11">
        <v>2023</v>
      </c>
      <c r="B11" s="1" t="str">
        <f t="shared" si="0"/>
        <v>06</v>
      </c>
      <c r="C11">
        <v>19</v>
      </c>
      <c r="D11">
        <f>facturas!D9</f>
        <v>3567.19</v>
      </c>
      <c r="E11">
        <v>6</v>
      </c>
      <c r="F11">
        <v>5</v>
      </c>
      <c r="G11">
        <v>1</v>
      </c>
      <c r="H11" t="str">
        <f t="shared" si="1"/>
        <v>INSERT INTO transacciones_financieras (fecha, monto, factura_id, empleado_id, forma_pago_id) VALUES ('2023-06-19',3567.19,6,5,1);</v>
      </c>
    </row>
    <row r="12" spans="1:8" x14ac:dyDescent="0.25">
      <c r="A12">
        <v>2023</v>
      </c>
      <c r="B12" s="1" t="str">
        <f t="shared" si="0"/>
        <v>06</v>
      </c>
      <c r="C12">
        <v>21</v>
      </c>
      <c r="D12">
        <f>facturas!D10</f>
        <v>2064.35</v>
      </c>
      <c r="E12">
        <v>7</v>
      </c>
      <c r="F12">
        <v>2</v>
      </c>
      <c r="G12">
        <v>1</v>
      </c>
      <c r="H12" t="str">
        <f t="shared" si="1"/>
        <v>INSERT INTO transacciones_financieras (fecha, monto, factura_id, empleado_id, forma_pago_id) VALUES ('2023-06-21',2064.35,7,2,1);</v>
      </c>
    </row>
    <row r="13" spans="1:8" x14ac:dyDescent="0.25">
      <c r="A13">
        <v>2023</v>
      </c>
      <c r="B13" s="1" t="str">
        <f t="shared" si="0"/>
        <v>06</v>
      </c>
      <c r="C13">
        <v>23</v>
      </c>
      <c r="D13">
        <f>facturas!$D$11/4</f>
        <v>227.07749999999999</v>
      </c>
      <c r="E13">
        <v>8</v>
      </c>
      <c r="F13">
        <v>1</v>
      </c>
      <c r="G13">
        <v>2</v>
      </c>
      <c r="H13" t="str">
        <f t="shared" si="1"/>
        <v>INSERT INTO transacciones_financieras (fecha, monto, factura_id, empleado_id, forma_pago_id) VALUES ('2023-06-23',227.0775,8,1,2);</v>
      </c>
    </row>
    <row r="14" spans="1:8" x14ac:dyDescent="0.25">
      <c r="A14">
        <v>2023</v>
      </c>
      <c r="B14" s="1" t="str">
        <f t="shared" si="0"/>
        <v>06</v>
      </c>
      <c r="C14">
        <v>24</v>
      </c>
      <c r="D14">
        <f>facturas!$D$11/4</f>
        <v>227.07749999999999</v>
      </c>
      <c r="E14">
        <v>8</v>
      </c>
      <c r="F14">
        <v>5</v>
      </c>
      <c r="G14">
        <v>2</v>
      </c>
      <c r="H14" t="str">
        <f t="shared" si="1"/>
        <v>INSERT INTO transacciones_financieras (fecha, monto, factura_id, empleado_id, forma_pago_id) VALUES ('2023-06-24',227.0775,8,5,2);</v>
      </c>
    </row>
    <row r="15" spans="1:8" x14ac:dyDescent="0.25">
      <c r="A15">
        <v>2023</v>
      </c>
      <c r="B15" s="1" t="str">
        <f t="shared" si="0"/>
        <v>06</v>
      </c>
      <c r="C15">
        <v>25</v>
      </c>
      <c r="D15">
        <f>facturas!$D$11/4</f>
        <v>227.07749999999999</v>
      </c>
      <c r="E15">
        <v>8</v>
      </c>
      <c r="F15">
        <v>2</v>
      </c>
      <c r="G15">
        <v>2</v>
      </c>
      <c r="H15" t="str">
        <f t="shared" si="1"/>
        <v>INSERT INTO transacciones_financieras (fecha, monto, factura_id, empleado_id, forma_pago_id) VALUES ('2023-06-25',227.0775,8,2,2);</v>
      </c>
    </row>
    <row r="16" spans="1:8" x14ac:dyDescent="0.25">
      <c r="A16">
        <v>2023</v>
      </c>
      <c r="B16" s="1" t="str">
        <f t="shared" si="0"/>
        <v>06</v>
      </c>
      <c r="C16">
        <v>25</v>
      </c>
      <c r="D16">
        <f>facturas!$D$11/4</f>
        <v>227.07749999999999</v>
      </c>
      <c r="E16">
        <v>9</v>
      </c>
      <c r="F16">
        <v>1</v>
      </c>
      <c r="G16">
        <v>1</v>
      </c>
      <c r="H16" t="str">
        <f t="shared" si="1"/>
        <v>INSERT INTO transacciones_financieras (fecha, monto, factura_id, empleado_id, forma_pago_id) VALUES ('2023-06-25',227.0775,9,1,1);</v>
      </c>
    </row>
    <row r="17" spans="1:8" x14ac:dyDescent="0.25">
      <c r="A17">
        <v>2023</v>
      </c>
      <c r="B17" s="1" t="str">
        <f t="shared" si="0"/>
        <v>06</v>
      </c>
      <c r="C17">
        <v>28</v>
      </c>
      <c r="D17">
        <f>facturas!D13</f>
        <v>58.41</v>
      </c>
      <c r="E17">
        <v>10</v>
      </c>
      <c r="F17">
        <v>3</v>
      </c>
      <c r="G17">
        <v>1</v>
      </c>
      <c r="H17" t="str">
        <f t="shared" si="1"/>
        <v>INSERT INTO transacciones_financieras (fecha, monto, factura_id, empleado_id, forma_pago_id) VALUES ('2023-06-28',58.41,10,3,1);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51C5B-7FD3-44A4-A2FE-1AAD57C0BFE3}">
  <dimension ref="A1:D7"/>
  <sheetViews>
    <sheetView workbookViewId="0">
      <selection activeCell="C4" sqref="C4:C7"/>
    </sheetView>
  </sheetViews>
  <sheetFormatPr baseColWidth="10" defaultRowHeight="15" x14ac:dyDescent="0.25"/>
  <sheetData>
    <row r="1" spans="1:4" x14ac:dyDescent="0.25">
      <c r="A1" t="s">
        <v>68</v>
      </c>
    </row>
    <row r="3" spans="1:4" x14ac:dyDescent="0.25">
      <c r="A3" s="3" t="s">
        <v>10</v>
      </c>
      <c r="B3" t="s">
        <v>69</v>
      </c>
      <c r="C3" t="s">
        <v>64</v>
      </c>
    </row>
    <row r="4" spans="1:4" x14ac:dyDescent="0.25">
      <c r="A4" s="3">
        <v>1</v>
      </c>
      <c r="B4">
        <v>4</v>
      </c>
      <c r="C4">
        <v>1</v>
      </c>
      <c r="D4" t="str">
        <f>_xlfn.CONCAT($A$1,B4,",",C4,");")</f>
        <v>INSERT INTO ventas (cliente_id, factura_id) VALUES (4,1);</v>
      </c>
    </row>
    <row r="5" spans="1:4" x14ac:dyDescent="0.25">
      <c r="A5" s="3">
        <v>2</v>
      </c>
      <c r="B5">
        <v>3</v>
      </c>
      <c r="C5">
        <v>3</v>
      </c>
      <c r="D5" t="str">
        <f t="shared" ref="D5:D7" si="0">_xlfn.CONCAT($A$1,B5,",",C5,");")</f>
        <v>INSERT INTO ventas (cliente_id, factura_id) VALUES (3,3);</v>
      </c>
    </row>
    <row r="6" spans="1:4" x14ac:dyDescent="0.25">
      <c r="A6" s="3">
        <v>3</v>
      </c>
      <c r="B6">
        <v>2</v>
      </c>
      <c r="C6">
        <v>6</v>
      </c>
      <c r="D6" t="str">
        <f t="shared" si="0"/>
        <v>INSERT INTO ventas (cliente_id, factura_id) VALUES (2,6);</v>
      </c>
    </row>
    <row r="7" spans="1:4" x14ac:dyDescent="0.25">
      <c r="A7" s="3">
        <v>4</v>
      </c>
      <c r="B7">
        <v>1</v>
      </c>
      <c r="C7">
        <v>9</v>
      </c>
      <c r="D7" t="str">
        <f t="shared" si="0"/>
        <v>INSERT INTO ventas (cliente_id, factura_id) VALUES (1,9);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D8B8-40FD-42EC-B285-CAD7F2D96A3B}">
  <dimension ref="A1:D16"/>
  <sheetViews>
    <sheetView workbookViewId="0">
      <selection activeCell="G34" sqref="G34"/>
    </sheetView>
  </sheetViews>
  <sheetFormatPr baseColWidth="10" defaultRowHeight="15" x14ac:dyDescent="0.25"/>
  <cols>
    <col min="3" max="3" width="11.85546875" bestFit="1" customWidth="1"/>
  </cols>
  <sheetData>
    <row r="1" spans="1:4" x14ac:dyDescent="0.25">
      <c r="A1" t="s">
        <v>70</v>
      </c>
    </row>
    <row r="3" spans="1:4" x14ac:dyDescent="0.25">
      <c r="A3" t="s">
        <v>64</v>
      </c>
      <c r="B3" t="s">
        <v>71</v>
      </c>
      <c r="C3" t="s">
        <v>72</v>
      </c>
    </row>
    <row r="4" spans="1:4" x14ac:dyDescent="0.25">
      <c r="A4">
        <v>2</v>
      </c>
      <c r="B4">
        <v>1</v>
      </c>
      <c r="C4">
        <v>5</v>
      </c>
      <c r="D4" t="str">
        <f>_xlfn.CONCAT($A$1,A4,",",B4,",",C4,");")</f>
        <v>INSERT INTO compras (factura_id, venta_id, proveedor_id) VALUES (2,1,5);</v>
      </c>
    </row>
    <row r="5" spans="1:4" x14ac:dyDescent="0.25">
      <c r="A5">
        <v>4</v>
      </c>
      <c r="B5">
        <v>2</v>
      </c>
      <c r="C5">
        <v>3</v>
      </c>
      <c r="D5" t="str">
        <f t="shared" ref="D5:D9" si="0">_xlfn.CONCAT($A$1,A5,",",B5,",",C5,");")</f>
        <v>INSERT INTO compras (factura_id, venta_id, proveedor_id) VALUES (4,2,3);</v>
      </c>
    </row>
    <row r="6" spans="1:4" x14ac:dyDescent="0.25">
      <c r="A6">
        <v>5</v>
      </c>
      <c r="B6">
        <v>2</v>
      </c>
      <c r="C6">
        <v>4</v>
      </c>
      <c r="D6" t="str">
        <f t="shared" si="0"/>
        <v>INSERT INTO compras (factura_id, venta_id, proveedor_id) VALUES (5,2,4);</v>
      </c>
    </row>
    <row r="7" spans="1:4" x14ac:dyDescent="0.25">
      <c r="A7">
        <v>7</v>
      </c>
      <c r="B7">
        <v>3</v>
      </c>
      <c r="C7">
        <v>1</v>
      </c>
      <c r="D7" t="str">
        <f t="shared" si="0"/>
        <v>INSERT INTO compras (factura_id, venta_id, proveedor_id) VALUES (7,3,1);</v>
      </c>
    </row>
    <row r="8" spans="1:4" x14ac:dyDescent="0.25">
      <c r="A8">
        <v>8</v>
      </c>
      <c r="B8">
        <v>3</v>
      </c>
      <c r="C8">
        <v>3</v>
      </c>
      <c r="D8" t="str">
        <f t="shared" si="0"/>
        <v>INSERT INTO compras (factura_id, venta_id, proveedor_id) VALUES (8,3,3);</v>
      </c>
    </row>
    <row r="9" spans="1:4" x14ac:dyDescent="0.25">
      <c r="A9">
        <v>10</v>
      </c>
      <c r="B9">
        <v>4</v>
      </c>
      <c r="C9">
        <v>2</v>
      </c>
      <c r="D9" t="str">
        <f t="shared" si="0"/>
        <v>INSERT INTO compras (factura_id, venta_id, proveedor_id) VALUES (10,4,2);</v>
      </c>
    </row>
    <row r="11" spans="1:4" x14ac:dyDescent="0.25">
      <c r="A11" t="s">
        <v>74</v>
      </c>
    </row>
    <row r="12" spans="1:4" x14ac:dyDescent="0.25">
      <c r="A12" s="3" t="s">
        <v>10</v>
      </c>
      <c r="B12" t="s">
        <v>69</v>
      </c>
      <c r="C12" t="s">
        <v>64</v>
      </c>
    </row>
    <row r="13" spans="1:4" x14ac:dyDescent="0.25">
      <c r="A13" s="3">
        <v>1</v>
      </c>
      <c r="B13">
        <v>4</v>
      </c>
      <c r="C13">
        <v>1</v>
      </c>
    </row>
    <row r="14" spans="1:4" x14ac:dyDescent="0.25">
      <c r="A14" s="3">
        <v>2</v>
      </c>
      <c r="B14">
        <v>3</v>
      </c>
      <c r="C14">
        <v>3</v>
      </c>
    </row>
    <row r="15" spans="1:4" x14ac:dyDescent="0.25">
      <c r="A15" s="3">
        <v>3</v>
      </c>
      <c r="B15">
        <v>2</v>
      </c>
      <c r="C15">
        <v>6</v>
      </c>
    </row>
    <row r="16" spans="1:4" x14ac:dyDescent="0.25">
      <c r="A16" s="3">
        <v>4</v>
      </c>
      <c r="B16">
        <v>1</v>
      </c>
      <c r="C16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389E-D518-4983-8399-292D3ECB1A19}">
  <dimension ref="A1:E46"/>
  <sheetViews>
    <sheetView tabSelected="1" workbookViewId="0">
      <selection activeCell="E4" sqref="E4:E25"/>
    </sheetView>
  </sheetViews>
  <sheetFormatPr baseColWidth="10" defaultRowHeight="15" x14ac:dyDescent="0.25"/>
  <sheetData>
    <row r="1" spans="1:5" x14ac:dyDescent="0.25">
      <c r="A1" t="s">
        <v>73</v>
      </c>
    </row>
    <row r="3" spans="1:5" x14ac:dyDescent="0.25">
      <c r="A3" t="s">
        <v>75</v>
      </c>
      <c r="B3" t="s">
        <v>76</v>
      </c>
      <c r="C3" t="s">
        <v>64</v>
      </c>
      <c r="D3" t="s">
        <v>77</v>
      </c>
    </row>
    <row r="4" spans="1:5" x14ac:dyDescent="0.25">
      <c r="A4">
        <v>10</v>
      </c>
      <c r="B4">
        <f>B6*120%</f>
        <v>299.88</v>
      </c>
      <c r="C4" s="7">
        <v>1</v>
      </c>
      <c r="D4">
        <v>2</v>
      </c>
      <c r="E4" t="str">
        <f>_xlfn.CONCAT($A$1,A4,",",B6,",",C4,",",D4,");")</f>
        <v>INSERT INTO detalles (cantidad, valor_total, factura_id, producto_id) VALUES (10,249.9,1,2);</v>
      </c>
    </row>
    <row r="5" spans="1:5" x14ac:dyDescent="0.25">
      <c r="A5">
        <v>15</v>
      </c>
      <c r="B5">
        <f>120%*14.85</f>
        <v>17.82</v>
      </c>
      <c r="C5" s="7">
        <v>1</v>
      </c>
      <c r="D5">
        <v>11</v>
      </c>
      <c r="E5" t="str">
        <f>_xlfn.CONCAT($A$1,A5,",",B7,",",C5,",",D5,");")</f>
        <v>INSERT INTO detalles (cantidad, valor_total, factura_id, producto_id) VALUES (15,14.85,1,11);</v>
      </c>
    </row>
    <row r="6" spans="1:5" x14ac:dyDescent="0.25">
      <c r="A6">
        <v>10</v>
      </c>
      <c r="B6">
        <v>249.9</v>
      </c>
      <c r="C6" s="5">
        <v>2</v>
      </c>
      <c r="D6">
        <v>2</v>
      </c>
      <c r="E6" t="str">
        <f>_xlfn.CONCAT($A$1,A6,",",B4,",",C6,",",D6,");")</f>
        <v>INSERT INTO detalles (cantidad, valor_total, factura_id, producto_id) VALUES (10,299.88,2,2);</v>
      </c>
    </row>
    <row r="7" spans="1:5" x14ac:dyDescent="0.25">
      <c r="A7">
        <v>15</v>
      </c>
      <c r="B7">
        <v>14.85</v>
      </c>
      <c r="C7" s="5">
        <v>2</v>
      </c>
      <c r="D7">
        <v>11</v>
      </c>
      <c r="E7" t="str">
        <f>_xlfn.CONCAT($A$1,A7,",",B5,",",C7,",",D7,");")</f>
        <v>INSERT INTO detalles (cantidad, valor_total, factura_id, producto_id) VALUES (15,17.82,2,11);</v>
      </c>
    </row>
    <row r="8" spans="1:5" x14ac:dyDescent="0.25">
      <c r="A8">
        <v>30</v>
      </c>
      <c r="B8" s="13">
        <f>120%*1049.7</f>
        <v>1259.6400000000001</v>
      </c>
      <c r="C8" s="8">
        <v>3</v>
      </c>
      <c r="D8">
        <v>5</v>
      </c>
      <c r="E8" t="str">
        <f t="shared" ref="E8:E25" si="0">_xlfn.CONCAT($A$1,A8,",",B8,",",C8,",",D8,");")</f>
        <v>INSERT INTO detalles (cantidad, valor_total, factura_id, producto_id) VALUES (30,1259.64,3,5);</v>
      </c>
    </row>
    <row r="9" spans="1:5" x14ac:dyDescent="0.25">
      <c r="A9">
        <v>40</v>
      </c>
      <c r="B9" s="13">
        <f>120%*1999.6</f>
        <v>2399.52</v>
      </c>
      <c r="C9" s="8">
        <v>3</v>
      </c>
      <c r="D9">
        <v>7</v>
      </c>
      <c r="E9" t="str">
        <f t="shared" si="0"/>
        <v>INSERT INTO detalles (cantidad, valor_total, factura_id, producto_id) VALUES (40,2399.52,3,7);</v>
      </c>
    </row>
    <row r="10" spans="1:5" x14ac:dyDescent="0.25">
      <c r="A10">
        <v>100</v>
      </c>
      <c r="B10" s="13">
        <f>120%*79</f>
        <v>94.8</v>
      </c>
      <c r="C10" s="8">
        <v>3</v>
      </c>
      <c r="D10">
        <v>13</v>
      </c>
      <c r="E10" t="str">
        <f t="shared" si="0"/>
        <v>INSERT INTO detalles (cantidad, valor_total, factura_id, producto_id) VALUES (100,94.8,3,13);</v>
      </c>
    </row>
    <row r="11" spans="1:5" x14ac:dyDescent="0.25">
      <c r="A11">
        <v>30</v>
      </c>
      <c r="B11" s="13">
        <v>1049.7</v>
      </c>
      <c r="C11" s="6">
        <v>4</v>
      </c>
      <c r="D11">
        <v>5</v>
      </c>
      <c r="E11" t="str">
        <f t="shared" si="0"/>
        <v>INSERT INTO detalles (cantidad, valor_total, factura_id, producto_id) VALUES (30,1049.7,4,5);</v>
      </c>
    </row>
    <row r="12" spans="1:5" x14ac:dyDescent="0.25">
      <c r="A12">
        <v>40</v>
      </c>
      <c r="B12" s="13">
        <v>1999.6000000000001</v>
      </c>
      <c r="C12" s="6">
        <v>4</v>
      </c>
      <c r="D12">
        <v>7</v>
      </c>
      <c r="E12" t="str">
        <f t="shared" si="0"/>
        <v>INSERT INTO detalles (cantidad, valor_total, factura_id, producto_id) VALUES (40,1999.6,4,7);</v>
      </c>
    </row>
    <row r="13" spans="1:5" x14ac:dyDescent="0.25">
      <c r="A13">
        <v>100</v>
      </c>
      <c r="B13" s="13">
        <v>79</v>
      </c>
      <c r="C13" s="6">
        <v>5</v>
      </c>
      <c r="D13">
        <v>13</v>
      </c>
      <c r="E13" t="str">
        <f t="shared" si="0"/>
        <v>INSERT INTO detalles (cantidad, valor_total, factura_id, producto_id) VALUES (100,79,5,13);</v>
      </c>
    </row>
    <row r="14" spans="1:5" x14ac:dyDescent="0.25">
      <c r="A14">
        <v>20</v>
      </c>
      <c r="B14" s="13">
        <f>120%*599.8</f>
        <v>719.75999999999988</v>
      </c>
      <c r="C14" s="10">
        <v>6</v>
      </c>
      <c r="D14">
        <v>3</v>
      </c>
      <c r="E14" t="str">
        <f t="shared" si="0"/>
        <v>INSERT INTO detalles (cantidad, valor_total, factura_id, producto_id) VALUES (20,719.76,6,3);</v>
      </c>
    </row>
    <row r="15" spans="1:5" x14ac:dyDescent="0.25">
      <c r="A15">
        <v>15</v>
      </c>
      <c r="B15" s="13">
        <f>120%*599.85</f>
        <v>719.82</v>
      </c>
      <c r="C15" s="10">
        <v>6</v>
      </c>
      <c r="D15">
        <v>6</v>
      </c>
      <c r="E15" t="str">
        <f t="shared" si="0"/>
        <v>INSERT INTO detalles (cantidad, valor_total, factura_id, producto_id) VALUES (15,719.82,6,6);</v>
      </c>
    </row>
    <row r="16" spans="1:5" x14ac:dyDescent="0.25">
      <c r="A16">
        <v>35</v>
      </c>
      <c r="B16" s="13">
        <f>120%*1049.65</f>
        <v>1259.5800000000002</v>
      </c>
      <c r="C16" s="10">
        <v>6</v>
      </c>
      <c r="D16">
        <v>8</v>
      </c>
      <c r="E16" t="str">
        <f t="shared" si="0"/>
        <v>INSERT INTO detalles (cantidad, valor_total, factura_id, producto_id) VALUES (35,1259.58,6,8);</v>
      </c>
    </row>
    <row r="17" spans="1:5" x14ac:dyDescent="0.25">
      <c r="A17">
        <v>10</v>
      </c>
      <c r="B17" s="13">
        <f>120%*269.9</f>
        <v>323.87999999999994</v>
      </c>
      <c r="C17" s="10">
        <v>6</v>
      </c>
      <c r="D17">
        <v>9</v>
      </c>
      <c r="E17" t="str">
        <f t="shared" si="0"/>
        <v>INSERT INTO detalles (cantidad, valor_total, factura_id, producto_id) VALUES (10,323.88,6,9);</v>
      </c>
    </row>
    <row r="18" spans="1:5" x14ac:dyDescent="0.25">
      <c r="A18">
        <v>20</v>
      </c>
      <c r="B18" s="13">
        <v>599.79999999999995</v>
      </c>
      <c r="C18" s="9">
        <v>7</v>
      </c>
      <c r="D18">
        <v>3</v>
      </c>
      <c r="E18" t="str">
        <f t="shared" si="0"/>
        <v>INSERT INTO detalles (cantidad, valor_total, factura_id, producto_id) VALUES (20,599.8,7,3);</v>
      </c>
    </row>
    <row r="19" spans="1:5" x14ac:dyDescent="0.25">
      <c r="A19">
        <v>10</v>
      </c>
      <c r="B19">
        <v>399.90000000000003</v>
      </c>
      <c r="C19" s="9">
        <v>7</v>
      </c>
      <c r="D19">
        <v>6</v>
      </c>
      <c r="E19" t="str">
        <f t="shared" si="0"/>
        <v>INSERT INTO detalles (cantidad, valor_total, factura_id, producto_id) VALUES (10,399.9,7,6);</v>
      </c>
    </row>
    <row r="20" spans="1:5" x14ac:dyDescent="0.25">
      <c r="A20">
        <v>25</v>
      </c>
      <c r="B20">
        <v>749.75</v>
      </c>
      <c r="C20" s="9">
        <v>7</v>
      </c>
      <c r="D20">
        <v>8</v>
      </c>
      <c r="E20" t="str">
        <f t="shared" si="0"/>
        <v>INSERT INTO detalles (cantidad, valor_total, factura_id, producto_id) VALUES (25,749.75,7,8);</v>
      </c>
    </row>
    <row r="21" spans="1:5" x14ac:dyDescent="0.25">
      <c r="A21">
        <v>5</v>
      </c>
      <c r="B21">
        <v>199.95000000000002</v>
      </c>
      <c r="C21" s="9">
        <v>8</v>
      </c>
      <c r="D21">
        <v>6</v>
      </c>
      <c r="E21" t="str">
        <f t="shared" si="0"/>
        <v>INSERT INTO detalles (cantidad, valor_total, factura_id, producto_id) VALUES (5,199.95,8,6);</v>
      </c>
    </row>
    <row r="22" spans="1:5" x14ac:dyDescent="0.25">
      <c r="A22">
        <v>10</v>
      </c>
      <c r="B22">
        <v>299.89999999999998</v>
      </c>
      <c r="C22" s="9">
        <v>8</v>
      </c>
      <c r="D22">
        <v>8</v>
      </c>
      <c r="E22" t="str">
        <f t="shared" si="0"/>
        <v>INSERT INTO detalles (cantidad, valor_total, factura_id, producto_id) VALUES (10,299.9,8,8);</v>
      </c>
    </row>
    <row r="23" spans="1:5" x14ac:dyDescent="0.25">
      <c r="A23">
        <v>10</v>
      </c>
      <c r="B23" s="13">
        <v>269.89999999999998</v>
      </c>
      <c r="C23" s="9">
        <v>8</v>
      </c>
      <c r="D23">
        <v>9</v>
      </c>
      <c r="E23" t="str">
        <f t="shared" si="0"/>
        <v>INSERT INTO detalles (cantidad, valor_total, factura_id, producto_id) VALUES (10,269.9,8,9);</v>
      </c>
    </row>
    <row r="24" spans="1:5" x14ac:dyDescent="0.25">
      <c r="A24">
        <v>50</v>
      </c>
      <c r="B24">
        <f>120%*49.5</f>
        <v>59.4</v>
      </c>
      <c r="C24" s="12">
        <v>9</v>
      </c>
      <c r="D24">
        <v>11</v>
      </c>
      <c r="E24" t="str">
        <f t="shared" si="0"/>
        <v>INSERT INTO detalles (cantidad, valor_total, factura_id, producto_id) VALUES (50,59.4,9,11);</v>
      </c>
    </row>
    <row r="25" spans="1:5" x14ac:dyDescent="0.25">
      <c r="A25">
        <v>50</v>
      </c>
      <c r="B25">
        <v>49.5</v>
      </c>
      <c r="C25" s="11">
        <v>10</v>
      </c>
      <c r="D25">
        <v>11</v>
      </c>
      <c r="E25" t="str">
        <f t="shared" si="0"/>
        <v>INSERT INTO detalles (cantidad, valor_total, factura_id, producto_id) VALUES (50,49.5,10,11);</v>
      </c>
    </row>
    <row r="27" spans="1:5" x14ac:dyDescent="0.25">
      <c r="A27" t="s">
        <v>79</v>
      </c>
    </row>
    <row r="32" spans="1:5" x14ac:dyDescent="0.25">
      <c r="A32" t="s">
        <v>78</v>
      </c>
    </row>
    <row r="33" spans="1:4" x14ac:dyDescent="0.25">
      <c r="A33" s="3" t="s">
        <v>10</v>
      </c>
      <c r="B33" t="s">
        <v>64</v>
      </c>
      <c r="C33" t="s">
        <v>71</v>
      </c>
      <c r="D33" t="s">
        <v>72</v>
      </c>
    </row>
    <row r="34" spans="1:4" x14ac:dyDescent="0.25">
      <c r="A34" s="3">
        <v>1</v>
      </c>
      <c r="B34" s="4">
        <v>2</v>
      </c>
      <c r="C34">
        <v>1</v>
      </c>
      <c r="D34">
        <v>5</v>
      </c>
    </row>
    <row r="35" spans="1:4" x14ac:dyDescent="0.25">
      <c r="A35" s="3">
        <v>2</v>
      </c>
      <c r="B35" s="4">
        <v>4</v>
      </c>
      <c r="C35">
        <v>2</v>
      </c>
      <c r="D35">
        <v>3</v>
      </c>
    </row>
    <row r="36" spans="1:4" x14ac:dyDescent="0.25">
      <c r="A36" s="3">
        <v>3</v>
      </c>
      <c r="B36" s="4">
        <v>5</v>
      </c>
      <c r="C36">
        <v>2</v>
      </c>
      <c r="D36">
        <v>4</v>
      </c>
    </row>
    <row r="37" spans="1:4" x14ac:dyDescent="0.25">
      <c r="A37" s="3">
        <v>4</v>
      </c>
      <c r="B37" s="4">
        <v>7</v>
      </c>
      <c r="C37">
        <v>3</v>
      </c>
      <c r="D37">
        <v>1</v>
      </c>
    </row>
    <row r="38" spans="1:4" x14ac:dyDescent="0.25">
      <c r="A38" s="3">
        <v>5</v>
      </c>
      <c r="B38" s="4">
        <v>8</v>
      </c>
      <c r="C38">
        <v>3</v>
      </c>
      <c r="D38">
        <v>3</v>
      </c>
    </row>
    <row r="39" spans="1:4" x14ac:dyDescent="0.25">
      <c r="A39" s="3">
        <v>6</v>
      </c>
      <c r="B39" s="4">
        <v>10</v>
      </c>
      <c r="C39">
        <v>4</v>
      </c>
      <c r="D39">
        <v>2</v>
      </c>
    </row>
    <row r="41" spans="1:4" x14ac:dyDescent="0.25">
      <c r="A41" t="s">
        <v>74</v>
      </c>
    </row>
    <row r="42" spans="1:4" x14ac:dyDescent="0.25">
      <c r="A42" s="3" t="s">
        <v>10</v>
      </c>
      <c r="B42" t="s">
        <v>69</v>
      </c>
      <c r="C42" t="s">
        <v>64</v>
      </c>
    </row>
    <row r="43" spans="1:4" x14ac:dyDescent="0.25">
      <c r="A43" s="3">
        <v>1</v>
      </c>
      <c r="B43">
        <v>4</v>
      </c>
      <c r="C43" s="4">
        <v>1</v>
      </c>
    </row>
    <row r="44" spans="1:4" x14ac:dyDescent="0.25">
      <c r="A44" s="3">
        <v>2</v>
      </c>
      <c r="B44">
        <v>3</v>
      </c>
      <c r="C44" s="4">
        <v>3</v>
      </c>
    </row>
    <row r="45" spans="1:4" x14ac:dyDescent="0.25">
      <c r="A45" s="3">
        <v>3</v>
      </c>
      <c r="B45">
        <v>2</v>
      </c>
      <c r="C45" s="4">
        <v>6</v>
      </c>
    </row>
    <row r="46" spans="1:4" x14ac:dyDescent="0.25">
      <c r="A46" s="3">
        <v>4</v>
      </c>
      <c r="B46">
        <v>1</v>
      </c>
      <c r="C46" s="4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facturas</vt:lpstr>
      <vt:lpstr>productos</vt:lpstr>
      <vt:lpstr>transacciones_financieras</vt:lpstr>
      <vt:lpstr>ventas</vt:lpstr>
      <vt:lpstr>compras</vt:lpstr>
      <vt:lpstr>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2023-06-28T02:56:56Z</dcterms:created>
  <dcterms:modified xsi:type="dcterms:W3CDTF">2023-06-28T13:34:59Z</dcterms:modified>
</cp:coreProperties>
</file>