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atalia\Desktop\"/>
    </mc:Choice>
  </mc:AlternateContent>
  <bookViews>
    <workbookView xWindow="0" yWindow="0" windowWidth="20490" windowHeight="6930"/>
  </bookViews>
  <sheets>
    <sheet name="OPIS" sheetId="1" r:id="rId1"/>
    <sheet name="DANE" sheetId="2" r:id="rId2"/>
    <sheet name="Wizualna Analiza Danych" sheetId="17" r:id="rId3"/>
    <sheet name="Miary Rok 2010" sheetId="13" r:id="rId4"/>
    <sheet name="Porównanie" sheetId="23" r:id="rId5"/>
  </sheets>
  <definedNames>
    <definedName name="_xlnm._FilterDatabase" localSheetId="1" hidden="1">DANE!$A$1:$F$145</definedName>
    <definedName name="_xlchart.v1.0" hidden="1">'Wizualna Analiza Danych'!$A$2:$A$73</definedName>
    <definedName name="_xlchart.v1.1" hidden="1">'Wizualna Analiza Danych'!$B$1</definedName>
    <definedName name="_xlchart.v1.2" hidden="1">'Wizualna Analiza Danych'!$B$2:$B$73</definedName>
    <definedName name="a">#REF!</definedName>
    <definedName name="b">#REF!</definedName>
    <definedName name="I">Porównanie!$B$2:$B$73</definedName>
    <definedName name="II">Porównanie!$C$2:$C$73</definedName>
  </definedNames>
  <calcPr calcId="171027"/>
  <pivotCaches>
    <pivotCache cacheId="0" r:id="rId6"/>
  </pivotCaches>
</workbook>
</file>

<file path=xl/calcChain.xml><?xml version="1.0" encoding="utf-8"?>
<calcChain xmlns="http://schemas.openxmlformats.org/spreadsheetml/2006/main">
  <c r="I10" i="13" l="1"/>
  <c r="I14" i="13"/>
  <c r="Q6" i="23" l="1"/>
  <c r="O6" i="23"/>
  <c r="M6" i="23"/>
  <c r="K6" i="23"/>
  <c r="I6" i="23"/>
  <c r="G6" i="23"/>
  <c r="P24" i="23" l="1"/>
  <c r="I5" i="13" l="1"/>
  <c r="J2" i="17"/>
  <c r="J3" i="17" s="1"/>
  <c r="J4" i="17" s="1"/>
  <c r="J5" i="17" s="1"/>
  <c r="J6" i="17" s="1"/>
  <c r="J7" i="17" s="1"/>
  <c r="J8" i="17" s="1"/>
  <c r="J9" i="17" s="1"/>
  <c r="J10" i="17" s="1"/>
  <c r="J11" i="17" s="1"/>
  <c r="J12" i="17" s="1"/>
  <c r="J13" i="17" s="1"/>
  <c r="J14" i="17" s="1"/>
  <c r="I6" i="17" l="1"/>
  <c r="I5" i="17"/>
  <c r="I8" i="17" s="1"/>
  <c r="M4" i="23" l="1"/>
  <c r="G25" i="23"/>
  <c r="G24" i="23"/>
  <c r="N25" i="23"/>
  <c r="O25" i="23" s="1"/>
  <c r="M25" i="23"/>
  <c r="Q25" i="23" s="1"/>
  <c r="L25" i="23"/>
  <c r="P25" i="23" s="1"/>
  <c r="K25" i="23"/>
  <c r="J25" i="23"/>
  <c r="I25" i="23"/>
  <c r="H25" i="23"/>
  <c r="N24" i="23"/>
  <c r="O24" i="23" s="1"/>
  <c r="M24" i="23"/>
  <c r="Q24" i="23" s="1"/>
  <c r="K24" i="23"/>
  <c r="J24" i="23"/>
  <c r="I24" i="23"/>
  <c r="H24" i="23"/>
  <c r="H26" i="23" s="1"/>
  <c r="I4" i="23"/>
  <c r="I5" i="23"/>
  <c r="K5" i="23"/>
  <c r="G4" i="23"/>
  <c r="M5" i="23"/>
  <c r="O5" i="23"/>
  <c r="P5" i="23" s="1"/>
  <c r="O4" i="23"/>
  <c r="K4" i="23"/>
  <c r="G5" i="23"/>
  <c r="Q5" i="23"/>
  <c r="Q4" i="23"/>
  <c r="P4" i="23" l="1"/>
  <c r="G26" i="23"/>
  <c r="I26" i="23"/>
  <c r="J26" i="23"/>
  <c r="K26" i="23"/>
  <c r="N5" i="23"/>
  <c r="H4" i="23"/>
  <c r="H5" i="23"/>
  <c r="N4" i="23"/>
  <c r="J5" i="23"/>
  <c r="J4" i="23"/>
  <c r="L5" i="23"/>
  <c r="L4" i="23"/>
  <c r="I11" i="13"/>
  <c r="I13" i="13" l="1"/>
  <c r="I12" i="13"/>
  <c r="I20" i="13" l="1"/>
  <c r="I19" i="13"/>
  <c r="I18" i="13"/>
  <c r="I17" i="13"/>
  <c r="I9" i="13"/>
  <c r="I4" i="13"/>
  <c r="I6" i="13" l="1"/>
  <c r="I7" i="13"/>
  <c r="I21" i="13"/>
  <c r="I22" i="13" s="1"/>
  <c r="I8" i="13"/>
  <c r="I23" i="13" l="1"/>
</calcChain>
</file>

<file path=xl/sharedStrings.xml><?xml version="1.0" encoding="utf-8"?>
<sst xmlns="http://schemas.openxmlformats.org/spreadsheetml/2006/main" count="1110" uniqueCount="365">
  <si>
    <t>Kategoria:</t>
  </si>
  <si>
    <t>KULTURA FIZYCZNA, SPORT I REKREACJA</t>
  </si>
  <si>
    <t>Dane dotyczące klubów sportowych (łącznie z klubami resortów obrony narodowej i spraw wewnętrznych, SALOS i UKS oraz wyznaniowymi) i ćwiczących w sekcjach sportowych wg dyscyplin - (spr. KFT-1). Osoba ćwicząca może być wykazana wielokrotnie, jeśli uprawia więcej niż jedną dyscyplinę sportu.</t>
  </si>
  <si>
    <t>Grupa:</t>
  </si>
  <si>
    <t>SPORT</t>
  </si>
  <si>
    <t>Podgrupa:</t>
  </si>
  <si>
    <t>Ćwiczący w sekcjach sportowych wg sportów - gry zespołowe</t>
  </si>
  <si>
    <t>Ćwiczący mogą być liczeni kilkakrotnie jeśli w klubie sportowym występują w kilku dziedzinach czy dyscyplinach.</t>
  </si>
  <si>
    <t>Data ostatniej aktualizacji:</t>
  </si>
  <si>
    <t>2016-02-06</t>
  </si>
  <si>
    <t>Wymiary:</t>
  </si>
  <si>
    <t>Gry zespołowe; Grupy osób; Rok</t>
  </si>
  <si>
    <t>Przypisy:</t>
  </si>
  <si>
    <t>Znak '-' oznacza brak danych; n - Dana jeszcze niedostępna, będzie dostępna</t>
  </si>
  <si>
    <t>Kod</t>
  </si>
  <si>
    <t>Nazwa</t>
  </si>
  <si>
    <t>Gry zespołowe</t>
  </si>
  <si>
    <t>Grupy osób</t>
  </si>
  <si>
    <t>Rok</t>
  </si>
  <si>
    <t>Wartosc</t>
  </si>
  <si>
    <t>1101500000</t>
  </si>
  <si>
    <t>PODREGION 15 - ŁÓDZKI</t>
  </si>
  <si>
    <t>ogółem</t>
  </si>
  <si>
    <t>2010</t>
  </si>
  <si>
    <t>2014</t>
  </si>
  <si>
    <t>piłka ręczna</t>
  </si>
  <si>
    <t>1101600000</t>
  </si>
  <si>
    <t>PODREGION 16 - M. ŁÓDŹ</t>
  </si>
  <si>
    <t>1101700000</t>
  </si>
  <si>
    <t>PODREGION 17 - PIOTRKOWSKI</t>
  </si>
  <si>
    <t>1101800000</t>
  </si>
  <si>
    <t>PODREGION 18 - SIERADZKI</t>
  </si>
  <si>
    <t>1101900000</t>
  </si>
  <si>
    <t>PODREGION 19 - SKIERNIEWICKI</t>
  </si>
  <si>
    <t>1142500000</t>
  </si>
  <si>
    <t>PODREGION 25 - CIECHANOWSKI</t>
  </si>
  <si>
    <t>1142600000</t>
  </si>
  <si>
    <t>PODREGION 26 - OSTROŁĘCKI</t>
  </si>
  <si>
    <t>1142700000</t>
  </si>
  <si>
    <t>PODREGION 27 - RADOMSKI</t>
  </si>
  <si>
    <t>1142800000</t>
  </si>
  <si>
    <t>PODREGION 28 - M. ST. WARSZAWA</t>
  </si>
  <si>
    <t>1142900000</t>
  </si>
  <si>
    <t>PODREGION 29 - WARSZAWSKI WSCHODNI</t>
  </si>
  <si>
    <t>1143000000</t>
  </si>
  <si>
    <t>PODREGION 30 - WARSZAWSKI ZACHODNI</t>
  </si>
  <si>
    <t>1147000000</t>
  </si>
  <si>
    <t>PODREGION 70 - PŁOCKI</t>
  </si>
  <si>
    <t>1147100000</t>
  </si>
  <si>
    <t>PODREGION 71 - SIEDLECKI</t>
  </si>
  <si>
    <t>2122000000</t>
  </si>
  <si>
    <t>PODREGION 20 - KRAKOWSKI</t>
  </si>
  <si>
    <t>2122100000</t>
  </si>
  <si>
    <t>PODREGION 21 - M. KRAKÓW</t>
  </si>
  <si>
    <t>2122200000</t>
  </si>
  <si>
    <t>PODREGION 22 - NOWOSĄDECKI</t>
  </si>
  <si>
    <t>2122300000</t>
  </si>
  <si>
    <t>PODREGION 23 - OŚWIĘCIMSKI</t>
  </si>
  <si>
    <t>2122400000</t>
  </si>
  <si>
    <t>PODREGION 24 - TARNOWSKI</t>
  </si>
  <si>
    <t>2126900000</t>
  </si>
  <si>
    <t>PODREGION 69 - NOWOTARSKI</t>
  </si>
  <si>
    <t>2244400000</t>
  </si>
  <si>
    <t>PODREGION 44 - BIELSKI</t>
  </si>
  <si>
    <t>2244500000</t>
  </si>
  <si>
    <t>PODREGION 45 - BYTOMSKI</t>
  </si>
  <si>
    <t>2244600000</t>
  </si>
  <si>
    <t>PODREGION 46 - CZĘSTOCHOWSKI</t>
  </si>
  <si>
    <t>2244700000</t>
  </si>
  <si>
    <t>PODREGION 47 - GLIWICKI</t>
  </si>
  <si>
    <t>2244800000</t>
  </si>
  <si>
    <t>PODREGION 48 - KATOWICKI</t>
  </si>
  <si>
    <t>2244900000</t>
  </si>
  <si>
    <t>PODREGION 49 - RYBNICKI</t>
  </si>
  <si>
    <t>2245000000</t>
  </si>
  <si>
    <t>PODREGION 50 - SOSNOWIECKI</t>
  </si>
  <si>
    <t>2245100000</t>
  </si>
  <si>
    <t>PODREGION 51 - TYSKI</t>
  </si>
  <si>
    <t>3060900000</t>
  </si>
  <si>
    <t>PODREGION   9 - BIALSKI</t>
  </si>
  <si>
    <t>3061000000</t>
  </si>
  <si>
    <t>PODREGION 10 - CHEŁMSKO-ZAMOJSKI</t>
  </si>
  <si>
    <t>3061100000</t>
  </si>
  <si>
    <t>PODREGION 11 - LUBELSKI</t>
  </si>
  <si>
    <t>3061200000</t>
  </si>
  <si>
    <t>PODREGION 12 - PUŁAWSKI</t>
  </si>
  <si>
    <t>3183300000</t>
  </si>
  <si>
    <t>PODREGION 33 - KROŚNIEŃSKI</t>
  </si>
  <si>
    <t>3183400000</t>
  </si>
  <si>
    <t>PODREGION 34 - PRZEMYSKI</t>
  </si>
  <si>
    <t>3183500000</t>
  </si>
  <si>
    <t>PODREGION 35 - RZESZOWSKI</t>
  </si>
  <si>
    <t>3183600000</t>
  </si>
  <si>
    <t>PODREGION 36 - TARNOBRZESKI</t>
  </si>
  <si>
    <t>3203700000</t>
  </si>
  <si>
    <t>PODREGION 37 - BIAŁOSTOCKI</t>
  </si>
  <si>
    <t>3203800000</t>
  </si>
  <si>
    <t>PODREGION 38 - ŁOMŻYŃSKI</t>
  </si>
  <si>
    <t>3203900000</t>
  </si>
  <si>
    <t>PODREGION 39 - SUWALSKI</t>
  </si>
  <si>
    <t>3265200000</t>
  </si>
  <si>
    <t>PODREGION 52 - KIELECKI</t>
  </si>
  <si>
    <t>3265300000</t>
  </si>
  <si>
    <t>PODREGION 53 - SANDOMIERSKO-JĘDRZEJOWSKI</t>
  </si>
  <si>
    <t>4081300000</t>
  </si>
  <si>
    <t>PODREGION 13 - GORZOWSKI</t>
  </si>
  <si>
    <t>4081400000</t>
  </si>
  <si>
    <t>PODREGION 14 - ZIELONOGÓRSKI</t>
  </si>
  <si>
    <t>4305700000</t>
  </si>
  <si>
    <t>PODREGION 57 - KALISKI</t>
  </si>
  <si>
    <t>4305800000</t>
  </si>
  <si>
    <t>PODREGION 58 - KONIŃSKI</t>
  </si>
  <si>
    <t>4305900000</t>
  </si>
  <si>
    <t>PODREGION 59 - LESZCZYŃSKI</t>
  </si>
  <si>
    <t>4306000000</t>
  </si>
  <si>
    <t>PODREGION 60 - PILSKI</t>
  </si>
  <si>
    <t>4306100000</t>
  </si>
  <si>
    <t>PODREGION 61 - POZNAŃSKI</t>
  </si>
  <si>
    <t>4306200000</t>
  </si>
  <si>
    <t>PODREGION 62 - M. POZNAŃ</t>
  </si>
  <si>
    <t>4326300000</t>
  </si>
  <si>
    <t>PODREGION 63 - KOSZALIŃSKI</t>
  </si>
  <si>
    <t>4326400000</t>
  </si>
  <si>
    <t>PODREGION 64 - SZCZECINECKO-PYRZYCKI</t>
  </si>
  <si>
    <t>4326500000</t>
  </si>
  <si>
    <t>PODREGION 65 - M. SZCZECIN</t>
  </si>
  <si>
    <t>4326600000</t>
  </si>
  <si>
    <t>PODREGION 66 - SZCZECIŃSKI</t>
  </si>
  <si>
    <t>5020100000</t>
  </si>
  <si>
    <t>PODREGION 1 - JELENIOGÓRSKI</t>
  </si>
  <si>
    <t>5020200000</t>
  </si>
  <si>
    <t>PODREGION 2 - LEGNICKO-GŁOGOWSKI</t>
  </si>
  <si>
    <t>5020300000</t>
  </si>
  <si>
    <t>PODREGION 3 - WAŁBRZYSKI</t>
  </si>
  <si>
    <t>5020400000</t>
  </si>
  <si>
    <t>PODREGION 4 - WROCŁAWSKI</t>
  </si>
  <si>
    <t>5020500000</t>
  </si>
  <si>
    <t>PODREGION 5 - M. WROCŁAW</t>
  </si>
  <si>
    <t>5163100000</t>
  </si>
  <si>
    <t>PODREGION 31 - NYSKI</t>
  </si>
  <si>
    <t>5163200000</t>
  </si>
  <si>
    <t>PODREGION 32 - OPOLSKI</t>
  </si>
  <si>
    <t>6040600000</t>
  </si>
  <si>
    <t>PODREGION 6 - BYDGOSKO-TORUŃSKI</t>
  </si>
  <si>
    <t>6040700000</t>
  </si>
  <si>
    <t>PODREGION 7 - GRUDZIĄDZKI</t>
  </si>
  <si>
    <t>6040800000</t>
  </si>
  <si>
    <t>PODREGION 8 - WŁOCŁAWSKI</t>
  </si>
  <si>
    <t>6046700000</t>
  </si>
  <si>
    <t>PODREGION 67 - INOWROCŁAWSKI</t>
  </si>
  <si>
    <t>6046800000</t>
  </si>
  <si>
    <t>PODREGION 68 - ŚWIECKI</t>
  </si>
  <si>
    <t>6224000000</t>
  </si>
  <si>
    <t>PODREGION 40 - GDAŃSKI</t>
  </si>
  <si>
    <t>6224100000</t>
  </si>
  <si>
    <t>PODREGION 41 - SŁUPSKI</t>
  </si>
  <si>
    <t>6224200000</t>
  </si>
  <si>
    <t>PODREGION 42 - STAROGARDZKI</t>
  </si>
  <si>
    <t>6224300000</t>
  </si>
  <si>
    <t>PODREGION 43 - TRÓJMIEJSKI</t>
  </si>
  <si>
    <t>6227200000</t>
  </si>
  <si>
    <t>PODREGION 72 - CHOJNICKI</t>
  </si>
  <si>
    <t>6285400000</t>
  </si>
  <si>
    <t>PODREGION 54 - ELBLĄSKI</t>
  </si>
  <si>
    <t>6285500000</t>
  </si>
  <si>
    <t>PODREGION 55 - EŁCKI</t>
  </si>
  <si>
    <t>6285600000</t>
  </si>
  <si>
    <t>PODREGION 56 - OLSZTYŃSKI</t>
  </si>
  <si>
    <t>MIARY KLASYCZNE</t>
  </si>
  <si>
    <t>MIARY POZYCYJNE</t>
  </si>
  <si>
    <t>Suma z Wartosc</t>
  </si>
  <si>
    <t>Miary</t>
  </si>
  <si>
    <t>Średnia</t>
  </si>
  <si>
    <t>Odchylenie Standardowe</t>
  </si>
  <si>
    <t>Współczynnik zmienności</t>
  </si>
  <si>
    <t>Typowy obszar - lewy koniec</t>
  </si>
  <si>
    <t>Typowy obszar - prawy koniec</t>
  </si>
  <si>
    <t>Wsp. Asymetrii</t>
  </si>
  <si>
    <t>Wsp. Koncentracji</t>
  </si>
  <si>
    <t>Dominanta/Moda</t>
  </si>
  <si>
    <t>Kwartyl 1</t>
  </si>
  <si>
    <t>Mediana</t>
  </si>
  <si>
    <t>Kwartyl 3</t>
  </si>
  <si>
    <t>Odch. Ćwiartkowe</t>
  </si>
  <si>
    <t>Poz. Wsp. Zmienności</t>
  </si>
  <si>
    <t>Moda</t>
  </si>
  <si>
    <t>Liczebność mody</t>
  </si>
  <si>
    <t>Minimum</t>
  </si>
  <si>
    <t>15 - ŁÓDZKI</t>
  </si>
  <si>
    <t>16 - M. ŁÓDŹ</t>
  </si>
  <si>
    <t>17 - PIOTRKOWSKI</t>
  </si>
  <si>
    <t>18 - SIERADZKI</t>
  </si>
  <si>
    <t>19 - SKIERNIEWICKI</t>
  </si>
  <si>
    <t>25 - CIECHANOWSKI</t>
  </si>
  <si>
    <t>26 - OSTROŁĘCKI</t>
  </si>
  <si>
    <t>27 - RADOMSKI</t>
  </si>
  <si>
    <t>28 - M. ST. WARSZAWA</t>
  </si>
  <si>
    <t>29 - WARSZAWSKI WSCHODNI</t>
  </si>
  <si>
    <t>30 - WARSZAWSKI ZACHODNI</t>
  </si>
  <si>
    <t>70 - PŁOCKI</t>
  </si>
  <si>
    <t>71 - SIEDLECKI</t>
  </si>
  <si>
    <t>20 - KRAKOWSKI</t>
  </si>
  <si>
    <t>21 - M. KRAKÓW</t>
  </si>
  <si>
    <t>22 - NOWOSĄDECKI</t>
  </si>
  <si>
    <t>23 - OŚWIĘCIMSKI</t>
  </si>
  <si>
    <t>24 - TARNOWSKI</t>
  </si>
  <si>
    <t>69 - NOWOTARSKI</t>
  </si>
  <si>
    <t>44 - BIELSKI</t>
  </si>
  <si>
    <t>45 - BYTOMSKI</t>
  </si>
  <si>
    <t>46 - CZĘSTOCHOWSKI</t>
  </si>
  <si>
    <t>47 - GLIWICKI</t>
  </si>
  <si>
    <t>48 - KATOWICKI</t>
  </si>
  <si>
    <t>49 - RYBNICKI</t>
  </si>
  <si>
    <t>50 - SOSNOWIECKI</t>
  </si>
  <si>
    <t>51 - TYSKI</t>
  </si>
  <si>
    <t xml:space="preserve">  9 - BIALSKI</t>
  </si>
  <si>
    <t>10 - CHEŁMSKO-ZAMOJSKI</t>
  </si>
  <si>
    <t>11 - LUBELSKI</t>
  </si>
  <si>
    <t>12 - PUŁAWSKI</t>
  </si>
  <si>
    <t>33 - KROŚNIEŃSKI</t>
  </si>
  <si>
    <t>34 - PRZEMYSKI</t>
  </si>
  <si>
    <t>35 - RZESZOWSKI</t>
  </si>
  <si>
    <t>36 - TARNOBRZESKI</t>
  </si>
  <si>
    <t>37 - BIAŁOSTOCKI</t>
  </si>
  <si>
    <t>38 - ŁOMŻYŃSKI</t>
  </si>
  <si>
    <t>39 - SUWALSKI</t>
  </si>
  <si>
    <t>52 - KIELECKI</t>
  </si>
  <si>
    <t>53 - SANDOMIERSKO-JĘDRZEJOWSKI</t>
  </si>
  <si>
    <t>13 - GORZOWSKI</t>
  </si>
  <si>
    <t>14 - ZIELONOGÓRSKI</t>
  </si>
  <si>
    <t>57 - KALISKI</t>
  </si>
  <si>
    <t>58 - KONIŃSKI</t>
  </si>
  <si>
    <t>59 - LESZCZYŃSKI</t>
  </si>
  <si>
    <t>60 - PILSKI</t>
  </si>
  <si>
    <t>61 - POZNAŃSKI</t>
  </si>
  <si>
    <t>62 - M. POZNAŃ</t>
  </si>
  <si>
    <t>63 - KOSZALIŃSKI</t>
  </si>
  <si>
    <t>64 - SZCZECINECKO-PYRZYCKI</t>
  </si>
  <si>
    <t>65 - M. SZCZECIN</t>
  </si>
  <si>
    <t>66 - SZCZECIŃSKI</t>
  </si>
  <si>
    <t>1 - JELENIOGÓRSKI</t>
  </si>
  <si>
    <t>2 - LEGNICKO-GŁOGOWSKI</t>
  </si>
  <si>
    <t>3 - WAŁBRZYSKI</t>
  </si>
  <si>
    <t>4 - WROCŁAWSKI</t>
  </si>
  <si>
    <t>5 - M. WROCŁAW</t>
  </si>
  <si>
    <t>31 - NYSKI</t>
  </si>
  <si>
    <t>32 - OPOLSKI</t>
  </si>
  <si>
    <t>6 - BYDGOSKO-TORUŃSKI</t>
  </si>
  <si>
    <t>7 - GRUDZIĄDZKI</t>
  </si>
  <si>
    <t>8 - WŁOCŁAWSKI</t>
  </si>
  <si>
    <t>67 - INOWROCŁAWSKI</t>
  </si>
  <si>
    <t>68 - ŚWIECKI</t>
  </si>
  <si>
    <t>40 - GDAŃSKI</t>
  </si>
  <si>
    <t>41 - SŁUPSKI</t>
  </si>
  <si>
    <t>42 - STAROGARDZKI</t>
  </si>
  <si>
    <t>43 - TRÓJMIEJSKI</t>
  </si>
  <si>
    <t>72 - CHOJNICKI</t>
  </si>
  <si>
    <t>54 - ELBLĄSKI</t>
  </si>
  <si>
    <t>55 - EŁCKI</t>
  </si>
  <si>
    <t>56 - OLSZTYŃSKI</t>
  </si>
  <si>
    <t>Błąd standardowy</t>
  </si>
  <si>
    <t>Tryb</t>
  </si>
  <si>
    <t>Odchylenie standardowe</t>
  </si>
  <si>
    <t>Wariancja próbki</t>
  </si>
  <si>
    <t>Kurtoza</t>
  </si>
  <si>
    <t>Skośność</t>
  </si>
  <si>
    <t>Zakres</t>
  </si>
  <si>
    <t>Maksimum</t>
  </si>
  <si>
    <t>Suma</t>
  </si>
  <si>
    <t>Licznik</t>
  </si>
  <si>
    <t xml:space="preserve"> 15 - ŁÓDZKI</t>
  </si>
  <si>
    <t xml:space="preserve"> 16 - M. ŁÓDŹ</t>
  </si>
  <si>
    <t xml:space="preserve"> 17 - PIOTRKOWSKI</t>
  </si>
  <si>
    <t xml:space="preserve"> 18 - SIERADZKI</t>
  </si>
  <si>
    <t xml:space="preserve"> 19 - SKIERNIEWICKI</t>
  </si>
  <si>
    <t xml:space="preserve"> 25 - CIECHANOWSKI</t>
  </si>
  <si>
    <t xml:space="preserve"> 26 - OSTROŁĘCKI</t>
  </si>
  <si>
    <t xml:space="preserve"> 27 - RADOMSKI</t>
  </si>
  <si>
    <t xml:space="preserve"> 28 - M. ST. WARSZAWA</t>
  </si>
  <si>
    <t xml:space="preserve"> 29 - WARSZAWSKI WSCHODNI</t>
  </si>
  <si>
    <t xml:space="preserve"> 30 - WARSZAWSKI ZACHODNI</t>
  </si>
  <si>
    <t xml:space="preserve"> 70 - PŁOCKI</t>
  </si>
  <si>
    <t xml:space="preserve"> 71 - SIEDLECKI</t>
  </si>
  <si>
    <t xml:space="preserve"> 20 - KRAKOWSKI</t>
  </si>
  <si>
    <t xml:space="preserve"> 21 - M. KRAKÓW</t>
  </si>
  <si>
    <t xml:space="preserve"> 22 - NOWOSĄDECKI</t>
  </si>
  <si>
    <t xml:space="preserve"> 23 - OŚWIĘCIMSKI</t>
  </si>
  <si>
    <t xml:space="preserve"> 24 - TARNOWSKI</t>
  </si>
  <si>
    <t xml:space="preserve"> 69 - NOWOTARSKI</t>
  </si>
  <si>
    <t xml:space="preserve"> 44 - BIELSKI</t>
  </si>
  <si>
    <t xml:space="preserve"> 45 - BYTOMSKI</t>
  </si>
  <si>
    <t xml:space="preserve"> 46 - CZĘSTOCHOWSKI</t>
  </si>
  <si>
    <t xml:space="preserve"> 47 - GLIWICKI</t>
  </si>
  <si>
    <t xml:space="preserve"> 48 - KATOWICKI</t>
  </si>
  <si>
    <t xml:space="preserve"> 49 - RYBNICKI</t>
  </si>
  <si>
    <t xml:space="preserve"> 50 - SOSNOWIECKI</t>
  </si>
  <si>
    <t xml:space="preserve"> 51 - TYSKI</t>
  </si>
  <si>
    <t xml:space="preserve">   9 - BIALSKI</t>
  </si>
  <si>
    <t xml:space="preserve"> 10 - CHEŁMSKO-ZAMOJSKI</t>
  </si>
  <si>
    <t xml:space="preserve"> 11 - LUBELSKI</t>
  </si>
  <si>
    <t xml:space="preserve"> 12 - PUŁAWSKI</t>
  </si>
  <si>
    <t xml:space="preserve"> 33 - KROŚNIEŃSKI</t>
  </si>
  <si>
    <t xml:space="preserve"> 34 - PRZEMYSKI</t>
  </si>
  <si>
    <t xml:space="preserve"> 35 - RZESZOWSKI</t>
  </si>
  <si>
    <t xml:space="preserve"> 36 - TARNOBRZESKI</t>
  </si>
  <si>
    <t xml:space="preserve"> 37 - BIAŁOSTOCKI</t>
  </si>
  <si>
    <t xml:space="preserve"> 38 - ŁOMŻYŃSKI</t>
  </si>
  <si>
    <t xml:space="preserve"> 39 - SUWALSKI</t>
  </si>
  <si>
    <t xml:space="preserve"> 52 - KIELECKI</t>
  </si>
  <si>
    <t xml:space="preserve"> 53 - SANDOMIERSKO-JĘDRZEJOWSKI</t>
  </si>
  <si>
    <t xml:space="preserve"> 13 - GORZOWSKI</t>
  </si>
  <si>
    <t xml:space="preserve"> 14 - ZIELONOGÓRSKI</t>
  </si>
  <si>
    <t xml:space="preserve"> 57 - KALISKI</t>
  </si>
  <si>
    <t xml:space="preserve"> 58 - KONIŃSKI</t>
  </si>
  <si>
    <t xml:space="preserve"> 59 - LESZCZYŃSKI</t>
  </si>
  <si>
    <t xml:space="preserve"> 60 - PILSKI</t>
  </si>
  <si>
    <t xml:space="preserve"> 61 - POZNAŃSKI</t>
  </si>
  <si>
    <t xml:space="preserve"> 62 - M. POZNAŃ</t>
  </si>
  <si>
    <t xml:space="preserve"> 63 - KOSZALIŃSKI</t>
  </si>
  <si>
    <t xml:space="preserve"> 64 - SZCZECINECKO-PYRZYCKI</t>
  </si>
  <si>
    <t xml:space="preserve"> 65 - M. SZCZECIN</t>
  </si>
  <si>
    <t xml:space="preserve"> 66 - SZCZECIŃSKI</t>
  </si>
  <si>
    <t xml:space="preserve"> 1 - JELENIOGÓRSKI</t>
  </si>
  <si>
    <t xml:space="preserve"> 2 - LEGNICKO-GŁOGOWSKI</t>
  </si>
  <si>
    <t xml:space="preserve"> 3 - WAŁBRZYSKI</t>
  </si>
  <si>
    <t xml:space="preserve"> 4 - WROCŁAWSKI</t>
  </si>
  <si>
    <t xml:space="preserve"> 5 - M. WROCŁAW</t>
  </si>
  <si>
    <t xml:space="preserve"> 31 - NYSKI</t>
  </si>
  <si>
    <t xml:space="preserve"> 32 - OPOLSKI</t>
  </si>
  <si>
    <t xml:space="preserve"> 6 - BYDGOSKO-TORUŃSKI</t>
  </si>
  <si>
    <t xml:space="preserve"> 7 - GRUDZIĄDZKI</t>
  </si>
  <si>
    <t xml:space="preserve"> 8 - WŁOCŁAWSKI</t>
  </si>
  <si>
    <t xml:space="preserve"> 67 - INOWROCŁAWSKI</t>
  </si>
  <si>
    <t xml:space="preserve"> 68 - ŚWIECKI</t>
  </si>
  <si>
    <t xml:space="preserve"> 40 - GDAŃSKI</t>
  </si>
  <si>
    <t xml:space="preserve"> 41 - SŁUPSKI</t>
  </si>
  <si>
    <t xml:space="preserve"> 42 - STAROGARDZKI</t>
  </si>
  <si>
    <t xml:space="preserve"> 43 - TRÓJMIEJSKI</t>
  </si>
  <si>
    <t xml:space="preserve"> 72 - CHOJNICKI</t>
  </si>
  <si>
    <t xml:space="preserve"> 54 - ELBLĄSKI</t>
  </si>
  <si>
    <t xml:space="preserve"> 55 - EŁCKI</t>
  </si>
  <si>
    <t xml:space="preserve"> 56 - OLSZTYŃSKI</t>
  </si>
  <si>
    <t>Min</t>
  </si>
  <si>
    <t>Max</t>
  </si>
  <si>
    <t xml:space="preserve"> Rok 2010</t>
  </si>
  <si>
    <t xml:space="preserve"> Rok 2014</t>
  </si>
  <si>
    <t>Liczebność</t>
  </si>
  <si>
    <t>Kwartyl 2</t>
  </si>
  <si>
    <t>Minnimum</t>
  </si>
  <si>
    <t>Maximum</t>
  </si>
  <si>
    <t>max</t>
  </si>
  <si>
    <t>min</t>
  </si>
  <si>
    <t>Zbiór danych (koszyk)</t>
  </si>
  <si>
    <t>Więcej</t>
  </si>
  <si>
    <t>Częstość</t>
  </si>
  <si>
    <t>Poz Wsp. Asymetrii</t>
  </si>
  <si>
    <t>Liczebnośc MAX</t>
  </si>
  <si>
    <t>Liczebnośc MIN</t>
  </si>
  <si>
    <t>Stosunek 2010/2014</t>
  </si>
  <si>
    <t>Dane 2010 i 2014</t>
  </si>
  <si>
    <t>k</t>
  </si>
  <si>
    <t>h</t>
  </si>
  <si>
    <t>Histogram</t>
  </si>
  <si>
    <t>histogram</t>
  </si>
  <si>
    <t>Poniższy wykres przedstawia wybrane podregiony w Polsce w roku 2010 pod względem liczby osób grających w piłkę ręczną. Na poniższym wykresie widać duże zróżnicowanie pomiędzy podregionami. Największą wartość ma podregion Tarnobrzeski. Na wykresie również przedstawiona jest wartość średniej jak również mediany, pozwala to zauważyć asymetrię prawostronną.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</si>
</sst>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name val="Calibri"/>
    </font>
    <font>
      <sz val="11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</font>
    <font>
      <b/>
      <sz val="11"/>
      <color theme="1"/>
      <name val="Calibri"/>
      <family val="2"/>
      <charset val="238"/>
    </font>
    <font>
      <i/>
      <sz val="11"/>
      <name val="Calibri"/>
      <family val="2"/>
      <charset val="238"/>
    </font>
    <font>
      <b/>
      <sz val="11"/>
      <color theme="9" tint="-0.249977111117893"/>
      <name val="Calibri"/>
      <family val="2"/>
      <charset val="238"/>
    </font>
    <font>
      <sz val="11"/>
      <color theme="9" tint="-0.249977111117893"/>
      <name val="Calibri"/>
      <family val="2"/>
      <charset val="238"/>
    </font>
    <font>
      <sz val="11"/>
      <color theme="7"/>
      <name val="Calibri"/>
      <family val="2"/>
      <charset val="238"/>
    </font>
    <font>
      <b/>
      <sz val="11"/>
      <color theme="7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41">
    <xf numFmtId="0" fontId="0" fillId="0" borderId="0" xfId="0" applyNumberFormat="1" applyFont="1"/>
    <xf numFmtId="0" fontId="0" fillId="0" borderId="0" xfId="0" applyNumberFormat="1" applyFont="1" applyAlignment="1">
      <alignment vertical="top"/>
    </xf>
    <xf numFmtId="0" fontId="0" fillId="0" borderId="0" xfId="0" applyNumberFormat="1" applyFont="1" applyAlignment="1">
      <alignment vertical="top" wrapText="1"/>
    </xf>
    <xf numFmtId="1" fontId="0" fillId="0" borderId="0" xfId="0" applyNumberFormat="1" applyFont="1"/>
    <xf numFmtId="0" fontId="0" fillId="0" borderId="0" xfId="0" pivotButton="1" applyNumberFormat="1" applyFont="1"/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left"/>
    </xf>
    <xf numFmtId="9" fontId="0" fillId="0" borderId="0" xfId="1" applyFont="1"/>
    <xf numFmtId="4" fontId="0" fillId="0" borderId="0" xfId="0" applyNumberFormat="1" applyFont="1"/>
    <xf numFmtId="0" fontId="4" fillId="0" borderId="0" xfId="0" applyNumberFormat="1" applyFont="1"/>
    <xf numFmtId="3" fontId="0" fillId="0" borderId="0" xfId="0" applyNumberFormat="1" applyFont="1"/>
    <xf numFmtId="0" fontId="5" fillId="2" borderId="1" xfId="0" applyNumberFormat="1" applyFont="1" applyFill="1" applyBorder="1"/>
    <xf numFmtId="0" fontId="0" fillId="0" borderId="0" xfId="0" applyNumberFormat="1" applyFill="1" applyBorder="1" applyAlignment="1"/>
    <xf numFmtId="0" fontId="0" fillId="0" borderId="3" xfId="0" applyNumberFormat="1" applyFill="1" applyBorder="1" applyAlignment="1"/>
    <xf numFmtId="0" fontId="6" fillId="0" borderId="4" xfId="0" applyNumberFormat="1" applyFont="1" applyFill="1" applyBorder="1" applyAlignment="1">
      <alignment horizontal="centerContinuous"/>
    </xf>
    <xf numFmtId="0" fontId="1" fillId="0" borderId="0" xfId="0" applyNumberFormat="1" applyFont="1"/>
    <xf numFmtId="0" fontId="5" fillId="2" borderId="1" xfId="0" applyFont="1" applyFill="1" applyBorder="1"/>
    <xf numFmtId="2" fontId="0" fillId="0" borderId="0" xfId="0" applyNumberFormat="1" applyFont="1"/>
    <xf numFmtId="2" fontId="0" fillId="0" borderId="0" xfId="1" applyNumberFormat="1" applyFont="1"/>
    <xf numFmtId="3" fontId="0" fillId="0" borderId="2" xfId="0" applyNumberFormat="1" applyFont="1" applyBorder="1"/>
    <xf numFmtId="3" fontId="4" fillId="0" borderId="2" xfId="0" applyNumberFormat="1" applyFont="1" applyBorder="1"/>
    <xf numFmtId="0" fontId="1" fillId="0" borderId="0" xfId="0" applyNumberFormat="1" applyFont="1" applyBorder="1"/>
    <xf numFmtId="2" fontId="1" fillId="0" borderId="0" xfId="0" applyNumberFormat="1" applyFont="1"/>
    <xf numFmtId="2" fontId="4" fillId="0" borderId="0" xfId="0" applyNumberFormat="1" applyFont="1"/>
    <xf numFmtId="0" fontId="6" fillId="0" borderId="4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 vertical="center"/>
    </xf>
    <xf numFmtId="0" fontId="4" fillId="0" borderId="2" xfId="0" applyNumberFormat="1" applyFont="1" applyBorder="1" applyAlignment="1">
      <alignment horizontal="center" vertical="center" wrapText="1"/>
    </xf>
    <xf numFmtId="2" fontId="0" fillId="0" borderId="0" xfId="0" applyNumberFormat="1" applyFill="1" applyBorder="1" applyAlignment="1"/>
    <xf numFmtId="1" fontId="0" fillId="0" borderId="0" xfId="0" applyNumberFormat="1" applyFill="1" applyBorder="1" applyAlignment="1"/>
    <xf numFmtId="0" fontId="7" fillId="0" borderId="0" xfId="0" applyNumberFormat="1" applyFont="1" applyBorder="1" applyAlignment="1">
      <alignment horizontal="center" vertical="center" wrapText="1"/>
    </xf>
    <xf numFmtId="0" fontId="7" fillId="0" borderId="0" xfId="0" applyNumberFormat="1" applyFont="1" applyAlignment="1">
      <alignment horizontal="center" vertical="center" wrapText="1"/>
    </xf>
    <xf numFmtId="3" fontId="8" fillId="0" borderId="0" xfId="0" applyNumberFormat="1" applyFont="1" applyBorder="1"/>
    <xf numFmtId="0" fontId="8" fillId="0" borderId="0" xfId="0" applyNumberFormat="1" applyFont="1"/>
    <xf numFmtId="2" fontId="9" fillId="0" borderId="0" xfId="0" applyNumberFormat="1" applyFont="1"/>
    <xf numFmtId="0" fontId="1" fillId="0" borderId="0" xfId="0" applyNumberFormat="1" applyFont="1" applyAlignment="1">
      <alignment vertical="top" wrapText="1"/>
    </xf>
    <xf numFmtId="0" fontId="9" fillId="0" borderId="0" xfId="0" applyNumberFormat="1" applyFont="1"/>
    <xf numFmtId="3" fontId="9" fillId="0" borderId="0" xfId="0" applyNumberFormat="1" applyFont="1"/>
    <xf numFmtId="0" fontId="10" fillId="0" borderId="0" xfId="0" applyNumberFormat="1" applyFont="1"/>
    <xf numFmtId="0" fontId="3" fillId="0" borderId="0" xfId="2" applyFont="1" applyFill="1" applyAlignment="1">
      <alignment horizontal="center" vertical="center"/>
    </xf>
    <xf numFmtId="0" fontId="0" fillId="0" borderId="0" xfId="0" applyNumberFormat="1" applyFont="1" applyAlignment="1">
      <alignment wrapText="1"/>
    </xf>
    <xf numFmtId="0" fontId="1" fillId="0" borderId="0" xfId="0" applyNumberFormat="1" applyFont="1" applyAlignment="1">
      <alignment horizontal="right" vertical="center" wrapText="1"/>
    </xf>
  </cellXfs>
  <cellStyles count="4">
    <cellStyle name="Normalny" xfId="0" builtinId="0"/>
    <cellStyle name="Normalny 2" xfId="2"/>
    <cellStyle name="Procentowy" xfId="1" builtinId="5"/>
    <cellStyle name="Procentowy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Wybrane podregiony</a:t>
            </a:r>
            <a:r>
              <a:rPr lang="pl-PL" baseline="0"/>
              <a:t> w Polsce w roku 2010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'Wizualna Analiza Danych'!$B$1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'Wizualna Analiza Danych'!$A$2:$A$73</c:f>
              <c:strCache>
                <c:ptCount val="72"/>
                <c:pt idx="0">
                  <c:v>15 - ŁÓDZKI</c:v>
                </c:pt>
                <c:pt idx="1">
                  <c:v>16 - M. ŁÓDŹ</c:v>
                </c:pt>
                <c:pt idx="2">
                  <c:v>17 - PIOTRKOWSKI</c:v>
                </c:pt>
                <c:pt idx="3">
                  <c:v>18 - SIERADZKI</c:v>
                </c:pt>
                <c:pt idx="4">
                  <c:v>19 - SKIERNIEWICKI</c:v>
                </c:pt>
                <c:pt idx="5">
                  <c:v>25 - CIECHANOWSKI</c:v>
                </c:pt>
                <c:pt idx="6">
                  <c:v>26 - OSTROŁĘCKI</c:v>
                </c:pt>
                <c:pt idx="7">
                  <c:v>27 - RADOMSKI</c:v>
                </c:pt>
                <c:pt idx="8">
                  <c:v>28 - M. ST. WARSZAWA</c:v>
                </c:pt>
                <c:pt idx="9">
                  <c:v>29 - WARSZAWSKI WSCHODNI</c:v>
                </c:pt>
                <c:pt idx="10">
                  <c:v>30 - WARSZAWSKI ZACHODNI</c:v>
                </c:pt>
                <c:pt idx="11">
                  <c:v>70 - PŁOCKI</c:v>
                </c:pt>
                <c:pt idx="12">
                  <c:v>71 - SIEDLECKI</c:v>
                </c:pt>
                <c:pt idx="13">
                  <c:v>20 - KRAKOWSKI</c:v>
                </c:pt>
                <c:pt idx="14">
                  <c:v>21 - M. KRAKÓW</c:v>
                </c:pt>
                <c:pt idx="15">
                  <c:v>22 - NOWOSĄDECKI</c:v>
                </c:pt>
                <c:pt idx="16">
                  <c:v>23 - OŚWIĘCIMSKI</c:v>
                </c:pt>
                <c:pt idx="17">
                  <c:v>24 - TARNOWSKI</c:v>
                </c:pt>
                <c:pt idx="18">
                  <c:v>69 - NOWOTARSKI</c:v>
                </c:pt>
                <c:pt idx="19">
                  <c:v>44 - BIELSKI</c:v>
                </c:pt>
                <c:pt idx="20">
                  <c:v>45 - BYTOMSKI</c:v>
                </c:pt>
                <c:pt idx="21">
                  <c:v>46 - CZĘSTOCHOWSKI</c:v>
                </c:pt>
                <c:pt idx="22">
                  <c:v>47 - GLIWICKI</c:v>
                </c:pt>
                <c:pt idx="23">
                  <c:v>48 - KATOWICKI</c:v>
                </c:pt>
                <c:pt idx="24">
                  <c:v>49 - RYBNICKI</c:v>
                </c:pt>
                <c:pt idx="25">
                  <c:v>50 - SOSNOWIECKI</c:v>
                </c:pt>
                <c:pt idx="26">
                  <c:v>51 - TYSKI</c:v>
                </c:pt>
                <c:pt idx="27">
                  <c:v>  9 - BIALSKI</c:v>
                </c:pt>
                <c:pt idx="28">
                  <c:v>10 - CHEŁMSKO-ZAMOJSKI</c:v>
                </c:pt>
                <c:pt idx="29">
                  <c:v>11 - LUBELSKI</c:v>
                </c:pt>
                <c:pt idx="30">
                  <c:v>12 - PUŁAWSKI</c:v>
                </c:pt>
                <c:pt idx="31">
                  <c:v>33 - KROŚNIEŃSKI</c:v>
                </c:pt>
                <c:pt idx="32">
                  <c:v>34 - PRZEMYSKI</c:v>
                </c:pt>
                <c:pt idx="33">
                  <c:v>35 - RZESZOWSKI</c:v>
                </c:pt>
                <c:pt idx="34">
                  <c:v>36 - TARNOBRZESKI</c:v>
                </c:pt>
                <c:pt idx="35">
                  <c:v>37 - BIAŁOSTOCKI</c:v>
                </c:pt>
                <c:pt idx="36">
                  <c:v>38 - ŁOMŻYŃSKI</c:v>
                </c:pt>
                <c:pt idx="37">
                  <c:v>39 - SUWALSKI</c:v>
                </c:pt>
                <c:pt idx="38">
                  <c:v>52 - KIELECKI</c:v>
                </c:pt>
                <c:pt idx="39">
                  <c:v>53 - SANDOMIERSKO-JĘDRZEJOWSKI</c:v>
                </c:pt>
                <c:pt idx="40">
                  <c:v>13 - GORZOWSKI</c:v>
                </c:pt>
                <c:pt idx="41">
                  <c:v>14 - ZIELONOGÓRSKI</c:v>
                </c:pt>
                <c:pt idx="42">
                  <c:v>57 - KALISKI</c:v>
                </c:pt>
                <c:pt idx="43">
                  <c:v>58 - KONIŃSKI</c:v>
                </c:pt>
                <c:pt idx="44">
                  <c:v>59 - LESZCZYŃSKI</c:v>
                </c:pt>
                <c:pt idx="45">
                  <c:v>60 - PILSKI</c:v>
                </c:pt>
                <c:pt idx="46">
                  <c:v>61 - POZNAŃSKI</c:v>
                </c:pt>
                <c:pt idx="47">
                  <c:v>62 - M. POZNAŃ</c:v>
                </c:pt>
                <c:pt idx="48">
                  <c:v>63 - KOSZALIŃSKI</c:v>
                </c:pt>
                <c:pt idx="49">
                  <c:v>64 - SZCZECINECKO-PYRZYCKI</c:v>
                </c:pt>
                <c:pt idx="50">
                  <c:v>65 - M. SZCZECIN</c:v>
                </c:pt>
                <c:pt idx="51">
                  <c:v>66 - SZCZECIŃSKI</c:v>
                </c:pt>
                <c:pt idx="52">
                  <c:v>1 - JELENIOGÓRSKI</c:v>
                </c:pt>
                <c:pt idx="53">
                  <c:v>2 - LEGNICKO-GŁOGOWSKI</c:v>
                </c:pt>
                <c:pt idx="54">
                  <c:v>3 - WAŁBRZYSKI</c:v>
                </c:pt>
                <c:pt idx="55">
                  <c:v>4 - WROCŁAWSKI</c:v>
                </c:pt>
                <c:pt idx="56">
                  <c:v>5 - M. WROCŁAW</c:v>
                </c:pt>
                <c:pt idx="57">
                  <c:v>31 - NYSKI</c:v>
                </c:pt>
                <c:pt idx="58">
                  <c:v>32 - OPOLSKI</c:v>
                </c:pt>
                <c:pt idx="59">
                  <c:v>6 - BYDGOSKO-TORUŃSKI</c:v>
                </c:pt>
                <c:pt idx="60">
                  <c:v>7 - GRUDZIĄDZKI</c:v>
                </c:pt>
                <c:pt idx="61">
                  <c:v>8 - WŁOCŁAWSKI</c:v>
                </c:pt>
                <c:pt idx="62">
                  <c:v>67 - INOWROCŁAWSKI</c:v>
                </c:pt>
                <c:pt idx="63">
                  <c:v>68 - ŚWIECKI</c:v>
                </c:pt>
                <c:pt idx="64">
                  <c:v>40 - GDAŃSKI</c:v>
                </c:pt>
                <c:pt idx="65">
                  <c:v>41 - SŁUPSKI</c:v>
                </c:pt>
                <c:pt idx="66">
                  <c:v>42 - STAROGARDZKI</c:v>
                </c:pt>
                <c:pt idx="67">
                  <c:v>43 - TRÓJMIEJSKI</c:v>
                </c:pt>
                <c:pt idx="68">
                  <c:v>72 - CHOJNICKI</c:v>
                </c:pt>
                <c:pt idx="69">
                  <c:v>54 - ELBLĄSKI</c:v>
                </c:pt>
                <c:pt idx="70">
                  <c:v>55 - EŁCKI</c:v>
                </c:pt>
                <c:pt idx="71">
                  <c:v>56 - OLSZTYŃSKI</c:v>
                </c:pt>
              </c:strCache>
            </c:strRef>
          </c:cat>
          <c:val>
            <c:numRef>
              <c:f>'Wizualna Analiza Danych'!$B$2:$B$73</c:f>
              <c:numCache>
                <c:formatCode>General</c:formatCode>
                <c:ptCount val="72"/>
                <c:pt idx="0">
                  <c:v>189</c:v>
                </c:pt>
                <c:pt idx="1">
                  <c:v>212</c:v>
                </c:pt>
                <c:pt idx="2">
                  <c:v>611</c:v>
                </c:pt>
                <c:pt idx="3">
                  <c:v>643</c:v>
                </c:pt>
                <c:pt idx="4">
                  <c:v>217</c:v>
                </c:pt>
                <c:pt idx="5">
                  <c:v>431</c:v>
                </c:pt>
                <c:pt idx="6">
                  <c:v>918</c:v>
                </c:pt>
                <c:pt idx="7">
                  <c:v>719</c:v>
                </c:pt>
                <c:pt idx="8">
                  <c:v>873</c:v>
                </c:pt>
                <c:pt idx="9">
                  <c:v>584</c:v>
                </c:pt>
                <c:pt idx="10">
                  <c:v>194</c:v>
                </c:pt>
                <c:pt idx="11">
                  <c:v>1049</c:v>
                </c:pt>
                <c:pt idx="12">
                  <c:v>823</c:v>
                </c:pt>
                <c:pt idx="13">
                  <c:v>418</c:v>
                </c:pt>
                <c:pt idx="14">
                  <c:v>665</c:v>
                </c:pt>
                <c:pt idx="15">
                  <c:v>1180</c:v>
                </c:pt>
                <c:pt idx="16">
                  <c:v>448</c:v>
                </c:pt>
                <c:pt idx="17">
                  <c:v>1068</c:v>
                </c:pt>
                <c:pt idx="18">
                  <c:v>215</c:v>
                </c:pt>
                <c:pt idx="19">
                  <c:v>124</c:v>
                </c:pt>
                <c:pt idx="20">
                  <c:v>400</c:v>
                </c:pt>
                <c:pt idx="21">
                  <c:v>364</c:v>
                </c:pt>
                <c:pt idx="22">
                  <c:v>398</c:v>
                </c:pt>
                <c:pt idx="23">
                  <c:v>690</c:v>
                </c:pt>
                <c:pt idx="24">
                  <c:v>324</c:v>
                </c:pt>
                <c:pt idx="25">
                  <c:v>371</c:v>
                </c:pt>
                <c:pt idx="26">
                  <c:v>45</c:v>
                </c:pt>
                <c:pt idx="27">
                  <c:v>435</c:v>
                </c:pt>
                <c:pt idx="28">
                  <c:v>818</c:v>
                </c:pt>
                <c:pt idx="29">
                  <c:v>459</c:v>
                </c:pt>
                <c:pt idx="30">
                  <c:v>1129</c:v>
                </c:pt>
                <c:pt idx="31">
                  <c:v>810</c:v>
                </c:pt>
                <c:pt idx="32">
                  <c:v>836</c:v>
                </c:pt>
                <c:pt idx="33">
                  <c:v>872</c:v>
                </c:pt>
                <c:pt idx="34">
                  <c:v>1359</c:v>
                </c:pt>
                <c:pt idx="35">
                  <c:v>915</c:v>
                </c:pt>
                <c:pt idx="36">
                  <c:v>589</c:v>
                </c:pt>
                <c:pt idx="37">
                  <c:v>174</c:v>
                </c:pt>
                <c:pt idx="38">
                  <c:v>1188</c:v>
                </c:pt>
                <c:pt idx="39">
                  <c:v>505</c:v>
                </c:pt>
                <c:pt idx="40">
                  <c:v>268</c:v>
                </c:pt>
                <c:pt idx="41">
                  <c:v>845</c:v>
                </c:pt>
                <c:pt idx="42">
                  <c:v>914</c:v>
                </c:pt>
                <c:pt idx="43">
                  <c:v>920</c:v>
                </c:pt>
                <c:pt idx="44">
                  <c:v>648</c:v>
                </c:pt>
                <c:pt idx="45">
                  <c:v>494</c:v>
                </c:pt>
                <c:pt idx="46">
                  <c:v>397</c:v>
                </c:pt>
                <c:pt idx="47">
                  <c:v>379</c:v>
                </c:pt>
                <c:pt idx="48">
                  <c:v>405</c:v>
                </c:pt>
                <c:pt idx="49">
                  <c:v>288</c:v>
                </c:pt>
                <c:pt idx="50">
                  <c:v>599</c:v>
                </c:pt>
                <c:pt idx="51">
                  <c:v>380</c:v>
                </c:pt>
                <c:pt idx="52">
                  <c:v>167</c:v>
                </c:pt>
                <c:pt idx="53">
                  <c:v>991</c:v>
                </c:pt>
                <c:pt idx="54">
                  <c:v>472</c:v>
                </c:pt>
                <c:pt idx="55">
                  <c:v>353</c:v>
                </c:pt>
                <c:pt idx="56">
                  <c:v>443</c:v>
                </c:pt>
                <c:pt idx="57">
                  <c:v>350</c:v>
                </c:pt>
                <c:pt idx="58">
                  <c:v>673</c:v>
                </c:pt>
                <c:pt idx="59">
                  <c:v>512</c:v>
                </c:pt>
                <c:pt idx="60">
                  <c:v>623</c:v>
                </c:pt>
                <c:pt idx="61">
                  <c:v>803</c:v>
                </c:pt>
                <c:pt idx="62">
                  <c:v>114</c:v>
                </c:pt>
                <c:pt idx="63">
                  <c:v>146</c:v>
                </c:pt>
                <c:pt idx="64">
                  <c:v>235</c:v>
                </c:pt>
                <c:pt idx="65">
                  <c:v>492</c:v>
                </c:pt>
                <c:pt idx="66">
                  <c:v>688</c:v>
                </c:pt>
                <c:pt idx="67">
                  <c:v>744</c:v>
                </c:pt>
                <c:pt idx="68">
                  <c:v>339</c:v>
                </c:pt>
                <c:pt idx="69">
                  <c:v>799</c:v>
                </c:pt>
                <c:pt idx="70">
                  <c:v>152</c:v>
                </c:pt>
                <c:pt idx="71">
                  <c:v>356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C-43DF-8386-87605924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0774256"/>
        <c:axId val="600774584"/>
      </c:barChart>
      <c:lineChart>
        <c:grouping val="standard"/>
        <c:varyColors val="0"/>
        <c:ser>
          <c:idx val="1"/>
          <c:order val="1"/>
          <c:tx>
            <c:strRef>
              <c:f>'Wizualna Analiza Danych'!$C$1</c:f>
              <c:strCache>
                <c:ptCount val="1"/>
                <c:pt idx="0">
                  <c:v>Średnia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7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5AAB-4461-9A5D-062584DEB6E9}"/>
              </c:ext>
            </c:extLst>
          </c:dPt>
          <c:dLbls>
            <c:dLbl>
              <c:idx val="71"/>
              <c:layout>
                <c:manualLayout>
                  <c:x val="-1.6007533372084503E-3"/>
                  <c:y val="-3.068453327979244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AAB-4461-9A5D-062584DEB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'Wizualna Analiza Danych'!$A$2:$A$73</c:f>
              <c:strCache>
                <c:ptCount val="72"/>
                <c:pt idx="0">
                  <c:v>15 - ŁÓDZKI</c:v>
                </c:pt>
                <c:pt idx="1">
                  <c:v>16 - M. ŁÓDŹ</c:v>
                </c:pt>
                <c:pt idx="2">
                  <c:v>17 - PIOTRKOWSKI</c:v>
                </c:pt>
                <c:pt idx="3">
                  <c:v>18 - SIERADZKI</c:v>
                </c:pt>
                <c:pt idx="4">
                  <c:v>19 - SKIERNIEWICKI</c:v>
                </c:pt>
                <c:pt idx="5">
                  <c:v>25 - CIECHANOWSKI</c:v>
                </c:pt>
                <c:pt idx="6">
                  <c:v>26 - OSTROŁĘCKI</c:v>
                </c:pt>
                <c:pt idx="7">
                  <c:v>27 - RADOMSKI</c:v>
                </c:pt>
                <c:pt idx="8">
                  <c:v>28 - M. ST. WARSZAWA</c:v>
                </c:pt>
                <c:pt idx="9">
                  <c:v>29 - WARSZAWSKI WSCHODNI</c:v>
                </c:pt>
                <c:pt idx="10">
                  <c:v>30 - WARSZAWSKI ZACHODNI</c:v>
                </c:pt>
                <c:pt idx="11">
                  <c:v>70 - PŁOCKI</c:v>
                </c:pt>
                <c:pt idx="12">
                  <c:v>71 - SIEDLECKI</c:v>
                </c:pt>
                <c:pt idx="13">
                  <c:v>20 - KRAKOWSKI</c:v>
                </c:pt>
                <c:pt idx="14">
                  <c:v>21 - M. KRAKÓW</c:v>
                </c:pt>
                <c:pt idx="15">
                  <c:v>22 - NOWOSĄDECKI</c:v>
                </c:pt>
                <c:pt idx="16">
                  <c:v>23 - OŚWIĘCIMSKI</c:v>
                </c:pt>
                <c:pt idx="17">
                  <c:v>24 - TARNOWSKI</c:v>
                </c:pt>
                <c:pt idx="18">
                  <c:v>69 - NOWOTARSKI</c:v>
                </c:pt>
                <c:pt idx="19">
                  <c:v>44 - BIELSKI</c:v>
                </c:pt>
                <c:pt idx="20">
                  <c:v>45 - BYTOMSKI</c:v>
                </c:pt>
                <c:pt idx="21">
                  <c:v>46 - CZĘSTOCHOWSKI</c:v>
                </c:pt>
                <c:pt idx="22">
                  <c:v>47 - GLIWICKI</c:v>
                </c:pt>
                <c:pt idx="23">
                  <c:v>48 - KATOWICKI</c:v>
                </c:pt>
                <c:pt idx="24">
                  <c:v>49 - RYBNICKI</c:v>
                </c:pt>
                <c:pt idx="25">
                  <c:v>50 - SOSNOWIECKI</c:v>
                </c:pt>
                <c:pt idx="26">
                  <c:v>51 - TYSKI</c:v>
                </c:pt>
                <c:pt idx="27">
                  <c:v>  9 - BIALSKI</c:v>
                </c:pt>
                <c:pt idx="28">
                  <c:v>10 - CHEŁMSKO-ZAMOJSKI</c:v>
                </c:pt>
                <c:pt idx="29">
                  <c:v>11 - LUBELSKI</c:v>
                </c:pt>
                <c:pt idx="30">
                  <c:v>12 - PUŁAWSKI</c:v>
                </c:pt>
                <c:pt idx="31">
                  <c:v>33 - KROŚNIEŃSKI</c:v>
                </c:pt>
                <c:pt idx="32">
                  <c:v>34 - PRZEMYSKI</c:v>
                </c:pt>
                <c:pt idx="33">
                  <c:v>35 - RZESZOWSKI</c:v>
                </c:pt>
                <c:pt idx="34">
                  <c:v>36 - TARNOBRZESKI</c:v>
                </c:pt>
                <c:pt idx="35">
                  <c:v>37 - BIAŁOSTOCKI</c:v>
                </c:pt>
                <c:pt idx="36">
                  <c:v>38 - ŁOMŻYŃSKI</c:v>
                </c:pt>
                <c:pt idx="37">
                  <c:v>39 - SUWALSKI</c:v>
                </c:pt>
                <c:pt idx="38">
                  <c:v>52 - KIELECKI</c:v>
                </c:pt>
                <c:pt idx="39">
                  <c:v>53 - SANDOMIERSKO-JĘDRZEJOWSKI</c:v>
                </c:pt>
                <c:pt idx="40">
                  <c:v>13 - GORZOWSKI</c:v>
                </c:pt>
                <c:pt idx="41">
                  <c:v>14 - ZIELONOGÓRSKI</c:v>
                </c:pt>
                <c:pt idx="42">
                  <c:v>57 - KALISKI</c:v>
                </c:pt>
                <c:pt idx="43">
                  <c:v>58 - KONIŃSKI</c:v>
                </c:pt>
                <c:pt idx="44">
                  <c:v>59 - LESZCZYŃSKI</c:v>
                </c:pt>
                <c:pt idx="45">
                  <c:v>60 - PILSKI</c:v>
                </c:pt>
                <c:pt idx="46">
                  <c:v>61 - POZNAŃSKI</c:v>
                </c:pt>
                <c:pt idx="47">
                  <c:v>62 - M. POZNAŃ</c:v>
                </c:pt>
                <c:pt idx="48">
                  <c:v>63 - KOSZALIŃSKI</c:v>
                </c:pt>
                <c:pt idx="49">
                  <c:v>64 - SZCZECINECKO-PYRZYCKI</c:v>
                </c:pt>
                <c:pt idx="50">
                  <c:v>65 - M. SZCZECIN</c:v>
                </c:pt>
                <c:pt idx="51">
                  <c:v>66 - SZCZECIŃSKI</c:v>
                </c:pt>
                <c:pt idx="52">
                  <c:v>1 - JELENIOGÓRSKI</c:v>
                </c:pt>
                <c:pt idx="53">
                  <c:v>2 - LEGNICKO-GŁOGOWSKI</c:v>
                </c:pt>
                <c:pt idx="54">
                  <c:v>3 - WAŁBRZYSKI</c:v>
                </c:pt>
                <c:pt idx="55">
                  <c:v>4 - WROCŁAWSKI</c:v>
                </c:pt>
                <c:pt idx="56">
                  <c:v>5 - M. WROCŁAW</c:v>
                </c:pt>
                <c:pt idx="57">
                  <c:v>31 - NYSKI</c:v>
                </c:pt>
                <c:pt idx="58">
                  <c:v>32 - OPOLSKI</c:v>
                </c:pt>
                <c:pt idx="59">
                  <c:v>6 - BYDGOSKO-TORUŃSKI</c:v>
                </c:pt>
                <c:pt idx="60">
                  <c:v>7 - GRUDZIĄDZKI</c:v>
                </c:pt>
                <c:pt idx="61">
                  <c:v>8 - WŁOCŁAWSKI</c:v>
                </c:pt>
                <c:pt idx="62">
                  <c:v>67 - INOWROCŁAWSKI</c:v>
                </c:pt>
                <c:pt idx="63">
                  <c:v>68 - ŚWIECKI</c:v>
                </c:pt>
                <c:pt idx="64">
                  <c:v>40 - GDAŃSKI</c:v>
                </c:pt>
                <c:pt idx="65">
                  <c:v>41 - SŁUPSKI</c:v>
                </c:pt>
                <c:pt idx="66">
                  <c:v>42 - STAROGARDZKI</c:v>
                </c:pt>
                <c:pt idx="67">
                  <c:v>43 - TRÓJMIEJSKI</c:v>
                </c:pt>
                <c:pt idx="68">
                  <c:v>72 - CHOJNICKI</c:v>
                </c:pt>
                <c:pt idx="69">
                  <c:v>54 - ELBLĄSKI</c:v>
                </c:pt>
                <c:pt idx="70">
                  <c:v>55 - EŁCKI</c:v>
                </c:pt>
                <c:pt idx="71">
                  <c:v>56 - OLSZTYŃSKI</c:v>
                </c:pt>
              </c:strCache>
            </c:strRef>
          </c:cat>
          <c:val>
            <c:numRef>
              <c:f>'Wizualna Analiza Danych'!$C$2:$C$73</c:f>
              <c:numCache>
                <c:formatCode>#,##0</c:formatCode>
                <c:ptCount val="72"/>
                <c:pt idx="0">
                  <c:v>559.04166666666663</c:v>
                </c:pt>
                <c:pt idx="1">
                  <c:v>559.04166666666663</c:v>
                </c:pt>
                <c:pt idx="2">
                  <c:v>559.04166666666663</c:v>
                </c:pt>
                <c:pt idx="3">
                  <c:v>559.04166666666663</c:v>
                </c:pt>
                <c:pt idx="4">
                  <c:v>559.04166666666663</c:v>
                </c:pt>
                <c:pt idx="5">
                  <c:v>559.04166666666663</c:v>
                </c:pt>
                <c:pt idx="6">
                  <c:v>559.04166666666663</c:v>
                </c:pt>
                <c:pt idx="7">
                  <c:v>559.04166666666663</c:v>
                </c:pt>
                <c:pt idx="8">
                  <c:v>559.04166666666663</c:v>
                </c:pt>
                <c:pt idx="9">
                  <c:v>559.04166666666663</c:v>
                </c:pt>
                <c:pt idx="10">
                  <c:v>559.04166666666663</c:v>
                </c:pt>
                <c:pt idx="11">
                  <c:v>559.04166666666663</c:v>
                </c:pt>
                <c:pt idx="12">
                  <c:v>559.04166666666663</c:v>
                </c:pt>
                <c:pt idx="13">
                  <c:v>559.04166666666663</c:v>
                </c:pt>
                <c:pt idx="14">
                  <c:v>559.04166666666663</c:v>
                </c:pt>
                <c:pt idx="15">
                  <c:v>559.04166666666663</c:v>
                </c:pt>
                <c:pt idx="16">
                  <c:v>559.04166666666663</c:v>
                </c:pt>
                <c:pt idx="17">
                  <c:v>559.04166666666663</c:v>
                </c:pt>
                <c:pt idx="18">
                  <c:v>559.04166666666663</c:v>
                </c:pt>
                <c:pt idx="19">
                  <c:v>559.04166666666663</c:v>
                </c:pt>
                <c:pt idx="20">
                  <c:v>559.04166666666663</c:v>
                </c:pt>
                <c:pt idx="21">
                  <c:v>559.04166666666663</c:v>
                </c:pt>
                <c:pt idx="22">
                  <c:v>559.04166666666663</c:v>
                </c:pt>
                <c:pt idx="23">
                  <c:v>559.04166666666663</c:v>
                </c:pt>
                <c:pt idx="24">
                  <c:v>559.04166666666663</c:v>
                </c:pt>
                <c:pt idx="25">
                  <c:v>559.04166666666663</c:v>
                </c:pt>
                <c:pt idx="26">
                  <c:v>559.04166666666663</c:v>
                </c:pt>
                <c:pt idx="27">
                  <c:v>559.04166666666663</c:v>
                </c:pt>
                <c:pt idx="28">
                  <c:v>559.04166666666663</c:v>
                </c:pt>
                <c:pt idx="29">
                  <c:v>559.04166666666663</c:v>
                </c:pt>
                <c:pt idx="30">
                  <c:v>559.04166666666663</c:v>
                </c:pt>
                <c:pt idx="31">
                  <c:v>559.04166666666663</c:v>
                </c:pt>
                <c:pt idx="32">
                  <c:v>559.04166666666663</c:v>
                </c:pt>
                <c:pt idx="33">
                  <c:v>559.04166666666663</c:v>
                </c:pt>
                <c:pt idx="34">
                  <c:v>559.04166666666663</c:v>
                </c:pt>
                <c:pt idx="35">
                  <c:v>559.04166666666663</c:v>
                </c:pt>
                <c:pt idx="36">
                  <c:v>559.04166666666663</c:v>
                </c:pt>
                <c:pt idx="37">
                  <c:v>559.04166666666663</c:v>
                </c:pt>
                <c:pt idx="38">
                  <c:v>559.04166666666663</c:v>
                </c:pt>
                <c:pt idx="39">
                  <c:v>559.04166666666663</c:v>
                </c:pt>
                <c:pt idx="40">
                  <c:v>559.04166666666663</c:v>
                </c:pt>
                <c:pt idx="41">
                  <c:v>559.04166666666663</c:v>
                </c:pt>
                <c:pt idx="42">
                  <c:v>559.04166666666663</c:v>
                </c:pt>
                <c:pt idx="43">
                  <c:v>559.04166666666663</c:v>
                </c:pt>
                <c:pt idx="44">
                  <c:v>559.04166666666663</c:v>
                </c:pt>
                <c:pt idx="45">
                  <c:v>559.04166666666663</c:v>
                </c:pt>
                <c:pt idx="46">
                  <c:v>559.04166666666663</c:v>
                </c:pt>
                <c:pt idx="47">
                  <c:v>559.04166666666663</c:v>
                </c:pt>
                <c:pt idx="48">
                  <c:v>559.04166666666663</c:v>
                </c:pt>
                <c:pt idx="49">
                  <c:v>559.04166666666663</c:v>
                </c:pt>
                <c:pt idx="50">
                  <c:v>559.04166666666663</c:v>
                </c:pt>
                <c:pt idx="51">
                  <c:v>559.04166666666663</c:v>
                </c:pt>
                <c:pt idx="52">
                  <c:v>559.04166666666663</c:v>
                </c:pt>
                <c:pt idx="53">
                  <c:v>559.04166666666663</c:v>
                </c:pt>
                <c:pt idx="54">
                  <c:v>559.04166666666663</c:v>
                </c:pt>
                <c:pt idx="55">
                  <c:v>559.04166666666663</c:v>
                </c:pt>
                <c:pt idx="56">
                  <c:v>559.04166666666663</c:v>
                </c:pt>
                <c:pt idx="57">
                  <c:v>559.04166666666663</c:v>
                </c:pt>
                <c:pt idx="58">
                  <c:v>559.04166666666663</c:v>
                </c:pt>
                <c:pt idx="59">
                  <c:v>559.04166666666663</c:v>
                </c:pt>
                <c:pt idx="60">
                  <c:v>559.04166666666663</c:v>
                </c:pt>
                <c:pt idx="61">
                  <c:v>559.04166666666663</c:v>
                </c:pt>
                <c:pt idx="62">
                  <c:v>559.04166666666663</c:v>
                </c:pt>
                <c:pt idx="63">
                  <c:v>559.04166666666663</c:v>
                </c:pt>
                <c:pt idx="64">
                  <c:v>559.04166666666663</c:v>
                </c:pt>
                <c:pt idx="65">
                  <c:v>559.04166666666663</c:v>
                </c:pt>
                <c:pt idx="66">
                  <c:v>559.04166666666663</c:v>
                </c:pt>
                <c:pt idx="67">
                  <c:v>559.04166666666663</c:v>
                </c:pt>
                <c:pt idx="68">
                  <c:v>559.04166666666663</c:v>
                </c:pt>
                <c:pt idx="69">
                  <c:v>559.04166666666663</c:v>
                </c:pt>
                <c:pt idx="70">
                  <c:v>559.04166666666663</c:v>
                </c:pt>
                <c:pt idx="71">
                  <c:v>559.04166666666663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0C-43DF-8386-87605924183B}"/>
            </c:ext>
          </c:extLst>
        </c:ser>
        <c:ser>
          <c:idx val="2"/>
          <c:order val="2"/>
          <c:tx>
            <c:strRef>
              <c:f>'Wizualna Analiza Danych'!$D$1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71"/>
              <c:layout>
                <c:manualLayout>
                  <c:x val="0"/>
                  <c:y val="9.20535998393773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AAB-4461-9A5D-062584DEB6E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'Wizualna Analiza Danych'!$A$2:$A$73</c:f>
              <c:strCache>
                <c:ptCount val="72"/>
                <c:pt idx="0">
                  <c:v>15 - ŁÓDZKI</c:v>
                </c:pt>
                <c:pt idx="1">
                  <c:v>16 - M. ŁÓDŹ</c:v>
                </c:pt>
                <c:pt idx="2">
                  <c:v>17 - PIOTRKOWSKI</c:v>
                </c:pt>
                <c:pt idx="3">
                  <c:v>18 - SIERADZKI</c:v>
                </c:pt>
                <c:pt idx="4">
                  <c:v>19 - SKIERNIEWICKI</c:v>
                </c:pt>
                <c:pt idx="5">
                  <c:v>25 - CIECHANOWSKI</c:v>
                </c:pt>
                <c:pt idx="6">
                  <c:v>26 - OSTROŁĘCKI</c:v>
                </c:pt>
                <c:pt idx="7">
                  <c:v>27 - RADOMSKI</c:v>
                </c:pt>
                <c:pt idx="8">
                  <c:v>28 - M. ST. WARSZAWA</c:v>
                </c:pt>
                <c:pt idx="9">
                  <c:v>29 - WARSZAWSKI WSCHODNI</c:v>
                </c:pt>
                <c:pt idx="10">
                  <c:v>30 - WARSZAWSKI ZACHODNI</c:v>
                </c:pt>
                <c:pt idx="11">
                  <c:v>70 - PŁOCKI</c:v>
                </c:pt>
                <c:pt idx="12">
                  <c:v>71 - SIEDLECKI</c:v>
                </c:pt>
                <c:pt idx="13">
                  <c:v>20 - KRAKOWSKI</c:v>
                </c:pt>
                <c:pt idx="14">
                  <c:v>21 - M. KRAKÓW</c:v>
                </c:pt>
                <c:pt idx="15">
                  <c:v>22 - NOWOSĄDECKI</c:v>
                </c:pt>
                <c:pt idx="16">
                  <c:v>23 - OŚWIĘCIMSKI</c:v>
                </c:pt>
                <c:pt idx="17">
                  <c:v>24 - TARNOWSKI</c:v>
                </c:pt>
                <c:pt idx="18">
                  <c:v>69 - NOWOTARSKI</c:v>
                </c:pt>
                <c:pt idx="19">
                  <c:v>44 - BIELSKI</c:v>
                </c:pt>
                <c:pt idx="20">
                  <c:v>45 - BYTOMSKI</c:v>
                </c:pt>
                <c:pt idx="21">
                  <c:v>46 - CZĘSTOCHOWSKI</c:v>
                </c:pt>
                <c:pt idx="22">
                  <c:v>47 - GLIWICKI</c:v>
                </c:pt>
                <c:pt idx="23">
                  <c:v>48 - KATOWICKI</c:v>
                </c:pt>
                <c:pt idx="24">
                  <c:v>49 - RYBNICKI</c:v>
                </c:pt>
                <c:pt idx="25">
                  <c:v>50 - SOSNOWIECKI</c:v>
                </c:pt>
                <c:pt idx="26">
                  <c:v>51 - TYSKI</c:v>
                </c:pt>
                <c:pt idx="27">
                  <c:v>  9 - BIALSKI</c:v>
                </c:pt>
                <c:pt idx="28">
                  <c:v>10 - CHEŁMSKO-ZAMOJSKI</c:v>
                </c:pt>
                <c:pt idx="29">
                  <c:v>11 - LUBELSKI</c:v>
                </c:pt>
                <c:pt idx="30">
                  <c:v>12 - PUŁAWSKI</c:v>
                </c:pt>
                <c:pt idx="31">
                  <c:v>33 - KROŚNIEŃSKI</c:v>
                </c:pt>
                <c:pt idx="32">
                  <c:v>34 - PRZEMYSKI</c:v>
                </c:pt>
                <c:pt idx="33">
                  <c:v>35 - RZESZOWSKI</c:v>
                </c:pt>
                <c:pt idx="34">
                  <c:v>36 - TARNOBRZESKI</c:v>
                </c:pt>
                <c:pt idx="35">
                  <c:v>37 - BIAŁOSTOCKI</c:v>
                </c:pt>
                <c:pt idx="36">
                  <c:v>38 - ŁOMŻYŃSKI</c:v>
                </c:pt>
                <c:pt idx="37">
                  <c:v>39 - SUWALSKI</c:v>
                </c:pt>
                <c:pt idx="38">
                  <c:v>52 - KIELECKI</c:v>
                </c:pt>
                <c:pt idx="39">
                  <c:v>53 - SANDOMIERSKO-JĘDRZEJOWSKI</c:v>
                </c:pt>
                <c:pt idx="40">
                  <c:v>13 - GORZOWSKI</c:v>
                </c:pt>
                <c:pt idx="41">
                  <c:v>14 - ZIELONOGÓRSKI</c:v>
                </c:pt>
                <c:pt idx="42">
                  <c:v>57 - KALISKI</c:v>
                </c:pt>
                <c:pt idx="43">
                  <c:v>58 - KONIŃSKI</c:v>
                </c:pt>
                <c:pt idx="44">
                  <c:v>59 - LESZCZYŃSKI</c:v>
                </c:pt>
                <c:pt idx="45">
                  <c:v>60 - PILSKI</c:v>
                </c:pt>
                <c:pt idx="46">
                  <c:v>61 - POZNAŃSKI</c:v>
                </c:pt>
                <c:pt idx="47">
                  <c:v>62 - M. POZNAŃ</c:v>
                </c:pt>
                <c:pt idx="48">
                  <c:v>63 - KOSZALIŃSKI</c:v>
                </c:pt>
                <c:pt idx="49">
                  <c:v>64 - SZCZECINECKO-PYRZYCKI</c:v>
                </c:pt>
                <c:pt idx="50">
                  <c:v>65 - M. SZCZECIN</c:v>
                </c:pt>
                <c:pt idx="51">
                  <c:v>66 - SZCZECIŃSKI</c:v>
                </c:pt>
                <c:pt idx="52">
                  <c:v>1 - JELENIOGÓRSKI</c:v>
                </c:pt>
                <c:pt idx="53">
                  <c:v>2 - LEGNICKO-GŁOGOWSKI</c:v>
                </c:pt>
                <c:pt idx="54">
                  <c:v>3 - WAŁBRZYSKI</c:v>
                </c:pt>
                <c:pt idx="55">
                  <c:v>4 - WROCŁAWSKI</c:v>
                </c:pt>
                <c:pt idx="56">
                  <c:v>5 - M. WROCŁAW</c:v>
                </c:pt>
                <c:pt idx="57">
                  <c:v>31 - NYSKI</c:v>
                </c:pt>
                <c:pt idx="58">
                  <c:v>32 - OPOLSKI</c:v>
                </c:pt>
                <c:pt idx="59">
                  <c:v>6 - BYDGOSKO-TORUŃSKI</c:v>
                </c:pt>
                <c:pt idx="60">
                  <c:v>7 - GRUDZIĄDZKI</c:v>
                </c:pt>
                <c:pt idx="61">
                  <c:v>8 - WŁOCŁAWSKI</c:v>
                </c:pt>
                <c:pt idx="62">
                  <c:v>67 - INOWROCŁAWSKI</c:v>
                </c:pt>
                <c:pt idx="63">
                  <c:v>68 - ŚWIECKI</c:v>
                </c:pt>
                <c:pt idx="64">
                  <c:v>40 - GDAŃSKI</c:v>
                </c:pt>
                <c:pt idx="65">
                  <c:v>41 - SŁUPSKI</c:v>
                </c:pt>
                <c:pt idx="66">
                  <c:v>42 - STAROGARDZKI</c:v>
                </c:pt>
                <c:pt idx="67">
                  <c:v>43 - TRÓJMIEJSKI</c:v>
                </c:pt>
                <c:pt idx="68">
                  <c:v>72 - CHOJNICKI</c:v>
                </c:pt>
                <c:pt idx="69">
                  <c:v>54 - ELBLĄSKI</c:v>
                </c:pt>
                <c:pt idx="70">
                  <c:v>55 - EŁCKI</c:v>
                </c:pt>
                <c:pt idx="71">
                  <c:v>56 - OLSZTYŃSKI</c:v>
                </c:pt>
              </c:strCache>
            </c:strRef>
          </c:cat>
          <c:val>
            <c:numRef>
              <c:f>'Wizualna Analiza Danych'!$D$2:$D$73</c:f>
              <c:numCache>
                <c:formatCode>General</c:formatCode>
                <c:ptCount val="72"/>
                <c:pt idx="0">
                  <c:v>493</c:v>
                </c:pt>
                <c:pt idx="1">
                  <c:v>493</c:v>
                </c:pt>
                <c:pt idx="2">
                  <c:v>493</c:v>
                </c:pt>
                <c:pt idx="3">
                  <c:v>493</c:v>
                </c:pt>
                <c:pt idx="4">
                  <c:v>493</c:v>
                </c:pt>
                <c:pt idx="5">
                  <c:v>493</c:v>
                </c:pt>
                <c:pt idx="6">
                  <c:v>493</c:v>
                </c:pt>
                <c:pt idx="7">
                  <c:v>493</c:v>
                </c:pt>
                <c:pt idx="8">
                  <c:v>493</c:v>
                </c:pt>
                <c:pt idx="9">
                  <c:v>493</c:v>
                </c:pt>
                <c:pt idx="10">
                  <c:v>493</c:v>
                </c:pt>
                <c:pt idx="11">
                  <c:v>493</c:v>
                </c:pt>
                <c:pt idx="12">
                  <c:v>493</c:v>
                </c:pt>
                <c:pt idx="13">
                  <c:v>493</c:v>
                </c:pt>
                <c:pt idx="14">
                  <c:v>493</c:v>
                </c:pt>
                <c:pt idx="15">
                  <c:v>493</c:v>
                </c:pt>
                <c:pt idx="16">
                  <c:v>493</c:v>
                </c:pt>
                <c:pt idx="17">
                  <c:v>493</c:v>
                </c:pt>
                <c:pt idx="18">
                  <c:v>493</c:v>
                </c:pt>
                <c:pt idx="19">
                  <c:v>493</c:v>
                </c:pt>
                <c:pt idx="20">
                  <c:v>493</c:v>
                </c:pt>
                <c:pt idx="21">
                  <c:v>493</c:v>
                </c:pt>
                <c:pt idx="22">
                  <c:v>493</c:v>
                </c:pt>
                <c:pt idx="23">
                  <c:v>493</c:v>
                </c:pt>
                <c:pt idx="24">
                  <c:v>493</c:v>
                </c:pt>
                <c:pt idx="25">
                  <c:v>493</c:v>
                </c:pt>
                <c:pt idx="26">
                  <c:v>493</c:v>
                </c:pt>
                <c:pt idx="27">
                  <c:v>493</c:v>
                </c:pt>
                <c:pt idx="28">
                  <c:v>493</c:v>
                </c:pt>
                <c:pt idx="29">
                  <c:v>493</c:v>
                </c:pt>
                <c:pt idx="30">
                  <c:v>493</c:v>
                </c:pt>
                <c:pt idx="31">
                  <c:v>493</c:v>
                </c:pt>
                <c:pt idx="32">
                  <c:v>493</c:v>
                </c:pt>
                <c:pt idx="33">
                  <c:v>493</c:v>
                </c:pt>
                <c:pt idx="34">
                  <c:v>493</c:v>
                </c:pt>
                <c:pt idx="35">
                  <c:v>493</c:v>
                </c:pt>
                <c:pt idx="36">
                  <c:v>493</c:v>
                </c:pt>
                <c:pt idx="37">
                  <c:v>493</c:v>
                </c:pt>
                <c:pt idx="38">
                  <c:v>493</c:v>
                </c:pt>
                <c:pt idx="39">
                  <c:v>493</c:v>
                </c:pt>
                <c:pt idx="40">
                  <c:v>493</c:v>
                </c:pt>
                <c:pt idx="41">
                  <c:v>493</c:v>
                </c:pt>
                <c:pt idx="42">
                  <c:v>493</c:v>
                </c:pt>
                <c:pt idx="43">
                  <c:v>493</c:v>
                </c:pt>
                <c:pt idx="44">
                  <c:v>493</c:v>
                </c:pt>
                <c:pt idx="45">
                  <c:v>493</c:v>
                </c:pt>
                <c:pt idx="46">
                  <c:v>493</c:v>
                </c:pt>
                <c:pt idx="47">
                  <c:v>493</c:v>
                </c:pt>
                <c:pt idx="48">
                  <c:v>493</c:v>
                </c:pt>
                <c:pt idx="49">
                  <c:v>493</c:v>
                </c:pt>
                <c:pt idx="50">
                  <c:v>493</c:v>
                </c:pt>
                <c:pt idx="51">
                  <c:v>493</c:v>
                </c:pt>
                <c:pt idx="52">
                  <c:v>493</c:v>
                </c:pt>
                <c:pt idx="53">
                  <c:v>493</c:v>
                </c:pt>
                <c:pt idx="54">
                  <c:v>493</c:v>
                </c:pt>
                <c:pt idx="55">
                  <c:v>493</c:v>
                </c:pt>
                <c:pt idx="56">
                  <c:v>493</c:v>
                </c:pt>
                <c:pt idx="57">
                  <c:v>493</c:v>
                </c:pt>
                <c:pt idx="58">
                  <c:v>493</c:v>
                </c:pt>
                <c:pt idx="59">
                  <c:v>493</c:v>
                </c:pt>
                <c:pt idx="60">
                  <c:v>493</c:v>
                </c:pt>
                <c:pt idx="61">
                  <c:v>493</c:v>
                </c:pt>
                <c:pt idx="62">
                  <c:v>493</c:v>
                </c:pt>
                <c:pt idx="63">
                  <c:v>493</c:v>
                </c:pt>
                <c:pt idx="64">
                  <c:v>493</c:v>
                </c:pt>
                <c:pt idx="65">
                  <c:v>493</c:v>
                </c:pt>
                <c:pt idx="66">
                  <c:v>493</c:v>
                </c:pt>
                <c:pt idx="67">
                  <c:v>493</c:v>
                </c:pt>
                <c:pt idx="68">
                  <c:v>493</c:v>
                </c:pt>
                <c:pt idx="69">
                  <c:v>493</c:v>
                </c:pt>
                <c:pt idx="70">
                  <c:v>493</c:v>
                </c:pt>
                <c:pt idx="71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0C-43DF-8386-87605924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774256"/>
        <c:axId val="600774584"/>
      </c:lineChart>
      <c:catAx>
        <c:axId val="60077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774584"/>
        <c:crosses val="autoZero"/>
        <c:auto val="1"/>
        <c:lblAlgn val="ctr"/>
        <c:lblOffset val="100"/>
        <c:noMultiLvlLbl val="0"/>
      </c:catAx>
      <c:valAx>
        <c:axId val="60077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077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 b="1"/>
              <a:t>2010</a:t>
            </a:r>
            <a:endParaRPr lang="pl-PL" b="1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Częstość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0FA-9B45-633415B7981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0FA-9B45-633415B7981E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0FA-9B45-633415B798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'Wizualna Analiza Danych'!$M$3:$M$17</c:f>
              <c:strCache>
                <c:ptCount val="15"/>
                <c:pt idx="0">
                  <c:v>0</c:v>
                </c:pt>
                <c:pt idx="1">
                  <c:v>109,5</c:v>
                </c:pt>
                <c:pt idx="2">
                  <c:v>219</c:v>
                </c:pt>
                <c:pt idx="3">
                  <c:v>328,5</c:v>
                </c:pt>
                <c:pt idx="4">
                  <c:v>438</c:v>
                </c:pt>
                <c:pt idx="5">
                  <c:v>547,5</c:v>
                </c:pt>
                <c:pt idx="6">
                  <c:v>657</c:v>
                </c:pt>
                <c:pt idx="7">
                  <c:v>766,5</c:v>
                </c:pt>
                <c:pt idx="8">
                  <c:v>876</c:v>
                </c:pt>
                <c:pt idx="9">
                  <c:v>985,5</c:v>
                </c:pt>
                <c:pt idx="10">
                  <c:v>1095</c:v>
                </c:pt>
                <c:pt idx="11">
                  <c:v>1204,5</c:v>
                </c:pt>
                <c:pt idx="12">
                  <c:v>1314</c:v>
                </c:pt>
                <c:pt idx="13">
                  <c:v>1423,5</c:v>
                </c:pt>
                <c:pt idx="14">
                  <c:v>Więcej</c:v>
                </c:pt>
              </c:strCache>
            </c:strRef>
          </c:cat>
          <c:val>
            <c:numRef>
              <c:f>'Wizualna Analiza Danych'!$N$3:$N$17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11</c:v>
                </c:pt>
                <c:pt idx="3">
                  <c:v>4</c:v>
                </c:pt>
                <c:pt idx="4">
                  <c:v>15</c:v>
                </c:pt>
                <c:pt idx="5">
                  <c:v>8</c:v>
                </c:pt>
                <c:pt idx="6">
                  <c:v>7</c:v>
                </c:pt>
                <c:pt idx="7">
                  <c:v>6</c:v>
                </c:pt>
                <c:pt idx="8">
                  <c:v>9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42-40FA-9B45-633415B79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86491000"/>
        <c:axId val="586491328"/>
      </c:barChart>
      <c:catAx>
        <c:axId val="58649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86491328"/>
        <c:crosses val="autoZero"/>
        <c:auto val="1"/>
        <c:lblAlgn val="ctr"/>
        <c:lblOffset val="100"/>
        <c:noMultiLvlLbl val="0"/>
      </c:catAx>
      <c:valAx>
        <c:axId val="5864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8649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aNALIZA</a:t>
            </a:r>
            <a:r>
              <a:rPr lang="pl-PL" baseline="0"/>
              <a:t> pORÓWNAWCZA 2010-2014</a:t>
            </a:r>
            <a:endParaRPr lang="pl-PL"/>
          </a:p>
        </c:rich>
      </c:tx>
      <c:layout>
        <c:manualLayout>
          <c:xMode val="edge"/>
          <c:yMode val="edge"/>
          <c:x val="0.24980541225450267"/>
          <c:y val="3.3273909399898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Porównanie!$G$3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5">
                <a:shade val="41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Porównanie!$F$4:$F$5</c:f>
              <c:strCache>
                <c:ptCount val="2"/>
                <c:pt idx="0">
                  <c:v> Rok 2010</c:v>
                </c:pt>
                <c:pt idx="1">
                  <c:v> Rok 2014</c:v>
                </c:pt>
              </c:strCache>
            </c:strRef>
          </c:cat>
          <c:val>
            <c:numRef>
              <c:f>Porównanie!$G$4:$G$5</c:f>
              <c:numCache>
                <c:formatCode>0</c:formatCode>
                <c:ptCount val="2"/>
                <c:pt idx="0">
                  <c:v>493</c:v>
                </c:pt>
                <c:pt idx="1">
                  <c:v>487.5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C-40F1-91AE-F06A9AD67703}"/>
            </c:ext>
          </c:extLst>
        </c:ser>
        <c:ser>
          <c:idx val="1"/>
          <c:order val="1"/>
          <c:tx>
            <c:strRef>
              <c:f>Porównanie!$H$3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Porównanie!$F$4:$F$5</c:f>
              <c:strCache>
                <c:ptCount val="2"/>
                <c:pt idx="0">
                  <c:v> Rok 2010</c:v>
                </c:pt>
                <c:pt idx="1">
                  <c:v> Rok 2014</c:v>
                </c:pt>
              </c:strCache>
            </c:strRef>
          </c:cat>
          <c:val>
            <c:numRef>
              <c:f>Porównanie!$H$4:$H$5</c:f>
              <c:numCache>
                <c:formatCode>0.00</c:formatCode>
                <c:ptCount val="2"/>
                <c:pt idx="0">
                  <c:v>55</c:v>
                </c:pt>
                <c:pt idx="1">
                  <c:v>60.5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C-40F1-91AE-F06A9AD67703}"/>
            </c:ext>
          </c:extLst>
        </c:ser>
        <c:ser>
          <c:idx val="2"/>
          <c:order val="2"/>
          <c:tx>
            <c:strRef>
              <c:f>Porównanie!$I$3</c:f>
              <c:strCache>
                <c:ptCount val="1"/>
                <c:pt idx="0">
                  <c:v>Kwartyl 1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Porównanie!$F$4:$F$5</c:f>
              <c:strCache>
                <c:ptCount val="2"/>
                <c:pt idx="0">
                  <c:v> Rok 2010</c:v>
                </c:pt>
                <c:pt idx="1">
                  <c:v> Rok 2014</c:v>
                </c:pt>
              </c:strCache>
            </c:strRef>
          </c:cat>
          <c:val>
            <c:numRef>
              <c:f>Porównanie!$I$4:$I$5</c:f>
              <c:numCache>
                <c:formatCode>0</c:formatCode>
                <c:ptCount val="2"/>
                <c:pt idx="0">
                  <c:v>352.25</c:v>
                </c:pt>
                <c:pt idx="1">
                  <c:v>313.25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9C-40F1-91AE-F06A9AD67703}"/>
            </c:ext>
          </c:extLst>
        </c:ser>
        <c:ser>
          <c:idx val="3"/>
          <c:order val="3"/>
          <c:tx>
            <c:strRef>
              <c:f>Porównanie!$J$3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Porównanie!$F$4:$F$5</c:f>
              <c:strCache>
                <c:ptCount val="2"/>
                <c:pt idx="0">
                  <c:v> Rok 2010</c:v>
                </c:pt>
                <c:pt idx="1">
                  <c:v> Rok 2014</c:v>
                </c:pt>
              </c:strCache>
            </c:strRef>
          </c:cat>
          <c:val>
            <c:numRef>
              <c:f>Porównanie!$J$4:$J$5</c:f>
              <c:numCache>
                <c:formatCode>0.00</c:formatCode>
                <c:ptCount val="2"/>
                <c:pt idx="0">
                  <c:v>55</c:v>
                </c:pt>
                <c:pt idx="1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9C-40F1-91AE-F06A9AD67703}"/>
            </c:ext>
          </c:extLst>
        </c:ser>
        <c:ser>
          <c:idx val="4"/>
          <c:order val="4"/>
          <c:tx>
            <c:strRef>
              <c:f>Porównanie!$K$3</c:f>
              <c:strCache>
                <c:ptCount val="1"/>
                <c:pt idx="0">
                  <c:v>Kwartyl 3</c:v>
                </c:pt>
              </c:strCache>
            </c:strRef>
          </c:tx>
          <c:spPr>
            <a:solidFill>
              <a:schemeClr val="accent5">
                <a:shade val="8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Porównanie!$F$4:$F$5</c:f>
              <c:strCache>
                <c:ptCount val="2"/>
                <c:pt idx="0">
                  <c:v> Rok 2010</c:v>
                </c:pt>
                <c:pt idx="1">
                  <c:v> Rok 2014</c:v>
                </c:pt>
              </c:strCache>
            </c:strRef>
          </c:cat>
          <c:val>
            <c:numRef>
              <c:f>Porównanie!$K$4:$K$5</c:f>
              <c:numCache>
                <c:formatCode>0</c:formatCode>
                <c:ptCount val="2"/>
                <c:pt idx="0">
                  <c:v>804.75</c:v>
                </c:pt>
                <c:pt idx="1">
                  <c:v>679.5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9C-40F1-91AE-F06A9AD67703}"/>
            </c:ext>
          </c:extLst>
        </c:ser>
        <c:ser>
          <c:idx val="5"/>
          <c:order val="5"/>
          <c:tx>
            <c:strRef>
              <c:f>Porównanie!$L$3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Porównanie!$F$4:$F$5</c:f>
              <c:strCache>
                <c:ptCount val="2"/>
                <c:pt idx="0">
                  <c:v> Rok 2010</c:v>
                </c:pt>
                <c:pt idx="1">
                  <c:v> Rok 2014</c:v>
                </c:pt>
              </c:strCache>
            </c:strRef>
          </c:cat>
          <c:val>
            <c:numRef>
              <c:f>Porównanie!$L$4:$L$5</c:f>
              <c:numCache>
                <c:formatCode>0.00</c:formatCode>
                <c:ptCount val="2"/>
                <c:pt idx="0">
                  <c:v>55</c:v>
                </c:pt>
                <c:pt idx="1">
                  <c:v>180.25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9C-40F1-91AE-F06A9AD67703}"/>
            </c:ext>
          </c:extLst>
        </c:ser>
        <c:ser>
          <c:idx val="6"/>
          <c:order val="6"/>
          <c:tx>
            <c:strRef>
              <c:f>Porównanie!$M$3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5">
                <a:tint val="89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Porównanie!$F$4:$F$5</c:f>
              <c:strCache>
                <c:ptCount val="2"/>
                <c:pt idx="0">
                  <c:v> Rok 2010</c:v>
                </c:pt>
                <c:pt idx="1">
                  <c:v> Rok 2014</c:v>
                </c:pt>
              </c:strCache>
            </c:strRef>
          </c:cat>
          <c:val>
            <c:numRef>
              <c:f>Porównanie!$M$4:$M$5</c:f>
              <c:numCache>
                <c:formatCode>General</c:formatCode>
                <c:ptCount val="2"/>
                <c:pt idx="0">
                  <c:v>1359</c:v>
                </c:pt>
                <c:pt idx="1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9C-40F1-91AE-F06A9AD67703}"/>
            </c:ext>
          </c:extLst>
        </c:ser>
        <c:ser>
          <c:idx val="7"/>
          <c:order val="7"/>
          <c:tx>
            <c:strRef>
              <c:f>Porównanie!$N$3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Porównanie!$F$4:$F$5</c:f>
              <c:strCache>
                <c:ptCount val="2"/>
                <c:pt idx="0">
                  <c:v> Rok 2010</c:v>
                </c:pt>
                <c:pt idx="1">
                  <c:v> Rok 2014</c:v>
                </c:pt>
              </c:strCache>
            </c:strRef>
          </c:cat>
          <c:val>
            <c:numRef>
              <c:f>Porównanie!$N$4:$N$5</c:f>
              <c:numCache>
                <c:formatCode>0.00</c:formatCode>
                <c:ptCount val="2"/>
                <c:pt idx="0">
                  <c:v>55</c:v>
                </c:pt>
                <c:pt idx="1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69C-40F1-91AE-F06A9AD67703}"/>
            </c:ext>
          </c:extLst>
        </c:ser>
        <c:ser>
          <c:idx val="8"/>
          <c:order val="8"/>
          <c:tx>
            <c:strRef>
              <c:f>Porównanie!$O$3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Porównanie!$F$4:$F$5</c:f>
              <c:strCache>
                <c:ptCount val="2"/>
                <c:pt idx="0">
                  <c:v> Rok 2010</c:v>
                </c:pt>
                <c:pt idx="1">
                  <c:v> Rok 2014</c:v>
                </c:pt>
              </c:strCache>
            </c:strRef>
          </c:cat>
          <c:val>
            <c:numRef>
              <c:f>Porównanie!$O$4:$O$5</c:f>
              <c:numCache>
                <c:formatCode>General</c:formatCode>
                <c:ptCount val="2"/>
                <c:pt idx="0">
                  <c:v>45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69C-40F1-91AE-F06A9AD67703}"/>
            </c:ext>
          </c:extLst>
        </c:ser>
        <c:ser>
          <c:idx val="9"/>
          <c:order val="9"/>
          <c:tx>
            <c:strRef>
              <c:f>Porównanie!$P$3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Porównanie!$F$4:$F$5</c:f>
              <c:strCache>
                <c:ptCount val="2"/>
                <c:pt idx="0">
                  <c:v> Rok 2010</c:v>
                </c:pt>
                <c:pt idx="1">
                  <c:v> Rok 2014</c:v>
                </c:pt>
              </c:strCache>
            </c:strRef>
          </c:cat>
          <c:val>
            <c:numRef>
              <c:f>Porównanie!$P$4:$P$5</c:f>
              <c:numCache>
                <c:formatCode>0.00</c:formatCode>
                <c:ptCount val="2"/>
                <c:pt idx="0">
                  <c:v>100</c:v>
                </c:pt>
                <c:pt idx="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69C-40F1-91AE-F06A9AD67703}"/>
            </c:ext>
          </c:extLst>
        </c:ser>
        <c:ser>
          <c:idx val="10"/>
          <c:order val="10"/>
          <c:tx>
            <c:strRef>
              <c:f>Porównanie!$Q$3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chemeClr val="accent5">
                <a:tint val="42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Porównanie!$F$4:$F$5</c:f>
              <c:strCache>
                <c:ptCount val="2"/>
                <c:pt idx="0">
                  <c:v> Rok 2010</c:v>
                </c:pt>
                <c:pt idx="1">
                  <c:v> Rok 2014</c:v>
                </c:pt>
              </c:strCache>
            </c:strRef>
          </c:cat>
          <c:val>
            <c:numRef>
              <c:f>Porównanie!$Q$4:$Q$5</c:f>
              <c:numCache>
                <c:formatCode>#,##0</c:formatCode>
                <c:ptCount val="2"/>
                <c:pt idx="0">
                  <c:v>559.04166666666663</c:v>
                </c:pt>
                <c:pt idx="1">
                  <c:v>514.20833333333337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E69C-40F1-91AE-F06A9AD6770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575634280"/>
        <c:axId val="575631656"/>
      </c:barChart>
      <c:catAx>
        <c:axId val="57563428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5631656"/>
        <c:crosses val="autoZero"/>
        <c:auto val="1"/>
        <c:lblAlgn val="ctr"/>
        <c:lblOffset val="100"/>
        <c:noMultiLvlLbl val="0"/>
      </c:catAx>
      <c:valAx>
        <c:axId val="575631656"/>
        <c:scaling>
          <c:orientation val="minMax"/>
        </c:scaling>
        <c:delete val="1"/>
        <c:axPos val="t"/>
        <c:numFmt formatCode="0" sourceLinked="1"/>
        <c:majorTickMark val="none"/>
        <c:minorTickMark val="none"/>
        <c:tickLblPos val="nextTo"/>
        <c:crossAx val="57563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ayout>
        <c:manualLayout>
          <c:xMode val="edge"/>
          <c:yMode val="edge"/>
          <c:x val="2.7130808451211429E-2"/>
          <c:y val="0.21565679234296026"/>
          <c:w val="0.90365891402303034"/>
          <c:h val="0.12828823686936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526675</xdr:colOff>
      <xdr:row>17</xdr:row>
      <xdr:rowOff>112059</xdr:rowOff>
    </xdr:from>
    <xdr:to>
      <xdr:col>14</xdr:col>
      <xdr:colOff>44821</xdr:colOff>
      <xdr:row>39</xdr:row>
      <xdr:rowOff>44824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B92D4B2-5210-4C34-A628-D9DC27A13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10086</xdr:colOff>
      <xdr:row>1</xdr:row>
      <xdr:rowOff>59670</xdr:rowOff>
    </xdr:from>
    <xdr:ext cx="1253356" cy="3157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A7F6C898-6DE7-4259-AE2A-E0E3ECAA3880}"/>
                </a:ext>
              </a:extLst>
            </xdr:cNvPr>
            <xdr:cNvSpPr txBox="1"/>
          </xdr:nvSpPr>
          <xdr:spPr>
            <a:xfrm>
              <a:off x="12033998" y="261376"/>
              <a:ext cx="125335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accent4"/>
                        </a:solidFill>
                        <a:latin typeface="Cambria Math" panose="02040503050406030204" pitchFamily="18" charset="0"/>
                      </a:rPr>
                      <m:t>𝑘</m:t>
                    </m:r>
                    <m:r>
                      <a:rPr lang="pl-PL" sz="1100" b="0" i="1">
                        <a:solidFill>
                          <a:schemeClr val="accent4"/>
                        </a:solidFill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pl-PL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pl-PL" sz="1100" b="0" i="0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max</m:t>
                            </m:r>
                          </m:fName>
                          <m:e>
                            <m:r>
                              <a:rPr lang="pl-PL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𝑋</m:t>
                            </m:r>
                            <m:r>
                              <a:rPr lang="pl-PL" sz="1100" b="0" i="1">
                                <a:solidFill>
                                  <a:schemeClr val="accent4"/>
                                </a:solidFill>
                                <a:latin typeface="Cambria Math" panose="02040503050406030204" pitchFamily="18" charset="0"/>
                              </a:rPr>
                              <m:t> −</m:t>
                            </m:r>
                            <m:func>
                              <m:funcPr>
                                <m:ctrlPr>
                                  <a:rPr lang="pl-PL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pl-PL" sz="1100" b="0" i="0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min</m:t>
                                </m:r>
                              </m:fName>
                              <m:e>
                                <m:r>
                                  <a:rPr lang="pl-PL" sz="1100" b="0" i="1">
                                    <a:solidFill>
                                      <a:schemeClr val="accent4"/>
                                    </a:solidFill>
                                    <a:latin typeface="Cambria Math" panose="02040503050406030204" pitchFamily="18" charset="0"/>
                                  </a:rPr>
                                  <m:t>𝑋</m:t>
                                </m:r>
                              </m:e>
                            </m:func>
                          </m:e>
                        </m:func>
                      </m:num>
                      <m:den>
                        <m:r>
                          <a:rPr lang="pl-PL" sz="1100" b="0" i="1">
                            <a:solidFill>
                              <a:schemeClr val="accent4"/>
                            </a:solidFill>
                            <a:latin typeface="Cambria Math" panose="02040503050406030204" pitchFamily="18" charset="0"/>
                          </a:rPr>
                          <m:t>h</m:t>
                        </m:r>
                      </m:den>
                    </m:f>
                  </m:oMath>
                </m:oMathPara>
              </a14:m>
              <a:endParaRPr lang="pl-PL" sz="1100">
                <a:solidFill>
                  <a:schemeClr val="accent4"/>
                </a:solidFill>
              </a:endParaRPr>
            </a:p>
          </xdr:txBody>
        </xdr:sp>
      </mc:Choice>
      <mc:Fallback>
        <xdr:sp macro="" textlink="">
          <xdr:nvSpPr>
            <xdr:cNvPr id="4" name="pole tekstowe 3">
              <a:extLst>
                <a:ext uri="{FF2B5EF4-FFF2-40B4-BE49-F238E27FC236}">
                  <a16:creationId xmlns:a16="http://schemas.microsoft.com/office/drawing/2014/main" id="{A7F6C898-6DE7-4259-AE2A-E0E3ECAA3880}"/>
                </a:ext>
              </a:extLst>
            </xdr:cNvPr>
            <xdr:cNvSpPr txBox="1"/>
          </xdr:nvSpPr>
          <xdr:spPr>
            <a:xfrm>
              <a:off x="12033998" y="261376"/>
              <a:ext cx="1253356" cy="315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l-PL" sz="1100" b="0" i="0">
                  <a:solidFill>
                    <a:schemeClr val="accent4"/>
                  </a:solidFill>
                  <a:latin typeface="Cambria Math" panose="02040503050406030204" pitchFamily="18" charset="0"/>
                </a:rPr>
                <a:t>𝑘=   max⁡〖𝑋 −min⁡𝑋 〗/ℎ</a:t>
              </a:r>
              <a:endParaRPr lang="pl-PL" sz="1100">
                <a:solidFill>
                  <a:schemeClr val="accent4"/>
                </a:solidFill>
              </a:endParaRPr>
            </a:p>
          </xdr:txBody>
        </xdr:sp>
      </mc:Fallback>
    </mc:AlternateContent>
    <xdr:clientData/>
  </xdr:oneCellAnchor>
  <xdr:twoCellAnchor>
    <xdr:from>
      <xdr:col>14</xdr:col>
      <xdr:colOff>535640</xdr:colOff>
      <xdr:row>2</xdr:row>
      <xdr:rowOff>8406</xdr:rowOff>
    </xdr:from>
    <xdr:to>
      <xdr:col>26</xdr:col>
      <xdr:colOff>33617</xdr:colOff>
      <xdr:row>16</xdr:row>
      <xdr:rowOff>123266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8416447-2393-4AB2-983F-368966C4C8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9526</xdr:colOff>
      <xdr:row>7</xdr:row>
      <xdr:rowOff>76199</xdr:rowOff>
    </xdr:from>
    <xdr:to>
      <xdr:col>15</xdr:col>
      <xdr:colOff>28575</xdr:colOff>
      <xdr:row>20</xdr:row>
      <xdr:rowOff>57150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E04CB32-DCE7-40ED-A80A-52E603BA1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alia" refreshedDate="42855.467276736112" createdVersion="6" refreshedVersion="6" minRefreshableVersion="3" recordCount="144">
  <cacheSource type="worksheet">
    <worksheetSource ref="A1:F145" sheet="DANE"/>
  </cacheSource>
  <cacheFields count="6">
    <cacheField name="Kod" numFmtId="0">
      <sharedItems count="72">
        <s v="1101500000"/>
        <s v="1101600000"/>
        <s v="1101700000"/>
        <s v="1101800000"/>
        <s v="1101900000"/>
        <s v="1142500000"/>
        <s v="1142600000"/>
        <s v="1142700000"/>
        <s v="1142800000"/>
        <s v="1142900000"/>
        <s v="1143000000"/>
        <s v="1147000000"/>
        <s v="1147100000"/>
        <s v="2122000000"/>
        <s v="2122100000"/>
        <s v="2122200000"/>
        <s v="2122300000"/>
        <s v="2122400000"/>
        <s v="2126900000"/>
        <s v="2244400000"/>
        <s v="2244500000"/>
        <s v="2244600000"/>
        <s v="2244700000"/>
        <s v="2244800000"/>
        <s v="2244900000"/>
        <s v="2245000000"/>
        <s v="2245100000"/>
        <s v="3060900000"/>
        <s v="3061000000"/>
        <s v="3061100000"/>
        <s v="3061200000"/>
        <s v="3183300000"/>
        <s v="3183400000"/>
        <s v="3183500000"/>
        <s v="3183600000"/>
        <s v="3203700000"/>
        <s v="3203800000"/>
        <s v="3203900000"/>
        <s v="3265200000"/>
        <s v="3265300000"/>
        <s v="4081300000"/>
        <s v="4081400000"/>
        <s v="4305700000"/>
        <s v="4305800000"/>
        <s v="4305900000"/>
        <s v="4306000000"/>
        <s v="4306100000"/>
        <s v="4306200000"/>
        <s v="4326300000"/>
        <s v="4326400000"/>
        <s v="4326500000"/>
        <s v="4326600000"/>
        <s v="5020100000"/>
        <s v="5020200000"/>
        <s v="5020300000"/>
        <s v="5020400000"/>
        <s v="5020500000"/>
        <s v="5163100000"/>
        <s v="5163200000"/>
        <s v="6040600000"/>
        <s v="6040700000"/>
        <s v="6040800000"/>
        <s v="6046700000"/>
        <s v="6046800000"/>
        <s v="6224000000"/>
        <s v="6224100000"/>
        <s v="6224200000"/>
        <s v="6224300000"/>
        <s v="6227200000"/>
        <s v="6285400000"/>
        <s v="6285500000"/>
        <s v="6285600000"/>
      </sharedItems>
    </cacheField>
    <cacheField name="Nazwa" numFmtId="0">
      <sharedItems count="72">
        <s v="PODREGION 15 - ŁÓDZKI"/>
        <s v="PODREGION 16 - M. ŁÓDŹ"/>
        <s v="PODREGION 17 - PIOTRKOWSKI"/>
        <s v="PODREGION 18 - SIERADZKI"/>
        <s v="PODREGION 19 - SKIERNIEWICKI"/>
        <s v="PODREGION 25 - CIECHANOWSKI"/>
        <s v="PODREGION 26 - OSTROŁĘCKI"/>
        <s v="PODREGION 27 - RADOMSKI"/>
        <s v="PODREGION 28 - M. ST. WARSZAWA"/>
        <s v="PODREGION 29 - WARSZAWSKI WSCHODNI"/>
        <s v="PODREGION 30 - WARSZAWSKI ZACHODNI"/>
        <s v="PODREGION 70 - PŁOCKI"/>
        <s v="PODREGION 71 - SIEDLECKI"/>
        <s v="PODREGION 20 - KRAKOWSKI"/>
        <s v="PODREGION 21 - M. KRAKÓW"/>
        <s v="PODREGION 22 - NOWOSĄDECKI"/>
        <s v="PODREGION 23 - OŚWIĘCIMSKI"/>
        <s v="PODREGION 24 - TARNOWSKI"/>
        <s v="PODREGION 69 - NOWOTARSKI"/>
        <s v="PODREGION 44 - BIELSKI"/>
        <s v="PODREGION 45 - BYTOMSKI"/>
        <s v="PODREGION 46 - CZĘSTOCHOWSKI"/>
        <s v="PODREGION 47 - GLIWICKI"/>
        <s v="PODREGION 48 - KATOWICKI"/>
        <s v="PODREGION 49 - RYBNICKI"/>
        <s v="PODREGION 50 - SOSNOWIECKI"/>
        <s v="PODREGION 51 - TYSKI"/>
        <s v="PODREGION   9 - BIALSKI"/>
        <s v="PODREGION 10 - CHEŁMSKO-ZAMOJSKI"/>
        <s v="PODREGION 11 - LUBELSKI"/>
        <s v="PODREGION 12 - PUŁAWSKI"/>
        <s v="PODREGION 33 - KROŚNIEŃSKI"/>
        <s v="PODREGION 34 - PRZEMYSKI"/>
        <s v="PODREGION 35 - RZESZOWSKI"/>
        <s v="PODREGION 36 - TARNOBRZESKI"/>
        <s v="PODREGION 37 - BIAŁOSTOCKI"/>
        <s v="PODREGION 38 - ŁOMŻYŃSKI"/>
        <s v="PODREGION 39 - SUWALSKI"/>
        <s v="PODREGION 52 - KIELECKI"/>
        <s v="PODREGION 53 - SANDOMIERSKO-JĘDRZEJOWSKI"/>
        <s v="PODREGION 13 - GORZOWSKI"/>
        <s v="PODREGION 14 - ZIELONOGÓRSKI"/>
        <s v="PODREGION 57 - KALISKI"/>
        <s v="PODREGION 58 - KONIŃSKI"/>
        <s v="PODREGION 59 - LESZCZYŃSKI"/>
        <s v="PODREGION 60 - PILSKI"/>
        <s v="PODREGION 61 - POZNAŃSKI"/>
        <s v="PODREGION 62 - M. POZNAŃ"/>
        <s v="PODREGION 63 - KOSZALIŃSKI"/>
        <s v="PODREGION 64 - SZCZECINECKO-PYRZYCKI"/>
        <s v="PODREGION 65 - M. SZCZECIN"/>
        <s v="PODREGION 66 - SZCZECIŃSKI"/>
        <s v="PODREGION 1 - JELENIOGÓRSKI"/>
        <s v="PODREGION 2 - LEGNICKO-GŁOGOWSKI"/>
        <s v="PODREGION 3 - WAŁBRZYSKI"/>
        <s v="PODREGION 4 - WROCŁAWSKI"/>
        <s v="PODREGION 5 - M. WROCŁAW"/>
        <s v="PODREGION 31 - NYSKI"/>
        <s v="PODREGION 32 - OPOLSKI"/>
        <s v="PODREGION 6 - BYDGOSKO-TORUŃSKI"/>
        <s v="PODREGION 7 - GRUDZIĄDZKI"/>
        <s v="PODREGION 8 - WŁOCŁAWSKI"/>
        <s v="PODREGION 67 - INOWROCŁAWSKI"/>
        <s v="PODREGION 68 - ŚWIECKI"/>
        <s v="PODREGION 40 - GDAŃSKI"/>
        <s v="PODREGION 41 - SŁUPSKI"/>
        <s v="PODREGION 42 - STAROGARDZKI"/>
        <s v="PODREGION 43 - TRÓJMIEJSKI"/>
        <s v="PODREGION 72 - CHOJNICKI"/>
        <s v="PODREGION 54 - ELBLĄSKI"/>
        <s v="PODREGION 55 - EŁCKI"/>
        <s v="PODREGION 56 - OLSZTYŃSKI"/>
      </sharedItems>
    </cacheField>
    <cacheField name="Gry zespołowe" numFmtId="0">
      <sharedItems count="1">
        <s v="piłka ręczna"/>
      </sharedItems>
    </cacheField>
    <cacheField name="Grupy osób" numFmtId="0">
      <sharedItems/>
    </cacheField>
    <cacheField name="Rok" numFmtId="0">
      <sharedItems count="2">
        <s v="2010"/>
        <s v="2014"/>
      </sharedItems>
    </cacheField>
    <cacheField name="Wartosc" numFmtId="1">
      <sharedItems containsSemiMixedTypes="0" containsString="0" containsNumber="1" containsInteger="1" minValue="30" maxValue="13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x v="0"/>
    <s v="ogółem"/>
    <x v="0"/>
    <n v="189"/>
  </r>
  <r>
    <x v="0"/>
    <x v="0"/>
    <x v="0"/>
    <s v="ogółem"/>
    <x v="1"/>
    <n v="273"/>
  </r>
  <r>
    <x v="1"/>
    <x v="1"/>
    <x v="0"/>
    <s v="ogółem"/>
    <x v="0"/>
    <n v="212"/>
  </r>
  <r>
    <x v="1"/>
    <x v="1"/>
    <x v="0"/>
    <s v="ogółem"/>
    <x v="1"/>
    <n v="371"/>
  </r>
  <r>
    <x v="2"/>
    <x v="2"/>
    <x v="0"/>
    <s v="ogółem"/>
    <x v="0"/>
    <n v="611"/>
  </r>
  <r>
    <x v="2"/>
    <x v="2"/>
    <x v="0"/>
    <s v="ogółem"/>
    <x v="1"/>
    <n v="856"/>
  </r>
  <r>
    <x v="3"/>
    <x v="3"/>
    <x v="0"/>
    <s v="ogółem"/>
    <x v="0"/>
    <n v="643"/>
  </r>
  <r>
    <x v="3"/>
    <x v="3"/>
    <x v="0"/>
    <s v="ogółem"/>
    <x v="1"/>
    <n v="498"/>
  </r>
  <r>
    <x v="4"/>
    <x v="4"/>
    <x v="0"/>
    <s v="ogółem"/>
    <x v="0"/>
    <n v="217"/>
  </r>
  <r>
    <x v="4"/>
    <x v="4"/>
    <x v="0"/>
    <s v="ogółem"/>
    <x v="1"/>
    <n v="30"/>
  </r>
  <r>
    <x v="5"/>
    <x v="5"/>
    <x v="0"/>
    <s v="ogółem"/>
    <x v="0"/>
    <n v="431"/>
  </r>
  <r>
    <x v="5"/>
    <x v="5"/>
    <x v="0"/>
    <s v="ogółem"/>
    <x v="1"/>
    <n v="403"/>
  </r>
  <r>
    <x v="6"/>
    <x v="6"/>
    <x v="0"/>
    <s v="ogółem"/>
    <x v="0"/>
    <n v="918"/>
  </r>
  <r>
    <x v="6"/>
    <x v="6"/>
    <x v="0"/>
    <s v="ogółem"/>
    <x v="1"/>
    <n v="626"/>
  </r>
  <r>
    <x v="7"/>
    <x v="7"/>
    <x v="0"/>
    <s v="ogółem"/>
    <x v="0"/>
    <n v="719"/>
  </r>
  <r>
    <x v="7"/>
    <x v="7"/>
    <x v="0"/>
    <s v="ogółem"/>
    <x v="1"/>
    <n v="661"/>
  </r>
  <r>
    <x v="8"/>
    <x v="8"/>
    <x v="0"/>
    <s v="ogółem"/>
    <x v="0"/>
    <n v="873"/>
  </r>
  <r>
    <x v="8"/>
    <x v="8"/>
    <x v="0"/>
    <s v="ogółem"/>
    <x v="1"/>
    <n v="817"/>
  </r>
  <r>
    <x v="9"/>
    <x v="9"/>
    <x v="0"/>
    <s v="ogółem"/>
    <x v="0"/>
    <n v="584"/>
  </r>
  <r>
    <x v="9"/>
    <x v="9"/>
    <x v="0"/>
    <s v="ogółem"/>
    <x v="1"/>
    <n v="513"/>
  </r>
  <r>
    <x v="10"/>
    <x v="10"/>
    <x v="0"/>
    <s v="ogółem"/>
    <x v="0"/>
    <n v="194"/>
  </r>
  <r>
    <x v="10"/>
    <x v="10"/>
    <x v="0"/>
    <s v="ogółem"/>
    <x v="1"/>
    <n v="182"/>
  </r>
  <r>
    <x v="11"/>
    <x v="11"/>
    <x v="0"/>
    <s v="ogółem"/>
    <x v="0"/>
    <n v="1049"/>
  </r>
  <r>
    <x v="11"/>
    <x v="11"/>
    <x v="0"/>
    <s v="ogółem"/>
    <x v="1"/>
    <n v="738"/>
  </r>
  <r>
    <x v="12"/>
    <x v="12"/>
    <x v="0"/>
    <s v="ogółem"/>
    <x v="0"/>
    <n v="823"/>
  </r>
  <r>
    <x v="12"/>
    <x v="12"/>
    <x v="0"/>
    <s v="ogółem"/>
    <x v="1"/>
    <n v="488"/>
  </r>
  <r>
    <x v="13"/>
    <x v="13"/>
    <x v="0"/>
    <s v="ogółem"/>
    <x v="0"/>
    <n v="418"/>
  </r>
  <r>
    <x v="13"/>
    <x v="13"/>
    <x v="0"/>
    <s v="ogółem"/>
    <x v="1"/>
    <n v="679"/>
  </r>
  <r>
    <x v="14"/>
    <x v="14"/>
    <x v="0"/>
    <s v="ogółem"/>
    <x v="0"/>
    <n v="665"/>
  </r>
  <r>
    <x v="14"/>
    <x v="14"/>
    <x v="0"/>
    <s v="ogółem"/>
    <x v="1"/>
    <n v="681"/>
  </r>
  <r>
    <x v="15"/>
    <x v="15"/>
    <x v="0"/>
    <s v="ogółem"/>
    <x v="0"/>
    <n v="1180"/>
  </r>
  <r>
    <x v="15"/>
    <x v="15"/>
    <x v="0"/>
    <s v="ogółem"/>
    <x v="1"/>
    <n v="1237"/>
  </r>
  <r>
    <x v="16"/>
    <x v="16"/>
    <x v="0"/>
    <s v="ogółem"/>
    <x v="0"/>
    <n v="448"/>
  </r>
  <r>
    <x v="16"/>
    <x v="16"/>
    <x v="0"/>
    <s v="ogółem"/>
    <x v="1"/>
    <n v="487"/>
  </r>
  <r>
    <x v="17"/>
    <x v="17"/>
    <x v="0"/>
    <s v="ogółem"/>
    <x v="0"/>
    <n v="1068"/>
  </r>
  <r>
    <x v="17"/>
    <x v="17"/>
    <x v="0"/>
    <s v="ogółem"/>
    <x v="1"/>
    <n v="871"/>
  </r>
  <r>
    <x v="18"/>
    <x v="18"/>
    <x v="0"/>
    <s v="ogółem"/>
    <x v="0"/>
    <n v="215"/>
  </r>
  <r>
    <x v="18"/>
    <x v="18"/>
    <x v="0"/>
    <s v="ogółem"/>
    <x v="1"/>
    <n v="247"/>
  </r>
  <r>
    <x v="19"/>
    <x v="19"/>
    <x v="0"/>
    <s v="ogółem"/>
    <x v="0"/>
    <n v="124"/>
  </r>
  <r>
    <x v="19"/>
    <x v="19"/>
    <x v="0"/>
    <s v="ogółem"/>
    <x v="1"/>
    <n v="284"/>
  </r>
  <r>
    <x v="20"/>
    <x v="20"/>
    <x v="0"/>
    <s v="ogółem"/>
    <x v="0"/>
    <n v="400"/>
  </r>
  <r>
    <x v="20"/>
    <x v="20"/>
    <x v="0"/>
    <s v="ogółem"/>
    <x v="1"/>
    <n v="345"/>
  </r>
  <r>
    <x v="21"/>
    <x v="21"/>
    <x v="0"/>
    <s v="ogółem"/>
    <x v="0"/>
    <n v="364"/>
  </r>
  <r>
    <x v="21"/>
    <x v="21"/>
    <x v="0"/>
    <s v="ogółem"/>
    <x v="1"/>
    <n v="267"/>
  </r>
  <r>
    <x v="22"/>
    <x v="22"/>
    <x v="0"/>
    <s v="ogółem"/>
    <x v="0"/>
    <n v="398"/>
  </r>
  <r>
    <x v="22"/>
    <x v="22"/>
    <x v="0"/>
    <s v="ogółem"/>
    <x v="1"/>
    <n v="585"/>
  </r>
  <r>
    <x v="23"/>
    <x v="23"/>
    <x v="0"/>
    <s v="ogółem"/>
    <x v="0"/>
    <n v="690"/>
  </r>
  <r>
    <x v="23"/>
    <x v="23"/>
    <x v="0"/>
    <s v="ogółem"/>
    <x v="1"/>
    <n v="707"/>
  </r>
  <r>
    <x v="24"/>
    <x v="24"/>
    <x v="0"/>
    <s v="ogółem"/>
    <x v="0"/>
    <n v="324"/>
  </r>
  <r>
    <x v="24"/>
    <x v="24"/>
    <x v="0"/>
    <s v="ogółem"/>
    <x v="1"/>
    <n v="267"/>
  </r>
  <r>
    <x v="25"/>
    <x v="25"/>
    <x v="0"/>
    <s v="ogółem"/>
    <x v="0"/>
    <n v="371"/>
  </r>
  <r>
    <x v="25"/>
    <x v="25"/>
    <x v="0"/>
    <s v="ogółem"/>
    <x v="1"/>
    <n v="256"/>
  </r>
  <r>
    <x v="26"/>
    <x v="26"/>
    <x v="0"/>
    <s v="ogółem"/>
    <x v="0"/>
    <n v="45"/>
  </r>
  <r>
    <x v="26"/>
    <x v="26"/>
    <x v="0"/>
    <s v="ogółem"/>
    <x v="1"/>
    <n v="259"/>
  </r>
  <r>
    <x v="27"/>
    <x v="27"/>
    <x v="0"/>
    <s v="ogółem"/>
    <x v="0"/>
    <n v="435"/>
  </r>
  <r>
    <x v="27"/>
    <x v="27"/>
    <x v="0"/>
    <s v="ogółem"/>
    <x v="1"/>
    <n v="479"/>
  </r>
  <r>
    <x v="28"/>
    <x v="28"/>
    <x v="0"/>
    <s v="ogółem"/>
    <x v="0"/>
    <n v="818"/>
  </r>
  <r>
    <x v="28"/>
    <x v="28"/>
    <x v="0"/>
    <s v="ogółem"/>
    <x v="1"/>
    <n v="723"/>
  </r>
  <r>
    <x v="29"/>
    <x v="29"/>
    <x v="0"/>
    <s v="ogółem"/>
    <x v="0"/>
    <n v="459"/>
  </r>
  <r>
    <x v="29"/>
    <x v="29"/>
    <x v="0"/>
    <s v="ogółem"/>
    <x v="1"/>
    <n v="428"/>
  </r>
  <r>
    <x v="30"/>
    <x v="30"/>
    <x v="0"/>
    <s v="ogółem"/>
    <x v="0"/>
    <n v="1129"/>
  </r>
  <r>
    <x v="30"/>
    <x v="30"/>
    <x v="0"/>
    <s v="ogółem"/>
    <x v="1"/>
    <n v="1141"/>
  </r>
  <r>
    <x v="31"/>
    <x v="31"/>
    <x v="0"/>
    <s v="ogółem"/>
    <x v="0"/>
    <n v="810"/>
  </r>
  <r>
    <x v="31"/>
    <x v="31"/>
    <x v="0"/>
    <s v="ogółem"/>
    <x v="1"/>
    <n v="582"/>
  </r>
  <r>
    <x v="32"/>
    <x v="32"/>
    <x v="0"/>
    <s v="ogółem"/>
    <x v="0"/>
    <n v="836"/>
  </r>
  <r>
    <x v="32"/>
    <x v="32"/>
    <x v="0"/>
    <s v="ogółem"/>
    <x v="1"/>
    <n v="1062"/>
  </r>
  <r>
    <x v="33"/>
    <x v="33"/>
    <x v="0"/>
    <s v="ogółem"/>
    <x v="0"/>
    <n v="872"/>
  </r>
  <r>
    <x v="33"/>
    <x v="33"/>
    <x v="0"/>
    <s v="ogółem"/>
    <x v="1"/>
    <n v="495"/>
  </r>
  <r>
    <x v="34"/>
    <x v="34"/>
    <x v="0"/>
    <s v="ogółem"/>
    <x v="0"/>
    <n v="1359"/>
  </r>
  <r>
    <x v="34"/>
    <x v="34"/>
    <x v="0"/>
    <s v="ogółem"/>
    <x v="1"/>
    <n v="1092"/>
  </r>
  <r>
    <x v="35"/>
    <x v="35"/>
    <x v="0"/>
    <s v="ogółem"/>
    <x v="0"/>
    <n v="915"/>
  </r>
  <r>
    <x v="35"/>
    <x v="35"/>
    <x v="0"/>
    <s v="ogółem"/>
    <x v="1"/>
    <n v="471"/>
  </r>
  <r>
    <x v="36"/>
    <x v="36"/>
    <x v="0"/>
    <s v="ogółem"/>
    <x v="0"/>
    <n v="589"/>
  </r>
  <r>
    <x v="36"/>
    <x v="36"/>
    <x v="0"/>
    <s v="ogółem"/>
    <x v="1"/>
    <n v="561"/>
  </r>
  <r>
    <x v="37"/>
    <x v="37"/>
    <x v="0"/>
    <s v="ogółem"/>
    <x v="0"/>
    <n v="174"/>
  </r>
  <r>
    <x v="37"/>
    <x v="37"/>
    <x v="0"/>
    <s v="ogółem"/>
    <x v="1"/>
    <n v="73"/>
  </r>
  <r>
    <x v="38"/>
    <x v="38"/>
    <x v="0"/>
    <s v="ogółem"/>
    <x v="0"/>
    <n v="1188"/>
  </r>
  <r>
    <x v="38"/>
    <x v="38"/>
    <x v="0"/>
    <s v="ogółem"/>
    <x v="1"/>
    <n v="996"/>
  </r>
  <r>
    <x v="39"/>
    <x v="39"/>
    <x v="0"/>
    <s v="ogółem"/>
    <x v="0"/>
    <n v="505"/>
  </r>
  <r>
    <x v="39"/>
    <x v="39"/>
    <x v="0"/>
    <s v="ogółem"/>
    <x v="1"/>
    <n v="433"/>
  </r>
  <r>
    <x v="40"/>
    <x v="40"/>
    <x v="0"/>
    <s v="ogółem"/>
    <x v="0"/>
    <n v="268"/>
  </r>
  <r>
    <x v="40"/>
    <x v="40"/>
    <x v="0"/>
    <s v="ogółem"/>
    <x v="1"/>
    <n v="255"/>
  </r>
  <r>
    <x v="41"/>
    <x v="41"/>
    <x v="0"/>
    <s v="ogółem"/>
    <x v="0"/>
    <n v="845"/>
  </r>
  <r>
    <x v="41"/>
    <x v="41"/>
    <x v="0"/>
    <s v="ogółem"/>
    <x v="1"/>
    <n v="703"/>
  </r>
  <r>
    <x v="42"/>
    <x v="42"/>
    <x v="0"/>
    <s v="ogółem"/>
    <x v="0"/>
    <n v="914"/>
  </r>
  <r>
    <x v="42"/>
    <x v="42"/>
    <x v="0"/>
    <s v="ogółem"/>
    <x v="1"/>
    <n v="692"/>
  </r>
  <r>
    <x v="43"/>
    <x v="43"/>
    <x v="0"/>
    <s v="ogółem"/>
    <x v="0"/>
    <n v="920"/>
  </r>
  <r>
    <x v="43"/>
    <x v="43"/>
    <x v="0"/>
    <s v="ogółem"/>
    <x v="1"/>
    <n v="818"/>
  </r>
  <r>
    <x v="44"/>
    <x v="44"/>
    <x v="0"/>
    <s v="ogółem"/>
    <x v="0"/>
    <n v="648"/>
  </r>
  <r>
    <x v="44"/>
    <x v="44"/>
    <x v="0"/>
    <s v="ogółem"/>
    <x v="1"/>
    <n v="573"/>
  </r>
  <r>
    <x v="45"/>
    <x v="45"/>
    <x v="0"/>
    <s v="ogółem"/>
    <x v="0"/>
    <n v="494"/>
  </r>
  <r>
    <x v="45"/>
    <x v="45"/>
    <x v="0"/>
    <s v="ogółem"/>
    <x v="1"/>
    <n v="381"/>
  </r>
  <r>
    <x v="46"/>
    <x v="46"/>
    <x v="0"/>
    <s v="ogółem"/>
    <x v="0"/>
    <n v="397"/>
  </r>
  <r>
    <x v="46"/>
    <x v="46"/>
    <x v="0"/>
    <s v="ogółem"/>
    <x v="1"/>
    <n v="356"/>
  </r>
  <r>
    <x v="47"/>
    <x v="47"/>
    <x v="0"/>
    <s v="ogółem"/>
    <x v="0"/>
    <n v="379"/>
  </r>
  <r>
    <x v="47"/>
    <x v="47"/>
    <x v="0"/>
    <s v="ogółem"/>
    <x v="1"/>
    <n v="369"/>
  </r>
  <r>
    <x v="48"/>
    <x v="48"/>
    <x v="0"/>
    <s v="ogółem"/>
    <x v="0"/>
    <n v="405"/>
  </r>
  <r>
    <x v="48"/>
    <x v="48"/>
    <x v="0"/>
    <s v="ogółem"/>
    <x v="1"/>
    <n v="464"/>
  </r>
  <r>
    <x v="49"/>
    <x v="49"/>
    <x v="0"/>
    <s v="ogółem"/>
    <x v="0"/>
    <n v="288"/>
  </r>
  <r>
    <x v="49"/>
    <x v="49"/>
    <x v="0"/>
    <s v="ogółem"/>
    <x v="1"/>
    <n v="324"/>
  </r>
  <r>
    <x v="50"/>
    <x v="50"/>
    <x v="0"/>
    <s v="ogółem"/>
    <x v="0"/>
    <n v="599"/>
  </r>
  <r>
    <x v="50"/>
    <x v="50"/>
    <x v="0"/>
    <s v="ogółem"/>
    <x v="1"/>
    <n v="566"/>
  </r>
  <r>
    <x v="51"/>
    <x v="51"/>
    <x v="0"/>
    <s v="ogółem"/>
    <x v="0"/>
    <n v="380"/>
  </r>
  <r>
    <x v="51"/>
    <x v="51"/>
    <x v="0"/>
    <s v="ogółem"/>
    <x v="1"/>
    <n v="451"/>
  </r>
  <r>
    <x v="52"/>
    <x v="52"/>
    <x v="0"/>
    <s v="ogółem"/>
    <x v="0"/>
    <n v="167"/>
  </r>
  <r>
    <x v="52"/>
    <x v="52"/>
    <x v="0"/>
    <s v="ogółem"/>
    <x v="1"/>
    <n v="205"/>
  </r>
  <r>
    <x v="53"/>
    <x v="53"/>
    <x v="0"/>
    <s v="ogółem"/>
    <x v="0"/>
    <n v="991"/>
  </r>
  <r>
    <x v="53"/>
    <x v="53"/>
    <x v="0"/>
    <s v="ogółem"/>
    <x v="1"/>
    <n v="565"/>
  </r>
  <r>
    <x v="54"/>
    <x v="54"/>
    <x v="0"/>
    <s v="ogółem"/>
    <x v="0"/>
    <n v="472"/>
  </r>
  <r>
    <x v="54"/>
    <x v="54"/>
    <x v="0"/>
    <s v="ogółem"/>
    <x v="1"/>
    <n v="575"/>
  </r>
  <r>
    <x v="55"/>
    <x v="55"/>
    <x v="0"/>
    <s v="ogółem"/>
    <x v="0"/>
    <n v="353"/>
  </r>
  <r>
    <x v="55"/>
    <x v="55"/>
    <x v="0"/>
    <s v="ogółem"/>
    <x v="1"/>
    <n v="226"/>
  </r>
  <r>
    <x v="56"/>
    <x v="56"/>
    <x v="0"/>
    <s v="ogółem"/>
    <x v="0"/>
    <n v="443"/>
  </r>
  <r>
    <x v="56"/>
    <x v="56"/>
    <x v="0"/>
    <s v="ogółem"/>
    <x v="1"/>
    <n v="349"/>
  </r>
  <r>
    <x v="57"/>
    <x v="57"/>
    <x v="0"/>
    <s v="ogółem"/>
    <x v="0"/>
    <n v="350"/>
  </r>
  <r>
    <x v="57"/>
    <x v="57"/>
    <x v="0"/>
    <s v="ogółem"/>
    <x v="1"/>
    <n v="305"/>
  </r>
  <r>
    <x v="58"/>
    <x v="58"/>
    <x v="0"/>
    <s v="ogółem"/>
    <x v="0"/>
    <n v="673"/>
  </r>
  <r>
    <x v="58"/>
    <x v="58"/>
    <x v="0"/>
    <s v="ogółem"/>
    <x v="1"/>
    <n v="652"/>
  </r>
  <r>
    <x v="59"/>
    <x v="59"/>
    <x v="0"/>
    <s v="ogółem"/>
    <x v="0"/>
    <n v="512"/>
  </r>
  <r>
    <x v="59"/>
    <x v="59"/>
    <x v="0"/>
    <s v="ogółem"/>
    <x v="1"/>
    <n v="540"/>
  </r>
  <r>
    <x v="60"/>
    <x v="60"/>
    <x v="0"/>
    <s v="ogółem"/>
    <x v="0"/>
    <n v="623"/>
  </r>
  <r>
    <x v="60"/>
    <x v="60"/>
    <x v="0"/>
    <s v="ogółem"/>
    <x v="1"/>
    <n v="681"/>
  </r>
  <r>
    <x v="61"/>
    <x v="61"/>
    <x v="0"/>
    <s v="ogółem"/>
    <x v="0"/>
    <n v="803"/>
  </r>
  <r>
    <x v="61"/>
    <x v="61"/>
    <x v="0"/>
    <s v="ogółem"/>
    <x v="1"/>
    <n v="365"/>
  </r>
  <r>
    <x v="62"/>
    <x v="62"/>
    <x v="0"/>
    <s v="ogółem"/>
    <x v="0"/>
    <n v="114"/>
  </r>
  <r>
    <x v="62"/>
    <x v="62"/>
    <x v="0"/>
    <s v="ogółem"/>
    <x v="1"/>
    <n v="125"/>
  </r>
  <r>
    <x v="63"/>
    <x v="63"/>
    <x v="0"/>
    <s v="ogółem"/>
    <x v="0"/>
    <n v="146"/>
  </r>
  <r>
    <x v="63"/>
    <x v="63"/>
    <x v="0"/>
    <s v="ogółem"/>
    <x v="1"/>
    <n v="116"/>
  </r>
  <r>
    <x v="64"/>
    <x v="64"/>
    <x v="0"/>
    <s v="ogółem"/>
    <x v="0"/>
    <n v="235"/>
  </r>
  <r>
    <x v="64"/>
    <x v="64"/>
    <x v="0"/>
    <s v="ogółem"/>
    <x v="1"/>
    <n v="495"/>
  </r>
  <r>
    <x v="65"/>
    <x v="65"/>
    <x v="0"/>
    <s v="ogółem"/>
    <x v="0"/>
    <n v="492"/>
  </r>
  <r>
    <x v="65"/>
    <x v="65"/>
    <x v="0"/>
    <s v="ogółem"/>
    <x v="1"/>
    <n v="247"/>
  </r>
  <r>
    <x v="66"/>
    <x v="66"/>
    <x v="0"/>
    <s v="ogółem"/>
    <x v="0"/>
    <n v="688"/>
  </r>
  <r>
    <x v="66"/>
    <x v="66"/>
    <x v="0"/>
    <s v="ogółem"/>
    <x v="1"/>
    <n v="1015"/>
  </r>
  <r>
    <x v="67"/>
    <x v="67"/>
    <x v="0"/>
    <s v="ogółem"/>
    <x v="0"/>
    <n v="744"/>
  </r>
  <r>
    <x v="67"/>
    <x v="67"/>
    <x v="0"/>
    <s v="ogółem"/>
    <x v="1"/>
    <n v="915"/>
  </r>
  <r>
    <x v="68"/>
    <x v="68"/>
    <x v="0"/>
    <s v="ogółem"/>
    <x v="0"/>
    <n v="339"/>
  </r>
  <r>
    <x v="68"/>
    <x v="68"/>
    <x v="0"/>
    <s v="ogółem"/>
    <x v="1"/>
    <n v="316"/>
  </r>
  <r>
    <x v="69"/>
    <x v="69"/>
    <x v="0"/>
    <s v="ogółem"/>
    <x v="0"/>
    <n v="799"/>
  </r>
  <r>
    <x v="69"/>
    <x v="69"/>
    <x v="0"/>
    <s v="ogółem"/>
    <x v="1"/>
    <n v="566"/>
  </r>
  <r>
    <x v="70"/>
    <x v="70"/>
    <x v="0"/>
    <s v="ogółem"/>
    <x v="0"/>
    <n v="152"/>
  </r>
  <r>
    <x v="70"/>
    <x v="70"/>
    <x v="0"/>
    <s v="ogółem"/>
    <x v="1"/>
    <n v="184"/>
  </r>
  <r>
    <x v="71"/>
    <x v="71"/>
    <x v="0"/>
    <s v="ogółem"/>
    <x v="0"/>
    <n v="356"/>
  </r>
  <r>
    <x v="71"/>
    <x v="71"/>
    <x v="0"/>
    <s v="ogółem"/>
    <x v="1"/>
    <n v="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0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6" indent="0" compact="0" compactData="0" multipleFieldFilters="0" chartFormat="8">
  <location ref="A1:D74" firstHeaderRow="1" firstDataRow="2" firstDataCol="3"/>
  <pivotFields count="6">
    <pivotField axis="axisRow" compact="0" outline="0" subtotalTop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axis="axisRow" compact="0" outline="0" subtotalTop="0" showAll="0" defaultSubtotal="0">
      <items count="72">
        <item x="27"/>
        <item x="52"/>
        <item x="28"/>
        <item x="29"/>
        <item x="30"/>
        <item x="40"/>
        <item x="41"/>
        <item x="0"/>
        <item x="1"/>
        <item x="2"/>
        <item x="3"/>
        <item x="4"/>
        <item x="53"/>
        <item x="13"/>
        <item x="14"/>
        <item x="15"/>
        <item x="16"/>
        <item x="17"/>
        <item x="5"/>
        <item x="6"/>
        <item x="7"/>
        <item x="8"/>
        <item x="9"/>
        <item x="54"/>
        <item x="10"/>
        <item x="57"/>
        <item x="58"/>
        <item x="31"/>
        <item x="32"/>
        <item x="33"/>
        <item x="34"/>
        <item x="35"/>
        <item x="36"/>
        <item x="37"/>
        <item x="55"/>
        <item x="64"/>
        <item x="65"/>
        <item x="66"/>
        <item x="67"/>
        <item x="19"/>
        <item x="20"/>
        <item x="21"/>
        <item x="22"/>
        <item x="23"/>
        <item x="24"/>
        <item x="56"/>
        <item x="25"/>
        <item x="26"/>
        <item x="38"/>
        <item x="39"/>
        <item x="69"/>
        <item x="70"/>
        <item x="71"/>
        <item x="42"/>
        <item x="43"/>
        <item x="44"/>
        <item x="59"/>
        <item x="45"/>
        <item x="46"/>
        <item x="47"/>
        <item x="48"/>
        <item x="49"/>
        <item x="50"/>
        <item x="51"/>
        <item x="62"/>
        <item x="63"/>
        <item x="18"/>
        <item x="60"/>
        <item x="11"/>
        <item x="12"/>
        <item x="68"/>
        <item x="61"/>
      </items>
    </pivotField>
    <pivotField axis="axisRow" compact="0" outline="0" subtotalTop="0" showAll="0" defaultSubtotal="0">
      <items count="1">
        <item x="0"/>
      </items>
    </pivotField>
    <pivotField compact="0" outline="0" subtotalTop="0" showAll="0" defaultSubtotal="0"/>
    <pivotField axis="axisCol" compact="0" outline="0" subtotalTop="0" showAll="0" defaultSubtotal="0">
      <items count="2">
        <item x="0"/>
        <item h="1" x="1"/>
      </items>
    </pivotField>
    <pivotField dataField="1" compact="0" numFmtId="1" outline="0" subtotalTop="0" showAll="0" defaultSubtotal="0"/>
  </pivotFields>
  <rowFields count="3">
    <field x="2"/>
    <field x="0"/>
    <field x="1"/>
  </rowFields>
  <rowItems count="72">
    <i>
      <x/>
      <x/>
      <x v="7"/>
    </i>
    <i r="1">
      <x v="1"/>
      <x v="8"/>
    </i>
    <i r="1">
      <x v="2"/>
      <x v="9"/>
    </i>
    <i r="1">
      <x v="3"/>
      <x v="10"/>
    </i>
    <i r="1">
      <x v="4"/>
      <x v="11"/>
    </i>
    <i r="1">
      <x v="5"/>
      <x v="18"/>
    </i>
    <i r="1">
      <x v="6"/>
      <x v="19"/>
    </i>
    <i r="1">
      <x v="7"/>
      <x v="20"/>
    </i>
    <i r="1">
      <x v="8"/>
      <x v="21"/>
    </i>
    <i r="1">
      <x v="9"/>
      <x v="22"/>
    </i>
    <i r="1">
      <x v="10"/>
      <x v="24"/>
    </i>
    <i r="1">
      <x v="11"/>
      <x v="68"/>
    </i>
    <i r="1">
      <x v="12"/>
      <x v="69"/>
    </i>
    <i r="1">
      <x v="13"/>
      <x v="13"/>
    </i>
    <i r="1">
      <x v="14"/>
      <x v="14"/>
    </i>
    <i r="1">
      <x v="15"/>
      <x v="15"/>
    </i>
    <i r="1">
      <x v="16"/>
      <x v="16"/>
    </i>
    <i r="1">
      <x v="17"/>
      <x v="17"/>
    </i>
    <i r="1">
      <x v="18"/>
      <x v="66"/>
    </i>
    <i r="1">
      <x v="19"/>
      <x v="39"/>
    </i>
    <i r="1">
      <x v="20"/>
      <x v="40"/>
    </i>
    <i r="1">
      <x v="21"/>
      <x v="41"/>
    </i>
    <i r="1">
      <x v="22"/>
      <x v="42"/>
    </i>
    <i r="1">
      <x v="23"/>
      <x v="43"/>
    </i>
    <i r="1">
      <x v="24"/>
      <x v="44"/>
    </i>
    <i r="1">
      <x v="25"/>
      <x v="46"/>
    </i>
    <i r="1">
      <x v="26"/>
      <x v="47"/>
    </i>
    <i r="1">
      <x v="27"/>
      <x/>
    </i>
    <i r="1">
      <x v="28"/>
      <x v="2"/>
    </i>
    <i r="1">
      <x v="29"/>
      <x v="3"/>
    </i>
    <i r="1">
      <x v="30"/>
      <x v="4"/>
    </i>
    <i r="1">
      <x v="31"/>
      <x v="27"/>
    </i>
    <i r="1">
      <x v="32"/>
      <x v="28"/>
    </i>
    <i r="1">
      <x v="33"/>
      <x v="29"/>
    </i>
    <i r="1">
      <x v="34"/>
      <x v="30"/>
    </i>
    <i r="1">
      <x v="35"/>
      <x v="31"/>
    </i>
    <i r="1">
      <x v="36"/>
      <x v="32"/>
    </i>
    <i r="1">
      <x v="37"/>
      <x v="33"/>
    </i>
    <i r="1">
      <x v="38"/>
      <x v="48"/>
    </i>
    <i r="1">
      <x v="39"/>
      <x v="49"/>
    </i>
    <i r="1">
      <x v="40"/>
      <x v="5"/>
    </i>
    <i r="1">
      <x v="41"/>
      <x v="6"/>
    </i>
    <i r="1">
      <x v="42"/>
      <x v="53"/>
    </i>
    <i r="1">
      <x v="43"/>
      <x v="54"/>
    </i>
    <i r="1">
      <x v="44"/>
      <x v="55"/>
    </i>
    <i r="1">
      <x v="45"/>
      <x v="57"/>
    </i>
    <i r="1">
      <x v="46"/>
      <x v="58"/>
    </i>
    <i r="1">
      <x v="47"/>
      <x v="59"/>
    </i>
    <i r="1">
      <x v="48"/>
      <x v="60"/>
    </i>
    <i r="1">
      <x v="49"/>
      <x v="61"/>
    </i>
    <i r="1">
      <x v="50"/>
      <x v="62"/>
    </i>
    <i r="1">
      <x v="51"/>
      <x v="63"/>
    </i>
    <i r="1">
      <x v="52"/>
      <x v="1"/>
    </i>
    <i r="1">
      <x v="53"/>
      <x v="12"/>
    </i>
    <i r="1">
      <x v="54"/>
      <x v="23"/>
    </i>
    <i r="1">
      <x v="55"/>
      <x v="34"/>
    </i>
    <i r="1">
      <x v="56"/>
      <x v="45"/>
    </i>
    <i r="1">
      <x v="57"/>
      <x v="25"/>
    </i>
    <i r="1">
      <x v="58"/>
      <x v="26"/>
    </i>
    <i r="1">
      <x v="59"/>
      <x v="56"/>
    </i>
    <i r="1">
      <x v="60"/>
      <x v="67"/>
    </i>
    <i r="1">
      <x v="61"/>
      <x v="71"/>
    </i>
    <i r="1">
      <x v="62"/>
      <x v="64"/>
    </i>
    <i r="1">
      <x v="63"/>
      <x v="65"/>
    </i>
    <i r="1">
      <x v="64"/>
      <x v="35"/>
    </i>
    <i r="1">
      <x v="65"/>
      <x v="36"/>
    </i>
    <i r="1">
      <x v="66"/>
      <x v="37"/>
    </i>
    <i r="1">
      <x v="67"/>
      <x v="38"/>
    </i>
    <i r="1">
      <x v="68"/>
      <x v="70"/>
    </i>
    <i r="1">
      <x v="69"/>
      <x v="50"/>
    </i>
    <i r="1">
      <x v="70"/>
      <x v="51"/>
    </i>
    <i r="1">
      <x v="71"/>
      <x v="52"/>
    </i>
  </rowItems>
  <colFields count="1">
    <field x="4"/>
  </colFields>
  <colItems count="1">
    <i>
      <x/>
    </i>
  </colItems>
  <dataFields count="1">
    <dataField name="Suma z Wartosc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B1" workbookViewId="0">
      <selection activeCell="B5" sqref="B5"/>
    </sheetView>
  </sheetViews>
  <sheetFormatPr defaultRowHeight="15" x14ac:dyDescent="0.25"/>
  <cols>
    <col min="1" max="1" width="20" customWidth="1"/>
    <col min="2" max="2" width="200" customWidth="1"/>
  </cols>
  <sheetData>
    <row r="1" spans="1:2" x14ac:dyDescent="0.25">
      <c r="A1" t="s">
        <v>0</v>
      </c>
      <c r="B1" t="s">
        <v>1</v>
      </c>
    </row>
    <row r="2" spans="1:2" ht="50.1" customHeight="1" x14ac:dyDescent="0.25">
      <c r="B2" s="2" t="s">
        <v>2</v>
      </c>
    </row>
    <row r="3" spans="1:2" x14ac:dyDescent="0.25">
      <c r="A3" t="s">
        <v>3</v>
      </c>
      <c r="B3" t="s">
        <v>4</v>
      </c>
    </row>
    <row r="4" spans="1:2" ht="50.1" customHeight="1" x14ac:dyDescent="0.25">
      <c r="B4" s="34" t="s">
        <v>359</v>
      </c>
    </row>
    <row r="5" spans="1:2" x14ac:dyDescent="0.25">
      <c r="A5" t="s">
        <v>5</v>
      </c>
      <c r="B5" s="15" t="s">
        <v>6</v>
      </c>
    </row>
    <row r="6" spans="1:2" ht="50.1" customHeight="1" x14ac:dyDescent="0.25">
      <c r="B6" s="2" t="s">
        <v>7</v>
      </c>
    </row>
    <row r="7" spans="1:2" x14ac:dyDescent="0.25">
      <c r="A7" t="s">
        <v>8</v>
      </c>
      <c r="B7" t="s">
        <v>9</v>
      </c>
    </row>
    <row r="8" spans="1:2" x14ac:dyDescent="0.25">
      <c r="A8" t="s">
        <v>10</v>
      </c>
      <c r="B8" t="s">
        <v>11</v>
      </c>
    </row>
    <row r="9" spans="1:2" ht="50.1" customHeight="1" x14ac:dyDescent="0.25">
      <c r="A9" s="1" t="s">
        <v>12</v>
      </c>
      <c r="B9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5"/>
  <sheetViews>
    <sheetView workbookViewId="0">
      <pane ySplit="1" topLeftCell="A2" activePane="bottomLeft" state="frozen"/>
      <selection pane="bottomLeft" activeCell="F152" sqref="F152"/>
    </sheetView>
  </sheetViews>
  <sheetFormatPr defaultRowHeight="15" x14ac:dyDescent="0.25"/>
  <cols>
    <col min="1" max="1" width="11" bestFit="1" customWidth="1"/>
    <col min="2" max="2" width="44.85546875" bestFit="1" customWidth="1"/>
    <col min="3" max="3" width="16.42578125" bestFit="1" customWidth="1"/>
    <col min="4" max="4" width="13.28515625" bestFit="1" customWidth="1"/>
    <col min="5" max="5" width="6.5703125" bestFit="1" customWidth="1"/>
    <col min="6" max="6" width="10.42578125" bestFit="1" customWidth="1"/>
  </cols>
  <sheetData>
    <row r="1" spans="1:6" ht="15.75" customHeight="1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</row>
    <row r="2" spans="1:6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s="3">
        <v>189</v>
      </c>
    </row>
    <row r="3" spans="1:6" x14ac:dyDescent="0.25">
      <c r="A3" t="s">
        <v>20</v>
      </c>
      <c r="B3" t="s">
        <v>21</v>
      </c>
      <c r="C3" t="s">
        <v>25</v>
      </c>
      <c r="D3" t="s">
        <v>22</v>
      </c>
      <c r="E3" t="s">
        <v>24</v>
      </c>
      <c r="F3" s="3">
        <v>273</v>
      </c>
    </row>
    <row r="4" spans="1:6" x14ac:dyDescent="0.25">
      <c r="A4" t="s">
        <v>26</v>
      </c>
      <c r="B4" t="s">
        <v>27</v>
      </c>
      <c r="C4" t="s">
        <v>25</v>
      </c>
      <c r="D4" t="s">
        <v>22</v>
      </c>
      <c r="E4" t="s">
        <v>23</v>
      </c>
      <c r="F4" s="3">
        <v>212</v>
      </c>
    </row>
    <row r="5" spans="1:6" x14ac:dyDescent="0.25">
      <c r="A5" t="s">
        <v>26</v>
      </c>
      <c r="B5" t="s">
        <v>27</v>
      </c>
      <c r="C5" t="s">
        <v>25</v>
      </c>
      <c r="D5" t="s">
        <v>22</v>
      </c>
      <c r="E5" t="s">
        <v>24</v>
      </c>
      <c r="F5" s="3">
        <v>371</v>
      </c>
    </row>
    <row r="6" spans="1:6" x14ac:dyDescent="0.25">
      <c r="A6" t="s">
        <v>28</v>
      </c>
      <c r="B6" t="s">
        <v>29</v>
      </c>
      <c r="C6" t="s">
        <v>25</v>
      </c>
      <c r="D6" t="s">
        <v>22</v>
      </c>
      <c r="E6" t="s">
        <v>23</v>
      </c>
      <c r="F6" s="3">
        <v>611</v>
      </c>
    </row>
    <row r="7" spans="1:6" x14ac:dyDescent="0.25">
      <c r="A7" t="s">
        <v>28</v>
      </c>
      <c r="B7" t="s">
        <v>29</v>
      </c>
      <c r="C7" t="s">
        <v>25</v>
      </c>
      <c r="D7" t="s">
        <v>22</v>
      </c>
      <c r="E7" t="s">
        <v>24</v>
      </c>
      <c r="F7" s="3">
        <v>856</v>
      </c>
    </row>
    <row r="8" spans="1:6" x14ac:dyDescent="0.25">
      <c r="A8" t="s">
        <v>30</v>
      </c>
      <c r="B8" t="s">
        <v>31</v>
      </c>
      <c r="C8" t="s">
        <v>25</v>
      </c>
      <c r="D8" t="s">
        <v>22</v>
      </c>
      <c r="E8" t="s">
        <v>23</v>
      </c>
      <c r="F8" s="3">
        <v>643</v>
      </c>
    </row>
    <row r="9" spans="1:6" x14ac:dyDescent="0.25">
      <c r="A9" t="s">
        <v>30</v>
      </c>
      <c r="B9" t="s">
        <v>31</v>
      </c>
      <c r="C9" t="s">
        <v>25</v>
      </c>
      <c r="D9" t="s">
        <v>22</v>
      </c>
      <c r="E9" t="s">
        <v>24</v>
      </c>
      <c r="F9" s="3">
        <v>498</v>
      </c>
    </row>
    <row r="10" spans="1:6" x14ac:dyDescent="0.25">
      <c r="A10" t="s">
        <v>32</v>
      </c>
      <c r="B10" t="s">
        <v>33</v>
      </c>
      <c r="C10" t="s">
        <v>25</v>
      </c>
      <c r="D10" t="s">
        <v>22</v>
      </c>
      <c r="E10" t="s">
        <v>23</v>
      </c>
      <c r="F10" s="3">
        <v>217</v>
      </c>
    </row>
    <row r="11" spans="1:6" x14ac:dyDescent="0.25">
      <c r="A11" t="s">
        <v>32</v>
      </c>
      <c r="B11" t="s">
        <v>33</v>
      </c>
      <c r="C11" t="s">
        <v>25</v>
      </c>
      <c r="D11" t="s">
        <v>22</v>
      </c>
      <c r="E11" t="s">
        <v>24</v>
      </c>
      <c r="F11" s="3">
        <v>30</v>
      </c>
    </row>
    <row r="12" spans="1:6" x14ac:dyDescent="0.25">
      <c r="A12" t="s">
        <v>34</v>
      </c>
      <c r="B12" t="s">
        <v>35</v>
      </c>
      <c r="C12" t="s">
        <v>25</v>
      </c>
      <c r="D12" t="s">
        <v>22</v>
      </c>
      <c r="E12" t="s">
        <v>23</v>
      </c>
      <c r="F12" s="3">
        <v>431</v>
      </c>
    </row>
    <row r="13" spans="1:6" x14ac:dyDescent="0.25">
      <c r="A13" t="s">
        <v>34</v>
      </c>
      <c r="B13" t="s">
        <v>35</v>
      </c>
      <c r="C13" t="s">
        <v>25</v>
      </c>
      <c r="D13" t="s">
        <v>22</v>
      </c>
      <c r="E13" t="s">
        <v>24</v>
      </c>
      <c r="F13" s="3">
        <v>403</v>
      </c>
    </row>
    <row r="14" spans="1:6" x14ac:dyDescent="0.25">
      <c r="A14" t="s">
        <v>36</v>
      </c>
      <c r="B14" t="s">
        <v>37</v>
      </c>
      <c r="C14" t="s">
        <v>25</v>
      </c>
      <c r="D14" t="s">
        <v>22</v>
      </c>
      <c r="E14" t="s">
        <v>23</v>
      </c>
      <c r="F14" s="3">
        <v>918</v>
      </c>
    </row>
    <row r="15" spans="1:6" x14ac:dyDescent="0.25">
      <c r="A15" t="s">
        <v>36</v>
      </c>
      <c r="B15" t="s">
        <v>37</v>
      </c>
      <c r="C15" t="s">
        <v>25</v>
      </c>
      <c r="D15" t="s">
        <v>22</v>
      </c>
      <c r="E15" t="s">
        <v>24</v>
      </c>
      <c r="F15" s="3">
        <v>626</v>
      </c>
    </row>
    <row r="16" spans="1:6" x14ac:dyDescent="0.25">
      <c r="A16" t="s">
        <v>38</v>
      </c>
      <c r="B16" t="s">
        <v>39</v>
      </c>
      <c r="C16" t="s">
        <v>25</v>
      </c>
      <c r="D16" t="s">
        <v>22</v>
      </c>
      <c r="E16" t="s">
        <v>23</v>
      </c>
      <c r="F16" s="3">
        <v>719</v>
      </c>
    </row>
    <row r="17" spans="1:6" x14ac:dyDescent="0.25">
      <c r="A17" t="s">
        <v>38</v>
      </c>
      <c r="B17" t="s">
        <v>39</v>
      </c>
      <c r="C17" t="s">
        <v>25</v>
      </c>
      <c r="D17" t="s">
        <v>22</v>
      </c>
      <c r="E17" t="s">
        <v>24</v>
      </c>
      <c r="F17" s="3">
        <v>661</v>
      </c>
    </row>
    <row r="18" spans="1:6" x14ac:dyDescent="0.25">
      <c r="A18" t="s">
        <v>40</v>
      </c>
      <c r="B18" t="s">
        <v>41</v>
      </c>
      <c r="C18" t="s">
        <v>25</v>
      </c>
      <c r="D18" t="s">
        <v>22</v>
      </c>
      <c r="E18" t="s">
        <v>23</v>
      </c>
      <c r="F18" s="3">
        <v>873</v>
      </c>
    </row>
    <row r="19" spans="1:6" x14ac:dyDescent="0.25">
      <c r="A19" t="s">
        <v>40</v>
      </c>
      <c r="B19" t="s">
        <v>41</v>
      </c>
      <c r="C19" t="s">
        <v>25</v>
      </c>
      <c r="D19" t="s">
        <v>22</v>
      </c>
      <c r="E19" t="s">
        <v>24</v>
      </c>
      <c r="F19" s="3">
        <v>817</v>
      </c>
    </row>
    <row r="20" spans="1:6" x14ac:dyDescent="0.25">
      <c r="A20" t="s">
        <v>42</v>
      </c>
      <c r="B20" t="s">
        <v>43</v>
      </c>
      <c r="C20" t="s">
        <v>25</v>
      </c>
      <c r="D20" t="s">
        <v>22</v>
      </c>
      <c r="E20" t="s">
        <v>23</v>
      </c>
      <c r="F20" s="3">
        <v>584</v>
      </c>
    </row>
    <row r="21" spans="1:6" x14ac:dyDescent="0.25">
      <c r="A21" t="s">
        <v>42</v>
      </c>
      <c r="B21" t="s">
        <v>43</v>
      </c>
      <c r="C21" t="s">
        <v>25</v>
      </c>
      <c r="D21" t="s">
        <v>22</v>
      </c>
      <c r="E21" t="s">
        <v>24</v>
      </c>
      <c r="F21" s="3">
        <v>513</v>
      </c>
    </row>
    <row r="22" spans="1:6" x14ac:dyDescent="0.25">
      <c r="A22" t="s">
        <v>44</v>
      </c>
      <c r="B22" t="s">
        <v>45</v>
      </c>
      <c r="C22" t="s">
        <v>25</v>
      </c>
      <c r="D22" t="s">
        <v>22</v>
      </c>
      <c r="E22" t="s">
        <v>23</v>
      </c>
      <c r="F22" s="3">
        <v>194</v>
      </c>
    </row>
    <row r="23" spans="1:6" x14ac:dyDescent="0.25">
      <c r="A23" t="s">
        <v>44</v>
      </c>
      <c r="B23" t="s">
        <v>45</v>
      </c>
      <c r="C23" t="s">
        <v>25</v>
      </c>
      <c r="D23" t="s">
        <v>22</v>
      </c>
      <c r="E23" t="s">
        <v>24</v>
      </c>
      <c r="F23" s="3">
        <v>182</v>
      </c>
    </row>
    <row r="24" spans="1:6" x14ac:dyDescent="0.25">
      <c r="A24" t="s">
        <v>46</v>
      </c>
      <c r="B24" t="s">
        <v>47</v>
      </c>
      <c r="C24" t="s">
        <v>25</v>
      </c>
      <c r="D24" t="s">
        <v>22</v>
      </c>
      <c r="E24" t="s">
        <v>23</v>
      </c>
      <c r="F24" s="3">
        <v>1049</v>
      </c>
    </row>
    <row r="25" spans="1:6" x14ac:dyDescent="0.25">
      <c r="A25" t="s">
        <v>46</v>
      </c>
      <c r="B25" t="s">
        <v>47</v>
      </c>
      <c r="C25" t="s">
        <v>25</v>
      </c>
      <c r="D25" t="s">
        <v>22</v>
      </c>
      <c r="E25" t="s">
        <v>24</v>
      </c>
      <c r="F25" s="3">
        <v>738</v>
      </c>
    </row>
    <row r="26" spans="1:6" x14ac:dyDescent="0.25">
      <c r="A26" t="s">
        <v>48</v>
      </c>
      <c r="B26" t="s">
        <v>49</v>
      </c>
      <c r="C26" t="s">
        <v>25</v>
      </c>
      <c r="D26" t="s">
        <v>22</v>
      </c>
      <c r="E26" t="s">
        <v>23</v>
      </c>
      <c r="F26" s="3">
        <v>823</v>
      </c>
    </row>
    <row r="27" spans="1:6" x14ac:dyDescent="0.25">
      <c r="A27" t="s">
        <v>48</v>
      </c>
      <c r="B27" t="s">
        <v>49</v>
      </c>
      <c r="C27" t="s">
        <v>25</v>
      </c>
      <c r="D27" t="s">
        <v>22</v>
      </c>
      <c r="E27" t="s">
        <v>24</v>
      </c>
      <c r="F27" s="3">
        <v>488</v>
      </c>
    </row>
    <row r="28" spans="1:6" x14ac:dyDescent="0.25">
      <c r="A28" t="s">
        <v>50</v>
      </c>
      <c r="B28" t="s">
        <v>51</v>
      </c>
      <c r="C28" t="s">
        <v>25</v>
      </c>
      <c r="D28" t="s">
        <v>22</v>
      </c>
      <c r="E28" t="s">
        <v>23</v>
      </c>
      <c r="F28" s="3">
        <v>418</v>
      </c>
    </row>
    <row r="29" spans="1:6" x14ac:dyDescent="0.25">
      <c r="A29" t="s">
        <v>50</v>
      </c>
      <c r="B29" t="s">
        <v>51</v>
      </c>
      <c r="C29" t="s">
        <v>25</v>
      </c>
      <c r="D29" t="s">
        <v>22</v>
      </c>
      <c r="E29" t="s">
        <v>24</v>
      </c>
      <c r="F29" s="3">
        <v>679</v>
      </c>
    </row>
    <row r="30" spans="1:6" x14ac:dyDescent="0.25">
      <c r="A30" t="s">
        <v>52</v>
      </c>
      <c r="B30" t="s">
        <v>53</v>
      </c>
      <c r="C30" t="s">
        <v>25</v>
      </c>
      <c r="D30" t="s">
        <v>22</v>
      </c>
      <c r="E30" t="s">
        <v>23</v>
      </c>
      <c r="F30" s="3">
        <v>665</v>
      </c>
    </row>
    <row r="31" spans="1:6" x14ac:dyDescent="0.25">
      <c r="A31" t="s">
        <v>52</v>
      </c>
      <c r="B31" t="s">
        <v>53</v>
      </c>
      <c r="C31" t="s">
        <v>25</v>
      </c>
      <c r="D31" t="s">
        <v>22</v>
      </c>
      <c r="E31" t="s">
        <v>24</v>
      </c>
      <c r="F31" s="3">
        <v>681</v>
      </c>
    </row>
    <row r="32" spans="1:6" x14ac:dyDescent="0.25">
      <c r="A32" t="s">
        <v>54</v>
      </c>
      <c r="B32" t="s">
        <v>55</v>
      </c>
      <c r="C32" t="s">
        <v>25</v>
      </c>
      <c r="D32" t="s">
        <v>22</v>
      </c>
      <c r="E32" t="s">
        <v>23</v>
      </c>
      <c r="F32" s="3">
        <v>1180</v>
      </c>
    </row>
    <row r="33" spans="1:6" x14ac:dyDescent="0.25">
      <c r="A33" t="s">
        <v>54</v>
      </c>
      <c r="B33" t="s">
        <v>55</v>
      </c>
      <c r="C33" t="s">
        <v>25</v>
      </c>
      <c r="D33" t="s">
        <v>22</v>
      </c>
      <c r="E33" t="s">
        <v>24</v>
      </c>
      <c r="F33" s="3">
        <v>1237</v>
      </c>
    </row>
    <row r="34" spans="1:6" x14ac:dyDescent="0.25">
      <c r="A34" t="s">
        <v>56</v>
      </c>
      <c r="B34" t="s">
        <v>57</v>
      </c>
      <c r="C34" t="s">
        <v>25</v>
      </c>
      <c r="D34" t="s">
        <v>22</v>
      </c>
      <c r="E34" t="s">
        <v>23</v>
      </c>
      <c r="F34" s="3">
        <v>448</v>
      </c>
    </row>
    <row r="35" spans="1:6" x14ac:dyDescent="0.25">
      <c r="A35" t="s">
        <v>56</v>
      </c>
      <c r="B35" t="s">
        <v>57</v>
      </c>
      <c r="C35" t="s">
        <v>25</v>
      </c>
      <c r="D35" t="s">
        <v>22</v>
      </c>
      <c r="E35" t="s">
        <v>24</v>
      </c>
      <c r="F35" s="3">
        <v>487</v>
      </c>
    </row>
    <row r="36" spans="1:6" x14ac:dyDescent="0.25">
      <c r="A36" t="s">
        <v>58</v>
      </c>
      <c r="B36" t="s">
        <v>59</v>
      </c>
      <c r="C36" t="s">
        <v>25</v>
      </c>
      <c r="D36" t="s">
        <v>22</v>
      </c>
      <c r="E36" t="s">
        <v>23</v>
      </c>
      <c r="F36" s="3">
        <v>1068</v>
      </c>
    </row>
    <row r="37" spans="1:6" x14ac:dyDescent="0.25">
      <c r="A37" t="s">
        <v>58</v>
      </c>
      <c r="B37" t="s">
        <v>59</v>
      </c>
      <c r="C37" t="s">
        <v>25</v>
      </c>
      <c r="D37" t="s">
        <v>22</v>
      </c>
      <c r="E37" t="s">
        <v>24</v>
      </c>
      <c r="F37" s="3">
        <v>871</v>
      </c>
    </row>
    <row r="38" spans="1:6" x14ac:dyDescent="0.25">
      <c r="A38" t="s">
        <v>60</v>
      </c>
      <c r="B38" t="s">
        <v>61</v>
      </c>
      <c r="C38" t="s">
        <v>25</v>
      </c>
      <c r="D38" t="s">
        <v>22</v>
      </c>
      <c r="E38" t="s">
        <v>23</v>
      </c>
      <c r="F38" s="3">
        <v>215</v>
      </c>
    </row>
    <row r="39" spans="1:6" x14ac:dyDescent="0.25">
      <c r="A39" t="s">
        <v>60</v>
      </c>
      <c r="B39" t="s">
        <v>61</v>
      </c>
      <c r="C39" t="s">
        <v>25</v>
      </c>
      <c r="D39" t="s">
        <v>22</v>
      </c>
      <c r="E39" t="s">
        <v>24</v>
      </c>
      <c r="F39" s="3">
        <v>247</v>
      </c>
    </row>
    <row r="40" spans="1:6" x14ac:dyDescent="0.25">
      <c r="A40" t="s">
        <v>62</v>
      </c>
      <c r="B40" t="s">
        <v>63</v>
      </c>
      <c r="C40" t="s">
        <v>25</v>
      </c>
      <c r="D40" t="s">
        <v>22</v>
      </c>
      <c r="E40" t="s">
        <v>23</v>
      </c>
      <c r="F40" s="3">
        <v>124</v>
      </c>
    </row>
    <row r="41" spans="1:6" x14ac:dyDescent="0.25">
      <c r="A41" t="s">
        <v>62</v>
      </c>
      <c r="B41" t="s">
        <v>63</v>
      </c>
      <c r="C41" t="s">
        <v>25</v>
      </c>
      <c r="D41" t="s">
        <v>22</v>
      </c>
      <c r="E41" t="s">
        <v>24</v>
      </c>
      <c r="F41" s="3">
        <v>284</v>
      </c>
    </row>
    <row r="42" spans="1:6" x14ac:dyDescent="0.25">
      <c r="A42" t="s">
        <v>64</v>
      </c>
      <c r="B42" t="s">
        <v>65</v>
      </c>
      <c r="C42" t="s">
        <v>25</v>
      </c>
      <c r="D42" t="s">
        <v>22</v>
      </c>
      <c r="E42" t="s">
        <v>23</v>
      </c>
      <c r="F42" s="3">
        <v>400</v>
      </c>
    </row>
    <row r="43" spans="1:6" x14ac:dyDescent="0.25">
      <c r="A43" t="s">
        <v>64</v>
      </c>
      <c r="B43" t="s">
        <v>65</v>
      </c>
      <c r="C43" t="s">
        <v>25</v>
      </c>
      <c r="D43" t="s">
        <v>22</v>
      </c>
      <c r="E43" t="s">
        <v>24</v>
      </c>
      <c r="F43" s="3">
        <v>345</v>
      </c>
    </row>
    <row r="44" spans="1:6" x14ac:dyDescent="0.25">
      <c r="A44" t="s">
        <v>66</v>
      </c>
      <c r="B44" t="s">
        <v>67</v>
      </c>
      <c r="C44" t="s">
        <v>25</v>
      </c>
      <c r="D44" t="s">
        <v>22</v>
      </c>
      <c r="E44" t="s">
        <v>23</v>
      </c>
      <c r="F44" s="3">
        <v>364</v>
      </c>
    </row>
    <row r="45" spans="1:6" x14ac:dyDescent="0.25">
      <c r="A45" t="s">
        <v>66</v>
      </c>
      <c r="B45" t="s">
        <v>67</v>
      </c>
      <c r="C45" t="s">
        <v>25</v>
      </c>
      <c r="D45" t="s">
        <v>22</v>
      </c>
      <c r="E45" t="s">
        <v>24</v>
      </c>
      <c r="F45" s="3">
        <v>267</v>
      </c>
    </row>
    <row r="46" spans="1:6" x14ac:dyDescent="0.25">
      <c r="A46" t="s">
        <v>68</v>
      </c>
      <c r="B46" t="s">
        <v>69</v>
      </c>
      <c r="C46" t="s">
        <v>25</v>
      </c>
      <c r="D46" t="s">
        <v>22</v>
      </c>
      <c r="E46" t="s">
        <v>23</v>
      </c>
      <c r="F46" s="3">
        <v>398</v>
      </c>
    </row>
    <row r="47" spans="1:6" x14ac:dyDescent="0.25">
      <c r="A47" t="s">
        <v>68</v>
      </c>
      <c r="B47" t="s">
        <v>69</v>
      </c>
      <c r="C47" t="s">
        <v>25</v>
      </c>
      <c r="D47" t="s">
        <v>22</v>
      </c>
      <c r="E47" t="s">
        <v>24</v>
      </c>
      <c r="F47" s="3">
        <v>585</v>
      </c>
    </row>
    <row r="48" spans="1:6" x14ac:dyDescent="0.25">
      <c r="A48" t="s">
        <v>70</v>
      </c>
      <c r="B48" t="s">
        <v>71</v>
      </c>
      <c r="C48" t="s">
        <v>25</v>
      </c>
      <c r="D48" t="s">
        <v>22</v>
      </c>
      <c r="E48" t="s">
        <v>23</v>
      </c>
      <c r="F48" s="3">
        <v>690</v>
      </c>
    </row>
    <row r="49" spans="1:6" x14ac:dyDescent="0.25">
      <c r="A49" t="s">
        <v>70</v>
      </c>
      <c r="B49" t="s">
        <v>71</v>
      </c>
      <c r="C49" t="s">
        <v>25</v>
      </c>
      <c r="D49" t="s">
        <v>22</v>
      </c>
      <c r="E49" t="s">
        <v>24</v>
      </c>
      <c r="F49" s="3">
        <v>707</v>
      </c>
    </row>
    <row r="50" spans="1:6" x14ac:dyDescent="0.25">
      <c r="A50" t="s">
        <v>72</v>
      </c>
      <c r="B50" t="s">
        <v>73</v>
      </c>
      <c r="C50" t="s">
        <v>25</v>
      </c>
      <c r="D50" t="s">
        <v>22</v>
      </c>
      <c r="E50" t="s">
        <v>23</v>
      </c>
      <c r="F50" s="3">
        <v>324</v>
      </c>
    </row>
    <row r="51" spans="1:6" x14ac:dyDescent="0.25">
      <c r="A51" t="s">
        <v>72</v>
      </c>
      <c r="B51" t="s">
        <v>73</v>
      </c>
      <c r="C51" t="s">
        <v>25</v>
      </c>
      <c r="D51" t="s">
        <v>22</v>
      </c>
      <c r="E51" t="s">
        <v>24</v>
      </c>
      <c r="F51" s="3">
        <v>267</v>
      </c>
    </row>
    <row r="52" spans="1:6" x14ac:dyDescent="0.25">
      <c r="A52" t="s">
        <v>74</v>
      </c>
      <c r="B52" t="s">
        <v>75</v>
      </c>
      <c r="C52" t="s">
        <v>25</v>
      </c>
      <c r="D52" t="s">
        <v>22</v>
      </c>
      <c r="E52" t="s">
        <v>23</v>
      </c>
      <c r="F52" s="3">
        <v>371</v>
      </c>
    </row>
    <row r="53" spans="1:6" x14ac:dyDescent="0.25">
      <c r="A53" t="s">
        <v>74</v>
      </c>
      <c r="B53" t="s">
        <v>75</v>
      </c>
      <c r="C53" t="s">
        <v>25</v>
      </c>
      <c r="D53" t="s">
        <v>22</v>
      </c>
      <c r="E53" t="s">
        <v>24</v>
      </c>
      <c r="F53" s="3">
        <v>256</v>
      </c>
    </row>
    <row r="54" spans="1:6" x14ac:dyDescent="0.25">
      <c r="A54" t="s">
        <v>76</v>
      </c>
      <c r="B54" t="s">
        <v>77</v>
      </c>
      <c r="C54" t="s">
        <v>25</v>
      </c>
      <c r="D54" t="s">
        <v>22</v>
      </c>
      <c r="E54" t="s">
        <v>23</v>
      </c>
      <c r="F54" s="3">
        <v>45</v>
      </c>
    </row>
    <row r="55" spans="1:6" x14ac:dyDescent="0.25">
      <c r="A55" t="s">
        <v>76</v>
      </c>
      <c r="B55" t="s">
        <v>77</v>
      </c>
      <c r="C55" t="s">
        <v>25</v>
      </c>
      <c r="D55" t="s">
        <v>22</v>
      </c>
      <c r="E55" t="s">
        <v>24</v>
      </c>
      <c r="F55" s="3">
        <v>259</v>
      </c>
    </row>
    <row r="56" spans="1:6" x14ac:dyDescent="0.25">
      <c r="A56" t="s">
        <v>78</v>
      </c>
      <c r="B56" t="s">
        <v>79</v>
      </c>
      <c r="C56" t="s">
        <v>25</v>
      </c>
      <c r="D56" t="s">
        <v>22</v>
      </c>
      <c r="E56" t="s">
        <v>23</v>
      </c>
      <c r="F56" s="3">
        <v>435</v>
      </c>
    </row>
    <row r="57" spans="1:6" x14ac:dyDescent="0.25">
      <c r="A57" t="s">
        <v>78</v>
      </c>
      <c r="B57" t="s">
        <v>79</v>
      </c>
      <c r="C57" t="s">
        <v>25</v>
      </c>
      <c r="D57" t="s">
        <v>22</v>
      </c>
      <c r="E57" t="s">
        <v>24</v>
      </c>
      <c r="F57" s="3">
        <v>479</v>
      </c>
    </row>
    <row r="58" spans="1:6" x14ac:dyDescent="0.25">
      <c r="A58" t="s">
        <v>80</v>
      </c>
      <c r="B58" t="s">
        <v>81</v>
      </c>
      <c r="C58" t="s">
        <v>25</v>
      </c>
      <c r="D58" t="s">
        <v>22</v>
      </c>
      <c r="E58" t="s">
        <v>23</v>
      </c>
      <c r="F58" s="3">
        <v>818</v>
      </c>
    </row>
    <row r="59" spans="1:6" x14ac:dyDescent="0.25">
      <c r="A59" t="s">
        <v>80</v>
      </c>
      <c r="B59" t="s">
        <v>81</v>
      </c>
      <c r="C59" t="s">
        <v>25</v>
      </c>
      <c r="D59" t="s">
        <v>22</v>
      </c>
      <c r="E59" t="s">
        <v>24</v>
      </c>
      <c r="F59" s="3">
        <v>723</v>
      </c>
    </row>
    <row r="60" spans="1:6" x14ac:dyDescent="0.25">
      <c r="A60" t="s">
        <v>82</v>
      </c>
      <c r="B60" t="s">
        <v>83</v>
      </c>
      <c r="C60" t="s">
        <v>25</v>
      </c>
      <c r="D60" t="s">
        <v>22</v>
      </c>
      <c r="E60" t="s">
        <v>23</v>
      </c>
      <c r="F60" s="3">
        <v>459</v>
      </c>
    </row>
    <row r="61" spans="1:6" x14ac:dyDescent="0.25">
      <c r="A61" t="s">
        <v>82</v>
      </c>
      <c r="B61" t="s">
        <v>83</v>
      </c>
      <c r="C61" t="s">
        <v>25</v>
      </c>
      <c r="D61" t="s">
        <v>22</v>
      </c>
      <c r="E61" t="s">
        <v>24</v>
      </c>
      <c r="F61" s="3">
        <v>428</v>
      </c>
    </row>
    <row r="62" spans="1:6" x14ac:dyDescent="0.25">
      <c r="A62" t="s">
        <v>84</v>
      </c>
      <c r="B62" t="s">
        <v>85</v>
      </c>
      <c r="C62" t="s">
        <v>25</v>
      </c>
      <c r="D62" t="s">
        <v>22</v>
      </c>
      <c r="E62" t="s">
        <v>23</v>
      </c>
      <c r="F62" s="3">
        <v>1129</v>
      </c>
    </row>
    <row r="63" spans="1:6" x14ac:dyDescent="0.25">
      <c r="A63" t="s">
        <v>84</v>
      </c>
      <c r="B63" t="s">
        <v>85</v>
      </c>
      <c r="C63" t="s">
        <v>25</v>
      </c>
      <c r="D63" t="s">
        <v>22</v>
      </c>
      <c r="E63" t="s">
        <v>24</v>
      </c>
      <c r="F63" s="3">
        <v>1141</v>
      </c>
    </row>
    <row r="64" spans="1:6" x14ac:dyDescent="0.25">
      <c r="A64" t="s">
        <v>86</v>
      </c>
      <c r="B64" t="s">
        <v>87</v>
      </c>
      <c r="C64" t="s">
        <v>25</v>
      </c>
      <c r="D64" t="s">
        <v>22</v>
      </c>
      <c r="E64" t="s">
        <v>23</v>
      </c>
      <c r="F64" s="3">
        <v>810</v>
      </c>
    </row>
    <row r="65" spans="1:6" x14ac:dyDescent="0.25">
      <c r="A65" t="s">
        <v>86</v>
      </c>
      <c r="B65" t="s">
        <v>87</v>
      </c>
      <c r="C65" t="s">
        <v>25</v>
      </c>
      <c r="D65" t="s">
        <v>22</v>
      </c>
      <c r="E65" t="s">
        <v>24</v>
      </c>
      <c r="F65" s="3">
        <v>582</v>
      </c>
    </row>
    <row r="66" spans="1:6" x14ac:dyDescent="0.25">
      <c r="A66" t="s">
        <v>88</v>
      </c>
      <c r="B66" t="s">
        <v>89</v>
      </c>
      <c r="C66" t="s">
        <v>25</v>
      </c>
      <c r="D66" t="s">
        <v>22</v>
      </c>
      <c r="E66" t="s">
        <v>23</v>
      </c>
      <c r="F66" s="3">
        <v>836</v>
      </c>
    </row>
    <row r="67" spans="1:6" x14ac:dyDescent="0.25">
      <c r="A67" t="s">
        <v>88</v>
      </c>
      <c r="B67" t="s">
        <v>89</v>
      </c>
      <c r="C67" t="s">
        <v>25</v>
      </c>
      <c r="D67" t="s">
        <v>22</v>
      </c>
      <c r="E67" t="s">
        <v>24</v>
      </c>
      <c r="F67" s="3">
        <v>1062</v>
      </c>
    </row>
    <row r="68" spans="1:6" x14ac:dyDescent="0.25">
      <c r="A68" t="s">
        <v>90</v>
      </c>
      <c r="B68" t="s">
        <v>91</v>
      </c>
      <c r="C68" t="s">
        <v>25</v>
      </c>
      <c r="D68" t="s">
        <v>22</v>
      </c>
      <c r="E68" t="s">
        <v>23</v>
      </c>
      <c r="F68" s="3">
        <v>872</v>
      </c>
    </row>
    <row r="69" spans="1:6" x14ac:dyDescent="0.25">
      <c r="A69" t="s">
        <v>90</v>
      </c>
      <c r="B69" t="s">
        <v>91</v>
      </c>
      <c r="C69" t="s">
        <v>25</v>
      </c>
      <c r="D69" t="s">
        <v>22</v>
      </c>
      <c r="E69" t="s">
        <v>24</v>
      </c>
      <c r="F69" s="3">
        <v>495</v>
      </c>
    </row>
    <row r="70" spans="1:6" x14ac:dyDescent="0.25">
      <c r="A70" t="s">
        <v>92</v>
      </c>
      <c r="B70" t="s">
        <v>93</v>
      </c>
      <c r="C70" t="s">
        <v>25</v>
      </c>
      <c r="D70" t="s">
        <v>22</v>
      </c>
      <c r="E70" t="s">
        <v>23</v>
      </c>
      <c r="F70" s="3">
        <v>1359</v>
      </c>
    </row>
    <row r="71" spans="1:6" x14ac:dyDescent="0.25">
      <c r="A71" t="s">
        <v>92</v>
      </c>
      <c r="B71" t="s">
        <v>93</v>
      </c>
      <c r="C71" t="s">
        <v>25</v>
      </c>
      <c r="D71" t="s">
        <v>22</v>
      </c>
      <c r="E71" t="s">
        <v>24</v>
      </c>
      <c r="F71" s="3">
        <v>1092</v>
      </c>
    </row>
    <row r="72" spans="1:6" x14ac:dyDescent="0.25">
      <c r="A72" t="s">
        <v>94</v>
      </c>
      <c r="B72" t="s">
        <v>95</v>
      </c>
      <c r="C72" t="s">
        <v>25</v>
      </c>
      <c r="D72" t="s">
        <v>22</v>
      </c>
      <c r="E72" t="s">
        <v>23</v>
      </c>
      <c r="F72" s="3">
        <v>915</v>
      </c>
    </row>
    <row r="73" spans="1:6" x14ac:dyDescent="0.25">
      <c r="A73" t="s">
        <v>94</v>
      </c>
      <c r="B73" t="s">
        <v>95</v>
      </c>
      <c r="C73" t="s">
        <v>25</v>
      </c>
      <c r="D73" t="s">
        <v>22</v>
      </c>
      <c r="E73" t="s">
        <v>24</v>
      </c>
      <c r="F73" s="3">
        <v>471</v>
      </c>
    </row>
    <row r="74" spans="1:6" x14ac:dyDescent="0.25">
      <c r="A74" t="s">
        <v>96</v>
      </c>
      <c r="B74" t="s">
        <v>97</v>
      </c>
      <c r="C74" t="s">
        <v>25</v>
      </c>
      <c r="D74" t="s">
        <v>22</v>
      </c>
      <c r="E74" t="s">
        <v>23</v>
      </c>
      <c r="F74" s="3">
        <v>589</v>
      </c>
    </row>
    <row r="75" spans="1:6" x14ac:dyDescent="0.25">
      <c r="A75" t="s">
        <v>96</v>
      </c>
      <c r="B75" t="s">
        <v>97</v>
      </c>
      <c r="C75" t="s">
        <v>25</v>
      </c>
      <c r="D75" t="s">
        <v>22</v>
      </c>
      <c r="E75" t="s">
        <v>24</v>
      </c>
      <c r="F75" s="3">
        <v>561</v>
      </c>
    </row>
    <row r="76" spans="1:6" x14ac:dyDescent="0.25">
      <c r="A76" t="s">
        <v>98</v>
      </c>
      <c r="B76" t="s">
        <v>99</v>
      </c>
      <c r="C76" t="s">
        <v>25</v>
      </c>
      <c r="D76" t="s">
        <v>22</v>
      </c>
      <c r="E76" t="s">
        <v>23</v>
      </c>
      <c r="F76" s="3">
        <v>174</v>
      </c>
    </row>
    <row r="77" spans="1:6" x14ac:dyDescent="0.25">
      <c r="A77" t="s">
        <v>98</v>
      </c>
      <c r="B77" t="s">
        <v>99</v>
      </c>
      <c r="C77" t="s">
        <v>25</v>
      </c>
      <c r="D77" t="s">
        <v>22</v>
      </c>
      <c r="E77" t="s">
        <v>24</v>
      </c>
      <c r="F77" s="3">
        <v>73</v>
      </c>
    </row>
    <row r="78" spans="1:6" x14ac:dyDescent="0.25">
      <c r="A78" t="s">
        <v>100</v>
      </c>
      <c r="B78" t="s">
        <v>101</v>
      </c>
      <c r="C78" t="s">
        <v>25</v>
      </c>
      <c r="D78" t="s">
        <v>22</v>
      </c>
      <c r="E78" t="s">
        <v>23</v>
      </c>
      <c r="F78" s="3">
        <v>1188</v>
      </c>
    </row>
    <row r="79" spans="1:6" x14ac:dyDescent="0.25">
      <c r="A79" t="s">
        <v>100</v>
      </c>
      <c r="B79" t="s">
        <v>101</v>
      </c>
      <c r="C79" t="s">
        <v>25</v>
      </c>
      <c r="D79" t="s">
        <v>22</v>
      </c>
      <c r="E79" t="s">
        <v>24</v>
      </c>
      <c r="F79" s="3">
        <v>996</v>
      </c>
    </row>
    <row r="80" spans="1:6" x14ac:dyDescent="0.25">
      <c r="A80" t="s">
        <v>102</v>
      </c>
      <c r="B80" t="s">
        <v>103</v>
      </c>
      <c r="C80" t="s">
        <v>25</v>
      </c>
      <c r="D80" t="s">
        <v>22</v>
      </c>
      <c r="E80" t="s">
        <v>23</v>
      </c>
      <c r="F80" s="3">
        <v>505</v>
      </c>
    </row>
    <row r="81" spans="1:6" x14ac:dyDescent="0.25">
      <c r="A81" t="s">
        <v>102</v>
      </c>
      <c r="B81" t="s">
        <v>103</v>
      </c>
      <c r="C81" t="s">
        <v>25</v>
      </c>
      <c r="D81" t="s">
        <v>22</v>
      </c>
      <c r="E81" t="s">
        <v>24</v>
      </c>
      <c r="F81" s="3">
        <v>433</v>
      </c>
    </row>
    <row r="82" spans="1:6" x14ac:dyDescent="0.25">
      <c r="A82" t="s">
        <v>104</v>
      </c>
      <c r="B82" t="s">
        <v>105</v>
      </c>
      <c r="C82" t="s">
        <v>25</v>
      </c>
      <c r="D82" t="s">
        <v>22</v>
      </c>
      <c r="E82" t="s">
        <v>23</v>
      </c>
      <c r="F82" s="3">
        <v>268</v>
      </c>
    </row>
    <row r="83" spans="1:6" x14ac:dyDescent="0.25">
      <c r="A83" t="s">
        <v>104</v>
      </c>
      <c r="B83" t="s">
        <v>105</v>
      </c>
      <c r="C83" t="s">
        <v>25</v>
      </c>
      <c r="D83" t="s">
        <v>22</v>
      </c>
      <c r="E83" t="s">
        <v>24</v>
      </c>
      <c r="F83" s="3">
        <v>255</v>
      </c>
    </row>
    <row r="84" spans="1:6" x14ac:dyDescent="0.25">
      <c r="A84" t="s">
        <v>106</v>
      </c>
      <c r="B84" t="s">
        <v>107</v>
      </c>
      <c r="C84" t="s">
        <v>25</v>
      </c>
      <c r="D84" t="s">
        <v>22</v>
      </c>
      <c r="E84" t="s">
        <v>23</v>
      </c>
      <c r="F84" s="3">
        <v>845</v>
      </c>
    </row>
    <row r="85" spans="1:6" x14ac:dyDescent="0.25">
      <c r="A85" t="s">
        <v>106</v>
      </c>
      <c r="B85" t="s">
        <v>107</v>
      </c>
      <c r="C85" t="s">
        <v>25</v>
      </c>
      <c r="D85" t="s">
        <v>22</v>
      </c>
      <c r="E85" t="s">
        <v>24</v>
      </c>
      <c r="F85" s="3">
        <v>703</v>
      </c>
    </row>
    <row r="86" spans="1:6" x14ac:dyDescent="0.25">
      <c r="A86" t="s">
        <v>108</v>
      </c>
      <c r="B86" t="s">
        <v>109</v>
      </c>
      <c r="C86" t="s">
        <v>25</v>
      </c>
      <c r="D86" t="s">
        <v>22</v>
      </c>
      <c r="E86" t="s">
        <v>23</v>
      </c>
      <c r="F86" s="3">
        <v>914</v>
      </c>
    </row>
    <row r="87" spans="1:6" x14ac:dyDescent="0.25">
      <c r="A87" t="s">
        <v>108</v>
      </c>
      <c r="B87" t="s">
        <v>109</v>
      </c>
      <c r="C87" t="s">
        <v>25</v>
      </c>
      <c r="D87" t="s">
        <v>22</v>
      </c>
      <c r="E87" t="s">
        <v>24</v>
      </c>
      <c r="F87" s="3">
        <v>692</v>
      </c>
    </row>
    <row r="88" spans="1:6" x14ac:dyDescent="0.25">
      <c r="A88" t="s">
        <v>110</v>
      </c>
      <c r="B88" t="s">
        <v>111</v>
      </c>
      <c r="C88" t="s">
        <v>25</v>
      </c>
      <c r="D88" t="s">
        <v>22</v>
      </c>
      <c r="E88" t="s">
        <v>23</v>
      </c>
      <c r="F88" s="3">
        <v>920</v>
      </c>
    </row>
    <row r="89" spans="1:6" x14ac:dyDescent="0.25">
      <c r="A89" t="s">
        <v>110</v>
      </c>
      <c r="B89" t="s">
        <v>111</v>
      </c>
      <c r="C89" t="s">
        <v>25</v>
      </c>
      <c r="D89" t="s">
        <v>22</v>
      </c>
      <c r="E89" t="s">
        <v>24</v>
      </c>
      <c r="F89" s="3">
        <v>818</v>
      </c>
    </row>
    <row r="90" spans="1:6" x14ac:dyDescent="0.25">
      <c r="A90" t="s">
        <v>112</v>
      </c>
      <c r="B90" t="s">
        <v>113</v>
      </c>
      <c r="C90" t="s">
        <v>25</v>
      </c>
      <c r="D90" t="s">
        <v>22</v>
      </c>
      <c r="E90" t="s">
        <v>23</v>
      </c>
      <c r="F90" s="3">
        <v>648</v>
      </c>
    </row>
    <row r="91" spans="1:6" x14ac:dyDescent="0.25">
      <c r="A91" t="s">
        <v>112</v>
      </c>
      <c r="B91" t="s">
        <v>113</v>
      </c>
      <c r="C91" t="s">
        <v>25</v>
      </c>
      <c r="D91" t="s">
        <v>22</v>
      </c>
      <c r="E91" t="s">
        <v>24</v>
      </c>
      <c r="F91" s="3">
        <v>573</v>
      </c>
    </row>
    <row r="92" spans="1:6" x14ac:dyDescent="0.25">
      <c r="A92" t="s">
        <v>114</v>
      </c>
      <c r="B92" t="s">
        <v>115</v>
      </c>
      <c r="C92" t="s">
        <v>25</v>
      </c>
      <c r="D92" t="s">
        <v>22</v>
      </c>
      <c r="E92" t="s">
        <v>23</v>
      </c>
      <c r="F92" s="3">
        <v>494</v>
      </c>
    </row>
    <row r="93" spans="1:6" x14ac:dyDescent="0.25">
      <c r="A93" t="s">
        <v>114</v>
      </c>
      <c r="B93" t="s">
        <v>115</v>
      </c>
      <c r="C93" t="s">
        <v>25</v>
      </c>
      <c r="D93" t="s">
        <v>22</v>
      </c>
      <c r="E93" t="s">
        <v>24</v>
      </c>
      <c r="F93" s="3">
        <v>381</v>
      </c>
    </row>
    <row r="94" spans="1:6" x14ac:dyDescent="0.25">
      <c r="A94" t="s">
        <v>116</v>
      </c>
      <c r="B94" t="s">
        <v>117</v>
      </c>
      <c r="C94" t="s">
        <v>25</v>
      </c>
      <c r="D94" t="s">
        <v>22</v>
      </c>
      <c r="E94" t="s">
        <v>23</v>
      </c>
      <c r="F94" s="3">
        <v>397</v>
      </c>
    </row>
    <row r="95" spans="1:6" x14ac:dyDescent="0.25">
      <c r="A95" t="s">
        <v>116</v>
      </c>
      <c r="B95" t="s">
        <v>117</v>
      </c>
      <c r="C95" t="s">
        <v>25</v>
      </c>
      <c r="D95" t="s">
        <v>22</v>
      </c>
      <c r="E95" t="s">
        <v>24</v>
      </c>
      <c r="F95" s="3">
        <v>356</v>
      </c>
    </row>
    <row r="96" spans="1:6" x14ac:dyDescent="0.25">
      <c r="A96" t="s">
        <v>118</v>
      </c>
      <c r="B96" t="s">
        <v>119</v>
      </c>
      <c r="C96" t="s">
        <v>25</v>
      </c>
      <c r="D96" t="s">
        <v>22</v>
      </c>
      <c r="E96" t="s">
        <v>23</v>
      </c>
      <c r="F96" s="3">
        <v>379</v>
      </c>
    </row>
    <row r="97" spans="1:6" x14ac:dyDescent="0.25">
      <c r="A97" t="s">
        <v>118</v>
      </c>
      <c r="B97" t="s">
        <v>119</v>
      </c>
      <c r="C97" t="s">
        <v>25</v>
      </c>
      <c r="D97" t="s">
        <v>22</v>
      </c>
      <c r="E97" t="s">
        <v>24</v>
      </c>
      <c r="F97" s="3">
        <v>369</v>
      </c>
    </row>
    <row r="98" spans="1:6" x14ac:dyDescent="0.25">
      <c r="A98" t="s">
        <v>120</v>
      </c>
      <c r="B98" t="s">
        <v>121</v>
      </c>
      <c r="C98" t="s">
        <v>25</v>
      </c>
      <c r="D98" t="s">
        <v>22</v>
      </c>
      <c r="E98" t="s">
        <v>23</v>
      </c>
      <c r="F98" s="3">
        <v>405</v>
      </c>
    </row>
    <row r="99" spans="1:6" x14ac:dyDescent="0.25">
      <c r="A99" t="s">
        <v>120</v>
      </c>
      <c r="B99" t="s">
        <v>121</v>
      </c>
      <c r="C99" t="s">
        <v>25</v>
      </c>
      <c r="D99" t="s">
        <v>22</v>
      </c>
      <c r="E99" t="s">
        <v>24</v>
      </c>
      <c r="F99" s="3">
        <v>464</v>
      </c>
    </row>
    <row r="100" spans="1:6" x14ac:dyDescent="0.25">
      <c r="A100" t="s">
        <v>122</v>
      </c>
      <c r="B100" t="s">
        <v>123</v>
      </c>
      <c r="C100" t="s">
        <v>25</v>
      </c>
      <c r="D100" t="s">
        <v>22</v>
      </c>
      <c r="E100" t="s">
        <v>23</v>
      </c>
      <c r="F100" s="3">
        <v>288</v>
      </c>
    </row>
    <row r="101" spans="1:6" x14ac:dyDescent="0.25">
      <c r="A101" t="s">
        <v>122</v>
      </c>
      <c r="B101" t="s">
        <v>123</v>
      </c>
      <c r="C101" t="s">
        <v>25</v>
      </c>
      <c r="D101" t="s">
        <v>22</v>
      </c>
      <c r="E101" t="s">
        <v>24</v>
      </c>
      <c r="F101" s="3">
        <v>324</v>
      </c>
    </row>
    <row r="102" spans="1:6" x14ac:dyDescent="0.25">
      <c r="A102" t="s">
        <v>124</v>
      </c>
      <c r="B102" t="s">
        <v>125</v>
      </c>
      <c r="C102" t="s">
        <v>25</v>
      </c>
      <c r="D102" t="s">
        <v>22</v>
      </c>
      <c r="E102" t="s">
        <v>23</v>
      </c>
      <c r="F102" s="3">
        <v>599</v>
      </c>
    </row>
    <row r="103" spans="1:6" x14ac:dyDescent="0.25">
      <c r="A103" t="s">
        <v>124</v>
      </c>
      <c r="B103" t="s">
        <v>125</v>
      </c>
      <c r="C103" t="s">
        <v>25</v>
      </c>
      <c r="D103" t="s">
        <v>22</v>
      </c>
      <c r="E103" t="s">
        <v>24</v>
      </c>
      <c r="F103" s="3">
        <v>566</v>
      </c>
    </row>
    <row r="104" spans="1:6" x14ac:dyDescent="0.25">
      <c r="A104" t="s">
        <v>126</v>
      </c>
      <c r="B104" t="s">
        <v>127</v>
      </c>
      <c r="C104" t="s">
        <v>25</v>
      </c>
      <c r="D104" t="s">
        <v>22</v>
      </c>
      <c r="E104" t="s">
        <v>23</v>
      </c>
      <c r="F104" s="3">
        <v>380</v>
      </c>
    </row>
    <row r="105" spans="1:6" x14ac:dyDescent="0.25">
      <c r="A105" t="s">
        <v>126</v>
      </c>
      <c r="B105" t="s">
        <v>127</v>
      </c>
      <c r="C105" t="s">
        <v>25</v>
      </c>
      <c r="D105" t="s">
        <v>22</v>
      </c>
      <c r="E105" t="s">
        <v>24</v>
      </c>
      <c r="F105" s="3">
        <v>451</v>
      </c>
    </row>
    <row r="106" spans="1:6" x14ac:dyDescent="0.25">
      <c r="A106" t="s">
        <v>128</v>
      </c>
      <c r="B106" t="s">
        <v>129</v>
      </c>
      <c r="C106" t="s">
        <v>25</v>
      </c>
      <c r="D106" t="s">
        <v>22</v>
      </c>
      <c r="E106" t="s">
        <v>23</v>
      </c>
      <c r="F106" s="3">
        <v>167</v>
      </c>
    </row>
    <row r="107" spans="1:6" x14ac:dyDescent="0.25">
      <c r="A107" t="s">
        <v>128</v>
      </c>
      <c r="B107" t="s">
        <v>129</v>
      </c>
      <c r="C107" t="s">
        <v>25</v>
      </c>
      <c r="D107" t="s">
        <v>22</v>
      </c>
      <c r="E107" t="s">
        <v>24</v>
      </c>
      <c r="F107" s="3">
        <v>205</v>
      </c>
    </row>
    <row r="108" spans="1:6" x14ac:dyDescent="0.25">
      <c r="A108" t="s">
        <v>130</v>
      </c>
      <c r="B108" t="s">
        <v>131</v>
      </c>
      <c r="C108" t="s">
        <v>25</v>
      </c>
      <c r="D108" t="s">
        <v>22</v>
      </c>
      <c r="E108" t="s">
        <v>23</v>
      </c>
      <c r="F108" s="3">
        <v>991</v>
      </c>
    </row>
    <row r="109" spans="1:6" x14ac:dyDescent="0.25">
      <c r="A109" t="s">
        <v>130</v>
      </c>
      <c r="B109" t="s">
        <v>131</v>
      </c>
      <c r="C109" t="s">
        <v>25</v>
      </c>
      <c r="D109" t="s">
        <v>22</v>
      </c>
      <c r="E109" t="s">
        <v>24</v>
      </c>
      <c r="F109" s="3">
        <v>565</v>
      </c>
    </row>
    <row r="110" spans="1:6" x14ac:dyDescent="0.25">
      <c r="A110" t="s">
        <v>132</v>
      </c>
      <c r="B110" t="s">
        <v>133</v>
      </c>
      <c r="C110" t="s">
        <v>25</v>
      </c>
      <c r="D110" t="s">
        <v>22</v>
      </c>
      <c r="E110" t="s">
        <v>23</v>
      </c>
      <c r="F110" s="3">
        <v>472</v>
      </c>
    </row>
    <row r="111" spans="1:6" x14ac:dyDescent="0.25">
      <c r="A111" t="s">
        <v>132</v>
      </c>
      <c r="B111" t="s">
        <v>133</v>
      </c>
      <c r="C111" t="s">
        <v>25</v>
      </c>
      <c r="D111" t="s">
        <v>22</v>
      </c>
      <c r="E111" t="s">
        <v>24</v>
      </c>
      <c r="F111" s="3">
        <v>575</v>
      </c>
    </row>
    <row r="112" spans="1:6" x14ac:dyDescent="0.25">
      <c r="A112" t="s">
        <v>134</v>
      </c>
      <c r="B112" t="s">
        <v>135</v>
      </c>
      <c r="C112" t="s">
        <v>25</v>
      </c>
      <c r="D112" t="s">
        <v>22</v>
      </c>
      <c r="E112" t="s">
        <v>23</v>
      </c>
      <c r="F112" s="3">
        <v>353</v>
      </c>
    </row>
    <row r="113" spans="1:6" x14ac:dyDescent="0.25">
      <c r="A113" t="s">
        <v>134</v>
      </c>
      <c r="B113" t="s">
        <v>135</v>
      </c>
      <c r="C113" t="s">
        <v>25</v>
      </c>
      <c r="D113" t="s">
        <v>22</v>
      </c>
      <c r="E113" t="s">
        <v>24</v>
      </c>
      <c r="F113" s="3">
        <v>226</v>
      </c>
    </row>
    <row r="114" spans="1:6" x14ac:dyDescent="0.25">
      <c r="A114" t="s">
        <v>136</v>
      </c>
      <c r="B114" t="s">
        <v>137</v>
      </c>
      <c r="C114" t="s">
        <v>25</v>
      </c>
      <c r="D114" t="s">
        <v>22</v>
      </c>
      <c r="E114" t="s">
        <v>23</v>
      </c>
      <c r="F114" s="3">
        <v>443</v>
      </c>
    </row>
    <row r="115" spans="1:6" x14ac:dyDescent="0.25">
      <c r="A115" t="s">
        <v>136</v>
      </c>
      <c r="B115" t="s">
        <v>137</v>
      </c>
      <c r="C115" t="s">
        <v>25</v>
      </c>
      <c r="D115" t="s">
        <v>22</v>
      </c>
      <c r="E115" t="s">
        <v>24</v>
      </c>
      <c r="F115" s="3">
        <v>349</v>
      </c>
    </row>
    <row r="116" spans="1:6" x14ac:dyDescent="0.25">
      <c r="A116" t="s">
        <v>138</v>
      </c>
      <c r="B116" t="s">
        <v>139</v>
      </c>
      <c r="C116" t="s">
        <v>25</v>
      </c>
      <c r="D116" t="s">
        <v>22</v>
      </c>
      <c r="E116" t="s">
        <v>23</v>
      </c>
      <c r="F116" s="3">
        <v>350</v>
      </c>
    </row>
    <row r="117" spans="1:6" x14ac:dyDescent="0.25">
      <c r="A117" t="s">
        <v>138</v>
      </c>
      <c r="B117" t="s">
        <v>139</v>
      </c>
      <c r="C117" t="s">
        <v>25</v>
      </c>
      <c r="D117" t="s">
        <v>22</v>
      </c>
      <c r="E117" t="s">
        <v>24</v>
      </c>
      <c r="F117" s="3">
        <v>305</v>
      </c>
    </row>
    <row r="118" spans="1:6" x14ac:dyDescent="0.25">
      <c r="A118" t="s">
        <v>140</v>
      </c>
      <c r="B118" t="s">
        <v>141</v>
      </c>
      <c r="C118" t="s">
        <v>25</v>
      </c>
      <c r="D118" t="s">
        <v>22</v>
      </c>
      <c r="E118" t="s">
        <v>23</v>
      </c>
      <c r="F118" s="3">
        <v>673</v>
      </c>
    </row>
    <row r="119" spans="1:6" x14ac:dyDescent="0.25">
      <c r="A119" t="s">
        <v>140</v>
      </c>
      <c r="B119" t="s">
        <v>141</v>
      </c>
      <c r="C119" t="s">
        <v>25</v>
      </c>
      <c r="D119" t="s">
        <v>22</v>
      </c>
      <c r="E119" t="s">
        <v>24</v>
      </c>
      <c r="F119" s="3">
        <v>652</v>
      </c>
    </row>
    <row r="120" spans="1:6" x14ac:dyDescent="0.25">
      <c r="A120" t="s">
        <v>142</v>
      </c>
      <c r="B120" t="s">
        <v>143</v>
      </c>
      <c r="C120" t="s">
        <v>25</v>
      </c>
      <c r="D120" t="s">
        <v>22</v>
      </c>
      <c r="E120" t="s">
        <v>23</v>
      </c>
      <c r="F120" s="3">
        <v>512</v>
      </c>
    </row>
    <row r="121" spans="1:6" x14ac:dyDescent="0.25">
      <c r="A121" t="s">
        <v>142</v>
      </c>
      <c r="B121" t="s">
        <v>143</v>
      </c>
      <c r="C121" t="s">
        <v>25</v>
      </c>
      <c r="D121" t="s">
        <v>22</v>
      </c>
      <c r="E121" t="s">
        <v>24</v>
      </c>
      <c r="F121" s="3">
        <v>540</v>
      </c>
    </row>
    <row r="122" spans="1:6" x14ac:dyDescent="0.25">
      <c r="A122" t="s">
        <v>144</v>
      </c>
      <c r="B122" t="s">
        <v>145</v>
      </c>
      <c r="C122" t="s">
        <v>25</v>
      </c>
      <c r="D122" t="s">
        <v>22</v>
      </c>
      <c r="E122" t="s">
        <v>23</v>
      </c>
      <c r="F122" s="3">
        <v>623</v>
      </c>
    </row>
    <row r="123" spans="1:6" x14ac:dyDescent="0.25">
      <c r="A123" t="s">
        <v>144</v>
      </c>
      <c r="B123" t="s">
        <v>145</v>
      </c>
      <c r="C123" t="s">
        <v>25</v>
      </c>
      <c r="D123" t="s">
        <v>22</v>
      </c>
      <c r="E123" t="s">
        <v>24</v>
      </c>
      <c r="F123" s="3">
        <v>681</v>
      </c>
    </row>
    <row r="124" spans="1:6" x14ac:dyDescent="0.25">
      <c r="A124" t="s">
        <v>146</v>
      </c>
      <c r="B124" t="s">
        <v>147</v>
      </c>
      <c r="C124" t="s">
        <v>25</v>
      </c>
      <c r="D124" t="s">
        <v>22</v>
      </c>
      <c r="E124" t="s">
        <v>23</v>
      </c>
      <c r="F124" s="3">
        <v>803</v>
      </c>
    </row>
    <row r="125" spans="1:6" x14ac:dyDescent="0.25">
      <c r="A125" t="s">
        <v>146</v>
      </c>
      <c r="B125" t="s">
        <v>147</v>
      </c>
      <c r="C125" t="s">
        <v>25</v>
      </c>
      <c r="D125" t="s">
        <v>22</v>
      </c>
      <c r="E125" t="s">
        <v>24</v>
      </c>
      <c r="F125" s="3">
        <v>365</v>
      </c>
    </row>
    <row r="126" spans="1:6" x14ac:dyDescent="0.25">
      <c r="A126" t="s">
        <v>148</v>
      </c>
      <c r="B126" t="s">
        <v>149</v>
      </c>
      <c r="C126" t="s">
        <v>25</v>
      </c>
      <c r="D126" t="s">
        <v>22</v>
      </c>
      <c r="E126" t="s">
        <v>23</v>
      </c>
      <c r="F126" s="3">
        <v>114</v>
      </c>
    </row>
    <row r="127" spans="1:6" x14ac:dyDescent="0.25">
      <c r="A127" t="s">
        <v>148</v>
      </c>
      <c r="B127" t="s">
        <v>149</v>
      </c>
      <c r="C127" t="s">
        <v>25</v>
      </c>
      <c r="D127" t="s">
        <v>22</v>
      </c>
      <c r="E127" t="s">
        <v>24</v>
      </c>
      <c r="F127" s="3">
        <v>125</v>
      </c>
    </row>
    <row r="128" spans="1:6" x14ac:dyDescent="0.25">
      <c r="A128" t="s">
        <v>150</v>
      </c>
      <c r="B128" t="s">
        <v>151</v>
      </c>
      <c r="C128" t="s">
        <v>25</v>
      </c>
      <c r="D128" t="s">
        <v>22</v>
      </c>
      <c r="E128" t="s">
        <v>23</v>
      </c>
      <c r="F128" s="3">
        <v>146</v>
      </c>
    </row>
    <row r="129" spans="1:6" x14ac:dyDescent="0.25">
      <c r="A129" t="s">
        <v>150</v>
      </c>
      <c r="B129" t="s">
        <v>151</v>
      </c>
      <c r="C129" t="s">
        <v>25</v>
      </c>
      <c r="D129" t="s">
        <v>22</v>
      </c>
      <c r="E129" t="s">
        <v>24</v>
      </c>
      <c r="F129" s="3">
        <v>116</v>
      </c>
    </row>
    <row r="130" spans="1:6" x14ac:dyDescent="0.25">
      <c r="A130" t="s">
        <v>152</v>
      </c>
      <c r="B130" t="s">
        <v>153</v>
      </c>
      <c r="C130" t="s">
        <v>25</v>
      </c>
      <c r="D130" t="s">
        <v>22</v>
      </c>
      <c r="E130" t="s">
        <v>23</v>
      </c>
      <c r="F130" s="3">
        <v>235</v>
      </c>
    </row>
    <row r="131" spans="1:6" x14ac:dyDescent="0.25">
      <c r="A131" t="s">
        <v>152</v>
      </c>
      <c r="B131" t="s">
        <v>153</v>
      </c>
      <c r="C131" t="s">
        <v>25</v>
      </c>
      <c r="D131" t="s">
        <v>22</v>
      </c>
      <c r="E131" t="s">
        <v>24</v>
      </c>
      <c r="F131" s="3">
        <v>495</v>
      </c>
    </row>
    <row r="132" spans="1:6" x14ac:dyDescent="0.25">
      <c r="A132" t="s">
        <v>154</v>
      </c>
      <c r="B132" t="s">
        <v>155</v>
      </c>
      <c r="C132" t="s">
        <v>25</v>
      </c>
      <c r="D132" t="s">
        <v>22</v>
      </c>
      <c r="E132" t="s">
        <v>23</v>
      </c>
      <c r="F132" s="3">
        <v>492</v>
      </c>
    </row>
    <row r="133" spans="1:6" x14ac:dyDescent="0.25">
      <c r="A133" t="s">
        <v>154</v>
      </c>
      <c r="B133" t="s">
        <v>155</v>
      </c>
      <c r="C133" t="s">
        <v>25</v>
      </c>
      <c r="D133" t="s">
        <v>22</v>
      </c>
      <c r="E133" t="s">
        <v>24</v>
      </c>
      <c r="F133" s="3">
        <v>247</v>
      </c>
    </row>
    <row r="134" spans="1:6" x14ac:dyDescent="0.25">
      <c r="A134" t="s">
        <v>156</v>
      </c>
      <c r="B134" t="s">
        <v>157</v>
      </c>
      <c r="C134" t="s">
        <v>25</v>
      </c>
      <c r="D134" t="s">
        <v>22</v>
      </c>
      <c r="E134" t="s">
        <v>23</v>
      </c>
      <c r="F134" s="3">
        <v>688</v>
      </c>
    </row>
    <row r="135" spans="1:6" x14ac:dyDescent="0.25">
      <c r="A135" t="s">
        <v>156</v>
      </c>
      <c r="B135" t="s">
        <v>157</v>
      </c>
      <c r="C135" t="s">
        <v>25</v>
      </c>
      <c r="D135" t="s">
        <v>22</v>
      </c>
      <c r="E135" t="s">
        <v>24</v>
      </c>
      <c r="F135" s="3">
        <v>1015</v>
      </c>
    </row>
    <row r="136" spans="1:6" x14ac:dyDescent="0.25">
      <c r="A136" t="s">
        <v>158</v>
      </c>
      <c r="B136" t="s">
        <v>159</v>
      </c>
      <c r="C136" t="s">
        <v>25</v>
      </c>
      <c r="D136" t="s">
        <v>22</v>
      </c>
      <c r="E136" t="s">
        <v>23</v>
      </c>
      <c r="F136" s="3">
        <v>744</v>
      </c>
    </row>
    <row r="137" spans="1:6" x14ac:dyDescent="0.25">
      <c r="A137" t="s">
        <v>158</v>
      </c>
      <c r="B137" t="s">
        <v>159</v>
      </c>
      <c r="C137" t="s">
        <v>25</v>
      </c>
      <c r="D137" t="s">
        <v>22</v>
      </c>
      <c r="E137" t="s">
        <v>24</v>
      </c>
      <c r="F137" s="3">
        <v>915</v>
      </c>
    </row>
    <row r="138" spans="1:6" x14ac:dyDescent="0.25">
      <c r="A138" t="s">
        <v>160</v>
      </c>
      <c r="B138" t="s">
        <v>161</v>
      </c>
      <c r="C138" t="s">
        <v>25</v>
      </c>
      <c r="D138" t="s">
        <v>22</v>
      </c>
      <c r="E138" t="s">
        <v>23</v>
      </c>
      <c r="F138" s="3">
        <v>339</v>
      </c>
    </row>
    <row r="139" spans="1:6" x14ac:dyDescent="0.25">
      <c r="A139" t="s">
        <v>160</v>
      </c>
      <c r="B139" t="s">
        <v>161</v>
      </c>
      <c r="C139" t="s">
        <v>25</v>
      </c>
      <c r="D139" t="s">
        <v>22</v>
      </c>
      <c r="E139" t="s">
        <v>24</v>
      </c>
      <c r="F139" s="3">
        <v>316</v>
      </c>
    </row>
    <row r="140" spans="1:6" x14ac:dyDescent="0.25">
      <c r="A140" t="s">
        <v>162</v>
      </c>
      <c r="B140" t="s">
        <v>163</v>
      </c>
      <c r="C140" t="s">
        <v>25</v>
      </c>
      <c r="D140" t="s">
        <v>22</v>
      </c>
      <c r="E140" t="s">
        <v>23</v>
      </c>
      <c r="F140" s="3">
        <v>799</v>
      </c>
    </row>
    <row r="141" spans="1:6" x14ac:dyDescent="0.25">
      <c r="A141" t="s">
        <v>162</v>
      </c>
      <c r="B141" t="s">
        <v>163</v>
      </c>
      <c r="C141" t="s">
        <v>25</v>
      </c>
      <c r="D141" t="s">
        <v>22</v>
      </c>
      <c r="E141" t="s">
        <v>24</v>
      </c>
      <c r="F141" s="3">
        <v>566</v>
      </c>
    </row>
    <row r="142" spans="1:6" x14ac:dyDescent="0.25">
      <c r="A142" t="s">
        <v>164</v>
      </c>
      <c r="B142" t="s">
        <v>165</v>
      </c>
      <c r="C142" t="s">
        <v>25</v>
      </c>
      <c r="D142" t="s">
        <v>22</v>
      </c>
      <c r="E142" t="s">
        <v>23</v>
      </c>
      <c r="F142" s="3">
        <v>152</v>
      </c>
    </row>
    <row r="143" spans="1:6" x14ac:dyDescent="0.25">
      <c r="A143" t="s">
        <v>164</v>
      </c>
      <c r="B143" t="s">
        <v>165</v>
      </c>
      <c r="C143" t="s">
        <v>25</v>
      </c>
      <c r="D143" t="s">
        <v>22</v>
      </c>
      <c r="E143" t="s">
        <v>24</v>
      </c>
      <c r="F143" s="3">
        <v>184</v>
      </c>
    </row>
    <row r="144" spans="1:6" x14ac:dyDescent="0.25">
      <c r="A144" t="s">
        <v>166</v>
      </c>
      <c r="B144" t="s">
        <v>167</v>
      </c>
      <c r="C144" t="s">
        <v>25</v>
      </c>
      <c r="D144" t="s">
        <v>22</v>
      </c>
      <c r="E144" t="s">
        <v>23</v>
      </c>
      <c r="F144" s="3">
        <v>356</v>
      </c>
    </row>
    <row r="145" spans="1:6" x14ac:dyDescent="0.25">
      <c r="A145" t="s">
        <v>166</v>
      </c>
      <c r="B145" t="s">
        <v>167</v>
      </c>
      <c r="C145" t="s">
        <v>25</v>
      </c>
      <c r="D145" t="s">
        <v>22</v>
      </c>
      <c r="E145" t="s">
        <v>24</v>
      </c>
      <c r="F145" s="3">
        <v>465</v>
      </c>
    </row>
  </sheetData>
  <autoFilter ref="A1:F1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zoomScale="85" zoomScaleNormal="85" workbookViewId="0">
      <pane ySplit="1" topLeftCell="A2" activePane="bottomLeft" state="frozen"/>
      <selection pane="bottomLeft" activeCell="G16" sqref="G16"/>
    </sheetView>
  </sheetViews>
  <sheetFormatPr defaultRowHeight="15" x14ac:dyDescent="0.25"/>
  <cols>
    <col min="1" max="1" width="44.85546875" bestFit="1" customWidth="1"/>
    <col min="3" max="4" width="9.140625" style="35"/>
    <col min="7" max="7" width="90" customWidth="1"/>
    <col min="13" max="13" width="9.42578125" customWidth="1"/>
    <col min="14" max="14" width="9" bestFit="1" customWidth="1"/>
  </cols>
  <sheetData>
    <row r="1" spans="1:16" ht="15.75" thickBot="1" x14ac:dyDescent="0.3">
      <c r="A1" s="11" t="s">
        <v>15</v>
      </c>
      <c r="B1" s="11" t="s">
        <v>23</v>
      </c>
      <c r="C1" s="35" t="s">
        <v>172</v>
      </c>
      <c r="D1" s="35" t="s">
        <v>181</v>
      </c>
      <c r="J1">
        <v>0</v>
      </c>
    </row>
    <row r="2" spans="1:16" x14ac:dyDescent="0.25">
      <c r="A2" t="s">
        <v>188</v>
      </c>
      <c r="B2">
        <v>189</v>
      </c>
      <c r="C2" s="36">
        <v>559.04166666666663</v>
      </c>
      <c r="D2" s="35">
        <v>493</v>
      </c>
      <c r="G2" s="40" t="s">
        <v>363</v>
      </c>
      <c r="J2" s="15">
        <f>J1+109.5</f>
        <v>109.5</v>
      </c>
      <c r="K2" s="15"/>
      <c r="M2" s="24" t="s">
        <v>352</v>
      </c>
      <c r="N2" s="24" t="s">
        <v>354</v>
      </c>
      <c r="P2" s="15" t="s">
        <v>362</v>
      </c>
    </row>
    <row r="3" spans="1:16" x14ac:dyDescent="0.25">
      <c r="A3" t="s">
        <v>189</v>
      </c>
      <c r="B3">
        <v>212</v>
      </c>
      <c r="C3" s="36">
        <v>559.04166666666663</v>
      </c>
      <c r="D3" s="35">
        <v>493</v>
      </c>
      <c r="G3" s="40"/>
      <c r="J3" s="15">
        <f t="shared" ref="J3:J14" si="0">J2+109.5</f>
        <v>219</v>
      </c>
      <c r="K3" s="15"/>
      <c r="M3" s="12">
        <v>0</v>
      </c>
      <c r="N3" s="12">
        <v>0</v>
      </c>
    </row>
    <row r="4" spans="1:16" x14ac:dyDescent="0.25">
      <c r="A4" t="s">
        <v>190</v>
      </c>
      <c r="B4">
        <v>611</v>
      </c>
      <c r="C4" s="36">
        <v>559.04166666666663</v>
      </c>
      <c r="D4" s="35">
        <v>493</v>
      </c>
      <c r="G4" s="40"/>
      <c r="J4" s="15">
        <f t="shared" si="0"/>
        <v>328.5</v>
      </c>
      <c r="K4" s="15"/>
      <c r="M4" s="12">
        <v>109.5</v>
      </c>
      <c r="N4" s="12">
        <v>1</v>
      </c>
    </row>
    <row r="5" spans="1:16" x14ac:dyDescent="0.25">
      <c r="A5" t="s">
        <v>191</v>
      </c>
      <c r="B5">
        <v>643</v>
      </c>
      <c r="C5" s="36">
        <v>559.04166666666663</v>
      </c>
      <c r="D5" s="35">
        <v>493</v>
      </c>
      <c r="G5" s="40"/>
      <c r="H5" s="35" t="s">
        <v>350</v>
      </c>
      <c r="I5" s="35">
        <f>MAX(B2:B73)</f>
        <v>1359</v>
      </c>
      <c r="J5" s="15">
        <f t="shared" si="0"/>
        <v>438</v>
      </c>
      <c r="K5" s="15"/>
      <c r="M5" s="12">
        <v>219</v>
      </c>
      <c r="N5" s="12">
        <v>11</v>
      </c>
    </row>
    <row r="6" spans="1:16" x14ac:dyDescent="0.25">
      <c r="A6" t="s">
        <v>192</v>
      </c>
      <c r="B6">
        <v>217</v>
      </c>
      <c r="C6" s="36">
        <v>559.04166666666663</v>
      </c>
      <c r="D6" s="35">
        <v>493</v>
      </c>
      <c r="G6" s="40"/>
      <c r="H6" s="35" t="s">
        <v>351</v>
      </c>
      <c r="I6" s="35">
        <f>MIN(B2:B73)</f>
        <v>45</v>
      </c>
      <c r="J6" s="15">
        <f t="shared" si="0"/>
        <v>547.5</v>
      </c>
      <c r="K6" s="15"/>
      <c r="M6" s="12">
        <v>328.5</v>
      </c>
      <c r="N6" s="12">
        <v>4</v>
      </c>
    </row>
    <row r="7" spans="1:16" x14ac:dyDescent="0.25">
      <c r="A7" t="s">
        <v>193</v>
      </c>
      <c r="B7">
        <v>431</v>
      </c>
      <c r="C7" s="36">
        <v>559.04166666666663</v>
      </c>
      <c r="D7" s="35">
        <v>493</v>
      </c>
      <c r="G7" s="40"/>
      <c r="H7" s="35" t="s">
        <v>360</v>
      </c>
      <c r="I7" s="35">
        <v>12</v>
      </c>
      <c r="J7" s="15">
        <f t="shared" si="0"/>
        <v>657</v>
      </c>
      <c r="K7" s="15"/>
      <c r="M7" s="12">
        <v>438</v>
      </c>
      <c r="N7" s="12">
        <v>15</v>
      </c>
    </row>
    <row r="8" spans="1:16" x14ac:dyDescent="0.25">
      <c r="A8" t="s">
        <v>194</v>
      </c>
      <c r="B8">
        <v>918</v>
      </c>
      <c r="C8" s="36">
        <v>559.04166666666663</v>
      </c>
      <c r="D8" s="35">
        <v>493</v>
      </c>
      <c r="G8" s="40"/>
      <c r="H8" s="37" t="s">
        <v>361</v>
      </c>
      <c r="I8" s="37">
        <f>(I5-I6)/12</f>
        <v>109.5</v>
      </c>
      <c r="J8" s="15">
        <f t="shared" si="0"/>
        <v>766.5</v>
      </c>
      <c r="K8" s="15"/>
      <c r="M8" s="12">
        <v>547.5</v>
      </c>
      <c r="N8" s="12">
        <v>8</v>
      </c>
    </row>
    <row r="9" spans="1:16" x14ac:dyDescent="0.25">
      <c r="A9" t="s">
        <v>195</v>
      </c>
      <c r="B9">
        <v>719</v>
      </c>
      <c r="C9" s="36">
        <v>559.04166666666663</v>
      </c>
      <c r="D9" s="35">
        <v>493</v>
      </c>
      <c r="J9" s="15">
        <f t="shared" si="0"/>
        <v>876</v>
      </c>
      <c r="K9" s="15"/>
      <c r="M9" s="12">
        <v>657</v>
      </c>
      <c r="N9" s="12">
        <v>7</v>
      </c>
    </row>
    <row r="10" spans="1:16" x14ac:dyDescent="0.25">
      <c r="A10" t="s">
        <v>196</v>
      </c>
      <c r="B10">
        <v>873</v>
      </c>
      <c r="C10" s="36">
        <v>559.04166666666663</v>
      </c>
      <c r="D10" s="35">
        <v>493</v>
      </c>
      <c r="J10" s="15">
        <f>J9+109.5</f>
        <v>985.5</v>
      </c>
      <c r="K10" s="15"/>
      <c r="M10" s="12">
        <v>766.5</v>
      </c>
      <c r="N10" s="12">
        <v>6</v>
      </c>
    </row>
    <row r="11" spans="1:16" x14ac:dyDescent="0.25">
      <c r="A11" t="s">
        <v>197</v>
      </c>
      <c r="B11">
        <v>584</v>
      </c>
      <c r="C11" s="36">
        <v>559.04166666666663</v>
      </c>
      <c r="D11" s="35">
        <v>493</v>
      </c>
      <c r="J11" s="15">
        <f t="shared" si="0"/>
        <v>1095</v>
      </c>
      <c r="K11" s="15"/>
      <c r="M11" s="12">
        <v>876</v>
      </c>
      <c r="N11" s="12">
        <v>9</v>
      </c>
    </row>
    <row r="12" spans="1:16" x14ac:dyDescent="0.25">
      <c r="A12" t="s">
        <v>198</v>
      </c>
      <c r="B12">
        <v>194</v>
      </c>
      <c r="C12" s="36">
        <v>559.04166666666663</v>
      </c>
      <c r="D12" s="35">
        <v>493</v>
      </c>
      <c r="J12" s="15">
        <f t="shared" si="0"/>
        <v>1204.5</v>
      </c>
      <c r="K12" s="15"/>
      <c r="M12" s="12">
        <v>985.5</v>
      </c>
      <c r="N12" s="12">
        <v>4</v>
      </c>
    </row>
    <row r="13" spans="1:16" x14ac:dyDescent="0.25">
      <c r="A13" t="s">
        <v>199</v>
      </c>
      <c r="B13">
        <v>1049</v>
      </c>
      <c r="C13" s="36">
        <v>559.04166666666663</v>
      </c>
      <c r="D13" s="35">
        <v>493</v>
      </c>
      <c r="J13" s="15">
        <f t="shared" si="0"/>
        <v>1314</v>
      </c>
      <c r="K13" s="15"/>
      <c r="M13" s="12">
        <v>1095</v>
      </c>
      <c r="N13" s="12">
        <v>3</v>
      </c>
    </row>
    <row r="14" spans="1:16" x14ac:dyDescent="0.25">
      <c r="A14" t="s">
        <v>200</v>
      </c>
      <c r="B14">
        <v>823</v>
      </c>
      <c r="C14" s="36">
        <v>559.04166666666663</v>
      </c>
      <c r="D14" s="35">
        <v>493</v>
      </c>
      <c r="J14" s="15">
        <f t="shared" si="0"/>
        <v>1423.5</v>
      </c>
      <c r="K14" s="15"/>
      <c r="M14" s="12">
        <v>1204.5</v>
      </c>
      <c r="N14" s="12">
        <v>3</v>
      </c>
    </row>
    <row r="15" spans="1:16" x14ac:dyDescent="0.25">
      <c r="A15" t="s">
        <v>201</v>
      </c>
      <c r="B15">
        <v>418</v>
      </c>
      <c r="C15" s="36">
        <v>559.04166666666663</v>
      </c>
      <c r="D15" s="35">
        <v>493</v>
      </c>
      <c r="M15" s="12">
        <v>1314</v>
      </c>
      <c r="N15" s="12">
        <v>0</v>
      </c>
    </row>
    <row r="16" spans="1:16" ht="75" x14ac:dyDescent="0.25">
      <c r="A16" t="s">
        <v>202</v>
      </c>
      <c r="B16">
        <v>665</v>
      </c>
      <c r="C16" s="36">
        <v>559.04166666666663</v>
      </c>
      <c r="D16" s="35">
        <v>493</v>
      </c>
      <c r="G16" s="39" t="s">
        <v>364</v>
      </c>
      <c r="M16" s="12">
        <v>1423.5</v>
      </c>
      <c r="N16" s="12">
        <v>1</v>
      </c>
    </row>
    <row r="17" spans="1:16" ht="15.75" thickBot="1" x14ac:dyDescent="0.3">
      <c r="A17" t="s">
        <v>203</v>
      </c>
      <c r="B17">
        <v>1180</v>
      </c>
      <c r="C17" s="36">
        <v>559.04166666666663</v>
      </c>
      <c r="D17" s="35">
        <v>493</v>
      </c>
      <c r="M17" s="13" t="s">
        <v>353</v>
      </c>
      <c r="N17" s="13">
        <v>0</v>
      </c>
    </row>
    <row r="18" spans="1:16" x14ac:dyDescent="0.25">
      <c r="A18" t="s">
        <v>204</v>
      </c>
      <c r="B18">
        <v>448</v>
      </c>
      <c r="C18" s="36">
        <v>559.04166666666663</v>
      </c>
      <c r="D18" s="35">
        <v>493</v>
      </c>
    </row>
    <row r="19" spans="1:16" x14ac:dyDescent="0.25">
      <c r="A19" t="s">
        <v>205</v>
      </c>
      <c r="B19">
        <v>1068</v>
      </c>
      <c r="C19" s="36">
        <v>559.04166666666663</v>
      </c>
      <c r="D19" s="35">
        <v>493</v>
      </c>
    </row>
    <row r="20" spans="1:16" x14ac:dyDescent="0.25">
      <c r="A20" t="s">
        <v>206</v>
      </c>
      <c r="B20">
        <v>215</v>
      </c>
      <c r="C20" s="36">
        <v>559.04166666666663</v>
      </c>
      <c r="D20" s="35">
        <v>493</v>
      </c>
    </row>
    <row r="21" spans="1:16" x14ac:dyDescent="0.25">
      <c r="A21" t="s">
        <v>207</v>
      </c>
      <c r="B21">
        <v>124</v>
      </c>
      <c r="C21" s="36">
        <v>559.04166666666663</v>
      </c>
      <c r="D21" s="35">
        <v>493</v>
      </c>
    </row>
    <row r="22" spans="1:16" x14ac:dyDescent="0.25">
      <c r="A22" t="s">
        <v>208</v>
      </c>
      <c r="B22">
        <v>400</v>
      </c>
      <c r="C22" s="36">
        <v>559.04166666666663</v>
      </c>
      <c r="D22" s="35">
        <v>493</v>
      </c>
    </row>
    <row r="23" spans="1:16" x14ac:dyDescent="0.25">
      <c r="A23" t="s">
        <v>209</v>
      </c>
      <c r="B23">
        <v>364</v>
      </c>
      <c r="C23" s="36">
        <v>559.04166666666663</v>
      </c>
      <c r="D23" s="35">
        <v>493</v>
      </c>
    </row>
    <row r="24" spans="1:16" x14ac:dyDescent="0.25">
      <c r="A24" t="s">
        <v>210</v>
      </c>
      <c r="B24">
        <v>398</v>
      </c>
      <c r="C24" s="36">
        <v>559.04166666666663</v>
      </c>
      <c r="D24" s="35">
        <v>493</v>
      </c>
    </row>
    <row r="25" spans="1:16" x14ac:dyDescent="0.25">
      <c r="A25" t="s">
        <v>211</v>
      </c>
      <c r="B25">
        <v>690</v>
      </c>
      <c r="C25" s="36">
        <v>559.04166666666663</v>
      </c>
      <c r="D25" s="35">
        <v>493</v>
      </c>
    </row>
    <row r="26" spans="1:16" x14ac:dyDescent="0.25">
      <c r="A26" t="s">
        <v>212</v>
      </c>
      <c r="B26">
        <v>324</v>
      </c>
      <c r="C26" s="36">
        <v>559.04166666666663</v>
      </c>
      <c r="D26" s="35">
        <v>493</v>
      </c>
      <c r="P26" s="15"/>
    </row>
    <row r="27" spans="1:16" x14ac:dyDescent="0.25">
      <c r="A27" t="s">
        <v>213</v>
      </c>
      <c r="B27">
        <v>371</v>
      </c>
      <c r="C27" s="36">
        <v>559.04166666666663</v>
      </c>
      <c r="D27" s="35">
        <v>493</v>
      </c>
    </row>
    <row r="28" spans="1:16" x14ac:dyDescent="0.25">
      <c r="A28" t="s">
        <v>214</v>
      </c>
      <c r="B28">
        <v>45</v>
      </c>
      <c r="C28" s="36">
        <v>559.04166666666663</v>
      </c>
      <c r="D28" s="35">
        <v>493</v>
      </c>
    </row>
    <row r="29" spans="1:16" x14ac:dyDescent="0.25">
      <c r="A29" t="s">
        <v>215</v>
      </c>
      <c r="B29">
        <v>435</v>
      </c>
      <c r="C29" s="36">
        <v>559.04166666666663</v>
      </c>
      <c r="D29" s="35">
        <v>493</v>
      </c>
    </row>
    <row r="30" spans="1:16" x14ac:dyDescent="0.25">
      <c r="A30" t="s">
        <v>216</v>
      </c>
      <c r="B30">
        <v>818</v>
      </c>
      <c r="C30" s="36">
        <v>559.04166666666663</v>
      </c>
      <c r="D30" s="35">
        <v>493</v>
      </c>
    </row>
    <row r="31" spans="1:16" x14ac:dyDescent="0.25">
      <c r="A31" t="s">
        <v>217</v>
      </c>
      <c r="B31">
        <v>459</v>
      </c>
      <c r="C31" s="36">
        <v>559.04166666666663</v>
      </c>
      <c r="D31" s="35">
        <v>493</v>
      </c>
    </row>
    <row r="32" spans="1:16" x14ac:dyDescent="0.25">
      <c r="A32" t="s">
        <v>218</v>
      </c>
      <c r="B32">
        <v>1129</v>
      </c>
      <c r="C32" s="36">
        <v>559.04166666666663</v>
      </c>
      <c r="D32" s="35">
        <v>493</v>
      </c>
    </row>
    <row r="33" spans="1:4" x14ac:dyDescent="0.25">
      <c r="A33" t="s">
        <v>219</v>
      </c>
      <c r="B33">
        <v>810</v>
      </c>
      <c r="C33" s="36">
        <v>559.04166666666663</v>
      </c>
      <c r="D33" s="35">
        <v>493</v>
      </c>
    </row>
    <row r="34" spans="1:4" x14ac:dyDescent="0.25">
      <c r="A34" t="s">
        <v>220</v>
      </c>
      <c r="B34">
        <v>836</v>
      </c>
      <c r="C34" s="36">
        <v>559.04166666666663</v>
      </c>
      <c r="D34" s="35">
        <v>493</v>
      </c>
    </row>
    <row r="35" spans="1:4" x14ac:dyDescent="0.25">
      <c r="A35" t="s">
        <v>221</v>
      </c>
      <c r="B35">
        <v>872</v>
      </c>
      <c r="C35" s="36">
        <v>559.04166666666663</v>
      </c>
      <c r="D35" s="35">
        <v>493</v>
      </c>
    </row>
    <row r="36" spans="1:4" x14ac:dyDescent="0.25">
      <c r="A36" t="s">
        <v>222</v>
      </c>
      <c r="B36">
        <v>1359</v>
      </c>
      <c r="C36" s="36">
        <v>559.04166666666663</v>
      </c>
      <c r="D36" s="35">
        <v>493</v>
      </c>
    </row>
    <row r="37" spans="1:4" x14ac:dyDescent="0.25">
      <c r="A37" t="s">
        <v>223</v>
      </c>
      <c r="B37">
        <v>915</v>
      </c>
      <c r="C37" s="36">
        <v>559.04166666666663</v>
      </c>
      <c r="D37" s="35">
        <v>493</v>
      </c>
    </row>
    <row r="38" spans="1:4" x14ac:dyDescent="0.25">
      <c r="A38" t="s">
        <v>224</v>
      </c>
      <c r="B38">
        <v>589</v>
      </c>
      <c r="C38" s="36">
        <v>559.04166666666663</v>
      </c>
      <c r="D38" s="35">
        <v>493</v>
      </c>
    </row>
    <row r="39" spans="1:4" x14ac:dyDescent="0.25">
      <c r="A39" t="s">
        <v>225</v>
      </c>
      <c r="B39">
        <v>174</v>
      </c>
      <c r="C39" s="36">
        <v>559.04166666666663</v>
      </c>
      <c r="D39" s="35">
        <v>493</v>
      </c>
    </row>
    <row r="40" spans="1:4" x14ac:dyDescent="0.25">
      <c r="A40" t="s">
        <v>226</v>
      </c>
      <c r="B40">
        <v>1188</v>
      </c>
      <c r="C40" s="36">
        <v>559.04166666666663</v>
      </c>
      <c r="D40" s="35">
        <v>493</v>
      </c>
    </row>
    <row r="41" spans="1:4" x14ac:dyDescent="0.25">
      <c r="A41" t="s">
        <v>227</v>
      </c>
      <c r="B41">
        <v>505</v>
      </c>
      <c r="C41" s="36">
        <v>559.04166666666663</v>
      </c>
      <c r="D41" s="35">
        <v>493</v>
      </c>
    </row>
    <row r="42" spans="1:4" x14ac:dyDescent="0.25">
      <c r="A42" t="s">
        <v>228</v>
      </c>
      <c r="B42">
        <v>268</v>
      </c>
      <c r="C42" s="36">
        <v>559.04166666666663</v>
      </c>
      <c r="D42" s="35">
        <v>493</v>
      </c>
    </row>
    <row r="43" spans="1:4" x14ac:dyDescent="0.25">
      <c r="A43" t="s">
        <v>229</v>
      </c>
      <c r="B43">
        <v>845</v>
      </c>
      <c r="C43" s="36">
        <v>559.04166666666663</v>
      </c>
      <c r="D43" s="35">
        <v>493</v>
      </c>
    </row>
    <row r="44" spans="1:4" x14ac:dyDescent="0.25">
      <c r="A44" t="s">
        <v>230</v>
      </c>
      <c r="B44">
        <v>914</v>
      </c>
      <c r="C44" s="36">
        <v>559.04166666666663</v>
      </c>
      <c r="D44" s="35">
        <v>493</v>
      </c>
    </row>
    <row r="45" spans="1:4" x14ac:dyDescent="0.25">
      <c r="A45" t="s">
        <v>231</v>
      </c>
      <c r="B45">
        <v>920</v>
      </c>
      <c r="C45" s="36">
        <v>559.04166666666663</v>
      </c>
      <c r="D45" s="35">
        <v>493</v>
      </c>
    </row>
    <row r="46" spans="1:4" x14ac:dyDescent="0.25">
      <c r="A46" t="s">
        <v>232</v>
      </c>
      <c r="B46">
        <v>648</v>
      </c>
      <c r="C46" s="36">
        <v>559.04166666666663</v>
      </c>
      <c r="D46" s="35">
        <v>493</v>
      </c>
    </row>
    <row r="47" spans="1:4" x14ac:dyDescent="0.25">
      <c r="A47" t="s">
        <v>233</v>
      </c>
      <c r="B47">
        <v>494</v>
      </c>
      <c r="C47" s="36">
        <v>559.04166666666663</v>
      </c>
      <c r="D47" s="35">
        <v>493</v>
      </c>
    </row>
    <row r="48" spans="1:4" x14ac:dyDescent="0.25">
      <c r="A48" t="s">
        <v>234</v>
      </c>
      <c r="B48">
        <v>397</v>
      </c>
      <c r="C48" s="36">
        <v>559.04166666666663</v>
      </c>
      <c r="D48" s="35">
        <v>493</v>
      </c>
    </row>
    <row r="49" spans="1:4" x14ac:dyDescent="0.25">
      <c r="A49" t="s">
        <v>235</v>
      </c>
      <c r="B49">
        <v>379</v>
      </c>
      <c r="C49" s="36">
        <v>559.04166666666663</v>
      </c>
      <c r="D49" s="35">
        <v>493</v>
      </c>
    </row>
    <row r="50" spans="1:4" x14ac:dyDescent="0.25">
      <c r="A50" t="s">
        <v>236</v>
      </c>
      <c r="B50">
        <v>405</v>
      </c>
      <c r="C50" s="36">
        <v>559.04166666666663</v>
      </c>
      <c r="D50" s="35">
        <v>493</v>
      </c>
    </row>
    <row r="51" spans="1:4" x14ac:dyDescent="0.25">
      <c r="A51" t="s">
        <v>237</v>
      </c>
      <c r="B51">
        <v>288</v>
      </c>
      <c r="C51" s="36">
        <v>559.04166666666663</v>
      </c>
      <c r="D51" s="35">
        <v>493</v>
      </c>
    </row>
    <row r="52" spans="1:4" x14ac:dyDescent="0.25">
      <c r="A52" t="s">
        <v>238</v>
      </c>
      <c r="B52">
        <v>599</v>
      </c>
      <c r="C52" s="36">
        <v>559.04166666666663</v>
      </c>
      <c r="D52" s="35">
        <v>493</v>
      </c>
    </row>
    <row r="53" spans="1:4" x14ac:dyDescent="0.25">
      <c r="A53" t="s">
        <v>239</v>
      </c>
      <c r="B53">
        <v>380</v>
      </c>
      <c r="C53" s="36">
        <v>559.04166666666663</v>
      </c>
      <c r="D53" s="35">
        <v>493</v>
      </c>
    </row>
    <row r="54" spans="1:4" x14ac:dyDescent="0.25">
      <c r="A54" t="s">
        <v>240</v>
      </c>
      <c r="B54">
        <v>167</v>
      </c>
      <c r="C54" s="36">
        <v>559.04166666666663</v>
      </c>
      <c r="D54" s="35">
        <v>493</v>
      </c>
    </row>
    <row r="55" spans="1:4" x14ac:dyDescent="0.25">
      <c r="A55" t="s">
        <v>241</v>
      </c>
      <c r="B55">
        <v>991</v>
      </c>
      <c r="C55" s="36">
        <v>559.04166666666663</v>
      </c>
      <c r="D55" s="35">
        <v>493</v>
      </c>
    </row>
    <row r="56" spans="1:4" x14ac:dyDescent="0.25">
      <c r="A56" t="s">
        <v>242</v>
      </c>
      <c r="B56">
        <v>472</v>
      </c>
      <c r="C56" s="36">
        <v>559.04166666666663</v>
      </c>
      <c r="D56" s="35">
        <v>493</v>
      </c>
    </row>
    <row r="57" spans="1:4" x14ac:dyDescent="0.25">
      <c r="A57" t="s">
        <v>243</v>
      </c>
      <c r="B57">
        <v>353</v>
      </c>
      <c r="C57" s="36">
        <v>559.04166666666663</v>
      </c>
      <c r="D57" s="35">
        <v>493</v>
      </c>
    </row>
    <row r="58" spans="1:4" x14ac:dyDescent="0.25">
      <c r="A58" t="s">
        <v>244</v>
      </c>
      <c r="B58">
        <v>443</v>
      </c>
      <c r="C58" s="36">
        <v>559.04166666666663</v>
      </c>
      <c r="D58" s="35">
        <v>493</v>
      </c>
    </row>
    <row r="59" spans="1:4" x14ac:dyDescent="0.25">
      <c r="A59" t="s">
        <v>245</v>
      </c>
      <c r="B59">
        <v>350</v>
      </c>
      <c r="C59" s="36">
        <v>559.04166666666663</v>
      </c>
      <c r="D59" s="35">
        <v>493</v>
      </c>
    </row>
    <row r="60" spans="1:4" x14ac:dyDescent="0.25">
      <c r="A60" t="s">
        <v>246</v>
      </c>
      <c r="B60">
        <v>673</v>
      </c>
      <c r="C60" s="36">
        <v>559.04166666666663</v>
      </c>
      <c r="D60" s="35">
        <v>493</v>
      </c>
    </row>
    <row r="61" spans="1:4" x14ac:dyDescent="0.25">
      <c r="A61" t="s">
        <v>247</v>
      </c>
      <c r="B61">
        <v>512</v>
      </c>
      <c r="C61" s="36">
        <v>559.04166666666663</v>
      </c>
      <c r="D61" s="35">
        <v>493</v>
      </c>
    </row>
    <row r="62" spans="1:4" x14ac:dyDescent="0.25">
      <c r="A62" t="s">
        <v>248</v>
      </c>
      <c r="B62">
        <v>623</v>
      </c>
      <c r="C62" s="36">
        <v>559.04166666666663</v>
      </c>
      <c r="D62" s="35">
        <v>493</v>
      </c>
    </row>
    <row r="63" spans="1:4" x14ac:dyDescent="0.25">
      <c r="A63" t="s">
        <v>249</v>
      </c>
      <c r="B63">
        <v>803</v>
      </c>
      <c r="C63" s="36">
        <v>559.04166666666663</v>
      </c>
      <c r="D63" s="35">
        <v>493</v>
      </c>
    </row>
    <row r="64" spans="1:4" x14ac:dyDescent="0.25">
      <c r="A64" t="s">
        <v>250</v>
      </c>
      <c r="B64">
        <v>114</v>
      </c>
      <c r="C64" s="36">
        <v>559.04166666666663</v>
      </c>
      <c r="D64" s="35">
        <v>493</v>
      </c>
    </row>
    <row r="65" spans="1:4" x14ac:dyDescent="0.25">
      <c r="A65" t="s">
        <v>251</v>
      </c>
      <c r="B65">
        <v>146</v>
      </c>
      <c r="C65" s="36">
        <v>559.04166666666663</v>
      </c>
      <c r="D65" s="35">
        <v>493</v>
      </c>
    </row>
    <row r="66" spans="1:4" x14ac:dyDescent="0.25">
      <c r="A66" t="s">
        <v>252</v>
      </c>
      <c r="B66">
        <v>235</v>
      </c>
      <c r="C66" s="36">
        <v>559.04166666666663</v>
      </c>
      <c r="D66" s="35">
        <v>493</v>
      </c>
    </row>
    <row r="67" spans="1:4" x14ac:dyDescent="0.25">
      <c r="A67" t="s">
        <v>253</v>
      </c>
      <c r="B67">
        <v>492</v>
      </c>
      <c r="C67" s="36">
        <v>559.04166666666663</v>
      </c>
      <c r="D67" s="35">
        <v>493</v>
      </c>
    </row>
    <row r="68" spans="1:4" x14ac:dyDescent="0.25">
      <c r="A68" t="s">
        <v>254</v>
      </c>
      <c r="B68">
        <v>688</v>
      </c>
      <c r="C68" s="36">
        <v>559.04166666666663</v>
      </c>
      <c r="D68" s="35">
        <v>493</v>
      </c>
    </row>
    <row r="69" spans="1:4" x14ac:dyDescent="0.25">
      <c r="A69" t="s">
        <v>255</v>
      </c>
      <c r="B69">
        <v>744</v>
      </c>
      <c r="C69" s="36">
        <v>559.04166666666663</v>
      </c>
      <c r="D69" s="35">
        <v>493</v>
      </c>
    </row>
    <row r="70" spans="1:4" x14ac:dyDescent="0.25">
      <c r="A70" t="s">
        <v>256</v>
      </c>
      <c r="B70">
        <v>339</v>
      </c>
      <c r="C70" s="36">
        <v>559.04166666666663</v>
      </c>
      <c r="D70" s="35">
        <v>493</v>
      </c>
    </row>
    <row r="71" spans="1:4" x14ac:dyDescent="0.25">
      <c r="A71" t="s">
        <v>257</v>
      </c>
      <c r="B71">
        <v>799</v>
      </c>
      <c r="C71" s="36">
        <v>559.04166666666663</v>
      </c>
      <c r="D71" s="35">
        <v>493</v>
      </c>
    </row>
    <row r="72" spans="1:4" x14ac:dyDescent="0.25">
      <c r="A72" t="s">
        <v>258</v>
      </c>
      <c r="B72">
        <v>152</v>
      </c>
      <c r="C72" s="36">
        <v>559.04166666666663</v>
      </c>
      <c r="D72" s="35">
        <v>493</v>
      </c>
    </row>
    <row r="73" spans="1:4" x14ac:dyDescent="0.25">
      <c r="A73" t="s">
        <v>259</v>
      </c>
      <c r="B73">
        <v>356</v>
      </c>
      <c r="C73" s="36">
        <v>559.04166666666663</v>
      </c>
      <c r="D73" s="35">
        <v>493</v>
      </c>
    </row>
  </sheetData>
  <sortState ref="M3:M12">
    <sortCondition ref="M3"/>
  </sortState>
  <mergeCells count="1">
    <mergeCell ref="G2:G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defaultRowHeight="15" x14ac:dyDescent="0.25"/>
  <cols>
    <col min="1" max="1" width="16.5703125" bestFit="1" customWidth="1"/>
    <col min="2" max="2" width="12.85546875" bestFit="1" customWidth="1"/>
    <col min="3" max="3" width="44.85546875" bestFit="1" customWidth="1"/>
    <col min="4" max="4" width="7" bestFit="1" customWidth="1"/>
    <col min="5" max="6" width="5.140625" customWidth="1"/>
    <col min="7" max="7" width="5.28515625" customWidth="1"/>
    <col min="8" max="8" width="32" bestFit="1" customWidth="1"/>
    <col min="10" max="10" width="5" customWidth="1"/>
    <col min="11" max="11" width="23.5703125" bestFit="1" customWidth="1"/>
  </cols>
  <sheetData>
    <row r="1" spans="1:12" x14ac:dyDescent="0.25">
      <c r="A1" s="4" t="s">
        <v>170</v>
      </c>
      <c r="D1" s="4" t="s">
        <v>18</v>
      </c>
    </row>
    <row r="2" spans="1:12" ht="15.75" thickBot="1" x14ac:dyDescent="0.3">
      <c r="A2" s="4" t="s">
        <v>16</v>
      </c>
      <c r="B2" s="4" t="s">
        <v>14</v>
      </c>
      <c r="C2" s="4" t="s">
        <v>15</v>
      </c>
      <c r="D2" t="s">
        <v>23</v>
      </c>
      <c r="H2" s="9" t="s">
        <v>171</v>
      </c>
    </row>
    <row r="3" spans="1:12" x14ac:dyDescent="0.25">
      <c r="A3" t="s">
        <v>25</v>
      </c>
      <c r="B3" t="s">
        <v>20</v>
      </c>
      <c r="C3" t="s">
        <v>21</v>
      </c>
      <c r="D3">
        <v>189</v>
      </c>
      <c r="H3" s="38" t="s">
        <v>168</v>
      </c>
      <c r="I3" s="38"/>
      <c r="K3" s="14" t="s">
        <v>23</v>
      </c>
      <c r="L3" s="14"/>
    </row>
    <row r="4" spans="1:12" x14ac:dyDescent="0.25">
      <c r="B4" t="s">
        <v>26</v>
      </c>
      <c r="C4" t="s">
        <v>27</v>
      </c>
      <c r="D4">
        <v>212</v>
      </c>
      <c r="H4" s="5" t="s">
        <v>172</v>
      </c>
      <c r="I4" s="10">
        <f>AVERAGE(D3:D74)</f>
        <v>559.04166666666663</v>
      </c>
      <c r="J4" s="12"/>
      <c r="K4" s="12"/>
      <c r="L4" s="12"/>
    </row>
    <row r="5" spans="1:12" x14ac:dyDescent="0.25">
      <c r="B5" t="s">
        <v>28</v>
      </c>
      <c r="C5" t="s">
        <v>29</v>
      </c>
      <c r="D5">
        <v>611</v>
      </c>
      <c r="H5" s="5" t="s">
        <v>173</v>
      </c>
      <c r="I5" s="10">
        <f>_xlfn.STDEV.P(D3:D74)</f>
        <v>300.83099895216179</v>
      </c>
      <c r="J5" s="12"/>
      <c r="K5" s="12" t="s">
        <v>172</v>
      </c>
      <c r="L5" s="28">
        <v>559.04166666666663</v>
      </c>
    </row>
    <row r="6" spans="1:12" x14ac:dyDescent="0.25">
      <c r="B6" t="s">
        <v>30</v>
      </c>
      <c r="C6" t="s">
        <v>31</v>
      </c>
      <c r="D6">
        <v>643</v>
      </c>
      <c r="H6" s="5" t="s">
        <v>174</v>
      </c>
      <c r="I6" s="7">
        <f>I5/I4</f>
        <v>0.53811910075664338</v>
      </c>
      <c r="J6" s="12"/>
      <c r="K6" s="12" t="s">
        <v>260</v>
      </c>
      <c r="L6" s="28">
        <v>35.702071177255995</v>
      </c>
    </row>
    <row r="7" spans="1:12" x14ac:dyDescent="0.25">
      <c r="B7" t="s">
        <v>32</v>
      </c>
      <c r="C7" t="s">
        <v>33</v>
      </c>
      <c r="D7">
        <v>217</v>
      </c>
      <c r="H7" s="5" t="s">
        <v>175</v>
      </c>
      <c r="I7" s="10">
        <f>I4-I5</f>
        <v>258.21066771450484</v>
      </c>
      <c r="J7" s="12"/>
      <c r="K7" s="12" t="s">
        <v>181</v>
      </c>
      <c r="L7" s="12">
        <v>493</v>
      </c>
    </row>
    <row r="8" spans="1:12" x14ac:dyDescent="0.25">
      <c r="B8" t="s">
        <v>34</v>
      </c>
      <c r="C8" t="s">
        <v>35</v>
      </c>
      <c r="D8">
        <v>431</v>
      </c>
      <c r="H8" s="5" t="s">
        <v>176</v>
      </c>
      <c r="I8" s="10">
        <f>I4+I5</f>
        <v>859.87266561882848</v>
      </c>
      <c r="K8" s="12" t="s">
        <v>261</v>
      </c>
      <c r="L8" s="12" t="e">
        <v>#N/A</v>
      </c>
    </row>
    <row r="9" spans="1:12" x14ac:dyDescent="0.25">
      <c r="B9" t="s">
        <v>36</v>
      </c>
      <c r="C9" t="s">
        <v>37</v>
      </c>
      <c r="D9">
        <v>918</v>
      </c>
      <c r="H9" s="5" t="s">
        <v>177</v>
      </c>
      <c r="I9" s="8">
        <f>SKEW(D3:D74)</f>
        <v>0.48876568385076347</v>
      </c>
      <c r="K9" s="12" t="s">
        <v>262</v>
      </c>
      <c r="L9" s="28">
        <v>302.94211958211002</v>
      </c>
    </row>
    <row r="10" spans="1:12" x14ac:dyDescent="0.25">
      <c r="B10" t="s">
        <v>38</v>
      </c>
      <c r="C10" t="s">
        <v>39</v>
      </c>
      <c r="D10">
        <v>719</v>
      </c>
      <c r="H10" s="5" t="s">
        <v>178</v>
      </c>
      <c r="I10" s="8">
        <f>KURT(D3:D74)</f>
        <v>-0.45770107913797586</v>
      </c>
      <c r="K10" s="12" t="s">
        <v>263</v>
      </c>
      <c r="L10" s="28">
        <v>91773.927816901414</v>
      </c>
    </row>
    <row r="11" spans="1:12" x14ac:dyDescent="0.25">
      <c r="B11" t="s">
        <v>40</v>
      </c>
      <c r="C11" t="s">
        <v>41</v>
      </c>
      <c r="D11">
        <v>873</v>
      </c>
      <c r="H11" s="12" t="s">
        <v>269</v>
      </c>
      <c r="I11" s="10">
        <f>COUNT(D3:D74)</f>
        <v>72</v>
      </c>
      <c r="K11" s="12" t="s">
        <v>264</v>
      </c>
      <c r="L11" s="27">
        <v>-0.45770107913797586</v>
      </c>
    </row>
    <row r="12" spans="1:12" x14ac:dyDescent="0.25">
      <c r="B12" t="s">
        <v>42</v>
      </c>
      <c r="C12" t="s">
        <v>43</v>
      </c>
      <c r="D12">
        <v>584</v>
      </c>
      <c r="H12" s="12" t="s">
        <v>187</v>
      </c>
      <c r="I12">
        <f>MIN(D3:D74)</f>
        <v>45</v>
      </c>
      <c r="K12" s="12" t="s">
        <v>265</v>
      </c>
      <c r="L12" s="27">
        <v>0.48876568385076347</v>
      </c>
    </row>
    <row r="13" spans="1:12" x14ac:dyDescent="0.25">
      <c r="B13" t="s">
        <v>44</v>
      </c>
      <c r="C13" t="s">
        <v>45</v>
      </c>
      <c r="D13">
        <v>194</v>
      </c>
      <c r="H13" s="12" t="s">
        <v>267</v>
      </c>
      <c r="I13" s="10">
        <f>MAX(D3:D74)</f>
        <v>1359</v>
      </c>
      <c r="K13" s="12" t="s">
        <v>266</v>
      </c>
      <c r="L13" s="12">
        <v>1314</v>
      </c>
    </row>
    <row r="14" spans="1:12" x14ac:dyDescent="0.25">
      <c r="B14" t="s">
        <v>46</v>
      </c>
      <c r="C14" t="s">
        <v>47</v>
      </c>
      <c r="D14">
        <v>1049</v>
      </c>
      <c r="H14" s="12" t="s">
        <v>266</v>
      </c>
      <c r="I14" s="10">
        <f>I13-I12</f>
        <v>1314</v>
      </c>
      <c r="K14" s="12" t="s">
        <v>187</v>
      </c>
      <c r="L14" s="12">
        <v>45</v>
      </c>
    </row>
    <row r="15" spans="1:12" x14ac:dyDescent="0.25">
      <c r="B15" t="s">
        <v>48</v>
      </c>
      <c r="C15" t="s">
        <v>49</v>
      </c>
      <c r="D15">
        <v>823</v>
      </c>
      <c r="H15" s="5"/>
      <c r="I15" s="8"/>
      <c r="K15" s="12" t="s">
        <v>267</v>
      </c>
      <c r="L15" s="12">
        <v>1359</v>
      </c>
    </row>
    <row r="16" spans="1:12" x14ac:dyDescent="0.25">
      <c r="B16" t="s">
        <v>50</v>
      </c>
      <c r="C16" t="s">
        <v>51</v>
      </c>
      <c r="D16">
        <v>418</v>
      </c>
      <c r="H16" s="38" t="s">
        <v>169</v>
      </c>
      <c r="I16" s="38"/>
      <c r="K16" s="12" t="s">
        <v>268</v>
      </c>
      <c r="L16" s="12">
        <v>40251</v>
      </c>
    </row>
    <row r="17" spans="2:12" ht="15.75" thickBot="1" x14ac:dyDescent="0.3">
      <c r="B17" t="s">
        <v>52</v>
      </c>
      <c r="C17" t="s">
        <v>53</v>
      </c>
      <c r="D17">
        <v>665</v>
      </c>
      <c r="H17" s="5" t="s">
        <v>179</v>
      </c>
      <c r="I17" s="10" t="e">
        <f>MODE(D3:D74)</f>
        <v>#N/A</v>
      </c>
      <c r="K17" s="13" t="s">
        <v>269</v>
      </c>
      <c r="L17" s="13">
        <v>72</v>
      </c>
    </row>
    <row r="18" spans="2:12" x14ac:dyDescent="0.25">
      <c r="B18" t="s">
        <v>54</v>
      </c>
      <c r="C18" t="s">
        <v>55</v>
      </c>
      <c r="D18">
        <v>1180</v>
      </c>
      <c r="H18" s="5" t="s">
        <v>180</v>
      </c>
      <c r="I18" s="10">
        <f>QUARTILE(D3:D74,1)</f>
        <v>352.25</v>
      </c>
    </row>
    <row r="19" spans="2:12" x14ac:dyDescent="0.25">
      <c r="B19" t="s">
        <v>56</v>
      </c>
      <c r="C19" t="s">
        <v>57</v>
      </c>
      <c r="D19">
        <v>448</v>
      </c>
      <c r="H19" s="5" t="s">
        <v>181</v>
      </c>
      <c r="I19" s="10">
        <f>QUARTILE(D3:D74,2)</f>
        <v>493</v>
      </c>
    </row>
    <row r="20" spans="2:12" x14ac:dyDescent="0.25">
      <c r="B20" t="s">
        <v>58</v>
      </c>
      <c r="C20" t="s">
        <v>59</v>
      </c>
      <c r="D20">
        <v>1068</v>
      </c>
      <c r="H20" s="5" t="s">
        <v>182</v>
      </c>
      <c r="I20" s="10">
        <f>QUARTILE(D3:D74,3)</f>
        <v>804.75</v>
      </c>
    </row>
    <row r="21" spans="2:12" x14ac:dyDescent="0.25">
      <c r="B21" t="s">
        <v>60</v>
      </c>
      <c r="C21" t="s">
        <v>61</v>
      </c>
      <c r="D21">
        <v>215</v>
      </c>
      <c r="H21" s="5" t="s">
        <v>183</v>
      </c>
      <c r="I21" s="10">
        <f>(I20-I18)/2</f>
        <v>226.25</v>
      </c>
    </row>
    <row r="22" spans="2:12" x14ac:dyDescent="0.25">
      <c r="B22" t="s">
        <v>62</v>
      </c>
      <c r="C22" t="s">
        <v>63</v>
      </c>
      <c r="D22">
        <v>124</v>
      </c>
      <c r="H22" s="6" t="s">
        <v>184</v>
      </c>
      <c r="I22" s="7">
        <f>I21/I19</f>
        <v>0.45892494929006084</v>
      </c>
    </row>
    <row r="23" spans="2:12" x14ac:dyDescent="0.25">
      <c r="B23" t="s">
        <v>64</v>
      </c>
      <c r="C23" t="s">
        <v>65</v>
      </c>
      <c r="D23">
        <v>400</v>
      </c>
      <c r="H23" s="9" t="s">
        <v>355</v>
      </c>
      <c r="I23" s="22">
        <f>(I18+I20-2*I19)/I21</f>
        <v>0.75580110497237574</v>
      </c>
    </row>
    <row r="24" spans="2:12" x14ac:dyDescent="0.25">
      <c r="B24" t="s">
        <v>66</v>
      </c>
      <c r="C24" t="s">
        <v>67</v>
      </c>
      <c r="D24">
        <v>364</v>
      </c>
    </row>
    <row r="25" spans="2:12" x14ac:dyDescent="0.25">
      <c r="B25" t="s">
        <v>68</v>
      </c>
      <c r="C25" t="s">
        <v>69</v>
      </c>
      <c r="D25">
        <v>398</v>
      </c>
    </row>
    <row r="26" spans="2:12" x14ac:dyDescent="0.25">
      <c r="B26" t="s">
        <v>70</v>
      </c>
      <c r="C26" t="s">
        <v>71</v>
      </c>
      <c r="D26">
        <v>690</v>
      </c>
    </row>
    <row r="27" spans="2:12" x14ac:dyDescent="0.25">
      <c r="B27" t="s">
        <v>72</v>
      </c>
      <c r="C27" t="s">
        <v>73</v>
      </c>
      <c r="D27">
        <v>324</v>
      </c>
    </row>
    <row r="28" spans="2:12" x14ac:dyDescent="0.25">
      <c r="B28" t="s">
        <v>74</v>
      </c>
      <c r="C28" t="s">
        <v>75</v>
      </c>
      <c r="D28">
        <v>371</v>
      </c>
    </row>
    <row r="29" spans="2:12" x14ac:dyDescent="0.25">
      <c r="B29" t="s">
        <v>76</v>
      </c>
      <c r="C29" t="s">
        <v>77</v>
      </c>
      <c r="D29">
        <v>45</v>
      </c>
    </row>
    <row r="30" spans="2:12" x14ac:dyDescent="0.25">
      <c r="B30" t="s">
        <v>78</v>
      </c>
      <c r="C30" t="s">
        <v>79</v>
      </c>
      <c r="D30">
        <v>435</v>
      </c>
    </row>
    <row r="31" spans="2:12" x14ac:dyDescent="0.25">
      <c r="B31" t="s">
        <v>80</v>
      </c>
      <c r="C31" t="s">
        <v>81</v>
      </c>
      <c r="D31">
        <v>818</v>
      </c>
    </row>
    <row r="32" spans="2:12" x14ac:dyDescent="0.25">
      <c r="B32" t="s">
        <v>82</v>
      </c>
      <c r="C32" t="s">
        <v>83</v>
      </c>
      <c r="D32">
        <v>459</v>
      </c>
    </row>
    <row r="33" spans="2:4" x14ac:dyDescent="0.25">
      <c r="B33" t="s">
        <v>84</v>
      </c>
      <c r="C33" t="s">
        <v>85</v>
      </c>
      <c r="D33">
        <v>1129</v>
      </c>
    </row>
    <row r="34" spans="2:4" x14ac:dyDescent="0.25">
      <c r="B34" t="s">
        <v>86</v>
      </c>
      <c r="C34" t="s">
        <v>87</v>
      </c>
      <c r="D34">
        <v>810</v>
      </c>
    </row>
    <row r="35" spans="2:4" x14ac:dyDescent="0.25">
      <c r="B35" t="s">
        <v>88</v>
      </c>
      <c r="C35" t="s">
        <v>89</v>
      </c>
      <c r="D35">
        <v>836</v>
      </c>
    </row>
    <row r="36" spans="2:4" x14ac:dyDescent="0.25">
      <c r="B36" t="s">
        <v>90</v>
      </c>
      <c r="C36" t="s">
        <v>91</v>
      </c>
      <c r="D36">
        <v>872</v>
      </c>
    </row>
    <row r="37" spans="2:4" x14ac:dyDescent="0.25">
      <c r="B37" t="s">
        <v>92</v>
      </c>
      <c r="C37" t="s">
        <v>93</v>
      </c>
      <c r="D37">
        <v>1359</v>
      </c>
    </row>
    <row r="38" spans="2:4" x14ac:dyDescent="0.25">
      <c r="B38" t="s">
        <v>94</v>
      </c>
      <c r="C38" t="s">
        <v>95</v>
      </c>
      <c r="D38">
        <v>915</v>
      </c>
    </row>
    <row r="39" spans="2:4" x14ac:dyDescent="0.25">
      <c r="B39" t="s">
        <v>96</v>
      </c>
      <c r="C39" t="s">
        <v>97</v>
      </c>
      <c r="D39">
        <v>589</v>
      </c>
    </row>
    <row r="40" spans="2:4" x14ac:dyDescent="0.25">
      <c r="B40" t="s">
        <v>98</v>
      </c>
      <c r="C40" t="s">
        <v>99</v>
      </c>
      <c r="D40">
        <v>174</v>
      </c>
    </row>
    <row r="41" spans="2:4" x14ac:dyDescent="0.25">
      <c r="B41" t="s">
        <v>100</v>
      </c>
      <c r="C41" t="s">
        <v>101</v>
      </c>
      <c r="D41">
        <v>1188</v>
      </c>
    </row>
    <row r="42" spans="2:4" x14ac:dyDescent="0.25">
      <c r="B42" t="s">
        <v>102</v>
      </c>
      <c r="C42" t="s">
        <v>103</v>
      </c>
      <c r="D42">
        <v>505</v>
      </c>
    </row>
    <row r="43" spans="2:4" x14ac:dyDescent="0.25">
      <c r="B43" t="s">
        <v>104</v>
      </c>
      <c r="C43" t="s">
        <v>105</v>
      </c>
      <c r="D43">
        <v>268</v>
      </c>
    </row>
    <row r="44" spans="2:4" x14ac:dyDescent="0.25">
      <c r="B44" t="s">
        <v>106</v>
      </c>
      <c r="C44" t="s">
        <v>107</v>
      </c>
      <c r="D44">
        <v>845</v>
      </c>
    </row>
    <row r="45" spans="2:4" x14ac:dyDescent="0.25">
      <c r="B45" t="s">
        <v>108</v>
      </c>
      <c r="C45" t="s">
        <v>109</v>
      </c>
      <c r="D45">
        <v>914</v>
      </c>
    </row>
    <row r="46" spans="2:4" x14ac:dyDescent="0.25">
      <c r="B46" t="s">
        <v>110</v>
      </c>
      <c r="C46" t="s">
        <v>111</v>
      </c>
      <c r="D46">
        <v>920</v>
      </c>
    </row>
    <row r="47" spans="2:4" x14ac:dyDescent="0.25">
      <c r="B47" t="s">
        <v>112</v>
      </c>
      <c r="C47" t="s">
        <v>113</v>
      </c>
      <c r="D47">
        <v>648</v>
      </c>
    </row>
    <row r="48" spans="2:4" x14ac:dyDescent="0.25">
      <c r="B48" t="s">
        <v>114</v>
      </c>
      <c r="C48" t="s">
        <v>115</v>
      </c>
      <c r="D48">
        <v>494</v>
      </c>
    </row>
    <row r="49" spans="2:8" x14ac:dyDescent="0.25">
      <c r="B49" t="s">
        <v>116</v>
      </c>
      <c r="C49" t="s">
        <v>117</v>
      </c>
      <c r="D49">
        <v>397</v>
      </c>
    </row>
    <row r="50" spans="2:8" x14ac:dyDescent="0.25">
      <c r="B50" t="s">
        <v>118</v>
      </c>
      <c r="C50" t="s">
        <v>119</v>
      </c>
      <c r="D50">
        <v>379</v>
      </c>
    </row>
    <row r="51" spans="2:8" x14ac:dyDescent="0.25">
      <c r="B51" t="s">
        <v>120</v>
      </c>
      <c r="C51" t="s">
        <v>121</v>
      </c>
      <c r="D51">
        <v>405</v>
      </c>
    </row>
    <row r="52" spans="2:8" x14ac:dyDescent="0.25">
      <c r="B52" t="s">
        <v>122</v>
      </c>
      <c r="C52" t="s">
        <v>123</v>
      </c>
      <c r="D52">
        <v>288</v>
      </c>
    </row>
    <row r="53" spans="2:8" x14ac:dyDescent="0.25">
      <c r="B53" t="s">
        <v>124</v>
      </c>
      <c r="C53" t="s">
        <v>125</v>
      </c>
      <c r="D53">
        <v>599</v>
      </c>
    </row>
    <row r="54" spans="2:8" x14ac:dyDescent="0.25">
      <c r="B54" t="s">
        <v>126</v>
      </c>
      <c r="C54" t="s">
        <v>127</v>
      </c>
      <c r="D54">
        <v>380</v>
      </c>
      <c r="H54" s="15"/>
    </row>
    <row r="55" spans="2:8" x14ac:dyDescent="0.25">
      <c r="B55" t="s">
        <v>128</v>
      </c>
      <c r="C55" t="s">
        <v>129</v>
      </c>
      <c r="D55">
        <v>167</v>
      </c>
    </row>
    <row r="56" spans="2:8" x14ac:dyDescent="0.25">
      <c r="B56" t="s">
        <v>130</v>
      </c>
      <c r="C56" t="s">
        <v>131</v>
      </c>
      <c r="D56">
        <v>991</v>
      </c>
      <c r="H56" s="15"/>
    </row>
    <row r="57" spans="2:8" x14ac:dyDescent="0.25">
      <c r="B57" t="s">
        <v>132</v>
      </c>
      <c r="C57" t="s">
        <v>133</v>
      </c>
      <c r="D57">
        <v>472</v>
      </c>
    </row>
    <row r="58" spans="2:8" x14ac:dyDescent="0.25">
      <c r="B58" t="s">
        <v>134</v>
      </c>
      <c r="C58" t="s">
        <v>135</v>
      </c>
      <c r="D58">
        <v>353</v>
      </c>
    </row>
    <row r="59" spans="2:8" x14ac:dyDescent="0.25">
      <c r="B59" t="s">
        <v>136</v>
      </c>
      <c r="C59" t="s">
        <v>137</v>
      </c>
      <c r="D59">
        <v>443</v>
      </c>
    </row>
    <row r="60" spans="2:8" x14ac:dyDescent="0.25">
      <c r="B60" t="s">
        <v>138</v>
      </c>
      <c r="C60" t="s">
        <v>139</v>
      </c>
      <c r="D60">
        <v>350</v>
      </c>
    </row>
    <row r="61" spans="2:8" x14ac:dyDescent="0.25">
      <c r="B61" t="s">
        <v>140</v>
      </c>
      <c r="C61" t="s">
        <v>141</v>
      </c>
      <c r="D61">
        <v>673</v>
      </c>
    </row>
    <row r="62" spans="2:8" x14ac:dyDescent="0.25">
      <c r="B62" t="s">
        <v>142</v>
      </c>
      <c r="C62" t="s">
        <v>143</v>
      </c>
      <c r="D62">
        <v>512</v>
      </c>
    </row>
    <row r="63" spans="2:8" x14ac:dyDescent="0.25">
      <c r="B63" t="s">
        <v>144</v>
      </c>
      <c r="C63" t="s">
        <v>145</v>
      </c>
      <c r="D63">
        <v>623</v>
      </c>
    </row>
    <row r="64" spans="2:8" x14ac:dyDescent="0.25">
      <c r="B64" t="s">
        <v>146</v>
      </c>
      <c r="C64" t="s">
        <v>147</v>
      </c>
      <c r="D64">
        <v>803</v>
      </c>
    </row>
    <row r="65" spans="2:8" x14ac:dyDescent="0.25">
      <c r="B65" t="s">
        <v>148</v>
      </c>
      <c r="C65" t="s">
        <v>149</v>
      </c>
      <c r="D65">
        <v>114</v>
      </c>
    </row>
    <row r="66" spans="2:8" x14ac:dyDescent="0.25">
      <c r="B66" t="s">
        <v>150</v>
      </c>
      <c r="C66" t="s">
        <v>151</v>
      </c>
      <c r="D66">
        <v>146</v>
      </c>
      <c r="H66" s="15"/>
    </row>
    <row r="67" spans="2:8" x14ac:dyDescent="0.25">
      <c r="B67" t="s">
        <v>152</v>
      </c>
      <c r="C67" t="s">
        <v>153</v>
      </c>
      <c r="D67">
        <v>235</v>
      </c>
      <c r="H67" s="15"/>
    </row>
    <row r="68" spans="2:8" x14ac:dyDescent="0.25">
      <c r="B68" t="s">
        <v>154</v>
      </c>
      <c r="C68" t="s">
        <v>155</v>
      </c>
      <c r="D68">
        <v>492</v>
      </c>
      <c r="H68" s="15"/>
    </row>
    <row r="69" spans="2:8" x14ac:dyDescent="0.25">
      <c r="B69" t="s">
        <v>156</v>
      </c>
      <c r="C69" t="s">
        <v>157</v>
      </c>
      <c r="D69">
        <v>688</v>
      </c>
      <c r="H69" s="15"/>
    </row>
    <row r="70" spans="2:8" x14ac:dyDescent="0.25">
      <c r="B70" t="s">
        <v>158</v>
      </c>
      <c r="C70" t="s">
        <v>159</v>
      </c>
      <c r="D70">
        <v>744</v>
      </c>
      <c r="H70" s="15"/>
    </row>
    <row r="71" spans="2:8" x14ac:dyDescent="0.25">
      <c r="B71" t="s">
        <v>160</v>
      </c>
      <c r="C71" t="s">
        <v>161</v>
      </c>
      <c r="D71">
        <v>339</v>
      </c>
      <c r="H71" s="15"/>
    </row>
    <row r="72" spans="2:8" x14ac:dyDescent="0.25">
      <c r="B72" t="s">
        <v>162</v>
      </c>
      <c r="C72" t="s">
        <v>163</v>
      </c>
      <c r="D72">
        <v>799</v>
      </c>
      <c r="H72" s="15"/>
    </row>
    <row r="73" spans="2:8" x14ac:dyDescent="0.25">
      <c r="B73" t="s">
        <v>164</v>
      </c>
      <c r="C73" t="s">
        <v>165</v>
      </c>
      <c r="D73">
        <v>152</v>
      </c>
      <c r="H73" s="15"/>
    </row>
    <row r="74" spans="2:8" x14ac:dyDescent="0.25">
      <c r="B74" t="s">
        <v>166</v>
      </c>
      <c r="C74" t="s">
        <v>167</v>
      </c>
      <c r="D74">
        <v>356</v>
      </c>
      <c r="H74" s="15"/>
    </row>
    <row r="75" spans="2:8" x14ac:dyDescent="0.25">
      <c r="H75" s="15"/>
    </row>
    <row r="76" spans="2:8" x14ac:dyDescent="0.25">
      <c r="H76" s="15"/>
    </row>
    <row r="77" spans="2:8" x14ac:dyDescent="0.25">
      <c r="H77" s="15"/>
    </row>
    <row r="78" spans="2:8" x14ac:dyDescent="0.25">
      <c r="H78" s="15"/>
    </row>
    <row r="79" spans="2:8" x14ac:dyDescent="0.25">
      <c r="H79" s="15"/>
    </row>
    <row r="80" spans="2:8" x14ac:dyDescent="0.25">
      <c r="H80" s="15"/>
    </row>
    <row r="81" spans="8:8" x14ac:dyDescent="0.25">
      <c r="H81" s="15"/>
    </row>
    <row r="82" spans="8:8" x14ac:dyDescent="0.25">
      <c r="H82" s="15"/>
    </row>
    <row r="83" spans="8:8" x14ac:dyDescent="0.25">
      <c r="H83" s="15"/>
    </row>
    <row r="84" spans="8:8" x14ac:dyDescent="0.25">
      <c r="H84" s="15"/>
    </row>
    <row r="85" spans="8:8" x14ac:dyDescent="0.25">
      <c r="H85" s="15"/>
    </row>
    <row r="86" spans="8:8" x14ac:dyDescent="0.25">
      <c r="H86" s="15"/>
    </row>
    <row r="87" spans="8:8" x14ac:dyDescent="0.25">
      <c r="H87" s="15"/>
    </row>
    <row r="88" spans="8:8" x14ac:dyDescent="0.25">
      <c r="H88" s="15"/>
    </row>
    <row r="89" spans="8:8" x14ac:dyDescent="0.25">
      <c r="H89" s="15"/>
    </row>
    <row r="90" spans="8:8" x14ac:dyDescent="0.25">
      <c r="H90" s="15"/>
    </row>
    <row r="91" spans="8:8" x14ac:dyDescent="0.25">
      <c r="H91" s="15"/>
    </row>
    <row r="92" spans="8:8" x14ac:dyDescent="0.25">
      <c r="H92" s="15"/>
    </row>
    <row r="93" spans="8:8" x14ac:dyDescent="0.25">
      <c r="H93" s="15"/>
    </row>
    <row r="94" spans="8:8" x14ac:dyDescent="0.25">
      <c r="H94" s="15"/>
    </row>
    <row r="95" spans="8:8" x14ac:dyDescent="0.25">
      <c r="H95" s="15"/>
    </row>
    <row r="96" spans="8:8" x14ac:dyDescent="0.25">
      <c r="H96" s="15"/>
    </row>
    <row r="97" spans="8:8" x14ac:dyDescent="0.25">
      <c r="H97" s="15"/>
    </row>
    <row r="98" spans="8:8" x14ac:dyDescent="0.25">
      <c r="H98" s="15"/>
    </row>
    <row r="99" spans="8:8" x14ac:dyDescent="0.25">
      <c r="H99" s="15"/>
    </row>
    <row r="100" spans="8:8" x14ac:dyDescent="0.25">
      <c r="H100" s="15"/>
    </row>
    <row r="101" spans="8:8" x14ac:dyDescent="0.25">
      <c r="H101" s="15"/>
    </row>
    <row r="102" spans="8:8" x14ac:dyDescent="0.25">
      <c r="H102" s="15"/>
    </row>
    <row r="103" spans="8:8" x14ac:dyDescent="0.25">
      <c r="H103" s="15"/>
    </row>
    <row r="104" spans="8:8" x14ac:dyDescent="0.25">
      <c r="H104" s="15"/>
    </row>
    <row r="105" spans="8:8" x14ac:dyDescent="0.25">
      <c r="H105" s="15"/>
    </row>
    <row r="106" spans="8:8" x14ac:dyDescent="0.25">
      <c r="H106" s="15"/>
    </row>
    <row r="107" spans="8:8" x14ac:dyDescent="0.25">
      <c r="H107" s="15"/>
    </row>
    <row r="108" spans="8:8" x14ac:dyDescent="0.25">
      <c r="H108" s="15"/>
    </row>
  </sheetData>
  <mergeCells count="2">
    <mergeCell ref="H3:I3"/>
    <mergeCell ref="H16:I16"/>
  </mergeCell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" activePane="bottomLeft" state="frozen"/>
      <selection pane="bottomLeft" activeCell="A30" sqref="A30"/>
    </sheetView>
  </sheetViews>
  <sheetFormatPr defaultRowHeight="15" x14ac:dyDescent="0.25"/>
  <cols>
    <col min="1" max="1" width="33.85546875" bestFit="1" customWidth="1"/>
    <col min="2" max="2" width="9.5703125" customWidth="1"/>
    <col min="5" max="5" width="9.85546875" bestFit="1" customWidth="1"/>
    <col min="6" max="6" width="18.7109375" bestFit="1" customWidth="1"/>
    <col min="7" max="7" width="10.42578125" bestFit="1" customWidth="1"/>
    <col min="8" max="8" width="7.7109375" bestFit="1" customWidth="1"/>
    <col min="11" max="11" width="9.140625" bestFit="1" customWidth="1"/>
    <col min="12" max="12" width="10" bestFit="1" customWidth="1"/>
    <col min="13" max="13" width="10.85546875" bestFit="1" customWidth="1"/>
    <col min="14" max="14" width="6.5703125" bestFit="1" customWidth="1"/>
    <col min="15" max="15" width="10.42578125" bestFit="1" customWidth="1"/>
    <col min="16" max="16" width="11" customWidth="1"/>
    <col min="17" max="17" width="10.42578125" bestFit="1" customWidth="1"/>
  </cols>
  <sheetData>
    <row r="1" spans="1:20" x14ac:dyDescent="0.25">
      <c r="A1" s="11" t="s">
        <v>15</v>
      </c>
      <c r="B1" s="16" t="s">
        <v>23</v>
      </c>
      <c r="C1" s="16" t="s">
        <v>24</v>
      </c>
      <c r="E1" s="15"/>
      <c r="R1" s="15"/>
    </row>
    <row r="2" spans="1:20" x14ac:dyDescent="0.25">
      <c r="A2" t="s">
        <v>270</v>
      </c>
      <c r="B2">
        <v>189</v>
      </c>
      <c r="C2">
        <v>273</v>
      </c>
      <c r="E2" s="10"/>
      <c r="R2" s="17"/>
      <c r="S2" s="17"/>
    </row>
    <row r="3" spans="1:20" x14ac:dyDescent="0.25">
      <c r="A3" t="s">
        <v>271</v>
      </c>
      <c r="B3">
        <v>212</v>
      </c>
      <c r="C3">
        <v>371</v>
      </c>
      <c r="E3" s="10"/>
      <c r="F3" s="15"/>
      <c r="G3" t="s">
        <v>181</v>
      </c>
      <c r="H3" s="15"/>
      <c r="I3" s="15" t="s">
        <v>180</v>
      </c>
      <c r="J3" s="15"/>
      <c r="K3" s="15" t="s">
        <v>182</v>
      </c>
      <c r="L3" s="15"/>
      <c r="M3" t="s">
        <v>343</v>
      </c>
      <c r="N3" s="15"/>
      <c r="O3" t="s">
        <v>342</v>
      </c>
      <c r="P3" s="33"/>
      <c r="Q3" s="15" t="s">
        <v>172</v>
      </c>
      <c r="R3" s="17"/>
      <c r="S3" s="17"/>
    </row>
    <row r="4" spans="1:20" x14ac:dyDescent="0.25">
      <c r="A4" t="s">
        <v>272</v>
      </c>
      <c r="B4">
        <v>611</v>
      </c>
      <c r="C4">
        <v>856</v>
      </c>
      <c r="D4" s="17"/>
      <c r="E4" s="18"/>
      <c r="F4" s="10" t="s">
        <v>344</v>
      </c>
      <c r="G4" s="3">
        <f>MEDIAN(I)</f>
        <v>493</v>
      </c>
      <c r="H4" s="33">
        <f>$G$6-G4</f>
        <v>55</v>
      </c>
      <c r="I4" s="3">
        <f>QUARTILE(I,1)</f>
        <v>352.25</v>
      </c>
      <c r="J4" s="33">
        <f>$I$6-I4</f>
        <v>55</v>
      </c>
      <c r="K4" s="3">
        <f>QUARTILE(I,3)</f>
        <v>804.75</v>
      </c>
      <c r="L4" s="33">
        <f>$K$6-K4</f>
        <v>55</v>
      </c>
      <c r="M4">
        <f>MAX(I)</f>
        <v>1359</v>
      </c>
      <c r="N4" s="33">
        <f>$M$6-M4</f>
        <v>55</v>
      </c>
      <c r="O4">
        <f>MIN(I)</f>
        <v>45</v>
      </c>
      <c r="P4" s="33">
        <f>O4+55</f>
        <v>100</v>
      </c>
      <c r="Q4" s="10">
        <f>AVERAGE(I)</f>
        <v>559.04166666666663</v>
      </c>
      <c r="R4" s="17"/>
      <c r="T4" s="18"/>
    </row>
    <row r="5" spans="1:20" x14ac:dyDescent="0.25">
      <c r="A5" t="s">
        <v>273</v>
      </c>
      <c r="B5">
        <v>643</v>
      </c>
      <c r="C5">
        <v>498</v>
      </c>
      <c r="F5" s="10" t="s">
        <v>345</v>
      </c>
      <c r="G5" s="3">
        <f>MEDIAN(II)</f>
        <v>487.5</v>
      </c>
      <c r="H5" s="33">
        <f>$G$6-G5</f>
        <v>60.5</v>
      </c>
      <c r="I5" s="3">
        <f>QUARTILE(II,1)</f>
        <v>313.25</v>
      </c>
      <c r="J5" s="33">
        <f>$I$6-I5</f>
        <v>94</v>
      </c>
      <c r="K5" s="3">
        <f>QUARTILE(II,3)</f>
        <v>679.5</v>
      </c>
      <c r="L5" s="33">
        <f>$K$6-K5</f>
        <v>180.25</v>
      </c>
      <c r="M5">
        <f>MAX(II)</f>
        <v>1237</v>
      </c>
      <c r="N5" s="33">
        <f>$M$6-M5</f>
        <v>177</v>
      </c>
      <c r="O5">
        <f>MIN(II)</f>
        <v>30</v>
      </c>
      <c r="P5" s="33">
        <f>O5+55</f>
        <v>85</v>
      </c>
      <c r="Q5" s="10">
        <f>AVERAGE(II)</f>
        <v>514.20833333333337</v>
      </c>
    </row>
    <row r="6" spans="1:20" x14ac:dyDescent="0.25">
      <c r="A6" t="s">
        <v>274</v>
      </c>
      <c r="B6">
        <v>217</v>
      </c>
      <c r="C6">
        <v>30</v>
      </c>
      <c r="F6" s="17"/>
      <c r="G6" s="33">
        <f>MAX(G4:G5)+55</f>
        <v>548</v>
      </c>
      <c r="H6" s="33"/>
      <c r="I6" s="33">
        <f>MAX(I4:I5)+55</f>
        <v>407.25</v>
      </c>
      <c r="J6" s="33"/>
      <c r="K6" s="33">
        <f>MAX(K4:K5)+55</f>
        <v>859.75</v>
      </c>
      <c r="L6" s="33"/>
      <c r="M6" s="33">
        <f>MAX(M4:M5)+55</f>
        <v>1414</v>
      </c>
      <c r="N6" s="33"/>
      <c r="O6" s="33">
        <f>MAX(O4:O5)+55</f>
        <v>100</v>
      </c>
      <c r="P6" s="18"/>
      <c r="Q6" s="18">
        <f>MAX(Q4:Q5)+55</f>
        <v>614.04166666666663</v>
      </c>
    </row>
    <row r="7" spans="1:20" x14ac:dyDescent="0.25">
      <c r="A7" t="s">
        <v>275</v>
      </c>
      <c r="B7">
        <v>431</v>
      </c>
      <c r="C7">
        <v>403</v>
      </c>
      <c r="G7" s="33"/>
      <c r="I7" s="33"/>
      <c r="K7" s="33"/>
      <c r="M7" s="33"/>
      <c r="O7" s="33"/>
    </row>
    <row r="8" spans="1:20" x14ac:dyDescent="0.25">
      <c r="A8" t="s">
        <v>276</v>
      </c>
      <c r="B8">
        <v>918</v>
      </c>
      <c r="C8">
        <v>626</v>
      </c>
      <c r="G8" s="33"/>
      <c r="I8" s="33"/>
      <c r="K8" s="33"/>
      <c r="M8" s="33"/>
      <c r="O8" s="33"/>
    </row>
    <row r="9" spans="1:20" x14ac:dyDescent="0.25">
      <c r="A9" t="s">
        <v>277</v>
      </c>
      <c r="B9">
        <v>719</v>
      </c>
      <c r="C9">
        <v>661</v>
      </c>
    </row>
    <row r="10" spans="1:20" x14ac:dyDescent="0.25">
      <c r="A10" t="s">
        <v>278</v>
      </c>
      <c r="B10">
        <v>873</v>
      </c>
      <c r="C10">
        <v>817</v>
      </c>
    </row>
    <row r="11" spans="1:20" x14ac:dyDescent="0.25">
      <c r="A11" t="s">
        <v>279</v>
      </c>
      <c r="B11">
        <v>584</v>
      </c>
      <c r="C11">
        <v>513</v>
      </c>
    </row>
    <row r="12" spans="1:20" x14ac:dyDescent="0.25">
      <c r="A12" t="s">
        <v>280</v>
      </c>
      <c r="B12">
        <v>194</v>
      </c>
      <c r="C12">
        <v>182</v>
      </c>
    </row>
    <row r="13" spans="1:20" x14ac:dyDescent="0.25">
      <c r="A13" t="s">
        <v>281</v>
      </c>
      <c r="B13">
        <v>1049</v>
      </c>
      <c r="C13">
        <v>738</v>
      </c>
    </row>
    <row r="14" spans="1:20" x14ac:dyDescent="0.25">
      <c r="A14" t="s">
        <v>282</v>
      </c>
      <c r="B14">
        <v>823</v>
      </c>
      <c r="C14">
        <v>488</v>
      </c>
    </row>
    <row r="15" spans="1:20" x14ac:dyDescent="0.25">
      <c r="A15" t="s">
        <v>283</v>
      </c>
      <c r="B15">
        <v>418</v>
      </c>
      <c r="C15">
        <v>679</v>
      </c>
    </row>
    <row r="16" spans="1:20" x14ac:dyDescent="0.25">
      <c r="A16" t="s">
        <v>284</v>
      </c>
      <c r="B16">
        <v>665</v>
      </c>
      <c r="C16">
        <v>681</v>
      </c>
    </row>
    <row r="17" spans="1:17" x14ac:dyDescent="0.25">
      <c r="A17" t="s">
        <v>285</v>
      </c>
      <c r="B17">
        <v>1180</v>
      </c>
      <c r="C17">
        <v>1237</v>
      </c>
    </row>
    <row r="18" spans="1:17" x14ac:dyDescent="0.25">
      <c r="A18" t="s">
        <v>286</v>
      </c>
      <c r="B18">
        <v>448</v>
      </c>
      <c r="C18">
        <v>487</v>
      </c>
    </row>
    <row r="19" spans="1:17" x14ac:dyDescent="0.25">
      <c r="A19" t="s">
        <v>287</v>
      </c>
      <c r="B19">
        <v>1068</v>
      </c>
      <c r="C19">
        <v>871</v>
      </c>
    </row>
    <row r="20" spans="1:17" x14ac:dyDescent="0.25">
      <c r="A20" t="s">
        <v>288</v>
      </c>
      <c r="B20">
        <v>215</v>
      </c>
      <c r="C20">
        <v>247</v>
      </c>
    </row>
    <row r="21" spans="1:17" x14ac:dyDescent="0.25">
      <c r="A21" t="s">
        <v>289</v>
      </c>
      <c r="B21">
        <v>124</v>
      </c>
      <c r="C21">
        <v>284</v>
      </c>
    </row>
    <row r="22" spans="1:17" x14ac:dyDescent="0.25">
      <c r="A22" t="s">
        <v>290</v>
      </c>
      <c r="B22">
        <v>400</v>
      </c>
      <c r="C22">
        <v>345</v>
      </c>
    </row>
    <row r="23" spans="1:17" ht="30" x14ac:dyDescent="0.25">
      <c r="A23" t="s">
        <v>291</v>
      </c>
      <c r="B23">
        <v>364</v>
      </c>
      <c r="C23">
        <v>267</v>
      </c>
      <c r="F23" s="21"/>
      <c r="G23" s="25" t="s">
        <v>346</v>
      </c>
      <c r="H23" s="25" t="s">
        <v>172</v>
      </c>
      <c r="I23" s="25" t="s">
        <v>181</v>
      </c>
      <c r="J23" s="25" t="s">
        <v>180</v>
      </c>
      <c r="K23" s="25" t="s">
        <v>347</v>
      </c>
      <c r="L23" s="25" t="s">
        <v>349</v>
      </c>
      <c r="M23" s="25" t="s">
        <v>348</v>
      </c>
      <c r="N23" s="25" t="s">
        <v>185</v>
      </c>
      <c r="O23" s="26" t="s">
        <v>186</v>
      </c>
      <c r="P23" s="29" t="s">
        <v>356</v>
      </c>
      <c r="Q23" s="30" t="s">
        <v>357</v>
      </c>
    </row>
    <row r="24" spans="1:17" x14ac:dyDescent="0.25">
      <c r="A24" t="s">
        <v>292</v>
      </c>
      <c r="B24">
        <v>398</v>
      </c>
      <c r="C24">
        <v>585</v>
      </c>
      <c r="F24" s="20" t="s">
        <v>344</v>
      </c>
      <c r="G24" s="19">
        <f>SUM(I)</f>
        <v>40251</v>
      </c>
      <c r="H24" s="19">
        <f>AVERAGE(I)</f>
        <v>559.04166666666663</v>
      </c>
      <c r="I24" s="19">
        <f>MEDIAN(I)</f>
        <v>493</v>
      </c>
      <c r="J24" s="19">
        <f>QUARTILE(I,1)</f>
        <v>352.25</v>
      </c>
      <c r="K24" s="19">
        <f>QUARTILE(I,3)</f>
        <v>804.75</v>
      </c>
      <c r="L24" s="19">
        <v>1359</v>
      </c>
      <c r="M24" s="19">
        <f>MIN(I)</f>
        <v>45</v>
      </c>
      <c r="N24" s="19" t="e">
        <f>_xlfn.MODE.SNGL(I)</f>
        <v>#N/A</v>
      </c>
      <c r="O24" s="19">
        <f>COUNTIF(I,N24)</f>
        <v>0</v>
      </c>
      <c r="P24" s="31">
        <f>COUNTIF(I,L24)</f>
        <v>1</v>
      </c>
      <c r="Q24" s="32">
        <f>COUNTIF(I,M24)</f>
        <v>1</v>
      </c>
    </row>
    <row r="25" spans="1:17" x14ac:dyDescent="0.25">
      <c r="A25" t="s">
        <v>293</v>
      </c>
      <c r="B25">
        <v>690</v>
      </c>
      <c r="C25">
        <v>707</v>
      </c>
      <c r="F25" s="20" t="s">
        <v>345</v>
      </c>
      <c r="G25" s="19">
        <f>SUM(II)</f>
        <v>37023</v>
      </c>
      <c r="H25" s="19">
        <f>AVERAGE(II)</f>
        <v>514.20833333333337</v>
      </c>
      <c r="I25" s="19">
        <f>MEDIAN(II)</f>
        <v>487.5</v>
      </c>
      <c r="J25" s="19">
        <f>QUARTILE(II,1)</f>
        <v>313.25</v>
      </c>
      <c r="K25" s="19">
        <f>QUARTILE(II,3)</f>
        <v>679.5</v>
      </c>
      <c r="L25" s="19">
        <f>MAX(II)</f>
        <v>1237</v>
      </c>
      <c r="M25" s="19">
        <f>MIN(II)</f>
        <v>30</v>
      </c>
      <c r="N25" s="19">
        <f>_xlfn.MODE.SNGL(II)</f>
        <v>681</v>
      </c>
      <c r="O25" s="19">
        <f>COUNTIF(II,N25)</f>
        <v>2</v>
      </c>
      <c r="P25" s="31">
        <f>COUNTIF(II,L25)</f>
        <v>1</v>
      </c>
      <c r="Q25" s="32">
        <f>COUNTIF(II,M25)</f>
        <v>1</v>
      </c>
    </row>
    <row r="26" spans="1:17" x14ac:dyDescent="0.25">
      <c r="A26" t="s">
        <v>294</v>
      </c>
      <c r="B26">
        <v>324</v>
      </c>
      <c r="C26">
        <v>267</v>
      </c>
      <c r="F26" s="23" t="s">
        <v>358</v>
      </c>
      <c r="G26" s="7">
        <f>G25/G24-1</f>
        <v>-8.0196765297756545E-2</v>
      </c>
      <c r="H26" s="7">
        <f>H25/H24-1</f>
        <v>-8.0196765297756434E-2</v>
      </c>
      <c r="I26" s="7">
        <f>I25/I24-1</f>
        <v>-1.1156186612576113E-2</v>
      </c>
      <c r="J26" s="7">
        <f>J25/J24-1</f>
        <v>-0.1107168204400284</v>
      </c>
      <c r="K26" s="7">
        <f>K25/K24-1</f>
        <v>-0.15563839701770732</v>
      </c>
      <c r="L26" s="7"/>
      <c r="M26" s="7"/>
      <c r="N26" s="7"/>
      <c r="O26" s="7"/>
      <c r="P26" s="7"/>
      <c r="Q26" s="18"/>
    </row>
    <row r="27" spans="1:17" x14ac:dyDescent="0.25">
      <c r="A27" t="s">
        <v>295</v>
      </c>
      <c r="B27">
        <v>371</v>
      </c>
      <c r="C27">
        <v>256</v>
      </c>
    </row>
    <row r="28" spans="1:17" x14ac:dyDescent="0.25">
      <c r="A28" t="s">
        <v>296</v>
      </c>
      <c r="B28">
        <v>45</v>
      </c>
      <c r="C28">
        <v>259</v>
      </c>
    </row>
    <row r="29" spans="1:17" x14ac:dyDescent="0.25">
      <c r="A29" t="s">
        <v>297</v>
      </c>
      <c r="B29">
        <v>435</v>
      </c>
      <c r="C29">
        <v>479</v>
      </c>
    </row>
    <row r="30" spans="1:17" x14ac:dyDescent="0.25">
      <c r="A30" t="s">
        <v>298</v>
      </c>
      <c r="B30">
        <v>818</v>
      </c>
      <c r="C30">
        <v>723</v>
      </c>
    </row>
    <row r="31" spans="1:17" x14ac:dyDescent="0.25">
      <c r="A31" t="s">
        <v>299</v>
      </c>
      <c r="B31">
        <v>459</v>
      </c>
      <c r="C31">
        <v>428</v>
      </c>
    </row>
    <row r="32" spans="1:17" x14ac:dyDescent="0.25">
      <c r="A32" t="s">
        <v>300</v>
      </c>
      <c r="B32">
        <v>1129</v>
      </c>
      <c r="C32">
        <v>1141</v>
      </c>
    </row>
    <row r="33" spans="1:3" x14ac:dyDescent="0.25">
      <c r="A33" t="s">
        <v>301</v>
      </c>
      <c r="B33">
        <v>810</v>
      </c>
      <c r="C33">
        <v>582</v>
      </c>
    </row>
    <row r="34" spans="1:3" x14ac:dyDescent="0.25">
      <c r="A34" t="s">
        <v>302</v>
      </c>
      <c r="B34">
        <v>836</v>
      </c>
      <c r="C34">
        <v>1062</v>
      </c>
    </row>
    <row r="35" spans="1:3" x14ac:dyDescent="0.25">
      <c r="A35" t="s">
        <v>303</v>
      </c>
      <c r="B35">
        <v>872</v>
      </c>
      <c r="C35">
        <v>495</v>
      </c>
    </row>
    <row r="36" spans="1:3" x14ac:dyDescent="0.25">
      <c r="A36" t="s">
        <v>304</v>
      </c>
      <c r="B36">
        <v>1359</v>
      </c>
      <c r="C36">
        <v>1092</v>
      </c>
    </row>
    <row r="37" spans="1:3" x14ac:dyDescent="0.25">
      <c r="A37" t="s">
        <v>305</v>
      </c>
      <c r="B37">
        <v>915</v>
      </c>
      <c r="C37">
        <v>471</v>
      </c>
    </row>
    <row r="38" spans="1:3" x14ac:dyDescent="0.25">
      <c r="A38" t="s">
        <v>306</v>
      </c>
      <c r="B38">
        <v>589</v>
      </c>
      <c r="C38">
        <v>561</v>
      </c>
    </row>
    <row r="39" spans="1:3" x14ac:dyDescent="0.25">
      <c r="A39" t="s">
        <v>307</v>
      </c>
      <c r="B39">
        <v>174</v>
      </c>
      <c r="C39">
        <v>73</v>
      </c>
    </row>
    <row r="40" spans="1:3" x14ac:dyDescent="0.25">
      <c r="A40" t="s">
        <v>308</v>
      </c>
      <c r="B40">
        <v>1188</v>
      </c>
      <c r="C40">
        <v>996</v>
      </c>
    </row>
    <row r="41" spans="1:3" x14ac:dyDescent="0.25">
      <c r="A41" t="s">
        <v>309</v>
      </c>
      <c r="B41">
        <v>505</v>
      </c>
      <c r="C41">
        <v>433</v>
      </c>
    </row>
    <row r="42" spans="1:3" x14ac:dyDescent="0.25">
      <c r="A42" t="s">
        <v>310</v>
      </c>
      <c r="B42">
        <v>268</v>
      </c>
      <c r="C42">
        <v>255</v>
      </c>
    </row>
    <row r="43" spans="1:3" x14ac:dyDescent="0.25">
      <c r="A43" t="s">
        <v>311</v>
      </c>
      <c r="B43">
        <v>845</v>
      </c>
      <c r="C43">
        <v>703</v>
      </c>
    </row>
    <row r="44" spans="1:3" x14ac:dyDescent="0.25">
      <c r="A44" t="s">
        <v>312</v>
      </c>
      <c r="B44">
        <v>914</v>
      </c>
      <c r="C44">
        <v>692</v>
      </c>
    </row>
    <row r="45" spans="1:3" x14ac:dyDescent="0.25">
      <c r="A45" t="s">
        <v>313</v>
      </c>
      <c r="B45">
        <v>920</v>
      </c>
      <c r="C45">
        <v>818</v>
      </c>
    </row>
    <row r="46" spans="1:3" x14ac:dyDescent="0.25">
      <c r="A46" t="s">
        <v>314</v>
      </c>
      <c r="B46">
        <v>648</v>
      </c>
      <c r="C46">
        <v>573</v>
      </c>
    </row>
    <row r="47" spans="1:3" x14ac:dyDescent="0.25">
      <c r="A47" t="s">
        <v>315</v>
      </c>
      <c r="B47">
        <v>494</v>
      </c>
      <c r="C47">
        <v>381</v>
      </c>
    </row>
    <row r="48" spans="1:3" x14ac:dyDescent="0.25">
      <c r="A48" t="s">
        <v>316</v>
      </c>
      <c r="B48">
        <v>397</v>
      </c>
      <c r="C48">
        <v>356</v>
      </c>
    </row>
    <row r="49" spans="1:3" x14ac:dyDescent="0.25">
      <c r="A49" t="s">
        <v>317</v>
      </c>
      <c r="B49">
        <v>379</v>
      </c>
      <c r="C49">
        <v>369</v>
      </c>
    </row>
    <row r="50" spans="1:3" x14ac:dyDescent="0.25">
      <c r="A50" t="s">
        <v>318</v>
      </c>
      <c r="B50">
        <v>405</v>
      </c>
      <c r="C50">
        <v>464</v>
      </c>
    </row>
    <row r="51" spans="1:3" x14ac:dyDescent="0.25">
      <c r="A51" t="s">
        <v>319</v>
      </c>
      <c r="B51">
        <v>288</v>
      </c>
      <c r="C51">
        <v>324</v>
      </c>
    </row>
    <row r="52" spans="1:3" x14ac:dyDescent="0.25">
      <c r="A52" t="s">
        <v>320</v>
      </c>
      <c r="B52">
        <v>599</v>
      </c>
      <c r="C52">
        <v>566</v>
      </c>
    </row>
    <row r="53" spans="1:3" x14ac:dyDescent="0.25">
      <c r="A53" t="s">
        <v>321</v>
      </c>
      <c r="B53">
        <v>380</v>
      </c>
      <c r="C53">
        <v>451</v>
      </c>
    </row>
    <row r="54" spans="1:3" x14ac:dyDescent="0.25">
      <c r="A54" t="s">
        <v>322</v>
      </c>
      <c r="B54">
        <v>167</v>
      </c>
      <c r="C54">
        <v>205</v>
      </c>
    </row>
    <row r="55" spans="1:3" x14ac:dyDescent="0.25">
      <c r="A55" t="s">
        <v>323</v>
      </c>
      <c r="B55">
        <v>991</v>
      </c>
      <c r="C55">
        <v>565</v>
      </c>
    </row>
    <row r="56" spans="1:3" x14ac:dyDescent="0.25">
      <c r="A56" t="s">
        <v>324</v>
      </c>
      <c r="B56">
        <v>472</v>
      </c>
      <c r="C56">
        <v>575</v>
      </c>
    </row>
    <row r="57" spans="1:3" x14ac:dyDescent="0.25">
      <c r="A57" t="s">
        <v>325</v>
      </c>
      <c r="B57">
        <v>353</v>
      </c>
      <c r="C57">
        <v>226</v>
      </c>
    </row>
    <row r="58" spans="1:3" x14ac:dyDescent="0.25">
      <c r="A58" t="s">
        <v>326</v>
      </c>
      <c r="B58">
        <v>443</v>
      </c>
      <c r="C58">
        <v>349</v>
      </c>
    </row>
    <row r="59" spans="1:3" x14ac:dyDescent="0.25">
      <c r="A59" t="s">
        <v>327</v>
      </c>
      <c r="B59">
        <v>350</v>
      </c>
      <c r="C59">
        <v>305</v>
      </c>
    </row>
    <row r="60" spans="1:3" x14ac:dyDescent="0.25">
      <c r="A60" t="s">
        <v>328</v>
      </c>
      <c r="B60">
        <v>673</v>
      </c>
      <c r="C60">
        <v>652</v>
      </c>
    </row>
    <row r="61" spans="1:3" x14ac:dyDescent="0.25">
      <c r="A61" t="s">
        <v>329</v>
      </c>
      <c r="B61">
        <v>512</v>
      </c>
      <c r="C61">
        <v>540</v>
      </c>
    </row>
    <row r="62" spans="1:3" x14ac:dyDescent="0.25">
      <c r="A62" t="s">
        <v>330</v>
      </c>
      <c r="B62">
        <v>623</v>
      </c>
      <c r="C62">
        <v>681</v>
      </c>
    </row>
    <row r="63" spans="1:3" x14ac:dyDescent="0.25">
      <c r="A63" t="s">
        <v>331</v>
      </c>
      <c r="B63">
        <v>803</v>
      </c>
      <c r="C63">
        <v>365</v>
      </c>
    </row>
    <row r="64" spans="1:3" x14ac:dyDescent="0.25">
      <c r="A64" t="s">
        <v>332</v>
      </c>
      <c r="B64">
        <v>114</v>
      </c>
      <c r="C64">
        <v>125</v>
      </c>
    </row>
    <row r="65" spans="1:3" x14ac:dyDescent="0.25">
      <c r="A65" t="s">
        <v>333</v>
      </c>
      <c r="B65">
        <v>146</v>
      </c>
      <c r="C65">
        <v>116</v>
      </c>
    </row>
    <row r="66" spans="1:3" x14ac:dyDescent="0.25">
      <c r="A66" t="s">
        <v>334</v>
      </c>
      <c r="B66">
        <v>235</v>
      </c>
      <c r="C66">
        <v>495</v>
      </c>
    </row>
    <row r="67" spans="1:3" x14ac:dyDescent="0.25">
      <c r="A67" t="s">
        <v>335</v>
      </c>
      <c r="B67">
        <v>492</v>
      </c>
      <c r="C67">
        <v>247</v>
      </c>
    </row>
    <row r="68" spans="1:3" x14ac:dyDescent="0.25">
      <c r="A68" t="s">
        <v>336</v>
      </c>
      <c r="B68">
        <v>688</v>
      </c>
      <c r="C68">
        <v>1015</v>
      </c>
    </row>
    <row r="69" spans="1:3" x14ac:dyDescent="0.25">
      <c r="A69" t="s">
        <v>337</v>
      </c>
      <c r="B69">
        <v>744</v>
      </c>
      <c r="C69">
        <v>915</v>
      </c>
    </row>
    <row r="70" spans="1:3" x14ac:dyDescent="0.25">
      <c r="A70" t="s">
        <v>338</v>
      </c>
      <c r="B70">
        <v>339</v>
      </c>
      <c r="C70">
        <v>316</v>
      </c>
    </row>
    <row r="71" spans="1:3" x14ac:dyDescent="0.25">
      <c r="A71" t="s">
        <v>339</v>
      </c>
      <c r="B71">
        <v>799</v>
      </c>
      <c r="C71">
        <v>566</v>
      </c>
    </row>
    <row r="72" spans="1:3" x14ac:dyDescent="0.25">
      <c r="A72" t="s">
        <v>340</v>
      </c>
      <c r="B72">
        <v>152</v>
      </c>
      <c r="C72">
        <v>184</v>
      </c>
    </row>
    <row r="73" spans="1:3" x14ac:dyDescent="0.25">
      <c r="A73" t="s">
        <v>341</v>
      </c>
      <c r="B73">
        <v>356</v>
      </c>
      <c r="C73">
        <v>465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2</vt:i4>
      </vt:variant>
    </vt:vector>
  </HeadingPairs>
  <TitlesOfParts>
    <vt:vector size="7" baseType="lpstr">
      <vt:lpstr>OPIS</vt:lpstr>
      <vt:lpstr>DANE</vt:lpstr>
      <vt:lpstr>Wizualna Analiza Danych</vt:lpstr>
      <vt:lpstr>Miary Rok 2010</vt:lpstr>
      <vt:lpstr>Porównanie</vt:lpstr>
      <vt:lpstr>I</vt:lpstr>
      <vt:lpstr>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</cp:lastModifiedBy>
  <dcterms:created xsi:type="dcterms:W3CDTF">2017-04-25T18:44:10Z</dcterms:created>
  <dcterms:modified xsi:type="dcterms:W3CDTF">2017-04-30T19:08:13Z</dcterms:modified>
</cp:coreProperties>
</file>