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tatystyka projekt\"/>
    </mc:Choice>
  </mc:AlternateContent>
  <bookViews>
    <workbookView xWindow="0" yWindow="0" windowWidth="24000" windowHeight="9600"/>
  </bookViews>
  <sheets>
    <sheet name="przedszkola wg typu i woj" sheetId="1" r:id="rId1"/>
    <sheet name="tabela przestawna" sheetId="12" r:id="rId2"/>
    <sheet name="obliczenia." sheetId="13" r:id="rId3"/>
    <sheet name="WYKRES NR 1" sheetId="10" r:id="rId4"/>
  </sheets>
  <definedNames>
    <definedName name="_AMO_UniqueIdentifier" hidden="1">"'b1bcc670-32e4-425c-bd3a-a9a2d9b2186a'"</definedName>
    <definedName name="_xlnm._FilterDatabase" localSheetId="0" hidden="1">'przedszkola wg typu i woj'!$M$33:$Z$51</definedName>
    <definedName name="_xlchart.v1.0" hidden="1">'przedszkola wg typu i woj'!$M$34:$M$49</definedName>
    <definedName name="_xlchart.v1.1" hidden="1">'przedszkola wg typu i woj'!$Q$33</definedName>
    <definedName name="_xlchart.v1.2" hidden="1">'przedszkola wg typu i woj'!$Q$34:$Q$49</definedName>
    <definedName name="_xlchart.v1.3" hidden="1">'przedszkola wg typu i woj'!$M$34:$M$49</definedName>
    <definedName name="_xlchart.v1.4" hidden="1">'przedszkola wg typu i woj'!$R$33</definedName>
    <definedName name="_xlchart.v1.5" hidden="1">'przedszkola wg typu i woj'!$R$34:$R$49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G18" i="13" l="1"/>
  <c r="F18" i="13"/>
  <c r="G17" i="13"/>
  <c r="F17" i="13"/>
  <c r="G16" i="13"/>
  <c r="F16" i="13"/>
  <c r="G15" i="13"/>
  <c r="F15" i="13"/>
  <c r="G10" i="13"/>
  <c r="F10" i="13"/>
  <c r="G9" i="13"/>
  <c r="F9" i="13"/>
  <c r="F5" i="13"/>
  <c r="G5" i="13"/>
  <c r="G4" i="13"/>
  <c r="F4" i="13"/>
  <c r="G19" i="13"/>
  <c r="I136" i="1"/>
  <c r="F8" i="13" l="1"/>
  <c r="F6" i="13"/>
  <c r="F19" i="13"/>
  <c r="F20" i="13" s="1"/>
  <c r="G20" i="13"/>
  <c r="G8" i="13"/>
  <c r="G6" i="13"/>
  <c r="F7" i="13"/>
  <c r="G7" i="13"/>
  <c r="Z49" i="1" l="1"/>
  <c r="Z48" i="1"/>
  <c r="Y48" i="1"/>
  <c r="Z47" i="1"/>
  <c r="Z46" i="1"/>
  <c r="Z45" i="1"/>
  <c r="Z44" i="1"/>
  <c r="Z43" i="1"/>
  <c r="Z42" i="1"/>
  <c r="Z41" i="1"/>
  <c r="Z40" i="1"/>
  <c r="Z36" i="1"/>
  <c r="Y49" i="1"/>
  <c r="Y46" i="1"/>
  <c r="Y47" i="1"/>
  <c r="W46" i="1"/>
  <c r="Y45" i="1"/>
  <c r="Y44" i="1"/>
  <c r="Y43" i="1"/>
  <c r="Y42" i="1"/>
  <c r="Y41" i="1"/>
  <c r="Y40" i="1"/>
  <c r="Y36" i="1"/>
  <c r="Z35" i="1"/>
  <c r="Y35" i="1"/>
  <c r="Z34" i="1"/>
  <c r="Y34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W49" i="1"/>
  <c r="W48" i="1"/>
  <c r="W47" i="1"/>
  <c r="W45" i="1"/>
  <c r="W44" i="1"/>
  <c r="W43" i="1"/>
  <c r="W42" i="1"/>
  <c r="V43" i="1"/>
  <c r="V44" i="1"/>
  <c r="V45" i="1"/>
  <c r="V46" i="1"/>
  <c r="W41" i="1"/>
  <c r="W40" i="1"/>
  <c r="W39" i="1"/>
  <c r="W37" i="1"/>
  <c r="W38" i="1"/>
  <c r="W35" i="1"/>
  <c r="W36" i="1"/>
  <c r="W34" i="1"/>
  <c r="V49" i="1"/>
  <c r="V48" i="1"/>
  <c r="V47" i="1"/>
  <c r="V42" i="1"/>
  <c r="U42" i="1"/>
  <c r="V41" i="1"/>
  <c r="V40" i="1"/>
  <c r="V39" i="1"/>
  <c r="V38" i="1"/>
  <c r="V37" i="1"/>
  <c r="U49" i="1"/>
  <c r="U48" i="1"/>
  <c r="U47" i="1"/>
  <c r="U46" i="1"/>
  <c r="U45" i="1"/>
  <c r="U44" i="1"/>
  <c r="U43" i="1"/>
  <c r="U41" i="1"/>
  <c r="U40" i="1"/>
  <c r="U39" i="1"/>
  <c r="U38" i="1"/>
  <c r="U37" i="1"/>
  <c r="V36" i="1"/>
  <c r="U36" i="1"/>
  <c r="V35" i="1"/>
  <c r="U35" i="1"/>
  <c r="V34" i="1"/>
  <c r="U34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T51" i="1" s="1"/>
  <c r="S34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S51" i="1" l="1"/>
  <c r="U51" i="1"/>
  <c r="W51" i="1"/>
  <c r="N51" i="1"/>
  <c r="O51" i="1"/>
  <c r="V51" i="1"/>
  <c r="X51" i="1"/>
  <c r="X50" i="1"/>
  <c r="W50" i="1"/>
  <c r="V50" i="1"/>
  <c r="U50" i="1"/>
  <c r="O50" i="1"/>
  <c r="N50" i="1"/>
  <c r="S50" i="1"/>
  <c r="T50" i="1"/>
  <c r="H128" i="1" l="1"/>
  <c r="H136" i="1" s="1"/>
  <c r="H129" i="1"/>
  <c r="H130" i="1"/>
  <c r="H131" i="1"/>
  <c r="H132" i="1"/>
  <c r="H133" i="1"/>
  <c r="H134" i="1"/>
  <c r="H135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3" i="1"/>
  <c r="Z38" i="1" l="1"/>
  <c r="Y38" i="1"/>
  <c r="Y39" i="1"/>
  <c r="Z39" i="1"/>
  <c r="R49" i="1"/>
  <c r="R45" i="1"/>
  <c r="R41" i="1"/>
  <c r="R37" i="1"/>
  <c r="Q49" i="1"/>
  <c r="Q45" i="1"/>
  <c r="Q41" i="1"/>
  <c r="Q37" i="1"/>
  <c r="P49" i="1"/>
  <c r="P45" i="1"/>
  <c r="P41" i="1"/>
  <c r="P37" i="1"/>
  <c r="R43" i="1"/>
  <c r="R35" i="1"/>
  <c r="Q43" i="1"/>
  <c r="Q35" i="1"/>
  <c r="P43" i="1"/>
  <c r="P35" i="1"/>
  <c r="Y37" i="1"/>
  <c r="R42" i="1"/>
  <c r="R38" i="1"/>
  <c r="Q46" i="1"/>
  <c r="Q38" i="1"/>
  <c r="Q34" i="1"/>
  <c r="P46" i="1"/>
  <c r="P42" i="1"/>
  <c r="P38" i="1"/>
  <c r="P34" i="1"/>
  <c r="Z37" i="1"/>
  <c r="R48" i="1"/>
  <c r="R44" i="1"/>
  <c r="R40" i="1"/>
  <c r="R36" i="1"/>
  <c r="Q48" i="1"/>
  <c r="Q44" i="1"/>
  <c r="Q40" i="1"/>
  <c r="Q36" i="1"/>
  <c r="P48" i="1"/>
  <c r="P44" i="1"/>
  <c r="P40" i="1"/>
  <c r="P36" i="1"/>
  <c r="R47" i="1"/>
  <c r="R39" i="1"/>
  <c r="Q47" i="1"/>
  <c r="Q39" i="1"/>
  <c r="P47" i="1"/>
  <c r="P39" i="1"/>
  <c r="R46" i="1"/>
  <c r="R34" i="1"/>
  <c r="Q42" i="1"/>
  <c r="D136" i="1"/>
  <c r="E136" i="1"/>
  <c r="F136" i="1"/>
  <c r="G136" i="1"/>
  <c r="Y50" i="1" l="1"/>
  <c r="Y51" i="1"/>
  <c r="P51" i="1"/>
  <c r="P50" i="1"/>
  <c r="Q51" i="1"/>
  <c r="Q50" i="1"/>
  <c r="R51" i="1"/>
  <c r="R50" i="1"/>
  <c r="Z51" i="1"/>
  <c r="Z50" i="1"/>
</calcChain>
</file>

<file path=xl/sharedStrings.xml><?xml version="1.0" encoding="utf-8"?>
<sst xmlns="http://schemas.openxmlformats.org/spreadsheetml/2006/main" count="482" uniqueCount="87">
  <si>
    <t>CIE</t>
  </si>
  <si>
    <t>Ogółem</t>
  </si>
  <si>
    <t>Rodzaje placówek</t>
  </si>
  <si>
    <t>w tym dziewczęta</t>
  </si>
  <si>
    <t>Województwo</t>
  </si>
  <si>
    <t>Liczba miejsc</t>
  </si>
  <si>
    <t>Liczba placówek</t>
  </si>
  <si>
    <t>miasto</t>
  </si>
  <si>
    <t>wieś</t>
  </si>
  <si>
    <t>razem</t>
  </si>
  <si>
    <t>przedszkole</t>
  </si>
  <si>
    <t>oddział przedszkolny przy szkole podstawowej</t>
  </si>
  <si>
    <t>punkt przedszkolny</t>
  </si>
  <si>
    <t>zespoł wychowania przedszkolnego</t>
  </si>
  <si>
    <r>
      <t>Uwaga.</t>
    </r>
    <r>
      <rPr>
        <i/>
        <sz val="9"/>
        <rFont val="Calibri"/>
        <family val="2"/>
        <charset val="238"/>
        <scheme val="minor"/>
      </rPr>
      <t xml:space="preserve"> Pominięto jednostki z zerową liczbą wychowanków. </t>
    </r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</si>
  <si>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</si>
  <si>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</si>
  <si>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</si>
  <si>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</si>
  <si>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</si>
  <si>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</si>
  <si>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</si>
  <si>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</si>
  <si>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</si>
  <si>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</si>
  <si>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</si>
  <si>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</si>
  <si>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</si>
  <si>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</si>
  <si>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</si>
  <si>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</si>
  <si>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r>
      <t xml:space="preserve">wg SIO 2015 IX wersja </t>
    </r>
    <r>
      <rPr>
        <b/>
        <sz val="14"/>
        <rFont val="Calibri"/>
        <family val="2"/>
        <charset val="238"/>
        <scheme val="minor"/>
      </rPr>
      <t>5</t>
    </r>
  </si>
  <si>
    <t>położenie</t>
  </si>
  <si>
    <t>Wychowankowie ogółem</t>
  </si>
  <si>
    <t>w tym chłopcy</t>
  </si>
  <si>
    <t>Suma końcowa</t>
  </si>
  <si>
    <t>Wychowanie przedszkolne wg płci i województw</t>
  </si>
  <si>
    <t>ŚREDNIA</t>
  </si>
  <si>
    <t>MIARY KLASYCZNE</t>
  </si>
  <si>
    <t>ODCHYLENIE STANDARDOWE</t>
  </si>
  <si>
    <t>WSPÓŁCZYNNIK ZMIENNOŚCI</t>
  </si>
  <si>
    <t>TYPOWY OBSZAR- LEWY KONIEC</t>
  </si>
  <si>
    <t>TYPOWY OBSZAR- PRAWY KONIEC</t>
  </si>
  <si>
    <t>WSP. ASYMETRII</t>
  </si>
  <si>
    <t>WSP. KONCENTRACJI</t>
  </si>
  <si>
    <t>MIARY POZYCYJNE</t>
  </si>
  <si>
    <t>DOMINANTA/MODA</t>
  </si>
  <si>
    <t xml:space="preserve">KWARTYL 1 </t>
  </si>
  <si>
    <t>MEDIANA</t>
  </si>
  <si>
    <t>KWARTYL 3</t>
  </si>
  <si>
    <t>ODCH. ĆWIARTKOWE</t>
  </si>
  <si>
    <t>POZ. WSP. ZMIENNOŚCI</t>
  </si>
  <si>
    <t>województwo</t>
  </si>
  <si>
    <t>suma liczb placówek</t>
  </si>
  <si>
    <t>suma liczby miejsc</t>
  </si>
  <si>
    <t>suma wychowanków ogółem</t>
  </si>
  <si>
    <t>suma liczb placówek- wieś</t>
  </si>
  <si>
    <t>suma liczb placówek- miasto</t>
  </si>
  <si>
    <t>suma:</t>
  </si>
  <si>
    <t>liczba miejsc-wieś</t>
  </si>
  <si>
    <t>liczba miejsc-miasto</t>
  </si>
  <si>
    <t>dziewczęta- wieś</t>
  </si>
  <si>
    <t>dziewczęta-miasto</t>
  </si>
  <si>
    <t>chłopcy-wieś</t>
  </si>
  <si>
    <t>chłopcy-miasto</t>
  </si>
  <si>
    <t>średnia</t>
  </si>
  <si>
    <t xml:space="preserve">Wychowankowie OGÓŁEM- STAN NA 30.09.2016 </t>
  </si>
  <si>
    <t>Etykiety wierszy</t>
  </si>
  <si>
    <t xml:space="preserve"> </t>
  </si>
  <si>
    <t>wychowankowie ogółem- stan na 30.09.2015</t>
  </si>
  <si>
    <t xml:space="preserve"> Wychowankowie ogółem- stan na 30.09.2016</t>
  </si>
  <si>
    <t xml:space="preserve"> Wychowankowie ogółem- stan na 30.09.2015</t>
  </si>
  <si>
    <t>DZIEWCZĘTA OGÓŁEM</t>
  </si>
  <si>
    <t>CHŁOPCY OGÓŁEM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</si>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</sst>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238"/>
    </font>
    <font>
      <sz val="8"/>
      <name val="Arial"/>
      <charset val="238"/>
    </font>
    <font>
      <b/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i/>
      <sz val="9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Arial"/>
      <charset val="238"/>
    </font>
    <font>
      <b/>
      <sz val="11"/>
      <color rgb="FF000000"/>
      <name val="Calibri"/>
      <family val="2"/>
      <charset val="238"/>
      <scheme val="minor"/>
    </font>
    <font>
      <b/>
      <sz val="10"/>
      <color theme="1"/>
      <name val="Arial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3" fillId="0" borderId="1" xfId="0" applyFont="1" applyFill="1" applyBorder="1" applyAlignment="1">
      <alignment vertical="center" wrapText="1"/>
    </xf>
    <xf numFmtId="3" fontId="3" fillId="0" borderId="1" xfId="0" applyNumberFormat="1" applyFont="1" applyBorder="1"/>
    <xf numFmtId="0" fontId="4" fillId="0" borderId="0" xfId="0" applyFont="1"/>
    <xf numFmtId="3" fontId="4" fillId="0" borderId="1" xfId="0" applyNumberFormat="1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0" fontId="2" fillId="0" borderId="0" xfId="0" applyFont="1" applyBorder="1" applyAlignment="1">
      <alignment vertical="center" wrapText="1"/>
    </xf>
    <xf numFmtId="14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vertical="center" wrapText="1"/>
    </xf>
    <xf numFmtId="3" fontId="3" fillId="0" borderId="11" xfId="0" applyNumberFormat="1" applyFont="1" applyBorder="1"/>
    <xf numFmtId="3" fontId="3" fillId="0" borderId="21" xfId="0" applyNumberFormat="1" applyFont="1" applyBorder="1"/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3" fontId="3" fillId="0" borderId="6" xfId="0" applyNumberFormat="1" applyFont="1" applyBorder="1"/>
    <xf numFmtId="3" fontId="3" fillId="0" borderId="19" xfId="0" applyNumberFormat="1" applyFont="1" applyBorder="1"/>
    <xf numFmtId="3" fontId="3" fillId="0" borderId="17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3" fillId="0" borderId="17" xfId="0" applyNumberFormat="1" applyFont="1" applyBorder="1"/>
    <xf numFmtId="3" fontId="3" fillId="0" borderId="18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0" fontId="4" fillId="0" borderId="10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3" fillId="0" borderId="29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/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9" fontId="0" fillId="0" borderId="0" xfId="1" applyFont="1"/>
    <xf numFmtId="0" fontId="10" fillId="0" borderId="0" xfId="0" applyFont="1"/>
    <xf numFmtId="0" fontId="4" fillId="0" borderId="1" xfId="0" applyFont="1" applyBorder="1" applyAlignment="1">
      <alignment vertical="center" wrapText="1"/>
    </xf>
    <xf numFmtId="3" fontId="3" fillId="3" borderId="1" xfId="0" applyNumberFormat="1" applyFont="1" applyFill="1" applyBorder="1"/>
    <xf numFmtId="3" fontId="8" fillId="0" borderId="1" xfId="0" applyNumberFormat="1" applyFont="1" applyBorder="1"/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1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5" xfId="0" applyFont="1" applyFill="1" applyBorder="1" applyAlignment="1">
      <alignment horizontal="left" vertical="center" wrapText="1"/>
    </xf>
    <xf numFmtId="3" fontId="3" fillId="4" borderId="17" xfId="0" applyNumberFormat="1" applyFont="1" applyFill="1" applyBorder="1" applyAlignment="1">
      <alignment horizontal="right"/>
    </xf>
    <xf numFmtId="3" fontId="3" fillId="4" borderId="11" xfId="0" applyNumberFormat="1" applyFont="1" applyFill="1" applyBorder="1" applyAlignment="1">
      <alignment horizontal="right"/>
    </xf>
    <xf numFmtId="3" fontId="3" fillId="4" borderId="5" xfId="0" applyNumberFormat="1" applyFont="1" applyFill="1" applyBorder="1"/>
    <xf numFmtId="3" fontId="3" fillId="4" borderId="1" xfId="0" applyNumberFormat="1" applyFont="1" applyFill="1" applyBorder="1"/>
    <xf numFmtId="3" fontId="3" fillId="4" borderId="17" xfId="0" applyNumberFormat="1" applyFont="1" applyFill="1" applyBorder="1"/>
    <xf numFmtId="3" fontId="3" fillId="4" borderId="11" xfId="0" applyNumberFormat="1" applyFont="1" applyFill="1" applyBorder="1"/>
    <xf numFmtId="0" fontId="4" fillId="4" borderId="19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horizontal="left" vertical="center" wrapText="1"/>
    </xf>
    <xf numFmtId="3" fontId="4" fillId="3" borderId="16" xfId="0" applyNumberFormat="1" applyFont="1" applyFill="1" applyBorder="1" applyAlignment="1">
      <alignment horizontal="right"/>
    </xf>
    <xf numFmtId="3" fontId="4" fillId="3" borderId="9" xfId="0" applyNumberFormat="1" applyFont="1" applyFill="1" applyBorder="1" applyAlignment="1">
      <alignment horizontal="right"/>
    </xf>
    <xf numFmtId="3" fontId="4" fillId="3" borderId="22" xfId="0" applyNumberFormat="1" applyFont="1" applyFill="1" applyBorder="1"/>
    <xf numFmtId="3" fontId="4" fillId="3" borderId="8" xfId="0" applyNumberFormat="1" applyFont="1" applyFill="1" applyBorder="1"/>
    <xf numFmtId="0" fontId="4" fillId="3" borderId="25" xfId="0" applyFont="1" applyFill="1" applyBorder="1" applyAlignment="1">
      <alignment horizontal="left" vertical="center" wrapText="1"/>
    </xf>
    <xf numFmtId="3" fontId="4" fillId="3" borderId="17" xfId="0" applyNumberFormat="1" applyFont="1" applyFill="1" applyBorder="1" applyAlignment="1">
      <alignment horizontal="right"/>
    </xf>
    <xf numFmtId="3" fontId="4" fillId="3" borderId="11" xfId="0" applyNumberFormat="1" applyFont="1" applyFill="1" applyBorder="1" applyAlignment="1">
      <alignment horizontal="right"/>
    </xf>
    <xf numFmtId="3" fontId="4" fillId="3" borderId="5" xfId="0" applyNumberFormat="1" applyFont="1" applyFill="1" applyBorder="1"/>
    <xf numFmtId="3" fontId="4" fillId="3" borderId="1" xfId="0" applyNumberFormat="1" applyFont="1" applyFill="1" applyBorder="1"/>
    <xf numFmtId="0" fontId="4" fillId="3" borderId="26" xfId="0" applyFont="1" applyFill="1" applyBorder="1" applyAlignment="1">
      <alignment horizontal="left" vertical="center" wrapText="1"/>
    </xf>
    <xf numFmtId="3" fontId="4" fillId="3" borderId="18" xfId="0" applyNumberFormat="1" applyFont="1" applyFill="1" applyBorder="1" applyAlignment="1">
      <alignment horizontal="right"/>
    </xf>
    <xf numFmtId="3" fontId="4" fillId="3" borderId="12" xfId="0" applyNumberFormat="1" applyFont="1" applyFill="1" applyBorder="1" applyAlignment="1">
      <alignment horizontal="right"/>
    </xf>
    <xf numFmtId="3" fontId="4" fillId="3" borderId="6" xfId="0" applyNumberFormat="1" applyFont="1" applyFill="1" applyBorder="1"/>
    <xf numFmtId="3" fontId="4" fillId="3" borderId="2" xfId="0" applyNumberFormat="1" applyFont="1" applyFill="1" applyBorder="1"/>
    <xf numFmtId="3" fontId="4" fillId="4" borderId="13" xfId="0" applyNumberFormat="1" applyFont="1" applyFill="1" applyBorder="1"/>
    <xf numFmtId="3" fontId="4" fillId="4" borderId="15" xfId="0" applyNumberFormat="1" applyFont="1" applyFill="1" applyBorder="1"/>
    <xf numFmtId="3" fontId="4" fillId="4" borderId="23" xfId="0" applyNumberFormat="1" applyFont="1" applyFill="1" applyBorder="1"/>
    <xf numFmtId="3" fontId="4" fillId="4" borderId="14" xfId="0" applyNumberFormat="1" applyFont="1" applyFill="1" applyBorder="1"/>
    <xf numFmtId="3" fontId="4" fillId="4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/>
    <xf numFmtId="4" fontId="0" fillId="0" borderId="0" xfId="0" applyNumberFormat="1"/>
    <xf numFmtId="4" fontId="0" fillId="0" borderId="0" xfId="1" applyNumberFormat="1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textRotation="90" wrapText="1"/>
    </xf>
    <xf numFmtId="0" fontId="4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textRotation="90" wrapText="1"/>
    </xf>
    <xf numFmtId="0" fontId="4" fillId="0" borderId="3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/>
    </xf>
    <xf numFmtId="0" fontId="4" fillId="4" borderId="27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2">
    <cellStyle name="Normalny" xfId="0" builtinId="0"/>
    <cellStyle name="Procentowy" xfId="1" builtinId="5"/>
  </cellStyles>
  <dxfs count="7"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ILOŚCI DZIEWCZYNEK W MIEŚCIE I WSI w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'przedszkola wg typu i woj'!$W$33</c:f>
              <c:strCache>
                <c:ptCount val="1"/>
                <c:pt idx="0">
                  <c:v>dziewczęta- wieś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5.326940780692951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83-4C62-8A0A-26FEFCFE2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'przedszkola wg typu i woj'!$M$34:$M$49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'przedszkola wg typu i woj'!$W$34:$W$49</c:f>
              <c:numCache>
                <c:formatCode>#,##0</c:formatCode>
                <c:ptCount val="16"/>
                <c:pt idx="0">
                  <c:v>9148</c:v>
                </c:pt>
                <c:pt idx="1">
                  <c:v>8711</c:v>
                </c:pt>
                <c:pt idx="2">
                  <c:v>12564</c:v>
                </c:pt>
                <c:pt idx="3">
                  <c:v>3429</c:v>
                </c:pt>
                <c:pt idx="4">
                  <c:v>10459</c:v>
                </c:pt>
                <c:pt idx="5">
                  <c:v>24934</c:v>
                </c:pt>
                <c:pt idx="6">
                  <c:v>24504</c:v>
                </c:pt>
                <c:pt idx="7">
                  <c:v>5179</c:v>
                </c:pt>
                <c:pt idx="8">
                  <c:v>14817</c:v>
                </c:pt>
                <c:pt idx="9">
                  <c:v>3643</c:v>
                </c:pt>
                <c:pt idx="10">
                  <c:v>11120</c:v>
                </c:pt>
                <c:pt idx="11">
                  <c:v>14553</c:v>
                </c:pt>
                <c:pt idx="12">
                  <c:v>7107</c:v>
                </c:pt>
                <c:pt idx="13">
                  <c:v>5104</c:v>
                </c:pt>
                <c:pt idx="14">
                  <c:v>20249</c:v>
                </c:pt>
                <c:pt idx="15">
                  <c:v>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B3B-86DB-D01BE6F82CC6}"/>
            </c:ext>
          </c:extLst>
        </c:ser>
        <c:ser>
          <c:idx val="1"/>
          <c:order val="1"/>
          <c:tx>
            <c:strRef>
              <c:f>'przedszkola wg typu i woj'!$X$33</c:f>
              <c:strCache>
                <c:ptCount val="1"/>
                <c:pt idx="0">
                  <c:v>dziewczęta-miasto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1.06538815613858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683-4C62-8A0A-26FEFCFE2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'przedszkola wg typu i woj'!$M$34:$M$49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'przedszkola wg typu i woj'!$X$34:$X$49</c:f>
              <c:numCache>
                <c:formatCode>#,##0</c:formatCode>
                <c:ptCount val="16"/>
                <c:pt idx="0">
                  <c:v>29944</c:v>
                </c:pt>
                <c:pt idx="1">
                  <c:v>17919</c:v>
                </c:pt>
                <c:pt idx="2">
                  <c:v>15995</c:v>
                </c:pt>
                <c:pt idx="3">
                  <c:v>10624</c:v>
                </c:pt>
                <c:pt idx="4">
                  <c:v>23321</c:v>
                </c:pt>
                <c:pt idx="5">
                  <c:v>27747</c:v>
                </c:pt>
                <c:pt idx="6">
                  <c:v>62572</c:v>
                </c:pt>
                <c:pt idx="7">
                  <c:v>7701</c:v>
                </c:pt>
                <c:pt idx="8">
                  <c:v>14740</c:v>
                </c:pt>
                <c:pt idx="9">
                  <c:v>11313</c:v>
                </c:pt>
                <c:pt idx="10">
                  <c:v>22438</c:v>
                </c:pt>
                <c:pt idx="11">
                  <c:v>49105</c:v>
                </c:pt>
                <c:pt idx="12">
                  <c:v>8187</c:v>
                </c:pt>
                <c:pt idx="13">
                  <c:v>13090</c:v>
                </c:pt>
                <c:pt idx="14">
                  <c:v>34371</c:v>
                </c:pt>
                <c:pt idx="15">
                  <c:v>17090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1-4B3B-86DB-D01BE6F8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66288"/>
        <c:axId val="350568368"/>
      </c:barChart>
      <c:catAx>
        <c:axId val="3505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568368"/>
        <c:crosses val="autoZero"/>
        <c:auto val="1"/>
        <c:lblAlgn val="ctr"/>
        <c:lblOffset val="100"/>
        <c:noMultiLvlLbl val="0"/>
      </c:catAx>
      <c:valAx>
        <c:axId val="350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5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ILOŚCI CHŁOPCÓW W MIEŚCIE I WSI w 2015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'przedszkola wg typu i woj'!$Y$33</c:f>
              <c:strCache>
                <c:ptCount val="1"/>
                <c:pt idx="0">
                  <c:v>chłopcy-wieś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'przedszkola wg typu i woj'!$M$34:$M$49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'przedszkola wg typu i woj'!$Y$34:$Y$49</c:f>
              <c:numCache>
                <c:formatCode>General</c:formatCode>
                <c:ptCount val="16"/>
                <c:pt idx="0">
                  <c:v>9911</c:v>
                </c:pt>
                <c:pt idx="1">
                  <c:v>9577</c:v>
                </c:pt>
                <c:pt idx="2">
                  <c:v>13546</c:v>
                </c:pt>
                <c:pt idx="3">
                  <c:v>3669</c:v>
                </c:pt>
                <c:pt idx="4">
                  <c:v>11362</c:v>
                </c:pt>
                <c:pt idx="5">
                  <c:v>26930</c:v>
                </c:pt>
                <c:pt idx="6">
                  <c:v>26790</c:v>
                </c:pt>
                <c:pt idx="7">
                  <c:v>5512</c:v>
                </c:pt>
                <c:pt idx="8">
                  <c:v>15786</c:v>
                </c:pt>
                <c:pt idx="9">
                  <c:v>4039</c:v>
                </c:pt>
                <c:pt idx="10">
                  <c:v>12183</c:v>
                </c:pt>
                <c:pt idx="11">
                  <c:v>15820</c:v>
                </c:pt>
                <c:pt idx="12">
                  <c:v>7800</c:v>
                </c:pt>
                <c:pt idx="13">
                  <c:v>5551</c:v>
                </c:pt>
                <c:pt idx="14">
                  <c:v>21816</c:v>
                </c:pt>
                <c:pt idx="15">
                  <c:v>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D-45A8-A7D9-A66FCF570BEC}"/>
            </c:ext>
          </c:extLst>
        </c:ser>
        <c:ser>
          <c:idx val="1"/>
          <c:order val="1"/>
          <c:tx>
            <c:strRef>
              <c:f>'przedszkola wg typu i woj'!$Z$33</c:f>
              <c:strCache>
                <c:ptCount val="1"/>
                <c:pt idx="0">
                  <c:v>chłopcy-miasto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'przedszkola wg typu i woj'!$M$34:$M$49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'przedszkola wg typu i woj'!$Z$34:$Z$49</c:f>
              <c:numCache>
                <c:formatCode>General</c:formatCode>
                <c:ptCount val="16"/>
                <c:pt idx="0">
                  <c:v>32587</c:v>
                </c:pt>
                <c:pt idx="1">
                  <c:v>19606</c:v>
                </c:pt>
                <c:pt idx="2">
                  <c:v>17610</c:v>
                </c:pt>
                <c:pt idx="3">
                  <c:v>11486</c:v>
                </c:pt>
                <c:pt idx="4">
                  <c:v>25166</c:v>
                </c:pt>
                <c:pt idx="5">
                  <c:v>31116</c:v>
                </c:pt>
                <c:pt idx="6">
                  <c:v>68356</c:v>
                </c:pt>
                <c:pt idx="7">
                  <c:v>8342</c:v>
                </c:pt>
                <c:pt idx="8">
                  <c:v>16161</c:v>
                </c:pt>
                <c:pt idx="9">
                  <c:v>12468</c:v>
                </c:pt>
                <c:pt idx="10">
                  <c:v>24667</c:v>
                </c:pt>
                <c:pt idx="11">
                  <c:v>53298</c:v>
                </c:pt>
                <c:pt idx="12">
                  <c:v>8987</c:v>
                </c:pt>
                <c:pt idx="13">
                  <c:v>14125</c:v>
                </c:pt>
                <c:pt idx="14">
                  <c:v>36873</c:v>
                </c:pt>
                <c:pt idx="15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D-45A8-A7D9-A66FCF570B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898016"/>
        <c:axId val="350897600"/>
      </c:barChart>
      <c:catAx>
        <c:axId val="3508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897600"/>
        <c:crosses val="autoZero"/>
        <c:auto val="1"/>
        <c:lblAlgn val="ctr"/>
        <c:lblOffset val="100"/>
        <c:noMultiLvlLbl val="0"/>
      </c:catAx>
      <c:valAx>
        <c:axId val="350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8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OGÓLNA LICZBA DZIEWCZYNEK  w 2015</a:t>
            </a:r>
          </a:p>
        </cx:rich>
      </cx:tx>
    </cx:title>
    <cx:plotArea>
      <cx:plotAreaRegion>
        <cx:series layoutId="clusteredColumn" uniqueId="{6E707A31-34E3-49B5-9465-467BFC7EB25E}" formatIdx="0">
          <cx:tx>
            <cx:txData>
              <cx:f>_xlchart.v1.1</cx:f>
              <cx:v>DZIEWCZĘTA OGÓŁEM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OGÓLNA LICZBA CHŁOPCÓW w 2015</a:t>
            </a:r>
          </a:p>
        </cx:rich>
      </cx:tx>
    </cx:title>
    <cx:plotArea>
      <cx:plotAreaRegion>
        <cx:series layoutId="clusteredColumn" uniqueId="{AD95C8B6-5A23-43D0-8A87-84D9F514F214}">
          <cx:tx>
            <cx:txData>
              <cx:f>_xlchart.v1.4</cx:f>
              <cx:v>CHŁOPCY OGÓŁEM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76200</xdr:rowOff>
    </xdr:from>
    <xdr:to>
      <xdr:col>19</xdr:col>
      <xdr:colOff>412750</xdr:colOff>
      <xdr:row>39</xdr:row>
      <xdr:rowOff>63500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</xdr:colOff>
      <xdr:row>39</xdr:row>
      <xdr:rowOff>96838</xdr:rowOff>
    </xdr:from>
    <xdr:to>
      <xdr:col>20</xdr:col>
      <xdr:colOff>603250</xdr:colOff>
      <xdr:row>81</xdr:row>
      <xdr:rowOff>71438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0</xdr:row>
      <xdr:rowOff>122464</xdr:rowOff>
    </xdr:from>
    <xdr:to>
      <xdr:col>38</xdr:col>
      <xdr:colOff>503465</xdr:colOff>
      <xdr:row>38</xdr:row>
      <xdr:rowOff>68036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21</xdr:col>
      <xdr:colOff>367392</xdr:colOff>
      <xdr:row>40</xdr:row>
      <xdr:rowOff>108857</xdr:rowOff>
    </xdr:from>
    <xdr:to>
      <xdr:col>40</xdr:col>
      <xdr:colOff>204106</xdr:colOff>
      <xdr:row>81</xdr:row>
      <xdr:rowOff>40821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34.909958796299" createdVersion="6" refreshedVersion="6" minRefreshableVersion="3" recordCount="121">
  <cacheSource type="worksheet">
    <worksheetSource ref="A6:I127" sheet="przedszkola wg typu i woj"/>
  </cacheSource>
  <cacheFields count="9">
    <cacheField name="Województwo" numFmtId="0">
      <sharedItems containsBlank="1" count="17">
        <m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Rodzaje placówek" numFmtId="0">
      <sharedItems containsBlank="1"/>
    </cacheField>
    <cacheField name="położenie" numFmtId="0">
      <sharedItems containsBlank="1"/>
    </cacheField>
    <cacheField name="Liczba placówek" numFmtId="0">
      <sharedItems containsString="0" containsBlank="1" containsNumber="1" containsInteger="1" minValue="1" maxValue="1353"/>
    </cacheField>
    <cacheField name="Liczba miejsc" numFmtId="0">
      <sharedItems containsString="0" containsBlank="1" containsNumber="1" containsInteger="1" minValue="0" maxValue="131224"/>
    </cacheField>
    <cacheField name="Wychowankowie ogółem" numFmtId="0">
      <sharedItems containsString="0" containsBlank="1" containsNumber="1" containsInteger="1" minValue="14" maxValue="115470"/>
    </cacheField>
    <cacheField name="w tym dziewczęta" numFmtId="0">
      <sharedItems containsString="0" containsBlank="1" containsNumber="1" containsInteger="1" minValue="5" maxValue="55672"/>
    </cacheField>
    <cacheField name="w tym chłopcy" numFmtId="0">
      <sharedItems containsString="0" containsBlank="1" containsNumber="1" containsInteger="1" minValue="8" maxValue="59798"/>
    </cacheField>
    <cacheField name="Wychowankowie OGÓŁEM- STAN NA 30.09.2016 " numFmtId="0">
      <sharedItems containsString="0" containsBlank="1" containsNumber="1" containsInteger="1" minValue="5" maxValue="125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przedszkole"/>
    <s v="miasto"/>
    <n v="546"/>
    <n v="62793"/>
    <n v="55830"/>
    <n v="26891"/>
    <n v="28939"/>
    <n v="7"/>
  </r>
  <r>
    <x v="1"/>
    <s v="przedszkole"/>
    <s v="wieś"/>
    <n v="177"/>
    <n v="12554"/>
    <n v="10686"/>
    <n v="5179"/>
    <n v="5507"/>
    <n v="62156"/>
  </r>
  <r>
    <x v="1"/>
    <s v="oddział przedszkolny przy szkole podstawowej"/>
    <s v="miasto"/>
    <n v="158"/>
    <n v="0"/>
    <n v="5134"/>
    <n v="2350"/>
    <n v="2784"/>
    <n v="12818"/>
  </r>
  <r>
    <x v="1"/>
    <s v="oddział przedszkolny przy szkole podstawowej"/>
    <s v="wieś"/>
    <n v="283"/>
    <n v="0"/>
    <n v="6311"/>
    <n v="2943"/>
    <n v="3368"/>
    <n v="6053"/>
  </r>
  <r>
    <x v="1"/>
    <s v="punkt przedszkolny"/>
    <s v="miasto"/>
    <n v="107"/>
    <n v="2417"/>
    <n v="1567"/>
    <n v="703"/>
    <n v="864"/>
    <n v="7136"/>
  </r>
  <r>
    <x v="1"/>
    <s v="punkt przedszkolny"/>
    <s v="wieś"/>
    <n v="120"/>
    <n v="2712"/>
    <n v="1965"/>
    <n v="982"/>
    <n v="983"/>
    <n v="1924"/>
  </r>
  <r>
    <x v="1"/>
    <s v="zespoł wychowania przedszkolnego"/>
    <s v="wieś"/>
    <n v="6"/>
    <n v="119"/>
    <n v="97"/>
    <n v="44"/>
    <n v="53"/>
    <n v="2019"/>
  </r>
  <r>
    <x v="2"/>
    <s v="przedszkole"/>
    <s v="miasto"/>
    <n v="334"/>
    <n v="38391"/>
    <n v="33112"/>
    <n v="15861"/>
    <n v="17251"/>
    <n v="93"/>
  </r>
  <r>
    <x v="2"/>
    <s v="przedszkole"/>
    <s v="wieś"/>
    <n v="140"/>
    <n v="10014"/>
    <n v="8483"/>
    <n v="4020"/>
    <n v="4463"/>
    <n v="38019"/>
  </r>
  <r>
    <x v="2"/>
    <s v="oddział przedszkolny przy szkole podstawowej"/>
    <s v="miasto"/>
    <n v="111"/>
    <n v="0"/>
    <n v="4003"/>
    <n v="1874"/>
    <n v="2129"/>
    <n v="9784"/>
  </r>
  <r>
    <x v="2"/>
    <s v="oddział przedszkolny przy szkole podstawowej"/>
    <s v="wieś"/>
    <n v="360"/>
    <n v="0"/>
    <n v="8667"/>
    <n v="4129"/>
    <n v="4538"/>
    <n v="4391"/>
  </r>
  <r>
    <x v="2"/>
    <s v="punkt przedszkolny"/>
    <s v="miasto"/>
    <n v="31"/>
    <n v="640"/>
    <n v="410"/>
    <n v="184"/>
    <n v="226"/>
    <n v="9343"/>
  </r>
  <r>
    <x v="2"/>
    <s v="punkt przedszkolny"/>
    <s v="wieś"/>
    <n v="61"/>
    <n v="1372"/>
    <n v="1099"/>
    <n v="547"/>
    <n v="552"/>
    <n v="431"/>
  </r>
  <r>
    <x v="2"/>
    <s v="zespoł wychowania przedszkolnego"/>
    <s v="wieś"/>
    <n v="3"/>
    <n v="47"/>
    <n v="39"/>
    <n v="15"/>
    <n v="24"/>
    <n v="1306"/>
  </r>
  <r>
    <x v="3"/>
    <s v="przedszkole"/>
    <s v="miasto"/>
    <n v="337"/>
    <n v="35184"/>
    <n v="31738"/>
    <n v="15114"/>
    <n v="16624"/>
    <n v="45"/>
  </r>
  <r>
    <x v="3"/>
    <s v="przedszkole"/>
    <s v="wieś"/>
    <n v="203"/>
    <n v="12529"/>
    <n v="11053"/>
    <n v="5360"/>
    <n v="5693"/>
    <n v="35176"/>
  </r>
  <r>
    <x v="3"/>
    <s v="oddział przedszkolny przy szkole podstawowej"/>
    <s v="miasto"/>
    <n v="52"/>
    <n v="0"/>
    <n v="1674"/>
    <n v="783"/>
    <n v="891"/>
    <n v="12526"/>
  </r>
  <r>
    <x v="3"/>
    <s v="oddział przedszkolny przy szkole podstawowej"/>
    <s v="wieś"/>
    <n v="636"/>
    <n v="0"/>
    <n v="13126"/>
    <n v="6231"/>
    <n v="6895"/>
    <n v="3594"/>
  </r>
  <r>
    <x v="3"/>
    <s v="punkt przedszkolny"/>
    <s v="miasto"/>
    <n v="14"/>
    <n v="357"/>
    <n v="193"/>
    <n v="98"/>
    <n v="95"/>
    <n v="15462"/>
  </r>
  <r>
    <x v="3"/>
    <s v="punkt przedszkolny"/>
    <s v="wieś"/>
    <n v="98"/>
    <n v="2348"/>
    <n v="1787"/>
    <n v="895"/>
    <n v="892"/>
    <n v="274"/>
  </r>
  <r>
    <x v="3"/>
    <s v="zespoł wychowania przedszkolnego"/>
    <s v="wieś"/>
    <n v="10"/>
    <n v="204"/>
    <n v="144"/>
    <n v="78"/>
    <n v="66"/>
    <n v="1933"/>
  </r>
  <r>
    <x v="4"/>
    <s v="przedszkole"/>
    <s v="miasto"/>
    <n v="204"/>
    <n v="22701"/>
    <n v="20935"/>
    <n v="10070"/>
    <n v="10865"/>
    <n v="158"/>
  </r>
  <r>
    <x v="4"/>
    <s v="przedszkole"/>
    <s v="wieś"/>
    <n v="74"/>
    <n v="4716"/>
    <n v="3942"/>
    <n v="1911"/>
    <n v="2031"/>
    <n v="23685"/>
  </r>
  <r>
    <x v="4"/>
    <s v="oddział przedszkolny przy szkole podstawowej"/>
    <s v="miasto"/>
    <n v="32"/>
    <n v="0"/>
    <n v="963"/>
    <n v="445"/>
    <n v="518"/>
    <n v="4405"/>
  </r>
  <r>
    <x v="4"/>
    <s v="oddział przedszkolny przy szkole podstawowej"/>
    <s v="wieś"/>
    <n v="127"/>
    <n v="0"/>
    <n v="2736"/>
    <n v="1300"/>
    <n v="1436"/>
    <n v="1872"/>
  </r>
  <r>
    <x v="4"/>
    <s v="punkt przedszkolny"/>
    <s v="miasto"/>
    <n v="11"/>
    <n v="384"/>
    <n v="212"/>
    <n v="109"/>
    <n v="103"/>
    <n v="3123"/>
  </r>
  <r>
    <x v="4"/>
    <s v="punkt przedszkolny"/>
    <s v="wieś"/>
    <n v="25"/>
    <n v="590"/>
    <n v="363"/>
    <n v="183"/>
    <n v="180"/>
    <n v="313"/>
  </r>
  <r>
    <x v="4"/>
    <s v="zespoł wychowania przedszkolnego"/>
    <s v="wieś"/>
    <n v="3"/>
    <n v="83"/>
    <n v="57"/>
    <n v="35"/>
    <n v="22"/>
    <n v="498"/>
  </r>
  <r>
    <x v="5"/>
    <s v="przedszkole"/>
    <s v="miasto"/>
    <n v="480"/>
    <n v="49711"/>
    <n v="45643"/>
    <n v="22030"/>
    <n v="23613"/>
    <n v="72"/>
  </r>
  <r>
    <x v="5"/>
    <s v="przedszkole"/>
    <s v="wieś"/>
    <n v="175"/>
    <n v="11311"/>
    <n v="10140"/>
    <n v="4914"/>
    <n v="5226"/>
    <n v="50749"/>
  </r>
  <r>
    <x v="5"/>
    <s v="oddział przedszkolny przy szkole podstawowej"/>
    <s v="miasto"/>
    <n v="89"/>
    <n v="0"/>
    <n v="2297"/>
    <n v="1045"/>
    <n v="1252"/>
    <n v="11741"/>
  </r>
  <r>
    <x v="5"/>
    <s v="oddział przedszkolny przy szkole podstawowej"/>
    <s v="wieś"/>
    <n v="406"/>
    <n v="0"/>
    <n v="10310"/>
    <n v="4865"/>
    <n v="5445"/>
    <n v="3086"/>
  </r>
  <r>
    <x v="5"/>
    <s v="punkt przedszkolny"/>
    <s v="miasto"/>
    <n v="36"/>
    <n v="874"/>
    <n v="547"/>
    <n v="246"/>
    <n v="301"/>
    <n v="11746"/>
  </r>
  <r>
    <x v="5"/>
    <s v="punkt przedszkolny"/>
    <s v="wieś"/>
    <n v="64"/>
    <n v="1582"/>
    <n v="1250"/>
    <n v="615"/>
    <n v="635"/>
    <n v="631"/>
  </r>
  <r>
    <x v="5"/>
    <s v="zespoł wychowania przedszkolnego"/>
    <s v="wieś"/>
    <n v="7"/>
    <n v="148"/>
    <n v="121"/>
    <n v="65"/>
    <n v="56"/>
    <n v="1436"/>
  </r>
  <r>
    <x v="6"/>
    <s v="przedszkole"/>
    <s v="miasto"/>
    <n v="631"/>
    <n v="59760"/>
    <n v="53546"/>
    <n v="25315"/>
    <n v="28231"/>
    <n v="139"/>
  </r>
  <r>
    <x v="6"/>
    <s v="przedszkole"/>
    <s v="wieś"/>
    <n v="585"/>
    <n v="37130"/>
    <n v="33377"/>
    <n v="16148"/>
    <n v="17229"/>
    <n v="60003"/>
  </r>
  <r>
    <x v="6"/>
    <s v="oddział przedszkolny przy szkole podstawowej"/>
    <s v="miasto"/>
    <n v="130"/>
    <n v="0"/>
    <n v="4364"/>
    <n v="1980"/>
    <n v="2384"/>
    <n v="38021"/>
  </r>
  <r>
    <x v="6"/>
    <s v="oddział przedszkolny przy szkole podstawowej"/>
    <s v="wieś"/>
    <n v="733"/>
    <n v="0"/>
    <n v="17554"/>
    <n v="8328"/>
    <n v="9226"/>
    <n v="4390"/>
  </r>
  <r>
    <x v="6"/>
    <s v="punkt przedszkolny"/>
    <s v="miasto"/>
    <n v="48"/>
    <n v="1196"/>
    <n v="883"/>
    <n v="429"/>
    <n v="454"/>
    <n v="18890"/>
  </r>
  <r>
    <x v="6"/>
    <s v="punkt przedszkolny"/>
    <s v="wieś"/>
    <n v="47"/>
    <n v="1262"/>
    <n v="933"/>
    <n v="458"/>
    <n v="475"/>
    <n v="867"/>
  </r>
  <r>
    <x v="6"/>
    <s v="zespoł wychowania przedszkolnego"/>
    <s v="miasto"/>
    <n v="1"/>
    <n v="75"/>
    <n v="70"/>
    <n v="23"/>
    <n v="47"/>
    <n v="1378"/>
  </r>
  <r>
    <x v="7"/>
    <s v="przedszkole"/>
    <s v="miasto"/>
    <n v="1353"/>
    <n v="131224"/>
    <n v="115470"/>
    <n v="55672"/>
    <n v="59798"/>
    <n v="65"/>
  </r>
  <r>
    <x v="7"/>
    <s v="przedszkole"/>
    <s v="wieś"/>
    <n v="503"/>
    <n v="32817"/>
    <n v="27843"/>
    <n v="13397"/>
    <n v="14446"/>
    <n v="125847"/>
  </r>
  <r>
    <x v="7"/>
    <s v="oddział przedszkolny przy szkole podstawowej"/>
    <s v="miasto"/>
    <n v="297"/>
    <n v="0"/>
    <n v="12330"/>
    <n v="5452"/>
    <n v="6878"/>
    <n v="32516"/>
  </r>
  <r>
    <x v="7"/>
    <s v="oddział przedszkolny przy szkole podstawowej"/>
    <s v="wieś"/>
    <n v="855"/>
    <n v="0"/>
    <n v="20925"/>
    <n v="9873"/>
    <n v="11052"/>
    <n v="19746"/>
  </r>
  <r>
    <x v="7"/>
    <s v="punkt przedszkolny"/>
    <s v="miasto"/>
    <n v="211"/>
    <n v="4916"/>
    <n v="3073"/>
    <n v="1422"/>
    <n v="1651"/>
    <n v="23777"/>
  </r>
  <r>
    <x v="7"/>
    <s v="punkt przedszkolny"/>
    <s v="wieś"/>
    <n v="143"/>
    <n v="3269"/>
    <n v="2467"/>
    <n v="1205"/>
    <n v="1262"/>
    <n v="3359"/>
  </r>
  <r>
    <x v="7"/>
    <s v="zespoł wychowania przedszkolnego"/>
    <s v="miasto"/>
    <n v="5"/>
    <n v="92"/>
    <n v="55"/>
    <n v="26"/>
    <n v="29"/>
    <n v="2502"/>
  </r>
  <r>
    <x v="7"/>
    <s v="zespoł wychowania przedszkolnego"/>
    <s v="wieś"/>
    <n v="4"/>
    <n v="64"/>
    <n v="59"/>
    <n v="29"/>
    <n v="30"/>
    <n v="18"/>
  </r>
  <r>
    <x v="8"/>
    <s v="przedszkole"/>
    <s v="miasto"/>
    <n v="169"/>
    <n v="17507"/>
    <n v="15642"/>
    <n v="7515"/>
    <n v="8127"/>
    <n v="48"/>
  </r>
  <r>
    <x v="8"/>
    <s v="przedszkole"/>
    <s v="wieś"/>
    <n v="192"/>
    <n v="10918"/>
    <n v="8324"/>
    <n v="4025"/>
    <n v="4299"/>
    <n v="17672"/>
  </r>
  <r>
    <x v="8"/>
    <s v="oddział przedszkolny przy szkole podstawowej"/>
    <s v="miasto"/>
    <n v="9"/>
    <n v="0"/>
    <n v="259"/>
    <n v="103"/>
    <n v="156"/>
    <n v="9722"/>
  </r>
  <r>
    <x v="8"/>
    <s v="oddział przedszkolny przy szkole podstawowej"/>
    <s v="wieś"/>
    <n v="87"/>
    <n v="0"/>
    <n v="2193"/>
    <n v="1074"/>
    <n v="1119"/>
    <n v="431"/>
  </r>
  <r>
    <x v="8"/>
    <s v="punkt przedszkolny"/>
    <s v="miasto"/>
    <n v="10"/>
    <n v="214"/>
    <n v="142"/>
    <n v="83"/>
    <n v="59"/>
    <n v="2543"/>
  </r>
  <r>
    <x v="8"/>
    <s v="punkt przedszkolny"/>
    <s v="wieś"/>
    <n v="4"/>
    <n v="194"/>
    <n v="174"/>
    <n v="80"/>
    <n v="94"/>
    <n v="160"/>
  </r>
  <r>
    <x v="9"/>
    <s v="przedszkole"/>
    <s v="miasto"/>
    <n v="328"/>
    <n v="31239"/>
    <n v="28838"/>
    <n v="13833"/>
    <n v="15005"/>
    <n v="239"/>
  </r>
  <r>
    <x v="9"/>
    <s v="przedszkole"/>
    <s v="wieś"/>
    <n v="291"/>
    <n v="17344"/>
    <n v="15210"/>
    <n v="7399"/>
    <n v="7811"/>
    <n v="32318"/>
  </r>
  <r>
    <x v="9"/>
    <s v="oddział przedszkolny przy szkole podstawowej"/>
    <s v="miasto"/>
    <n v="68"/>
    <n v="0"/>
    <n v="1800"/>
    <n v="807"/>
    <n v="993"/>
    <n v="17648"/>
  </r>
  <r>
    <x v="9"/>
    <s v="oddział przedszkolny przy szkole podstawowej"/>
    <s v="wieś"/>
    <n v="681"/>
    <n v="0"/>
    <n v="13209"/>
    <n v="6305"/>
    <n v="6904"/>
    <n v="2213"/>
  </r>
  <r>
    <x v="9"/>
    <s v="punkt przedszkolny"/>
    <s v="miasto"/>
    <n v="16"/>
    <n v="393"/>
    <n v="263"/>
    <n v="100"/>
    <n v="163"/>
    <n v="14569"/>
  </r>
  <r>
    <x v="9"/>
    <s v="punkt przedszkolny"/>
    <s v="wieś"/>
    <n v="113"/>
    <n v="3052"/>
    <n v="2091"/>
    <n v="1066"/>
    <n v="1025"/>
    <n v="307"/>
  </r>
  <r>
    <x v="9"/>
    <s v="zespoł wychowania przedszkolnego"/>
    <s v="wieś"/>
    <n v="8"/>
    <n v="174"/>
    <n v="93"/>
    <n v="47"/>
    <n v="46"/>
    <n v="2313"/>
  </r>
  <r>
    <x v="10"/>
    <s v="przedszkole"/>
    <s v="miasto"/>
    <n v="209"/>
    <n v="22700"/>
    <n v="20929"/>
    <n v="10040"/>
    <n v="10889"/>
    <n v="101"/>
  </r>
  <r>
    <x v="10"/>
    <s v="przedszkole"/>
    <s v="wieś"/>
    <n v="38"/>
    <n v="1946"/>
    <n v="1854"/>
    <n v="912"/>
    <n v="942"/>
    <n v="23825"/>
  </r>
  <r>
    <x v="10"/>
    <s v="oddział przedszkolny przy szkole podstawowej"/>
    <s v="miasto"/>
    <n v="64"/>
    <n v="0"/>
    <n v="2584"/>
    <n v="1164"/>
    <n v="1420"/>
    <n v="2153"/>
  </r>
  <r>
    <x v="10"/>
    <s v="oddział przedszkolny przy szkole podstawowej"/>
    <s v="wieś"/>
    <n v="237"/>
    <n v="0"/>
    <n v="4207"/>
    <n v="1941"/>
    <n v="2266"/>
    <n v="3455"/>
  </r>
  <r>
    <x v="10"/>
    <s v="punkt przedszkolny"/>
    <s v="miasto"/>
    <n v="19"/>
    <n v="397"/>
    <n v="268"/>
    <n v="109"/>
    <n v="159"/>
    <n v="4884"/>
  </r>
  <r>
    <x v="10"/>
    <s v="punkt przedszkolny"/>
    <s v="wieś"/>
    <n v="73"/>
    <n v="1671"/>
    <n v="1391"/>
    <n v="690"/>
    <n v="701"/>
    <n v="324"/>
  </r>
  <r>
    <x v="10"/>
    <s v="zespoł wychowania przedszkolnego"/>
    <s v="wieś"/>
    <n v="20"/>
    <n v="329"/>
    <n v="230"/>
    <n v="100"/>
    <n v="130"/>
    <n v="1615"/>
  </r>
  <r>
    <x v="11"/>
    <s v="przedszkole"/>
    <s v="miasto"/>
    <n v="470"/>
    <n v="43924"/>
    <n v="38472"/>
    <n v="18470"/>
    <n v="20002"/>
    <n v="260"/>
  </r>
  <r>
    <x v="11"/>
    <s v="przedszkole"/>
    <s v="wieś"/>
    <n v="222"/>
    <n v="14793"/>
    <n v="12185"/>
    <n v="5827"/>
    <n v="6358"/>
    <n v="43661"/>
  </r>
  <r>
    <x v="11"/>
    <s v="oddział przedszkolny przy szkole podstawowej"/>
    <s v="miasto"/>
    <n v="165"/>
    <n v="0"/>
    <n v="6786"/>
    <n v="3110"/>
    <n v="3676"/>
    <n v="14612"/>
  </r>
  <r>
    <x v="11"/>
    <s v="oddział przedszkolny przy szkole podstawowej"/>
    <s v="wieś"/>
    <n v="334"/>
    <n v="0"/>
    <n v="9662"/>
    <n v="4570"/>
    <n v="5092"/>
    <n v="7757"/>
  </r>
  <r>
    <x v="11"/>
    <s v="punkt przedszkolny"/>
    <s v="miasto"/>
    <n v="103"/>
    <n v="2511"/>
    <n v="1804"/>
    <n v="835"/>
    <n v="969"/>
    <n v="10596"/>
  </r>
  <r>
    <x v="11"/>
    <s v="punkt przedszkolny"/>
    <s v="wieś"/>
    <n v="76"/>
    <n v="1862"/>
    <n v="1372"/>
    <n v="687"/>
    <n v="685"/>
    <n v="1626"/>
  </r>
  <r>
    <x v="11"/>
    <s v="zespoł wychowania przedszkolnego"/>
    <s v="miasto"/>
    <n v="2"/>
    <n v="64"/>
    <n v="43"/>
    <n v="23"/>
    <n v="20"/>
    <n v="1466"/>
  </r>
  <r>
    <x v="11"/>
    <s v="zespoł wychowania przedszkolnego"/>
    <s v="wieś"/>
    <n v="4"/>
    <n v="106"/>
    <n v="84"/>
    <n v="36"/>
    <n v="48"/>
    <n v="57"/>
  </r>
  <r>
    <x v="12"/>
    <s v="przedszkole"/>
    <s v="miasto"/>
    <n v="1077"/>
    <n v="108383"/>
    <n v="97512"/>
    <n v="46807"/>
    <n v="50705"/>
    <n v="95"/>
  </r>
  <r>
    <x v="12"/>
    <s v="przedszkole"/>
    <s v="wieś"/>
    <n v="380"/>
    <n v="27858"/>
    <n v="25394"/>
    <n v="12148"/>
    <n v="13246"/>
    <n v="109874"/>
  </r>
  <r>
    <x v="12"/>
    <s v="oddział przedszkolny przy szkole podstawowej"/>
    <s v="miasto"/>
    <n v="125"/>
    <n v="0"/>
    <n v="4172"/>
    <n v="1987"/>
    <n v="2185"/>
    <n v="29060"/>
  </r>
  <r>
    <x v="12"/>
    <s v="oddział przedszkolny przy szkole podstawowej"/>
    <s v="wieś"/>
    <n v="174"/>
    <n v="0"/>
    <n v="4724"/>
    <n v="2274"/>
    <n v="2450"/>
    <n v="5096"/>
  </r>
  <r>
    <x v="12"/>
    <s v="punkt przedszkolny"/>
    <s v="miasto"/>
    <n v="54"/>
    <n v="1177"/>
    <n v="700"/>
    <n v="305"/>
    <n v="395"/>
    <n v="5865"/>
  </r>
  <r>
    <x v="12"/>
    <s v="punkt przedszkolny"/>
    <s v="wieś"/>
    <n v="17"/>
    <n v="355"/>
    <n v="241"/>
    <n v="125"/>
    <n v="116"/>
    <n v="779"/>
  </r>
  <r>
    <x v="12"/>
    <s v="zespoł wychowania przedszkolnego"/>
    <s v="miasto"/>
    <n v="1"/>
    <n v="70"/>
    <n v="19"/>
    <n v="6"/>
    <n v="13"/>
    <n v="291"/>
  </r>
  <r>
    <x v="12"/>
    <s v="zespoł wychowania przedszkolnego"/>
    <s v="wieś"/>
    <n v="3"/>
    <n v="34"/>
    <n v="14"/>
    <n v="6"/>
    <n v="8"/>
    <n v="28"/>
  </r>
  <r>
    <x v="13"/>
    <s v="przedszkole"/>
    <s v="miasto"/>
    <n v="158"/>
    <n v="16644"/>
    <n v="15409"/>
    <n v="7374"/>
    <n v="8035"/>
    <n v="17069"/>
  </r>
  <r>
    <x v="13"/>
    <s v="przedszkole"/>
    <s v="wieś"/>
    <n v="141"/>
    <n v="6925"/>
    <n v="6011"/>
    <n v="2881"/>
    <n v="3130"/>
    <n v="7348"/>
  </r>
  <r>
    <x v="13"/>
    <s v="oddział przedszkolny przy szkole podstawowej"/>
    <s v="miasto"/>
    <n v="53"/>
    <n v="0"/>
    <n v="1653"/>
    <n v="763"/>
    <n v="890"/>
    <n v="2178"/>
  </r>
  <r>
    <x v="13"/>
    <s v="oddział przedszkolny przy szkole podstawowej"/>
    <s v="wieś"/>
    <n v="316"/>
    <n v="0"/>
    <n v="6352"/>
    <n v="3008"/>
    <n v="3344"/>
    <n v="6911"/>
  </r>
  <r>
    <x v="13"/>
    <s v="punkt przedszkolny"/>
    <s v="miasto"/>
    <n v="9"/>
    <n v="197"/>
    <n v="112"/>
    <n v="50"/>
    <n v="62"/>
    <n v="151"/>
  </r>
  <r>
    <x v="13"/>
    <s v="punkt przedszkolny"/>
    <s v="wieś"/>
    <n v="118"/>
    <n v="3076"/>
    <n v="2526"/>
    <n v="1208"/>
    <n v="1318"/>
    <n v="2882"/>
  </r>
  <r>
    <x v="13"/>
    <s v="zespoł wychowania przedszkolnego"/>
    <s v="wieś"/>
    <n v="1"/>
    <n v="18"/>
    <n v="18"/>
    <n v="10"/>
    <n v="8"/>
    <n v="15"/>
  </r>
  <r>
    <x v="14"/>
    <s v="przedszkole"/>
    <s v="miasto"/>
    <n v="261"/>
    <n v="27629"/>
    <n v="24302"/>
    <n v="11773"/>
    <n v="12529"/>
    <n v="27705"/>
  </r>
  <r>
    <x v="14"/>
    <s v="przedszkole"/>
    <s v="wieś"/>
    <n v="88"/>
    <n v="5106"/>
    <n v="4072"/>
    <n v="1944"/>
    <n v="2128"/>
    <n v="4909"/>
  </r>
  <r>
    <x v="14"/>
    <s v="oddział przedszkolny przy szkole podstawowej"/>
    <s v="miasto"/>
    <n v="72"/>
    <n v="0"/>
    <n v="2711"/>
    <n v="1237"/>
    <n v="1474"/>
    <n v="2983"/>
  </r>
  <r>
    <x v="14"/>
    <s v="oddział przedszkolny przy szkole podstawowej"/>
    <s v="wieś"/>
    <n v="284"/>
    <n v="0"/>
    <n v="5902"/>
    <n v="2803"/>
    <n v="3099"/>
    <n v="6293"/>
  </r>
  <r>
    <x v="14"/>
    <s v="punkt przedszkolny"/>
    <s v="miasto"/>
    <n v="15"/>
    <n v="300"/>
    <n v="184"/>
    <n v="75"/>
    <n v="109"/>
    <n v="279"/>
  </r>
  <r>
    <x v="14"/>
    <s v="punkt przedszkolny"/>
    <s v="wieś"/>
    <n v="32"/>
    <n v="695"/>
    <n v="536"/>
    <n v="284"/>
    <n v="252"/>
    <n v="587"/>
  </r>
  <r>
    <x v="14"/>
    <s v="zespoł wychowania przedszkolnego"/>
    <s v="miasto"/>
    <n v="2"/>
    <n v="37"/>
    <n v="18"/>
    <n v="5"/>
    <n v="13"/>
    <n v="5"/>
  </r>
  <r>
    <x v="14"/>
    <s v="zespoł wychowania przedszkolnego"/>
    <s v="wieś"/>
    <n v="11"/>
    <n v="192"/>
    <n v="145"/>
    <n v="73"/>
    <n v="72"/>
    <n v="163"/>
  </r>
  <r>
    <x v="15"/>
    <s v="przedszkole"/>
    <s v="miasto"/>
    <n v="724"/>
    <n v="75550"/>
    <n v="66682"/>
    <n v="32270"/>
    <n v="34412"/>
    <n v="75480"/>
  </r>
  <r>
    <x v="15"/>
    <s v="przedszkole"/>
    <s v="wieś"/>
    <n v="460"/>
    <n v="34804"/>
    <n v="29599"/>
    <n v="14252"/>
    <n v="15347"/>
    <n v="35303"/>
  </r>
  <r>
    <x v="15"/>
    <s v="oddział przedszkolny przy szkole podstawowej"/>
    <s v="miasto"/>
    <n v="131"/>
    <n v="0"/>
    <n v="3895"/>
    <n v="1820"/>
    <n v="2075"/>
    <n v="4834"/>
  </r>
  <r>
    <x v="15"/>
    <s v="oddział przedszkolny przy szkole podstawowej"/>
    <s v="wieś"/>
    <n v="457"/>
    <n v="0"/>
    <n v="11765"/>
    <n v="5657"/>
    <n v="6108"/>
    <n v="14622"/>
  </r>
  <r>
    <x v="15"/>
    <s v="punkt przedszkolny"/>
    <s v="miasto"/>
    <n v="37"/>
    <n v="951"/>
    <n v="588"/>
    <n v="239"/>
    <n v="349"/>
    <n v="762"/>
  </r>
  <r>
    <x v="15"/>
    <s v="punkt przedszkolny"/>
    <s v="wieś"/>
    <n v="37"/>
    <n v="885"/>
    <n v="679"/>
    <n v="331"/>
    <n v="348"/>
    <n v="644"/>
  </r>
  <r>
    <x v="15"/>
    <s v="zespoł wychowania przedszkolnego"/>
    <s v="miasto"/>
    <n v="2"/>
    <n v="138"/>
    <n v="79"/>
    <n v="42"/>
    <n v="37"/>
    <n v="48"/>
  </r>
  <r>
    <x v="15"/>
    <s v="zespoł wychowania przedszkolnego"/>
    <s v="wieś"/>
    <n v="1"/>
    <n v="60"/>
    <n v="22"/>
    <n v="9"/>
    <n v="13"/>
    <n v="16"/>
  </r>
  <r>
    <x v="16"/>
    <s v="przedszkole"/>
    <s v="miasto"/>
    <n v="303"/>
    <n v="34383"/>
    <n v="30956"/>
    <n v="14865"/>
    <n v="16091"/>
    <n v="35025"/>
  </r>
  <r>
    <x v="16"/>
    <s v="przedszkole"/>
    <s v="wieś"/>
    <n v="78"/>
    <n v="4118"/>
    <n v="3433"/>
    <n v="1678"/>
    <n v="1755"/>
    <n v="3838"/>
  </r>
  <r>
    <x v="16"/>
    <s v="oddział przedszkolny przy szkole podstawowej"/>
    <s v="miasto"/>
    <n v="105"/>
    <n v="0"/>
    <n v="4257"/>
    <n v="1958"/>
    <n v="2299"/>
    <n v="4973"/>
  </r>
  <r>
    <x v="16"/>
    <s v="oddział przedszkolny przy szkole podstawowej"/>
    <s v="wieś"/>
    <n v="207"/>
    <n v="0"/>
    <n v="4350"/>
    <n v="2066"/>
    <n v="2284"/>
    <n v="4897"/>
  </r>
  <r>
    <x v="16"/>
    <s v="punkt przedszkolny"/>
    <s v="miasto"/>
    <n v="41"/>
    <n v="879"/>
    <n v="607"/>
    <n v="267"/>
    <n v="340"/>
    <n v="634"/>
  </r>
  <r>
    <x v="16"/>
    <s v="punkt przedszkolny"/>
    <s v="wieś"/>
    <n v="62"/>
    <n v="1587"/>
    <n v="1274"/>
    <n v="650"/>
    <n v="624"/>
    <n v="1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1" firstHeaderRow="0" firstDataRow="1" firstDataCol="1"/>
  <pivotFields count="9">
    <pivotField axis="axisRow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n=" 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 Wychowankowie ogółem- stan na 30.09.2015" fld="5" baseField="0" baseItem="0"/>
    <dataField name=" Wychowankowie ogółem- stan na 30.09.2016" fld="8" baseField="0" baseItem="0"/>
  </dataFields>
  <formats count="6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zoomScale="80" zoomScaleNormal="80" workbookViewId="0">
      <pane ySplit="12" topLeftCell="A13" activePane="bottomLeft" state="frozen"/>
      <selection pane="bottomLeft" activeCell="R56" sqref="R56"/>
    </sheetView>
  </sheetViews>
  <sheetFormatPr defaultRowHeight="12" x14ac:dyDescent="0.2"/>
  <cols>
    <col min="1" max="1" width="17.5703125" style="1" customWidth="1"/>
    <col min="2" max="2" width="40" style="1" bestFit="1" customWidth="1"/>
    <col min="3" max="3" width="6.42578125" style="1" bestFit="1" customWidth="1"/>
    <col min="4" max="5" width="11.85546875" style="1" customWidth="1"/>
    <col min="6" max="6" width="13.28515625" style="1" bestFit="1" customWidth="1"/>
    <col min="7" max="7" width="9.28515625" style="1" bestFit="1" customWidth="1"/>
    <col min="8" max="8" width="10.7109375" style="1" customWidth="1"/>
    <col min="9" max="9" width="11.7109375" style="1" customWidth="1"/>
    <col min="10" max="10" width="17.42578125" style="1" bestFit="1" customWidth="1"/>
    <col min="11" max="11" width="10.140625" style="1" customWidth="1"/>
    <col min="12" max="12" width="15.5703125" style="1" bestFit="1" customWidth="1"/>
    <col min="13" max="13" width="23.42578125" style="1" bestFit="1" customWidth="1"/>
    <col min="14" max="14" width="14.42578125" style="1" bestFit="1" customWidth="1"/>
    <col min="15" max="15" width="11.42578125" style="1" bestFit="1" customWidth="1"/>
    <col min="16" max="16" width="9.28515625" style="1" customWidth="1"/>
    <col min="17" max="17" width="9.7109375" style="1" customWidth="1"/>
    <col min="18" max="18" width="10.7109375" style="1" customWidth="1"/>
    <col min="19" max="19" width="9.7109375" style="1" customWidth="1"/>
    <col min="20" max="20" width="11.85546875" style="1" customWidth="1"/>
    <col min="21" max="22" width="9.140625" style="1"/>
    <col min="23" max="23" width="12.5703125" style="1" bestFit="1" customWidth="1"/>
    <col min="24" max="16384" width="9.140625" style="1"/>
  </cols>
  <sheetData>
    <row r="1" spans="1:22" x14ac:dyDescent="0.2">
      <c r="A1" s="1" t="s">
        <v>0</v>
      </c>
      <c r="F1" s="17"/>
    </row>
    <row r="2" spans="1:22" ht="3.75" customHeight="1" x14ac:dyDescent="0.2"/>
    <row r="3" spans="1:22" ht="12.75" customHeight="1" x14ac:dyDescent="0.2">
      <c r="B3" s="106" t="s">
        <v>36</v>
      </c>
      <c r="C3" s="10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2" ht="3.7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2" s="7" customFormat="1" ht="19.5" thickBot="1" x14ac:dyDescent="0.35">
      <c r="A5" s="3" t="s">
        <v>14</v>
      </c>
      <c r="B5" s="4"/>
      <c r="C5" s="4"/>
      <c r="D5" s="4"/>
      <c r="E5" s="110" t="s">
        <v>31</v>
      </c>
      <c r="F5" s="110"/>
      <c r="G5" s="5"/>
      <c r="H5" s="6"/>
      <c r="I5" s="5"/>
      <c r="J5" s="5"/>
      <c r="K5" s="5"/>
      <c r="M5" s="5"/>
      <c r="O5" s="5"/>
      <c r="P5" s="5"/>
      <c r="Q5" s="5"/>
    </row>
    <row r="6" spans="1:22" ht="12.75" customHeight="1" thickTop="1" x14ac:dyDescent="0.2">
      <c r="A6" s="93" t="s">
        <v>4</v>
      </c>
      <c r="B6" s="111" t="s">
        <v>2</v>
      </c>
      <c r="C6" s="114" t="s">
        <v>32</v>
      </c>
      <c r="D6" s="107" t="s">
        <v>6</v>
      </c>
      <c r="E6" s="100" t="s">
        <v>5</v>
      </c>
      <c r="F6" s="103" t="s">
        <v>33</v>
      </c>
      <c r="G6" s="117" t="s">
        <v>3</v>
      </c>
      <c r="H6" s="119" t="s">
        <v>34</v>
      </c>
      <c r="I6" s="103" t="s">
        <v>66</v>
      </c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2" ht="12" customHeight="1" x14ac:dyDescent="0.2">
      <c r="A7" s="94"/>
      <c r="B7" s="112"/>
      <c r="C7" s="115"/>
      <c r="D7" s="108"/>
      <c r="E7" s="101"/>
      <c r="F7" s="104"/>
      <c r="G7" s="118"/>
      <c r="H7" s="119"/>
      <c r="I7" s="104"/>
      <c r="J7" s="37"/>
      <c r="K7" s="37"/>
      <c r="L7" s="37"/>
      <c r="M7" s="37"/>
      <c r="N7" s="37"/>
      <c r="O7" s="37"/>
      <c r="P7" s="37"/>
      <c r="Q7" s="37"/>
      <c r="R7" s="37"/>
      <c r="S7" s="37"/>
      <c r="V7" s="1" t="s">
        <v>68</v>
      </c>
    </row>
    <row r="8" spans="1:22" x14ac:dyDescent="0.2">
      <c r="A8" s="94"/>
      <c r="B8" s="112"/>
      <c r="C8" s="115"/>
      <c r="D8" s="108"/>
      <c r="E8" s="101"/>
      <c r="F8" s="104"/>
      <c r="G8" s="118"/>
      <c r="H8" s="119"/>
      <c r="I8" s="104"/>
      <c r="J8" s="98"/>
      <c r="K8" s="97"/>
      <c r="L8" s="98"/>
      <c r="M8" s="97"/>
      <c r="N8" s="98"/>
      <c r="O8" s="97"/>
      <c r="P8" s="98"/>
      <c r="Q8" s="97"/>
      <c r="R8" s="98"/>
      <c r="S8" s="97"/>
    </row>
    <row r="9" spans="1:22" x14ac:dyDescent="0.2">
      <c r="A9" s="94"/>
      <c r="B9" s="112"/>
      <c r="C9" s="115"/>
      <c r="D9" s="108"/>
      <c r="E9" s="101"/>
      <c r="F9" s="104"/>
      <c r="G9" s="118"/>
      <c r="H9" s="119"/>
      <c r="I9" s="104"/>
      <c r="J9" s="98"/>
      <c r="K9" s="97"/>
      <c r="L9" s="98"/>
      <c r="M9" s="97"/>
      <c r="N9" s="98"/>
      <c r="O9" s="97"/>
      <c r="P9" s="98"/>
      <c r="Q9" s="97"/>
      <c r="R9" s="98"/>
      <c r="S9" s="97"/>
    </row>
    <row r="10" spans="1:22" ht="12.75" customHeight="1" x14ac:dyDescent="0.2">
      <c r="A10" s="94"/>
      <c r="B10" s="112"/>
      <c r="C10" s="115"/>
      <c r="D10" s="108"/>
      <c r="E10" s="101"/>
      <c r="F10" s="104"/>
      <c r="G10" s="118"/>
      <c r="H10" s="119"/>
      <c r="I10" s="104"/>
      <c r="J10" s="99"/>
      <c r="K10" s="97"/>
      <c r="L10" s="99"/>
      <c r="M10" s="97"/>
      <c r="N10" s="99"/>
      <c r="O10" s="97"/>
      <c r="P10" s="99"/>
      <c r="Q10" s="97"/>
      <c r="R10" s="96"/>
      <c r="S10" s="97"/>
    </row>
    <row r="11" spans="1:22" x14ac:dyDescent="0.2">
      <c r="A11" s="94"/>
      <c r="B11" s="112"/>
      <c r="C11" s="115"/>
      <c r="D11" s="108"/>
      <c r="E11" s="101"/>
      <c r="F11" s="104"/>
      <c r="G11" s="118"/>
      <c r="H11" s="119"/>
      <c r="I11" s="104"/>
      <c r="J11" s="99"/>
      <c r="K11" s="97"/>
      <c r="L11" s="99"/>
      <c r="M11" s="97"/>
      <c r="N11" s="99"/>
      <c r="O11" s="97"/>
      <c r="P11" s="99"/>
      <c r="Q11" s="97"/>
      <c r="R11" s="96"/>
      <c r="S11" s="97"/>
    </row>
    <row r="12" spans="1:22" ht="13.5" customHeight="1" thickBot="1" x14ac:dyDescent="0.25">
      <c r="A12" s="95"/>
      <c r="B12" s="113"/>
      <c r="C12" s="116"/>
      <c r="D12" s="109"/>
      <c r="E12" s="102"/>
      <c r="F12" s="104"/>
      <c r="G12" s="118"/>
      <c r="H12" s="119"/>
      <c r="I12" s="105"/>
      <c r="J12" s="99"/>
      <c r="K12" s="97"/>
      <c r="L12" s="99"/>
      <c r="M12" s="97"/>
      <c r="N12" s="99"/>
      <c r="O12" s="97"/>
      <c r="P12" s="99"/>
      <c r="Q12" s="97"/>
      <c r="R12" s="96"/>
      <c r="S12" s="97"/>
    </row>
    <row r="13" spans="1:22" ht="13.5" thickTop="1" thickBot="1" x14ac:dyDescent="0.25">
      <c r="A13" s="30" t="s">
        <v>15</v>
      </c>
      <c r="B13" s="8" t="s">
        <v>10</v>
      </c>
      <c r="C13" s="32" t="s">
        <v>7</v>
      </c>
      <c r="D13" s="24">
        <v>546</v>
      </c>
      <c r="E13" s="20">
        <v>62793</v>
      </c>
      <c r="F13" s="14">
        <v>55830</v>
      </c>
      <c r="G13" s="12">
        <v>26891</v>
      </c>
      <c r="H13" s="9">
        <f>F13-G13</f>
        <v>28939</v>
      </c>
      <c r="I13" s="51">
        <v>7</v>
      </c>
    </row>
    <row r="14" spans="1:22" s="10" customFormat="1" ht="12.75" thickTop="1" x14ac:dyDescent="0.2">
      <c r="A14" s="30" t="s">
        <v>15</v>
      </c>
      <c r="B14" s="8" t="s">
        <v>10</v>
      </c>
      <c r="C14" s="21" t="s">
        <v>8</v>
      </c>
      <c r="D14" s="25">
        <v>177</v>
      </c>
      <c r="E14" s="26">
        <v>12554</v>
      </c>
      <c r="F14" s="15">
        <v>10686</v>
      </c>
      <c r="G14" s="9">
        <v>5179</v>
      </c>
      <c r="H14" s="9">
        <f t="shared" ref="H14:H77" si="0">F14-G14</f>
        <v>5507</v>
      </c>
      <c r="I14" s="14">
        <v>62156</v>
      </c>
    </row>
    <row r="15" spans="1:22" x14ac:dyDescent="0.2">
      <c r="A15" s="30" t="s">
        <v>15</v>
      </c>
      <c r="B15" s="8" t="s">
        <v>11</v>
      </c>
      <c r="C15" s="21" t="s">
        <v>7</v>
      </c>
      <c r="D15" s="27">
        <v>158</v>
      </c>
      <c r="E15" s="19">
        <v>0</v>
      </c>
      <c r="F15" s="15">
        <v>5134</v>
      </c>
      <c r="G15" s="9">
        <v>2350</v>
      </c>
      <c r="H15" s="9">
        <f t="shared" si="0"/>
        <v>2784</v>
      </c>
      <c r="I15" s="15">
        <v>12818</v>
      </c>
    </row>
    <row r="16" spans="1:22" x14ac:dyDescent="0.2">
      <c r="A16" s="30" t="s">
        <v>15</v>
      </c>
      <c r="B16" s="8" t="s">
        <v>11</v>
      </c>
      <c r="C16" s="21" t="s">
        <v>8</v>
      </c>
      <c r="D16" s="27">
        <v>283</v>
      </c>
      <c r="E16" s="19">
        <v>0</v>
      </c>
      <c r="F16" s="15">
        <v>6311</v>
      </c>
      <c r="G16" s="9">
        <v>2943</v>
      </c>
      <c r="H16" s="9">
        <f t="shared" si="0"/>
        <v>3368</v>
      </c>
      <c r="I16" s="15">
        <v>6053</v>
      </c>
    </row>
    <row r="17" spans="1:19" s="10" customFormat="1" x14ac:dyDescent="0.2">
      <c r="A17" s="55" t="s">
        <v>15</v>
      </c>
      <c r="B17" s="56" t="s">
        <v>12</v>
      </c>
      <c r="C17" s="57" t="s">
        <v>7</v>
      </c>
      <c r="D17" s="58">
        <v>107</v>
      </c>
      <c r="E17" s="59">
        <v>2417</v>
      </c>
      <c r="F17" s="60">
        <v>1567</v>
      </c>
      <c r="G17" s="61">
        <v>703</v>
      </c>
      <c r="H17" s="61">
        <f t="shared" si="0"/>
        <v>864</v>
      </c>
      <c r="I17" s="60">
        <v>7136</v>
      </c>
    </row>
    <row r="18" spans="1:19" x14ac:dyDescent="0.2">
      <c r="A18" s="55" t="s">
        <v>15</v>
      </c>
      <c r="B18" s="56" t="s">
        <v>12</v>
      </c>
      <c r="C18" s="57" t="s">
        <v>8</v>
      </c>
      <c r="D18" s="62">
        <v>120</v>
      </c>
      <c r="E18" s="63">
        <v>2712</v>
      </c>
      <c r="F18" s="60">
        <v>1965</v>
      </c>
      <c r="G18" s="61">
        <v>982</v>
      </c>
      <c r="H18" s="61">
        <f t="shared" si="0"/>
        <v>983</v>
      </c>
      <c r="I18" s="60">
        <v>1924</v>
      </c>
    </row>
    <row r="19" spans="1:19" x14ac:dyDescent="0.2">
      <c r="A19" s="64" t="s">
        <v>15</v>
      </c>
      <c r="B19" s="65" t="s">
        <v>13</v>
      </c>
      <c r="C19" s="57" t="s">
        <v>8</v>
      </c>
      <c r="D19" s="62">
        <v>6</v>
      </c>
      <c r="E19" s="63">
        <v>119</v>
      </c>
      <c r="F19" s="60">
        <v>97</v>
      </c>
      <c r="G19" s="61">
        <v>44</v>
      </c>
      <c r="H19" s="61">
        <f t="shared" si="0"/>
        <v>53</v>
      </c>
      <c r="I19" s="60">
        <v>2019</v>
      </c>
    </row>
    <row r="20" spans="1:19" x14ac:dyDescent="0.2">
      <c r="A20" s="66" t="s">
        <v>16</v>
      </c>
      <c r="B20" s="65" t="s">
        <v>10</v>
      </c>
      <c r="C20" s="57" t="s">
        <v>7</v>
      </c>
      <c r="D20" s="62">
        <v>334</v>
      </c>
      <c r="E20" s="63">
        <v>38391</v>
      </c>
      <c r="F20" s="60">
        <v>33112</v>
      </c>
      <c r="G20" s="61">
        <v>15861</v>
      </c>
      <c r="H20" s="61">
        <f t="shared" si="0"/>
        <v>17251</v>
      </c>
      <c r="I20" s="60">
        <v>93</v>
      </c>
    </row>
    <row r="21" spans="1:19" x14ac:dyDescent="0.2">
      <c r="A21" s="55" t="s">
        <v>16</v>
      </c>
      <c r="B21" s="65" t="s">
        <v>10</v>
      </c>
      <c r="C21" s="57" t="s">
        <v>8</v>
      </c>
      <c r="D21" s="62">
        <v>140</v>
      </c>
      <c r="E21" s="63">
        <v>10014</v>
      </c>
      <c r="F21" s="60">
        <v>8483</v>
      </c>
      <c r="G21" s="61">
        <v>4020</v>
      </c>
      <c r="H21" s="61">
        <f t="shared" si="0"/>
        <v>4463</v>
      </c>
      <c r="I21" s="60">
        <v>38019</v>
      </c>
    </row>
    <row r="22" spans="1:19" s="10" customFormat="1" x14ac:dyDescent="0.2">
      <c r="A22" s="55" t="s">
        <v>16</v>
      </c>
      <c r="B22" s="56" t="s">
        <v>11</v>
      </c>
      <c r="C22" s="57" t="s">
        <v>7</v>
      </c>
      <c r="D22" s="58">
        <v>111</v>
      </c>
      <c r="E22" s="59">
        <v>0</v>
      </c>
      <c r="F22" s="60">
        <v>4003</v>
      </c>
      <c r="G22" s="61">
        <v>1874</v>
      </c>
      <c r="H22" s="61">
        <f t="shared" si="0"/>
        <v>2129</v>
      </c>
      <c r="I22" s="60">
        <v>9784</v>
      </c>
    </row>
    <row r="23" spans="1:19" x14ac:dyDescent="0.2">
      <c r="A23" s="55" t="s">
        <v>16</v>
      </c>
      <c r="B23" s="56" t="s">
        <v>11</v>
      </c>
      <c r="C23" s="57" t="s">
        <v>8</v>
      </c>
      <c r="D23" s="62">
        <v>360</v>
      </c>
      <c r="E23" s="63">
        <v>0</v>
      </c>
      <c r="F23" s="60">
        <v>8667</v>
      </c>
      <c r="G23" s="61">
        <v>4129</v>
      </c>
      <c r="H23" s="61">
        <f t="shared" si="0"/>
        <v>4538</v>
      </c>
      <c r="I23" s="60">
        <v>4391</v>
      </c>
    </row>
    <row r="24" spans="1:19" x14ac:dyDescent="0.2">
      <c r="A24" s="55" t="s">
        <v>16</v>
      </c>
      <c r="B24" s="56" t="s">
        <v>12</v>
      </c>
      <c r="C24" s="57" t="s">
        <v>7</v>
      </c>
      <c r="D24" s="62">
        <v>31</v>
      </c>
      <c r="E24" s="63">
        <v>640</v>
      </c>
      <c r="F24" s="60">
        <v>410</v>
      </c>
      <c r="G24" s="61">
        <v>184</v>
      </c>
      <c r="H24" s="61">
        <f t="shared" si="0"/>
        <v>226</v>
      </c>
      <c r="I24" s="60">
        <v>9343</v>
      </c>
    </row>
    <row r="25" spans="1:19" s="10" customFormat="1" x14ac:dyDescent="0.2">
      <c r="A25" s="55" t="s">
        <v>16</v>
      </c>
      <c r="B25" s="56" t="s">
        <v>12</v>
      </c>
      <c r="C25" s="57" t="s">
        <v>8</v>
      </c>
      <c r="D25" s="58">
        <v>61</v>
      </c>
      <c r="E25" s="59">
        <v>1372</v>
      </c>
      <c r="F25" s="60">
        <v>1099</v>
      </c>
      <c r="G25" s="61">
        <v>547</v>
      </c>
      <c r="H25" s="61">
        <f t="shared" si="0"/>
        <v>552</v>
      </c>
      <c r="I25" s="60">
        <v>431</v>
      </c>
    </row>
    <row r="26" spans="1:19" x14ac:dyDescent="0.2">
      <c r="A26" s="64" t="s">
        <v>16</v>
      </c>
      <c r="B26" s="56" t="s">
        <v>13</v>
      </c>
      <c r="C26" s="57" t="s">
        <v>8</v>
      </c>
      <c r="D26" s="62">
        <v>3</v>
      </c>
      <c r="E26" s="63">
        <v>47</v>
      </c>
      <c r="F26" s="60">
        <v>39</v>
      </c>
      <c r="G26" s="61">
        <v>15</v>
      </c>
      <c r="H26" s="61">
        <f t="shared" si="0"/>
        <v>24</v>
      </c>
      <c r="I26" s="60">
        <v>1306</v>
      </c>
    </row>
    <row r="27" spans="1:19" x14ac:dyDescent="0.2">
      <c r="A27" s="66" t="s">
        <v>17</v>
      </c>
      <c r="B27" s="56" t="s">
        <v>10</v>
      </c>
      <c r="C27" s="57" t="s">
        <v>7</v>
      </c>
      <c r="D27" s="62">
        <v>337</v>
      </c>
      <c r="E27" s="63">
        <v>35184</v>
      </c>
      <c r="F27" s="60">
        <v>31738</v>
      </c>
      <c r="G27" s="61">
        <v>15114</v>
      </c>
      <c r="H27" s="61">
        <f t="shared" si="0"/>
        <v>16624</v>
      </c>
      <c r="I27" s="60">
        <v>45</v>
      </c>
    </row>
    <row r="28" spans="1:19" x14ac:dyDescent="0.2">
      <c r="A28" s="55" t="s">
        <v>17</v>
      </c>
      <c r="B28" s="65" t="s">
        <v>10</v>
      </c>
      <c r="C28" s="57" t="s">
        <v>8</v>
      </c>
      <c r="D28" s="58">
        <v>203</v>
      </c>
      <c r="E28" s="59">
        <v>12529</v>
      </c>
      <c r="F28" s="60">
        <v>11053</v>
      </c>
      <c r="G28" s="61">
        <v>5360</v>
      </c>
      <c r="H28" s="61">
        <f t="shared" si="0"/>
        <v>5693</v>
      </c>
      <c r="I28" s="60">
        <v>35176</v>
      </c>
    </row>
    <row r="29" spans="1:19" x14ac:dyDescent="0.2">
      <c r="A29" s="55" t="s">
        <v>17</v>
      </c>
      <c r="B29" s="56" t="s">
        <v>11</v>
      </c>
      <c r="C29" s="57" t="s">
        <v>7</v>
      </c>
      <c r="D29" s="62">
        <v>52</v>
      </c>
      <c r="E29" s="63">
        <v>0</v>
      </c>
      <c r="F29" s="60">
        <v>1674</v>
      </c>
      <c r="G29" s="61">
        <v>783</v>
      </c>
      <c r="H29" s="61">
        <f t="shared" si="0"/>
        <v>891</v>
      </c>
      <c r="I29" s="60">
        <v>12526</v>
      </c>
    </row>
    <row r="30" spans="1:19" x14ac:dyDescent="0.2">
      <c r="A30" s="55" t="s">
        <v>17</v>
      </c>
      <c r="B30" s="56" t="s">
        <v>11</v>
      </c>
      <c r="C30" s="57" t="s">
        <v>8</v>
      </c>
      <c r="D30" s="62">
        <v>636</v>
      </c>
      <c r="E30" s="63">
        <v>0</v>
      </c>
      <c r="F30" s="60">
        <v>13126</v>
      </c>
      <c r="G30" s="61">
        <v>6231</v>
      </c>
      <c r="H30" s="61">
        <f t="shared" si="0"/>
        <v>6895</v>
      </c>
      <c r="I30" s="60">
        <v>3594</v>
      </c>
    </row>
    <row r="31" spans="1:19" x14ac:dyDescent="0.2">
      <c r="A31" s="55" t="s">
        <v>17</v>
      </c>
      <c r="B31" s="56" t="s">
        <v>12</v>
      </c>
      <c r="C31" s="57" t="s">
        <v>7</v>
      </c>
      <c r="D31" s="58">
        <v>14</v>
      </c>
      <c r="E31" s="59">
        <v>357</v>
      </c>
      <c r="F31" s="60">
        <v>193</v>
      </c>
      <c r="G31" s="61">
        <v>98</v>
      </c>
      <c r="H31" s="61">
        <f t="shared" si="0"/>
        <v>95</v>
      </c>
      <c r="I31" s="60">
        <v>15462</v>
      </c>
    </row>
    <row r="32" spans="1:19" x14ac:dyDescent="0.2">
      <c r="A32" s="55" t="s">
        <v>17</v>
      </c>
      <c r="B32" s="56" t="s">
        <v>12</v>
      </c>
      <c r="C32" s="57" t="s">
        <v>8</v>
      </c>
      <c r="D32" s="62">
        <v>98</v>
      </c>
      <c r="E32" s="63">
        <v>2348</v>
      </c>
      <c r="F32" s="60">
        <v>1787</v>
      </c>
      <c r="G32" s="61">
        <v>895</v>
      </c>
      <c r="H32" s="61">
        <f t="shared" si="0"/>
        <v>892</v>
      </c>
      <c r="I32" s="60">
        <v>274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</row>
    <row r="33" spans="1:26" ht="48" x14ac:dyDescent="0.25">
      <c r="A33" s="64" t="s">
        <v>17</v>
      </c>
      <c r="B33" s="56" t="s">
        <v>13</v>
      </c>
      <c r="C33" s="57" t="s">
        <v>8</v>
      </c>
      <c r="D33" s="62">
        <v>10</v>
      </c>
      <c r="E33" s="63">
        <v>204</v>
      </c>
      <c r="F33" s="60">
        <v>144</v>
      </c>
      <c r="G33" s="61">
        <v>78</v>
      </c>
      <c r="H33" s="61">
        <f t="shared" si="0"/>
        <v>66</v>
      </c>
      <c r="I33" s="60">
        <v>1933</v>
      </c>
      <c r="J33" s="38"/>
      <c r="K33" s="38"/>
      <c r="L33" s="38"/>
      <c r="M33" s="48" t="s">
        <v>52</v>
      </c>
      <c r="N33" s="49" t="s">
        <v>53</v>
      </c>
      <c r="O33" s="49" t="s">
        <v>54</v>
      </c>
      <c r="P33" s="49" t="s">
        <v>55</v>
      </c>
      <c r="Q33" s="49" t="s">
        <v>72</v>
      </c>
      <c r="R33" s="49" t="s">
        <v>73</v>
      </c>
      <c r="S33" s="49" t="s">
        <v>56</v>
      </c>
      <c r="T33" s="49" t="s">
        <v>57</v>
      </c>
      <c r="U33" s="49" t="s">
        <v>59</v>
      </c>
      <c r="V33" s="49" t="s">
        <v>60</v>
      </c>
      <c r="W33" s="50" t="s">
        <v>61</v>
      </c>
      <c r="X33" s="50" t="s">
        <v>62</v>
      </c>
      <c r="Y33" s="50" t="s">
        <v>63</v>
      </c>
      <c r="Z33" s="50" t="s">
        <v>64</v>
      </c>
    </row>
    <row r="34" spans="1:26" x14ac:dyDescent="0.2">
      <c r="A34" s="66" t="s">
        <v>18</v>
      </c>
      <c r="B34" s="56" t="s">
        <v>10</v>
      </c>
      <c r="C34" s="57" t="s">
        <v>7</v>
      </c>
      <c r="D34" s="58">
        <v>204</v>
      </c>
      <c r="E34" s="59">
        <v>22701</v>
      </c>
      <c r="F34" s="60">
        <v>20935</v>
      </c>
      <c r="G34" s="61">
        <v>10070</v>
      </c>
      <c r="H34" s="61">
        <f t="shared" si="0"/>
        <v>10865</v>
      </c>
      <c r="I34" s="60">
        <v>158</v>
      </c>
      <c r="J34" s="38"/>
      <c r="K34" s="38"/>
      <c r="L34" s="38"/>
      <c r="M34" s="9" t="s">
        <v>15</v>
      </c>
      <c r="N34" s="38">
        <f ca="1">SUMIF($A$13:$D$127,"dolnośląskie",$D$13:$D$127)</f>
        <v>1397</v>
      </c>
      <c r="O34" s="38">
        <f ca="1">SUMIF($A$13:$E$127,"dolnośląskie",$E$13:$E$127)</f>
        <v>80595</v>
      </c>
      <c r="P34" s="38">
        <f ca="1">SUMIF($A$13:$H$127,"dolnośląskie",$F$13:$F$127)</f>
        <v>81590</v>
      </c>
      <c r="Q34" s="38">
        <f ca="1">SUMIF($A$13:$H$127,"dolnośląskie",$G$13:$G$127)</f>
        <v>39092</v>
      </c>
      <c r="R34" s="38">
        <f ca="1">SUMIF($A$13:$H$127,"dolnośląskie",$H$13:$H$127)</f>
        <v>42498</v>
      </c>
      <c r="S34" s="38">
        <f>SUM(D14,D16,D18,D19)</f>
        <v>586</v>
      </c>
      <c r="T34" s="38">
        <f>SUM(D13,D15,D17)</f>
        <v>811</v>
      </c>
      <c r="U34" s="38">
        <f ca="1">SUMIF(C13:E19,"wieś",E13:E19)</f>
        <v>15385</v>
      </c>
      <c r="V34" s="38">
        <f ca="1">SUMIF(C13:E19,"miasto",E13:E19)</f>
        <v>65210</v>
      </c>
      <c r="W34" s="38">
        <f ca="1">SUMIF(C13:G19,"wieś",G13:G19)</f>
        <v>9148</v>
      </c>
      <c r="X34" s="38">
        <f ca="1">SUMIF(C13:G19,"miasto",G13:G19)</f>
        <v>29944</v>
      </c>
      <c r="Y34" s="10">
        <f ca="1">SUMIF($C$13:$H$19,"wieś",$H$13:$H$19)</f>
        <v>9911</v>
      </c>
      <c r="Z34" s="10">
        <f ca="1">SUMIF($C$13:$H$19,"miasto",$H$13:$H$19)</f>
        <v>32587</v>
      </c>
    </row>
    <row r="35" spans="1:26" x14ac:dyDescent="0.2">
      <c r="A35" s="55" t="s">
        <v>18</v>
      </c>
      <c r="B35" s="65" t="s">
        <v>10</v>
      </c>
      <c r="C35" s="57" t="s">
        <v>8</v>
      </c>
      <c r="D35" s="62">
        <v>74</v>
      </c>
      <c r="E35" s="63">
        <v>4716</v>
      </c>
      <c r="F35" s="60">
        <v>3942</v>
      </c>
      <c r="G35" s="61">
        <v>1911</v>
      </c>
      <c r="H35" s="61">
        <f t="shared" si="0"/>
        <v>2031</v>
      </c>
      <c r="I35" s="60">
        <v>23685</v>
      </c>
      <c r="J35" s="38"/>
      <c r="K35" s="38"/>
      <c r="L35" s="38"/>
      <c r="M35" s="9" t="s">
        <v>16</v>
      </c>
      <c r="N35" s="38">
        <f ca="1">SUMIF($A$13:$D$127,"kujawsko-pomorskie",$D$13:$D$127)</f>
        <v>1040</v>
      </c>
      <c r="O35" s="38">
        <f ca="1">SUMIF($A$13:$E$127,"kujawsko-pomorskie",$E$13:$E$127)</f>
        <v>50464</v>
      </c>
      <c r="P35" s="38">
        <f ca="1">SUMIF($A$13:$H$127,"kujawsko-pomorskie",$F$13:$F$127)</f>
        <v>55813</v>
      </c>
      <c r="Q35" s="38">
        <f ca="1">SUMIF($A$13:$H$127,"kujawsko-pomorskie",$G$13:$G$127)</f>
        <v>26630</v>
      </c>
      <c r="R35" s="38">
        <f ca="1">SUMIF($A$13:$H$127,"kujawsko-pomorskie",$H$13:$H$127)</f>
        <v>29183</v>
      </c>
      <c r="S35" s="38">
        <f>SUM(D21,D23,D25,D26)</f>
        <v>564</v>
      </c>
      <c r="T35" s="38">
        <f>SUM(D20,D22,D24)</f>
        <v>476</v>
      </c>
      <c r="U35" s="38">
        <f ca="1">SUMIF(C20:E26,"wieś",E20:E26)</f>
        <v>11433</v>
      </c>
      <c r="V35" s="38">
        <f ca="1">SUMIF(C20:E26,"miasto",E20:E26)</f>
        <v>39031</v>
      </c>
      <c r="W35" s="38">
        <f ca="1">SUMIF(C20:G26,"wieś",G20:G26)</f>
        <v>8711</v>
      </c>
      <c r="X35" s="38">
        <f ca="1">SUMIF(C20:G26,"miasto",G20:G26)</f>
        <v>17919</v>
      </c>
      <c r="Y35" s="1">
        <f ca="1">SUMIF($C$20:$H$26,"wieś",$H$20:$H$26)</f>
        <v>9577</v>
      </c>
      <c r="Z35" s="1">
        <f ca="1">SUMIF($C$20:$H$26,"miasto",$H$20:$H$26)</f>
        <v>19606</v>
      </c>
    </row>
    <row r="36" spans="1:26" x14ac:dyDescent="0.2">
      <c r="A36" s="55" t="s">
        <v>18</v>
      </c>
      <c r="B36" s="56" t="s">
        <v>11</v>
      </c>
      <c r="C36" s="57" t="s">
        <v>7</v>
      </c>
      <c r="D36" s="62">
        <v>32</v>
      </c>
      <c r="E36" s="63">
        <v>0</v>
      </c>
      <c r="F36" s="60">
        <v>963</v>
      </c>
      <c r="G36" s="61">
        <v>445</v>
      </c>
      <c r="H36" s="61">
        <f t="shared" si="0"/>
        <v>518</v>
      </c>
      <c r="I36" s="60">
        <v>4405</v>
      </c>
      <c r="J36" s="38"/>
      <c r="K36" s="38"/>
      <c r="L36" s="38"/>
      <c r="M36" s="46" t="s">
        <v>17</v>
      </c>
      <c r="N36" s="38">
        <f ca="1">SUMIF($A$13:$D$127,"lubelskie",$D$13:$D$127)</f>
        <v>1350</v>
      </c>
      <c r="O36" s="38">
        <f ca="1">SUMIF($A$13:$E$127,"lubelskie",$E$13:$E$127)</f>
        <v>50622</v>
      </c>
      <c r="P36" s="38">
        <f ca="1">SUMIF($A$13:$H$127,"lubelskie",$F$13:$F$127)</f>
        <v>59715</v>
      </c>
      <c r="Q36" s="38">
        <f ca="1">SUMIF($A$13:$H$127,"lubelskie",$G$13:$G$127)</f>
        <v>28559</v>
      </c>
      <c r="R36" s="38">
        <f ca="1">SUMIF($A$13:$H$127,"lubelskie",$H$13:$H$127)</f>
        <v>31156</v>
      </c>
      <c r="S36" s="38">
        <f>SUM(D28,D30,D32,D33)</f>
        <v>947</v>
      </c>
      <c r="T36" s="38">
        <f>SUM(D27,D29,D31)</f>
        <v>403</v>
      </c>
      <c r="U36" s="38">
        <f ca="1">SUMIF($C$27:$E$33,"wieś",$E$27:$E$33)</f>
        <v>15081</v>
      </c>
      <c r="V36" s="38">
        <f ca="1">SUMIF($C$27:$E$33,"miasto",$E$27:$E$33)</f>
        <v>35541</v>
      </c>
      <c r="W36" s="38">
        <f ca="1">SUMIF($C$27:$G$33,"wieś",$G$27:$G$33)</f>
        <v>12564</v>
      </c>
      <c r="X36" s="38">
        <f ca="1">SUMIF($C$27:$G$33,"miasto",$G$27:$G$33)</f>
        <v>15995</v>
      </c>
      <c r="Y36" s="1">
        <f ca="1">SUMIF($C$27:$H$33,"wieś",$H$27:$H$33)</f>
        <v>13546</v>
      </c>
      <c r="Z36" s="1">
        <f ca="1">SUMIF($C$27:$H$33,"miasto",$H$27:$H$33)</f>
        <v>17610</v>
      </c>
    </row>
    <row r="37" spans="1:26" x14ac:dyDescent="0.2">
      <c r="A37" s="55" t="s">
        <v>18</v>
      </c>
      <c r="B37" s="56" t="s">
        <v>11</v>
      </c>
      <c r="C37" s="57" t="s">
        <v>8</v>
      </c>
      <c r="D37" s="58">
        <v>127</v>
      </c>
      <c r="E37" s="59">
        <v>0</v>
      </c>
      <c r="F37" s="60">
        <v>2736</v>
      </c>
      <c r="G37" s="61">
        <v>1300</v>
      </c>
      <c r="H37" s="61">
        <f t="shared" si="0"/>
        <v>1436</v>
      </c>
      <c r="I37" s="60">
        <v>1872</v>
      </c>
      <c r="J37" s="38"/>
      <c r="K37" s="38"/>
      <c r="L37" s="38"/>
      <c r="M37" s="46" t="s">
        <v>18</v>
      </c>
      <c r="N37" s="38">
        <f ca="1">SUMIF($A$13:$D$127,"lubuskie",$D$13:$D$127)</f>
        <v>476</v>
      </c>
      <c r="O37" s="38">
        <f ca="1">SUMIF($A$13:$E$127,"lubuskie",$E$13:$E$127)</f>
        <v>28474</v>
      </c>
      <c r="P37" s="38">
        <f ca="1">SUMIF($A$13:$H$127,"lubuskie",$F$13:$F$127)</f>
        <v>29208</v>
      </c>
      <c r="Q37" s="38">
        <f ca="1">SUMIF($A$13:$H$127,"lubuskie",$G$13:$G$127)</f>
        <v>14053</v>
      </c>
      <c r="R37" s="38">
        <f ca="1">SUMIF($A$13:$H$127,"lubuskie",$H$13:$H$127)</f>
        <v>15155</v>
      </c>
      <c r="S37" s="38">
        <f>SUM(D35,D37,D39,D40)</f>
        <v>229</v>
      </c>
      <c r="T37" s="38">
        <f>SUM(D34,D36,D38)</f>
        <v>247</v>
      </c>
      <c r="U37" s="38">
        <f ca="1">SUMIF($C$34:$E$40,"wieś",$E$34:$E$40)</f>
        <v>5389</v>
      </c>
      <c r="V37" s="38">
        <f ca="1">SUMIF($C$34:$E$40,"miasto",$E$34:$E$40)</f>
        <v>23085</v>
      </c>
      <c r="W37" s="38">
        <f ca="1">SUMIF($C$34:$G$40,"wieś",$G$34:$G$40)</f>
        <v>3429</v>
      </c>
      <c r="X37" s="38">
        <f ca="1">SUMIF($C$34:$G$40,"miasto",$G$34:$G$40)</f>
        <v>10624</v>
      </c>
      <c r="Y37" s="10">
        <f ca="1">SUMIF($C$34:$H$40,"wieś",$H$34:$H$40)</f>
        <v>3669</v>
      </c>
      <c r="Z37" s="10">
        <f ca="1">SUMIF($C$34:$H$40,"miasto",$H$34:$H$40)</f>
        <v>11486</v>
      </c>
    </row>
    <row r="38" spans="1:26" x14ac:dyDescent="0.2">
      <c r="A38" s="55" t="s">
        <v>18</v>
      </c>
      <c r="B38" s="56" t="s">
        <v>12</v>
      </c>
      <c r="C38" s="57" t="s">
        <v>7</v>
      </c>
      <c r="D38" s="62">
        <v>11</v>
      </c>
      <c r="E38" s="63">
        <v>384</v>
      </c>
      <c r="F38" s="60">
        <v>212</v>
      </c>
      <c r="G38" s="61">
        <v>109</v>
      </c>
      <c r="H38" s="61">
        <f t="shared" si="0"/>
        <v>103</v>
      </c>
      <c r="I38" s="60">
        <v>3123</v>
      </c>
      <c r="J38" s="38"/>
      <c r="K38" s="38"/>
      <c r="L38" s="38"/>
      <c r="M38" s="46" t="s">
        <v>19</v>
      </c>
      <c r="N38" s="38">
        <f ca="1">SUMIF($A$13:$D$127,"łódzkie",$D$13:$D$127)</f>
        <v>1257</v>
      </c>
      <c r="O38" s="38">
        <f ca="1">SUMIF($A$13:$E$127,"łódzkie",$E$13:$E$127)</f>
        <v>63626</v>
      </c>
      <c r="P38" s="38">
        <f ca="1">SUMIF($A$13:$H$127,"łódzkie",$F$13:$F$127)</f>
        <v>70308</v>
      </c>
      <c r="Q38" s="38">
        <f ca="1">SUMIF($A$13:$H$127,"łódzkie",$G$13:$G$127)</f>
        <v>33780</v>
      </c>
      <c r="R38" s="38">
        <f ca="1">SUMIF($A$13:$H$127,"łódzkie",$H$13:$H$127)</f>
        <v>36528</v>
      </c>
      <c r="S38" s="38">
        <f>SUM(D42,D44,D46,D47)</f>
        <v>652</v>
      </c>
      <c r="T38" s="38">
        <f>SUM(D41,D43,D45)</f>
        <v>605</v>
      </c>
      <c r="U38" s="38">
        <f ca="1">SUMIF($C$41:$E$47,"wieś",$E$41:$E$47)</f>
        <v>13041</v>
      </c>
      <c r="V38" s="38">
        <f ca="1">SUMIF($C$41:$E$47,"miasto",$E$41:$E$47)</f>
        <v>50585</v>
      </c>
      <c r="W38" s="38">
        <f ca="1">SUMIF($C$41:$G$47,"wieś",$G$41:$G$47)</f>
        <v>10459</v>
      </c>
      <c r="X38" s="38">
        <f ca="1">SUMIF($C$41:$G$47,"miasto",$G$41:$G$47)</f>
        <v>23321</v>
      </c>
      <c r="Y38" s="1">
        <f ca="1">SUMIF($C$41:$H$47,"wieś",$H$41:$H$47)</f>
        <v>11362</v>
      </c>
      <c r="Z38" s="1">
        <f ca="1">SUMIF($C$41:$H$47,"miasto",$H$41:$H$47)</f>
        <v>25166</v>
      </c>
    </row>
    <row r="39" spans="1:26" x14ac:dyDescent="0.2">
      <c r="A39" s="55" t="s">
        <v>18</v>
      </c>
      <c r="B39" s="56" t="s">
        <v>12</v>
      </c>
      <c r="C39" s="57" t="s">
        <v>8</v>
      </c>
      <c r="D39" s="62">
        <v>25</v>
      </c>
      <c r="E39" s="63">
        <v>590</v>
      </c>
      <c r="F39" s="60">
        <v>363</v>
      </c>
      <c r="G39" s="61">
        <v>183</v>
      </c>
      <c r="H39" s="61">
        <f t="shared" si="0"/>
        <v>180</v>
      </c>
      <c r="I39" s="60">
        <v>313</v>
      </c>
      <c r="J39" s="38"/>
      <c r="K39" s="38"/>
      <c r="L39" s="38"/>
      <c r="M39" s="46" t="s">
        <v>20</v>
      </c>
      <c r="N39" s="38">
        <f ca="1">SUMIF($A$13:$D$127,"małopolskie",$D$13:$D$127)</f>
        <v>2175</v>
      </c>
      <c r="O39" s="38">
        <f ca="1">SUMIF($A$13:$E$127,"małopolskie",$E$13:$E$127)</f>
        <v>99423</v>
      </c>
      <c r="P39" s="38">
        <f ca="1">SUMIF($A$13:$H$127,"małopolskie",$F$13:$F$127)</f>
        <v>110727</v>
      </c>
      <c r="Q39" s="38">
        <f ca="1">SUMIF($A$13:$H$127,"małopolskie",$G$13:$G$127)</f>
        <v>52681</v>
      </c>
      <c r="R39" s="38">
        <f ca="1">SUMIF($A$13:$H$127,"małopolskie",$H$13:$H$127)</f>
        <v>58046</v>
      </c>
      <c r="S39" s="38">
        <f>SUM(D49,D51,D53)</f>
        <v>1365</v>
      </c>
      <c r="T39" s="38">
        <f>SUM(D48,D50,D52,D54)</f>
        <v>810</v>
      </c>
      <c r="U39" s="38">
        <f ca="1">SUMIF($C$48:$E$54,"wieś",$E$48:$E$54)</f>
        <v>38392</v>
      </c>
      <c r="V39" s="38">
        <f ca="1">SUMIF($C$48:$E$54,"miasto",$E$48:$E$54)</f>
        <v>61031</v>
      </c>
      <c r="W39" s="38">
        <f ca="1">SUMIF($C$48:$G$54,"wieś",$G$48:$G$54)</f>
        <v>24934</v>
      </c>
      <c r="X39" s="38">
        <f ca="1">SUMIF($C$48:$G$54,"miasto",$G$48:$G$54)</f>
        <v>27747</v>
      </c>
      <c r="Y39" s="1">
        <f ca="1">SUMIF($C$48:$H$54,"wieś",$H$48:$H$54)</f>
        <v>26930</v>
      </c>
      <c r="Z39" s="1">
        <f ca="1">SUMIF($C$48:$H$54,"miasto",$H$48:$H$54)</f>
        <v>31116</v>
      </c>
    </row>
    <row r="40" spans="1:26" x14ac:dyDescent="0.2">
      <c r="A40" s="64" t="s">
        <v>18</v>
      </c>
      <c r="B40" s="56" t="s">
        <v>13</v>
      </c>
      <c r="C40" s="57" t="s">
        <v>8</v>
      </c>
      <c r="D40" s="58">
        <v>3</v>
      </c>
      <c r="E40" s="59">
        <v>83</v>
      </c>
      <c r="F40" s="60">
        <v>57</v>
      </c>
      <c r="G40" s="61">
        <v>35</v>
      </c>
      <c r="H40" s="61">
        <f t="shared" si="0"/>
        <v>22</v>
      </c>
      <c r="I40" s="60">
        <v>498</v>
      </c>
      <c r="J40" s="38"/>
      <c r="K40" s="38"/>
      <c r="L40" s="38"/>
      <c r="M40" s="46" t="s">
        <v>21</v>
      </c>
      <c r="N40" s="38">
        <f ca="1">SUMIF($A$13:$D$127,"mazowieckie",$D$13:$D$127)</f>
        <v>3371</v>
      </c>
      <c r="O40" s="38">
        <f ca="1">SUMIF($A$13:$E$127,"mazowieckie",$E$13:$E$127)</f>
        <v>172382</v>
      </c>
      <c r="P40" s="38">
        <f ca="1">SUMIF($A$13:$H$127,"mazowieckie",$F$13:$F$127)</f>
        <v>182222</v>
      </c>
      <c r="Q40" s="38">
        <f ca="1">SUMIF($A$13:$H$127,"mazowieckie",$G$13:$G$127)</f>
        <v>87076</v>
      </c>
      <c r="R40" s="38">
        <f ca="1">SUMIF($A$13:$H$127,"mazowieckie",$H$13:$H$127)</f>
        <v>95146</v>
      </c>
      <c r="S40" s="38">
        <f>SUM(D56,D58,D60,D62)</f>
        <v>1505</v>
      </c>
      <c r="T40" s="38">
        <f>SUM(D55,D57,D59,D61)</f>
        <v>1866</v>
      </c>
      <c r="U40" s="38">
        <f ca="1">SUMIF($C$55:$E$62,"wieś",$E$55:$E$62)</f>
        <v>36150</v>
      </c>
      <c r="V40" s="38">
        <f ca="1">SUMIF($C$55:$E$62,"miasto",$E$55:$E$62)</f>
        <v>136232</v>
      </c>
      <c r="W40" s="38">
        <f ca="1">SUMIF($C$55:$G$62,"wieś",$G$55:$G$62)</f>
        <v>24504</v>
      </c>
      <c r="X40" s="38">
        <f ca="1">SUMIF($C$55:$G$62,"miasto",$G$55:$G$62)</f>
        <v>62572</v>
      </c>
      <c r="Y40" s="1">
        <f ca="1">SUMIF($C$55:$H$62,"wieś",$H$55:$H$62)</f>
        <v>26790</v>
      </c>
      <c r="Z40" s="1">
        <f ca="1">SUMIF($C$55:$H$62,"miasto",$H$55:$H$62)</f>
        <v>68356</v>
      </c>
    </row>
    <row r="41" spans="1:26" x14ac:dyDescent="0.2">
      <c r="A41" s="66" t="s">
        <v>19</v>
      </c>
      <c r="B41" s="56" t="s">
        <v>10</v>
      </c>
      <c r="C41" s="57" t="s">
        <v>7</v>
      </c>
      <c r="D41" s="62">
        <v>480</v>
      </c>
      <c r="E41" s="63">
        <v>49711</v>
      </c>
      <c r="F41" s="60">
        <v>45643</v>
      </c>
      <c r="G41" s="61">
        <v>22030</v>
      </c>
      <c r="H41" s="61">
        <f t="shared" si="0"/>
        <v>23613</v>
      </c>
      <c r="I41" s="60">
        <v>72</v>
      </c>
      <c r="J41" s="38"/>
      <c r="K41" s="38"/>
      <c r="L41" s="38"/>
      <c r="M41" s="46" t="s">
        <v>22</v>
      </c>
      <c r="N41" s="38">
        <f ca="1">SUMIF($A$13:$D$127,"opolskie",$D$13:$D$127)</f>
        <v>471</v>
      </c>
      <c r="O41" s="38">
        <f ca="1">SUMIF($A$13:$E$127,"opolskie",$E$13:$E$127)</f>
        <v>28833</v>
      </c>
      <c r="P41" s="38">
        <f ca="1">SUMIF($A$13:$H$127,"opolskie",$F$13:$F$127)</f>
        <v>26734</v>
      </c>
      <c r="Q41" s="38">
        <f ca="1">SUMIF($A$13:$H$127,"opolskie",$G$13:$G$127)</f>
        <v>12880</v>
      </c>
      <c r="R41" s="38">
        <f ca="1">SUMIF($A$13:$H$127,"opolskie",$H$13:$H$127)</f>
        <v>13854</v>
      </c>
      <c r="S41" s="38">
        <f>SUM(D64,D66,D68)</f>
        <v>283</v>
      </c>
      <c r="T41" s="38">
        <f>SUM(D63,D65,D67)</f>
        <v>188</v>
      </c>
      <c r="U41" s="38">
        <f ca="1">SUMIF($C$63:$E$68,"wieś",$E$63:$E$68)</f>
        <v>11112</v>
      </c>
      <c r="V41" s="38">
        <f ca="1">SUMIF($C$63:$E$68,"miasto",$E$63:$E$68)</f>
        <v>17721</v>
      </c>
      <c r="W41" s="38">
        <f ca="1">SUMIF($C$63:$G$68,"wieś",$G$63:$G$68)</f>
        <v>5179</v>
      </c>
      <c r="X41" s="38">
        <f ca="1">SUMIF($C$63:$G$68,"miasto",$G$63:$G$68)</f>
        <v>7701</v>
      </c>
      <c r="Y41" s="1">
        <f ca="1">SUMIF($C$63:$H$68,"wieś",$H$63:$H$68)</f>
        <v>5512</v>
      </c>
      <c r="Z41" s="1">
        <f ca="1">SUMIF($C$63:$H$68,"miasto",$H$63:$H$68)</f>
        <v>8342</v>
      </c>
    </row>
    <row r="42" spans="1:26" x14ac:dyDescent="0.2">
      <c r="A42" s="55" t="s">
        <v>19</v>
      </c>
      <c r="B42" s="56" t="s">
        <v>10</v>
      </c>
      <c r="C42" s="57" t="s">
        <v>8</v>
      </c>
      <c r="D42" s="62">
        <v>175</v>
      </c>
      <c r="E42" s="63">
        <v>11311</v>
      </c>
      <c r="F42" s="60">
        <v>10140</v>
      </c>
      <c r="G42" s="61">
        <v>4914</v>
      </c>
      <c r="H42" s="61">
        <f t="shared" si="0"/>
        <v>5226</v>
      </c>
      <c r="I42" s="60">
        <v>50749</v>
      </c>
      <c r="J42" s="38"/>
      <c r="K42" s="38"/>
      <c r="L42" s="38"/>
      <c r="M42" s="46" t="s">
        <v>23</v>
      </c>
      <c r="N42" s="38">
        <f ca="1">SUMIF($A$13:$D$127,"podkarpackie",$D$13:$D$127)</f>
        <v>1505</v>
      </c>
      <c r="O42" s="38">
        <f ca="1">SUMIF($A$13:$E$127,"podkarpackie",$E$13:$E$127)</f>
        <v>52202</v>
      </c>
      <c r="P42" s="38">
        <f ca="1">SUMIF($A$13:$H$127,"podkarpackie",$F$13:$F$127)</f>
        <v>61504</v>
      </c>
      <c r="Q42" s="38">
        <f ca="1">SUMIF($A$13:$H$127,"podkarpackie",$G$13:$G$127)</f>
        <v>29557</v>
      </c>
      <c r="R42" s="38">
        <f ca="1">SUMIF($A$13:$H$127,"podkarpackie",$H$13:$H$127)</f>
        <v>31947</v>
      </c>
      <c r="S42" s="38">
        <f>SUM(D70,D72,D74,D75)</f>
        <v>1093</v>
      </c>
      <c r="T42" s="38">
        <f>SUM(D69,D71,D73)</f>
        <v>412</v>
      </c>
      <c r="U42" s="38">
        <f ca="1">SUMIF($C$69:$E$75,"wieś",$E$69:$E$75)</f>
        <v>20570</v>
      </c>
      <c r="V42" s="38">
        <f ca="1">SUMIF($C$69:$E$75,"miasto",$E$69:$E$75)</f>
        <v>31632</v>
      </c>
      <c r="W42" s="38">
        <f ca="1">SUMIF($C$69:$G$75,"wieś",$G$69:$G$75)</f>
        <v>14817</v>
      </c>
      <c r="X42" s="38">
        <f ca="1">SUMIF($C$69:$G$75,"miasto",$G$69:$G$75)</f>
        <v>14740</v>
      </c>
      <c r="Y42" s="1">
        <f ca="1">SUMIF($C$69:$H$75,"wieś",$H$69:$H$75)</f>
        <v>15786</v>
      </c>
      <c r="Z42" s="1">
        <f ca="1">SUMIF($C$69:$H$75,"miasto",$H$69:$H$75)</f>
        <v>16161</v>
      </c>
    </row>
    <row r="43" spans="1:26" x14ac:dyDescent="0.2">
      <c r="A43" s="55" t="s">
        <v>19</v>
      </c>
      <c r="B43" s="56" t="s">
        <v>11</v>
      </c>
      <c r="C43" s="57" t="s">
        <v>7</v>
      </c>
      <c r="D43" s="58">
        <v>89</v>
      </c>
      <c r="E43" s="59">
        <v>0</v>
      </c>
      <c r="F43" s="60">
        <v>2297</v>
      </c>
      <c r="G43" s="61">
        <v>1045</v>
      </c>
      <c r="H43" s="61">
        <f t="shared" si="0"/>
        <v>1252</v>
      </c>
      <c r="I43" s="60">
        <v>11741</v>
      </c>
      <c r="J43" s="38"/>
      <c r="K43" s="38"/>
      <c r="L43" s="38"/>
      <c r="M43" s="46" t="s">
        <v>24</v>
      </c>
      <c r="N43" s="38">
        <f ca="1">SUMIF($A$13:$D$127,"podlaskie",$D$13:$D$127)</f>
        <v>660</v>
      </c>
      <c r="O43" s="38">
        <f ca="1">SUMIF($A$13:$E$127,"podlaskie",$E$13:$E$127)</f>
        <v>27043</v>
      </c>
      <c r="P43" s="38">
        <f ca="1">SUMIF($A$13:$H$127,"podlaskie",$F$13:$F$127)</f>
        <v>31463</v>
      </c>
      <c r="Q43" s="38">
        <f ca="1">SUMIF($A$13:$H$127,"podlaskie",$G$13:$G$127)</f>
        <v>14956</v>
      </c>
      <c r="R43" s="38">
        <f ca="1">SUMIF($A$13:$H$127,"podlaskie",$H$13:$H$127)</f>
        <v>16507</v>
      </c>
      <c r="S43" s="38">
        <f>SUM(D77,D79,D81,D82)</f>
        <v>368</v>
      </c>
      <c r="T43" s="38">
        <f>SUM(D76,D78,D80)</f>
        <v>292</v>
      </c>
      <c r="U43" s="38">
        <f ca="1">SUMIF($C$76:$E$82,"wieś",$E$76:$E$82)</f>
        <v>3946</v>
      </c>
      <c r="V43" s="38">
        <f ca="1">SUMIF($C$76:$E$82,"miasto",$E$76:$E$82)</f>
        <v>23097</v>
      </c>
      <c r="W43" s="38">
        <f ca="1">SUMIF($C$76:$G$82,"wieś",$G$76:$G$82)</f>
        <v>3643</v>
      </c>
      <c r="X43" s="38">
        <f ca="1">SUMIF($C$76:$G$82,"miasto",$G$76:$G$82)</f>
        <v>11313</v>
      </c>
      <c r="Y43" s="1">
        <f ca="1">SUMIF($C$76:$H$82,"wieś",$H$76:$H$82)</f>
        <v>4039</v>
      </c>
      <c r="Z43" s="1">
        <f ca="1">SUMIF($C$76:$H$82,"miasto",$H$76:$H$82)</f>
        <v>12468</v>
      </c>
    </row>
    <row r="44" spans="1:26" x14ac:dyDescent="0.2">
      <c r="A44" s="55" t="s">
        <v>19</v>
      </c>
      <c r="B44" s="56" t="s">
        <v>11</v>
      </c>
      <c r="C44" s="57" t="s">
        <v>8</v>
      </c>
      <c r="D44" s="62">
        <v>406</v>
      </c>
      <c r="E44" s="63">
        <v>0</v>
      </c>
      <c r="F44" s="60">
        <v>10310</v>
      </c>
      <c r="G44" s="61">
        <v>4865</v>
      </c>
      <c r="H44" s="61">
        <f t="shared" si="0"/>
        <v>5445</v>
      </c>
      <c r="I44" s="60">
        <v>3086</v>
      </c>
      <c r="J44" s="38"/>
      <c r="K44" s="38"/>
      <c r="L44" s="38"/>
      <c r="M44" s="46" t="s">
        <v>25</v>
      </c>
      <c r="N44" s="38">
        <f ca="1">SUMIF($A$13:$D$127,"pomorskie",$D$13:$D$127)</f>
        <v>1376</v>
      </c>
      <c r="O44" s="38">
        <f ca="1">SUMIF($A$13:$E$127,"pomorskie",$E$13:$E$127)</f>
        <v>63260</v>
      </c>
      <c r="P44" s="38">
        <f ca="1">SUMIF($A$13:$H$127,"pomorskie",$F$13:$F$127)</f>
        <v>70408</v>
      </c>
      <c r="Q44" s="38">
        <f ca="1">SUMIF($A$13:$H$127,"pomorskie",$G$13:$G$127)</f>
        <v>33558</v>
      </c>
      <c r="R44" s="38">
        <f ca="1">SUMIF($A$13:$H$127,"pomorskie",$H$13:$H$127)</f>
        <v>36850</v>
      </c>
      <c r="S44" s="38">
        <f>SUM(D84,D86,D88,D90)</f>
        <v>636</v>
      </c>
      <c r="T44" s="38">
        <f>SUM(D83,D85,D87,D89)</f>
        <v>740</v>
      </c>
      <c r="U44" s="38">
        <f ca="1">SUMIF($C$83:$E$90,"wieś",$E$83:$E$90)</f>
        <v>16761</v>
      </c>
      <c r="V44" s="38">
        <f ca="1">SUMIF($C$83:$E$90,"miasto",$E$83:$E$90)</f>
        <v>46499</v>
      </c>
      <c r="W44" s="38">
        <f ca="1">SUMIF($C$83:$G$90,"wieś",$G$83:$G$90)</f>
        <v>11120</v>
      </c>
      <c r="X44" s="38">
        <f ca="1">SUMIF($C$83:$G$90,"miasto",$G$83:$G$90)</f>
        <v>22438</v>
      </c>
      <c r="Y44" s="1">
        <f ca="1">SUMIF($C$83:$H$90,"wieś",$H$83:$H$90)</f>
        <v>12183</v>
      </c>
      <c r="Z44" s="1">
        <f ca="1">SUMIF($C$83:$H$90,"miasto",$H$83:$H$90)</f>
        <v>24667</v>
      </c>
    </row>
    <row r="45" spans="1:26" x14ac:dyDescent="0.2">
      <c r="A45" s="55" t="s">
        <v>19</v>
      </c>
      <c r="B45" s="56" t="s">
        <v>12</v>
      </c>
      <c r="C45" s="57" t="s">
        <v>7</v>
      </c>
      <c r="D45" s="62">
        <v>36</v>
      </c>
      <c r="E45" s="63">
        <v>874</v>
      </c>
      <c r="F45" s="60">
        <v>547</v>
      </c>
      <c r="G45" s="61">
        <v>246</v>
      </c>
      <c r="H45" s="61">
        <f t="shared" si="0"/>
        <v>301</v>
      </c>
      <c r="I45" s="60">
        <v>11746</v>
      </c>
      <c r="J45" s="38"/>
      <c r="K45" s="38"/>
      <c r="L45" s="38"/>
      <c r="M45" s="46" t="s">
        <v>26</v>
      </c>
      <c r="N45" s="38">
        <f ca="1">SUMIF($A$13:$D$127,"śląskie",$D$13:$D$127)</f>
        <v>1831</v>
      </c>
      <c r="O45" s="38">
        <f ca="1">SUMIF($A$13:$E$127,"śląskie",$E$13:$E$127)</f>
        <v>137877</v>
      </c>
      <c r="P45" s="38">
        <f ca="1">SUMIF($A$13:$H$127,"śląskie",$F$13:$F$127)</f>
        <v>132776</v>
      </c>
      <c r="Q45" s="38">
        <f ca="1">SUMIF($A$13:$H$127,"śląskie",$G$13:$G$127)</f>
        <v>63658</v>
      </c>
      <c r="R45" s="38">
        <f ca="1">SUMIF($A$13:$H$127,"śląskie",$H$13:$H$127)</f>
        <v>69118</v>
      </c>
      <c r="S45" s="38">
        <f>SUM(D92,D94,D96,D98)</f>
        <v>574</v>
      </c>
      <c r="T45" s="38">
        <f>SUM(D91,D93,D95,D97)</f>
        <v>1257</v>
      </c>
      <c r="U45" s="38">
        <f ca="1">SUMIF($C$91:$E$98,"wieś",$E$91:$E$98)</f>
        <v>28247</v>
      </c>
      <c r="V45" s="38">
        <f ca="1">SUMIF($C$91:$E$98,"miasto",$E$91:$E$98)</f>
        <v>109630</v>
      </c>
      <c r="W45" s="38">
        <f ca="1">SUMIF($C$91:$G$98,"wieś",$G$91:$G$98)</f>
        <v>14553</v>
      </c>
      <c r="X45" s="38">
        <f ca="1">SUMIF($C$91:$G$98,"miasto",$G$91:$G$98)</f>
        <v>49105</v>
      </c>
      <c r="Y45" s="1">
        <f ca="1">SUMIF($C$91:$H$98,"wieś",$H$91:$H$98)</f>
        <v>15820</v>
      </c>
      <c r="Z45" s="1">
        <f ca="1">SUMIF($C$91:$H$98,"miasto",$H$91:$H$98)</f>
        <v>53298</v>
      </c>
    </row>
    <row r="46" spans="1:26" x14ac:dyDescent="0.2">
      <c r="A46" s="55" t="s">
        <v>19</v>
      </c>
      <c r="B46" s="56" t="s">
        <v>12</v>
      </c>
      <c r="C46" s="57" t="s">
        <v>8</v>
      </c>
      <c r="D46" s="58">
        <v>64</v>
      </c>
      <c r="E46" s="59">
        <v>1582</v>
      </c>
      <c r="F46" s="60">
        <v>1250</v>
      </c>
      <c r="G46" s="61">
        <v>615</v>
      </c>
      <c r="H46" s="61">
        <f t="shared" si="0"/>
        <v>635</v>
      </c>
      <c r="I46" s="60">
        <v>631</v>
      </c>
      <c r="J46" s="38"/>
      <c r="K46" s="38"/>
      <c r="L46" s="38"/>
      <c r="M46" s="46" t="s">
        <v>27</v>
      </c>
      <c r="N46" s="38">
        <f ca="1">SUMIF($A$13:$D$127,"świętokrzyskie",$D$13:$D$127)</f>
        <v>796</v>
      </c>
      <c r="O46" s="38">
        <f ca="1">SUMIF($A$13:$E$127,"świętokrzyskie",$E$13:$E$127)</f>
        <v>26860</v>
      </c>
      <c r="P46" s="38">
        <f ca="1">SUMIF($A$13:$H$127,"świętokrzyskie",$F$13:$F$127)</f>
        <v>32081</v>
      </c>
      <c r="Q46" s="38">
        <f ca="1">SUMIF($A$13:$H$127,"świętokrzyskie",$G$13:$G$127)</f>
        <v>15294</v>
      </c>
      <c r="R46" s="38">
        <f ca="1">SUMIF($A$13:$H$127,"świętokrzyskie",$H$13:$H$127)</f>
        <v>16787</v>
      </c>
      <c r="S46" s="38">
        <f>SUM(D100,D102,D104,D105)</f>
        <v>576</v>
      </c>
      <c r="T46" s="38">
        <f>SUM(D99,D101,D103)</f>
        <v>220</v>
      </c>
      <c r="U46" s="38">
        <f ca="1">SUMIF($C$99:$E$105,"wieś",$E$99:$E$105)</f>
        <v>10019</v>
      </c>
      <c r="V46" s="38">
        <f ca="1">SUMIF($C$99:$E$105,"miasto",$E$99:$E$105)</f>
        <v>16841</v>
      </c>
      <c r="W46" s="38">
        <f ca="1">SUMIF($C$99:$G$105,"wieś",$G$99:$G$105)</f>
        <v>7107</v>
      </c>
      <c r="X46" s="38">
        <f ca="1">SUMIF($C$99:$G$105,"miasto",$G$99:$G$105)</f>
        <v>8187</v>
      </c>
      <c r="Y46" s="1">
        <f ca="1">SUMIF($C$99:$H$105,"wieś",$H$99:$H$105)</f>
        <v>7800</v>
      </c>
      <c r="Z46" s="1">
        <f ca="1">SUMIF($C$99:$H$105,"miasto",$H$99:$H$105)</f>
        <v>8987</v>
      </c>
    </row>
    <row r="47" spans="1:26" x14ac:dyDescent="0.2">
      <c r="A47" s="64" t="s">
        <v>19</v>
      </c>
      <c r="B47" s="56" t="s">
        <v>13</v>
      </c>
      <c r="C47" s="57" t="s">
        <v>8</v>
      </c>
      <c r="D47" s="62">
        <v>7</v>
      </c>
      <c r="E47" s="63">
        <v>148</v>
      </c>
      <c r="F47" s="60">
        <v>121</v>
      </c>
      <c r="G47" s="61">
        <v>65</v>
      </c>
      <c r="H47" s="61">
        <f t="shared" si="0"/>
        <v>56</v>
      </c>
      <c r="I47" s="60">
        <v>1436</v>
      </c>
      <c r="J47" s="38"/>
      <c r="K47" s="38"/>
      <c r="L47" s="38"/>
      <c r="M47" s="46" t="s">
        <v>28</v>
      </c>
      <c r="N47" s="38">
        <f ca="1">SUMIF($A$13:$D$127,"warmińsko-mazurskie",$D$13:$D$127)</f>
        <v>765</v>
      </c>
      <c r="O47" s="38">
        <f ca="1">SUMIF($A$13:$E$127,"warmińsko-mazurskie",$E$13:$E$127)</f>
        <v>33959</v>
      </c>
      <c r="P47" s="38">
        <f ca="1">SUMIF($A$13:$H$127,"warmińsko-mazurskie",$F$13:$F$127)</f>
        <v>37870</v>
      </c>
      <c r="Q47" s="38">
        <f ca="1">SUMIF($A$13:$H$127,"warmińsko-mazurskie",$G$13:$G$127)</f>
        <v>18194</v>
      </c>
      <c r="R47" s="38">
        <f ca="1">SUMIF($A$13:$H$127,"warmińsko-mazurskie",$H$13:$H$127)</f>
        <v>19676</v>
      </c>
      <c r="S47" s="38">
        <f>SUM(D107,D109,D111,D113)</f>
        <v>415</v>
      </c>
      <c r="T47" s="38">
        <f>SUM(D106,D108,D110,D112)</f>
        <v>350</v>
      </c>
      <c r="U47" s="38">
        <f ca="1">SUMIF($C$106:$E$113,"wieś",$E$106:$E$113)</f>
        <v>5993</v>
      </c>
      <c r="V47" s="38">
        <f ca="1">SUMIF($C$106:$E$113,"miasto",$E$106:$E$113)</f>
        <v>27966</v>
      </c>
      <c r="W47" s="38">
        <f ca="1">SUMIF($C$106:$G$113,"wieś",$G$106:$G$113)</f>
        <v>5104</v>
      </c>
      <c r="X47" s="38">
        <f ca="1">SUMIF($C$106:$G$113,"miasto",$G$106:$G$113)</f>
        <v>13090</v>
      </c>
      <c r="Y47" s="1">
        <f ca="1">SUMIF($C$106:$H$113,"wieś",$H$106:$H$113)</f>
        <v>5551</v>
      </c>
      <c r="Z47" s="1">
        <f ca="1">SUMIF($C$106:$H$113,"miasto",$H$106:$H$113)</f>
        <v>14125</v>
      </c>
    </row>
    <row r="48" spans="1:26" x14ac:dyDescent="0.2">
      <c r="A48" s="66" t="s">
        <v>20</v>
      </c>
      <c r="B48" s="56" t="s">
        <v>10</v>
      </c>
      <c r="C48" s="57" t="s">
        <v>7</v>
      </c>
      <c r="D48" s="62">
        <v>631</v>
      </c>
      <c r="E48" s="63">
        <v>59760</v>
      </c>
      <c r="F48" s="60">
        <v>53546</v>
      </c>
      <c r="G48" s="61">
        <v>25315</v>
      </c>
      <c r="H48" s="61">
        <f t="shared" si="0"/>
        <v>28231</v>
      </c>
      <c r="I48" s="60">
        <v>139</v>
      </c>
      <c r="J48" s="38"/>
      <c r="K48" s="38"/>
      <c r="L48" s="38"/>
      <c r="M48" s="46" t="s">
        <v>29</v>
      </c>
      <c r="N48" s="38">
        <f ca="1">SUMIF($A$13:$D$127,"wielkopolskie",$D$13:$D$127)</f>
        <v>1849</v>
      </c>
      <c r="O48" s="38">
        <f ca="1">SUMIF($A$13:$E$127,"wielkopolskie",$E$13:$E$127)</f>
        <v>112388</v>
      </c>
      <c r="P48" s="38">
        <f ca="1">SUMIF($A$13:$H$127,"wielkopolskie",$F$13:$F$127)</f>
        <v>113309</v>
      </c>
      <c r="Q48" s="38">
        <f ca="1">SUMIF($A$13:$H$127,"wielkopolskie",$G$13:$G$127)</f>
        <v>54620</v>
      </c>
      <c r="R48" s="38">
        <f ca="1">SUMIF($A$13:$H$127,"wielkopolskie",$H$13:$H$127)</f>
        <v>58689</v>
      </c>
      <c r="S48" s="38">
        <f>SUM(D115,D117,D119,D121)</f>
        <v>955</v>
      </c>
      <c r="T48" s="38">
        <f>SUM(D114,D116,D118,D120)</f>
        <v>894</v>
      </c>
      <c r="U48" s="38">
        <f ca="1">SUMIF($C$114:$E$121,"wieś",$E$114:$E$121)</f>
        <v>35749</v>
      </c>
      <c r="V48" s="38">
        <f ca="1">SUMIF($C$114:$E$121,"miasto",$E$114:$E$121)</f>
        <v>76639</v>
      </c>
      <c r="W48" s="38">
        <f ca="1">SUMIF($C$114:$G$121,"wieś",$G$114:$G$121)</f>
        <v>20249</v>
      </c>
      <c r="X48" s="38">
        <f ca="1">SUMIF($C$114:$G$121,"miasto",$G$114:$G$121)</f>
        <v>34371</v>
      </c>
      <c r="Y48" s="1">
        <f ca="1">SUMIF($C$114:$H$121,"wieś",$H$114:$H$121)</f>
        <v>21816</v>
      </c>
      <c r="Z48" s="1">
        <f ca="1">SUMIF($C$114:$H$121,"miasto",$H$114:$H$121)</f>
        <v>36873</v>
      </c>
    </row>
    <row r="49" spans="1:26" x14ac:dyDescent="0.2">
      <c r="A49" s="55" t="s">
        <v>20</v>
      </c>
      <c r="B49" s="56" t="s">
        <v>10</v>
      </c>
      <c r="C49" s="57" t="s">
        <v>8</v>
      </c>
      <c r="D49" s="58">
        <v>585</v>
      </c>
      <c r="E49" s="59">
        <v>37130</v>
      </c>
      <c r="F49" s="60">
        <v>33377</v>
      </c>
      <c r="G49" s="61">
        <v>16148</v>
      </c>
      <c r="H49" s="61">
        <f t="shared" si="0"/>
        <v>17229</v>
      </c>
      <c r="I49" s="60">
        <v>60003</v>
      </c>
      <c r="J49" s="38"/>
      <c r="K49" s="38"/>
      <c r="L49" s="38"/>
      <c r="M49" s="46" t="s">
        <v>30</v>
      </c>
      <c r="N49" s="38">
        <f ca="1">SUMIF($A$13:$D$127,"zachodniopomorskie",$D$13:$D$127)</f>
        <v>796</v>
      </c>
      <c r="O49" s="38">
        <f ca="1">SUMIF($A$13:$E$127,"zachodniopomorskie",$E$13:$E$127)</f>
        <v>40967</v>
      </c>
      <c r="P49" s="38">
        <f ca="1">SUMIF($A$13:$H$127,"zachodniopomorskie",$F$13:$F$127)</f>
        <v>44877</v>
      </c>
      <c r="Q49" s="38">
        <f ca="1">SUMIF($A$13:$H$127,"zachodniopomorskie",$G$13:$G$127)</f>
        <v>21484</v>
      </c>
      <c r="R49" s="38">
        <f ca="1">SUMIF($A$13:$H$127,"zachodniopomorskie",$H$13:$H$127)</f>
        <v>23393</v>
      </c>
      <c r="S49" s="38">
        <f>SUM(D123,D125,D127)</f>
        <v>347</v>
      </c>
      <c r="T49" s="38">
        <f>SUM(D122,D124,D126)</f>
        <v>449</v>
      </c>
      <c r="U49" s="38">
        <f ca="1">SUMIF($C$122:$E$127,"wieś",$E$122:$E$127)</f>
        <v>5705</v>
      </c>
      <c r="V49" s="38">
        <f ca="1">SUMIF($C$122:$E$127,"miasto",$E$122:$E$127)</f>
        <v>35262</v>
      </c>
      <c r="W49" s="38">
        <f ca="1">SUMIF($C$122:$G$127,"wieś",$G$122:$G$127)</f>
        <v>4394</v>
      </c>
      <c r="X49" s="38">
        <f ca="1">SUMIF($C$122:$G$127,"miasto",$G$122:$G$127)</f>
        <v>17090</v>
      </c>
      <c r="Y49" s="1">
        <f ca="1">SUMIF($C$122:$H$127,"wieś",$H$122:$H$127)</f>
        <v>4663</v>
      </c>
      <c r="Z49" s="1">
        <f ca="1">SUMIF($C$122:$H$127,"miasto",$H$122:$H$127)</f>
        <v>18730</v>
      </c>
    </row>
    <row r="50" spans="1:26" x14ac:dyDescent="0.2">
      <c r="A50" s="55" t="s">
        <v>20</v>
      </c>
      <c r="B50" s="56" t="s">
        <v>11</v>
      </c>
      <c r="C50" s="57" t="s">
        <v>7</v>
      </c>
      <c r="D50" s="62">
        <v>130</v>
      </c>
      <c r="E50" s="63">
        <v>0</v>
      </c>
      <c r="F50" s="60">
        <v>4364</v>
      </c>
      <c r="G50" s="61">
        <v>1980</v>
      </c>
      <c r="H50" s="61">
        <f t="shared" si="0"/>
        <v>2384</v>
      </c>
      <c r="I50" s="60">
        <v>38021</v>
      </c>
      <c r="J50" s="38"/>
      <c r="K50" s="38"/>
      <c r="L50" s="38"/>
      <c r="M50" s="11" t="s">
        <v>58</v>
      </c>
      <c r="N50" s="11">
        <f t="shared" ref="N50:Z50" ca="1" si="1">SUM(N34:N49)</f>
        <v>21115</v>
      </c>
      <c r="O50" s="11">
        <f t="shared" ca="1" si="1"/>
        <v>1068975</v>
      </c>
      <c r="P50" s="11">
        <f t="shared" ca="1" si="1"/>
        <v>1140605</v>
      </c>
      <c r="Q50" s="11">
        <f t="shared" ca="1" si="1"/>
        <v>546072</v>
      </c>
      <c r="R50" s="11">
        <f t="shared" ca="1" si="1"/>
        <v>594533</v>
      </c>
      <c r="S50" s="11">
        <f t="shared" si="1"/>
        <v>11095</v>
      </c>
      <c r="T50" s="11">
        <f t="shared" si="1"/>
        <v>10020</v>
      </c>
      <c r="U50" s="11">
        <f t="shared" ca="1" si="1"/>
        <v>272973</v>
      </c>
      <c r="V50" s="11">
        <f t="shared" ca="1" si="1"/>
        <v>796002</v>
      </c>
      <c r="W50" s="11">
        <f t="shared" ca="1" si="1"/>
        <v>179915</v>
      </c>
      <c r="X50" s="11">
        <f t="shared" ca="1" si="1"/>
        <v>366157</v>
      </c>
      <c r="Y50" s="11">
        <f t="shared" ca="1" si="1"/>
        <v>194955</v>
      </c>
      <c r="Z50" s="11">
        <f t="shared" ca="1" si="1"/>
        <v>399578</v>
      </c>
    </row>
    <row r="51" spans="1:26" x14ac:dyDescent="0.2">
      <c r="A51" s="55" t="s">
        <v>20</v>
      </c>
      <c r="B51" s="56" t="s">
        <v>11</v>
      </c>
      <c r="C51" s="57" t="s">
        <v>8</v>
      </c>
      <c r="D51" s="62">
        <v>733</v>
      </c>
      <c r="E51" s="63">
        <v>0</v>
      </c>
      <c r="F51" s="60">
        <v>17554</v>
      </c>
      <c r="G51" s="61">
        <v>8328</v>
      </c>
      <c r="H51" s="61">
        <f t="shared" si="0"/>
        <v>9226</v>
      </c>
      <c r="I51" s="60">
        <v>4390</v>
      </c>
      <c r="J51" s="38"/>
      <c r="K51" s="38"/>
      <c r="L51" s="38"/>
      <c r="M51" s="9" t="s">
        <v>65</v>
      </c>
      <c r="N51" s="9">
        <f t="shared" ref="N51:Z51" ca="1" si="2">AVERAGE(N34:N49)</f>
        <v>1319.6875</v>
      </c>
      <c r="O51" s="9">
        <f t="shared" ca="1" si="2"/>
        <v>66810.9375</v>
      </c>
      <c r="P51" s="9">
        <f t="shared" ca="1" si="2"/>
        <v>71287.8125</v>
      </c>
      <c r="Q51" s="9">
        <f t="shared" ca="1" si="2"/>
        <v>34129.5</v>
      </c>
      <c r="R51" s="9">
        <f t="shared" ca="1" si="2"/>
        <v>37158.3125</v>
      </c>
      <c r="S51" s="9">
        <f t="shared" si="2"/>
        <v>693.4375</v>
      </c>
      <c r="T51" s="9">
        <f t="shared" si="2"/>
        <v>626.25</v>
      </c>
      <c r="U51" s="9">
        <f t="shared" ca="1" si="2"/>
        <v>17060.8125</v>
      </c>
      <c r="V51" s="9">
        <f t="shared" ca="1" si="2"/>
        <v>49750.125</v>
      </c>
      <c r="W51" s="9">
        <f t="shared" ca="1" si="2"/>
        <v>11244.6875</v>
      </c>
      <c r="X51" s="9">
        <f t="shared" ca="1" si="2"/>
        <v>22884.8125</v>
      </c>
      <c r="Y51" s="9">
        <f t="shared" ca="1" si="2"/>
        <v>12184.6875</v>
      </c>
      <c r="Z51" s="9">
        <f t="shared" ca="1" si="2"/>
        <v>24973.625</v>
      </c>
    </row>
    <row r="52" spans="1:26" x14ac:dyDescent="0.2">
      <c r="A52" s="55" t="s">
        <v>20</v>
      </c>
      <c r="B52" s="56" t="s">
        <v>12</v>
      </c>
      <c r="C52" s="57" t="s">
        <v>7</v>
      </c>
      <c r="D52" s="58">
        <v>48</v>
      </c>
      <c r="E52" s="59">
        <v>1196</v>
      </c>
      <c r="F52" s="60">
        <v>883</v>
      </c>
      <c r="G52" s="61">
        <v>429</v>
      </c>
      <c r="H52" s="61">
        <f t="shared" si="0"/>
        <v>454</v>
      </c>
      <c r="I52" s="60">
        <v>18890</v>
      </c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spans="1:26" x14ac:dyDescent="0.2">
      <c r="A53" s="55" t="s">
        <v>20</v>
      </c>
      <c r="B53" s="56" t="s">
        <v>12</v>
      </c>
      <c r="C53" s="57" t="s">
        <v>8</v>
      </c>
      <c r="D53" s="62">
        <v>47</v>
      </c>
      <c r="E53" s="63">
        <v>1262</v>
      </c>
      <c r="F53" s="60">
        <v>933</v>
      </c>
      <c r="G53" s="61">
        <v>458</v>
      </c>
      <c r="H53" s="61">
        <f t="shared" si="0"/>
        <v>475</v>
      </c>
      <c r="I53" s="60">
        <v>867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</row>
    <row r="54" spans="1:26" x14ac:dyDescent="0.2">
      <c r="A54" s="64" t="s">
        <v>20</v>
      </c>
      <c r="B54" s="56" t="s">
        <v>13</v>
      </c>
      <c r="C54" s="57" t="s">
        <v>7</v>
      </c>
      <c r="D54" s="62">
        <v>1</v>
      </c>
      <c r="E54" s="63">
        <v>75</v>
      </c>
      <c r="F54" s="60">
        <v>70</v>
      </c>
      <c r="G54" s="61">
        <v>23</v>
      </c>
      <c r="H54" s="61">
        <f t="shared" si="0"/>
        <v>47</v>
      </c>
      <c r="I54" s="60">
        <v>1378</v>
      </c>
      <c r="J54" s="38"/>
      <c r="K54" s="38"/>
      <c r="L54" s="38"/>
      <c r="M54" s="38"/>
      <c r="N54" s="38"/>
      <c r="O54" s="38"/>
      <c r="P54" s="38"/>
      <c r="Q54" s="38"/>
      <c r="R54" s="38"/>
      <c r="S54" s="38"/>
    </row>
    <row r="55" spans="1:26" x14ac:dyDescent="0.2">
      <c r="A55" s="66" t="s">
        <v>21</v>
      </c>
      <c r="B55" s="56" t="s">
        <v>10</v>
      </c>
      <c r="C55" s="57" t="s">
        <v>7</v>
      </c>
      <c r="D55" s="58">
        <v>1353</v>
      </c>
      <c r="E55" s="59">
        <v>131224</v>
      </c>
      <c r="F55" s="60">
        <v>115470</v>
      </c>
      <c r="G55" s="61">
        <v>55672</v>
      </c>
      <c r="H55" s="61">
        <f t="shared" si="0"/>
        <v>59798</v>
      </c>
      <c r="I55" s="60">
        <v>65</v>
      </c>
      <c r="J55" s="38"/>
      <c r="K55" s="38"/>
      <c r="L55" s="38"/>
      <c r="M55" s="38"/>
      <c r="N55" s="38"/>
      <c r="O55" s="38"/>
      <c r="P55" s="38"/>
      <c r="Q55" s="38"/>
      <c r="R55" s="38"/>
      <c r="S55" s="38"/>
    </row>
    <row r="56" spans="1:26" x14ac:dyDescent="0.2">
      <c r="A56" s="55" t="s">
        <v>21</v>
      </c>
      <c r="B56" s="56" t="s">
        <v>10</v>
      </c>
      <c r="C56" s="57" t="s">
        <v>8</v>
      </c>
      <c r="D56" s="62">
        <v>503</v>
      </c>
      <c r="E56" s="63">
        <v>32817</v>
      </c>
      <c r="F56" s="60">
        <v>27843</v>
      </c>
      <c r="G56" s="61">
        <v>13397</v>
      </c>
      <c r="H56" s="61">
        <f t="shared" si="0"/>
        <v>14446</v>
      </c>
      <c r="I56" s="60">
        <v>125847</v>
      </c>
      <c r="J56" s="38"/>
      <c r="K56" s="38"/>
      <c r="L56" s="38"/>
      <c r="M56" s="38"/>
      <c r="N56" s="38"/>
      <c r="O56" s="38"/>
      <c r="P56" s="38"/>
      <c r="Q56" s="38"/>
      <c r="R56" s="38"/>
      <c r="S56" s="38"/>
    </row>
    <row r="57" spans="1:26" x14ac:dyDescent="0.2">
      <c r="A57" s="55" t="s">
        <v>21</v>
      </c>
      <c r="B57" s="56" t="s">
        <v>11</v>
      </c>
      <c r="C57" s="57" t="s">
        <v>7</v>
      </c>
      <c r="D57" s="62">
        <v>297</v>
      </c>
      <c r="E57" s="63">
        <v>0</v>
      </c>
      <c r="F57" s="60">
        <v>12330</v>
      </c>
      <c r="G57" s="61">
        <v>5452</v>
      </c>
      <c r="H57" s="61">
        <f t="shared" si="0"/>
        <v>6878</v>
      </c>
      <c r="I57" s="60">
        <v>32516</v>
      </c>
      <c r="J57" s="38"/>
      <c r="K57" s="38"/>
      <c r="L57" s="38"/>
      <c r="M57" s="38"/>
      <c r="N57" s="38"/>
      <c r="O57" s="38"/>
      <c r="P57" s="38"/>
      <c r="Q57" s="38"/>
      <c r="R57" s="38"/>
      <c r="S57" s="38"/>
    </row>
    <row r="58" spans="1:26" x14ac:dyDescent="0.2">
      <c r="A58" s="55" t="s">
        <v>21</v>
      </c>
      <c r="B58" s="56" t="s">
        <v>11</v>
      </c>
      <c r="C58" s="57" t="s">
        <v>8</v>
      </c>
      <c r="D58" s="58">
        <v>855</v>
      </c>
      <c r="E58" s="59">
        <v>0</v>
      </c>
      <c r="F58" s="60">
        <v>20925</v>
      </c>
      <c r="G58" s="61">
        <v>9873</v>
      </c>
      <c r="H58" s="61">
        <f t="shared" si="0"/>
        <v>11052</v>
      </c>
      <c r="I58" s="60">
        <v>19746</v>
      </c>
      <c r="J58" s="38"/>
      <c r="K58" s="38"/>
      <c r="L58" s="38"/>
      <c r="M58" s="38"/>
      <c r="N58" s="38"/>
      <c r="O58" s="38"/>
      <c r="P58" s="38"/>
      <c r="Q58" s="38"/>
      <c r="R58" s="38"/>
      <c r="S58" s="38"/>
    </row>
    <row r="59" spans="1:26" x14ac:dyDescent="0.2">
      <c r="A59" s="55" t="s">
        <v>21</v>
      </c>
      <c r="B59" s="56" t="s">
        <v>12</v>
      </c>
      <c r="C59" s="57" t="s">
        <v>7</v>
      </c>
      <c r="D59" s="62">
        <v>211</v>
      </c>
      <c r="E59" s="63">
        <v>4916</v>
      </c>
      <c r="F59" s="60">
        <v>3073</v>
      </c>
      <c r="G59" s="61">
        <v>1422</v>
      </c>
      <c r="H59" s="61">
        <f t="shared" si="0"/>
        <v>1651</v>
      </c>
      <c r="I59" s="60">
        <v>23777</v>
      </c>
      <c r="J59" s="38"/>
      <c r="K59" s="38"/>
      <c r="L59" s="38"/>
      <c r="M59" s="38"/>
      <c r="N59" s="38"/>
      <c r="O59" s="38"/>
      <c r="P59" s="38"/>
      <c r="Q59" s="38"/>
      <c r="R59" s="38"/>
      <c r="S59" s="38"/>
    </row>
    <row r="60" spans="1:26" x14ac:dyDescent="0.2">
      <c r="A60" s="55" t="s">
        <v>21</v>
      </c>
      <c r="B60" s="56" t="s">
        <v>12</v>
      </c>
      <c r="C60" s="57" t="s">
        <v>8</v>
      </c>
      <c r="D60" s="62">
        <v>143</v>
      </c>
      <c r="E60" s="63">
        <v>3269</v>
      </c>
      <c r="F60" s="60">
        <v>2467</v>
      </c>
      <c r="G60" s="61">
        <v>1205</v>
      </c>
      <c r="H60" s="61">
        <f t="shared" si="0"/>
        <v>1262</v>
      </c>
      <c r="I60" s="60">
        <v>3359</v>
      </c>
      <c r="J60" s="38"/>
      <c r="K60" s="38"/>
      <c r="L60" s="38"/>
      <c r="M60" s="38"/>
      <c r="N60" s="38"/>
      <c r="O60" s="38"/>
      <c r="P60" s="38"/>
      <c r="Q60" s="38"/>
      <c r="R60" s="38"/>
      <c r="S60" s="38"/>
    </row>
    <row r="61" spans="1:26" x14ac:dyDescent="0.2">
      <c r="A61" s="55" t="s">
        <v>21</v>
      </c>
      <c r="B61" s="56" t="s">
        <v>13</v>
      </c>
      <c r="C61" s="57" t="s">
        <v>7</v>
      </c>
      <c r="D61" s="58">
        <v>5</v>
      </c>
      <c r="E61" s="59">
        <v>92</v>
      </c>
      <c r="F61" s="60">
        <v>55</v>
      </c>
      <c r="G61" s="61">
        <v>26</v>
      </c>
      <c r="H61" s="61">
        <f t="shared" si="0"/>
        <v>29</v>
      </c>
      <c r="I61" s="60">
        <v>2502</v>
      </c>
      <c r="J61" s="38"/>
      <c r="K61" s="38"/>
      <c r="L61" s="38"/>
      <c r="M61" s="38"/>
      <c r="N61" s="38"/>
      <c r="O61" s="38"/>
      <c r="P61" s="38"/>
      <c r="Q61" s="38"/>
      <c r="R61" s="38"/>
      <c r="S61" s="38"/>
    </row>
    <row r="62" spans="1:26" x14ac:dyDescent="0.2">
      <c r="A62" s="64" t="s">
        <v>21</v>
      </c>
      <c r="B62" s="56" t="s">
        <v>13</v>
      </c>
      <c r="C62" s="57" t="s">
        <v>8</v>
      </c>
      <c r="D62" s="62">
        <v>4</v>
      </c>
      <c r="E62" s="63">
        <v>64</v>
      </c>
      <c r="F62" s="60">
        <v>59</v>
      </c>
      <c r="G62" s="61">
        <v>29</v>
      </c>
      <c r="H62" s="61">
        <f t="shared" si="0"/>
        <v>30</v>
      </c>
      <c r="I62" s="60">
        <v>18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</row>
    <row r="63" spans="1:26" x14ac:dyDescent="0.2">
      <c r="A63" s="66" t="s">
        <v>22</v>
      </c>
      <c r="B63" s="56" t="s">
        <v>10</v>
      </c>
      <c r="C63" s="57" t="s">
        <v>7</v>
      </c>
      <c r="D63" s="62">
        <v>169</v>
      </c>
      <c r="E63" s="63">
        <v>17507</v>
      </c>
      <c r="F63" s="60">
        <v>15642</v>
      </c>
      <c r="G63" s="61">
        <v>7515</v>
      </c>
      <c r="H63" s="61">
        <f t="shared" si="0"/>
        <v>8127</v>
      </c>
      <c r="I63" s="60">
        <v>48</v>
      </c>
      <c r="J63" s="38"/>
      <c r="K63" s="38"/>
      <c r="L63" s="38"/>
      <c r="M63" s="38"/>
      <c r="N63" s="38"/>
      <c r="O63" s="38"/>
      <c r="P63" s="38"/>
      <c r="Q63" s="38"/>
      <c r="R63" s="38"/>
      <c r="S63" s="38"/>
    </row>
    <row r="64" spans="1:26" x14ac:dyDescent="0.2">
      <c r="A64" s="55" t="s">
        <v>22</v>
      </c>
      <c r="B64" s="56" t="s">
        <v>10</v>
      </c>
      <c r="C64" s="57" t="s">
        <v>8</v>
      </c>
      <c r="D64" s="58">
        <v>192</v>
      </c>
      <c r="E64" s="59">
        <v>10918</v>
      </c>
      <c r="F64" s="60">
        <v>8324</v>
      </c>
      <c r="G64" s="61">
        <v>4025</v>
      </c>
      <c r="H64" s="61">
        <f t="shared" si="0"/>
        <v>4299</v>
      </c>
      <c r="I64" s="60">
        <v>17672</v>
      </c>
      <c r="J64" s="38"/>
      <c r="K64" s="38"/>
      <c r="L64" s="38"/>
      <c r="M64" s="38"/>
      <c r="N64" s="38"/>
      <c r="O64" s="38"/>
      <c r="P64" s="38"/>
      <c r="Q64" s="38"/>
      <c r="R64" s="38"/>
      <c r="S64" s="38"/>
    </row>
    <row r="65" spans="1:19" x14ac:dyDescent="0.2">
      <c r="A65" s="55" t="s">
        <v>22</v>
      </c>
      <c r="B65" s="56" t="s">
        <v>11</v>
      </c>
      <c r="C65" s="57" t="s">
        <v>7</v>
      </c>
      <c r="D65" s="62">
        <v>9</v>
      </c>
      <c r="E65" s="63">
        <v>0</v>
      </c>
      <c r="F65" s="60">
        <v>259</v>
      </c>
      <c r="G65" s="61">
        <v>103</v>
      </c>
      <c r="H65" s="61">
        <f t="shared" si="0"/>
        <v>156</v>
      </c>
      <c r="I65" s="60">
        <v>9722</v>
      </c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1:19" x14ac:dyDescent="0.2">
      <c r="A66" s="55" t="s">
        <v>22</v>
      </c>
      <c r="B66" s="56" t="s">
        <v>11</v>
      </c>
      <c r="C66" s="57" t="s">
        <v>8</v>
      </c>
      <c r="D66" s="62">
        <v>87</v>
      </c>
      <c r="E66" s="63">
        <v>0</v>
      </c>
      <c r="F66" s="60">
        <v>2193</v>
      </c>
      <c r="G66" s="61">
        <v>1074</v>
      </c>
      <c r="H66" s="61">
        <f t="shared" si="0"/>
        <v>1119</v>
      </c>
      <c r="I66" s="60">
        <v>431</v>
      </c>
      <c r="J66" s="38"/>
      <c r="K66" s="38"/>
      <c r="L66" s="38"/>
      <c r="M66" s="38"/>
      <c r="N66" s="38"/>
      <c r="O66" s="38"/>
      <c r="P66" s="38"/>
      <c r="Q66" s="38"/>
      <c r="R66" s="38"/>
      <c r="S66" s="38"/>
    </row>
    <row r="67" spans="1:19" x14ac:dyDescent="0.2">
      <c r="A67" s="55" t="s">
        <v>22</v>
      </c>
      <c r="B67" s="56" t="s">
        <v>12</v>
      </c>
      <c r="C67" s="57" t="s">
        <v>7</v>
      </c>
      <c r="D67" s="58">
        <v>10</v>
      </c>
      <c r="E67" s="59">
        <v>214</v>
      </c>
      <c r="F67" s="60">
        <v>142</v>
      </c>
      <c r="G67" s="61">
        <v>83</v>
      </c>
      <c r="H67" s="61">
        <f t="shared" si="0"/>
        <v>59</v>
      </c>
      <c r="I67" s="60">
        <v>2543</v>
      </c>
      <c r="J67" s="38"/>
      <c r="K67" s="38"/>
      <c r="L67" s="38"/>
      <c r="M67" s="38"/>
      <c r="N67" s="38"/>
      <c r="O67" s="38"/>
      <c r="P67" s="38"/>
      <c r="Q67" s="38"/>
      <c r="R67" s="38"/>
      <c r="S67" s="38"/>
    </row>
    <row r="68" spans="1:19" x14ac:dyDescent="0.2">
      <c r="A68" s="64" t="s">
        <v>22</v>
      </c>
      <c r="B68" s="56" t="s">
        <v>12</v>
      </c>
      <c r="C68" s="57" t="s">
        <v>8</v>
      </c>
      <c r="D68" s="62">
        <v>4</v>
      </c>
      <c r="E68" s="63">
        <v>194</v>
      </c>
      <c r="F68" s="60">
        <v>174</v>
      </c>
      <c r="G68" s="61">
        <v>80</v>
      </c>
      <c r="H68" s="61">
        <f t="shared" si="0"/>
        <v>94</v>
      </c>
      <c r="I68" s="60">
        <v>160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</row>
    <row r="69" spans="1:19" x14ac:dyDescent="0.2">
      <c r="A69" s="66" t="s">
        <v>23</v>
      </c>
      <c r="B69" s="56" t="s">
        <v>10</v>
      </c>
      <c r="C69" s="57" t="s">
        <v>7</v>
      </c>
      <c r="D69" s="62">
        <v>328</v>
      </c>
      <c r="E69" s="63">
        <v>31239</v>
      </c>
      <c r="F69" s="60">
        <v>28838</v>
      </c>
      <c r="G69" s="61">
        <v>13833</v>
      </c>
      <c r="H69" s="61">
        <f t="shared" si="0"/>
        <v>15005</v>
      </c>
      <c r="I69" s="60">
        <v>239</v>
      </c>
      <c r="J69" s="38"/>
      <c r="K69" s="38"/>
      <c r="L69" s="38"/>
      <c r="M69" s="38"/>
      <c r="N69" s="38"/>
      <c r="O69" s="38"/>
      <c r="P69" s="38"/>
      <c r="Q69" s="38"/>
      <c r="R69" s="38"/>
      <c r="S69" s="38"/>
    </row>
    <row r="70" spans="1:19" x14ac:dyDescent="0.2">
      <c r="A70" s="55" t="s">
        <v>23</v>
      </c>
      <c r="B70" s="56" t="s">
        <v>10</v>
      </c>
      <c r="C70" s="57" t="s">
        <v>8</v>
      </c>
      <c r="D70" s="58">
        <v>291</v>
      </c>
      <c r="E70" s="59">
        <v>17344</v>
      </c>
      <c r="F70" s="60">
        <v>15210</v>
      </c>
      <c r="G70" s="61">
        <v>7399</v>
      </c>
      <c r="H70" s="61">
        <f t="shared" si="0"/>
        <v>7811</v>
      </c>
      <c r="I70" s="60">
        <v>32318</v>
      </c>
      <c r="J70" s="38"/>
      <c r="K70" s="38"/>
      <c r="L70" s="38"/>
      <c r="M70" s="38"/>
      <c r="N70" s="38"/>
      <c r="O70" s="38"/>
      <c r="P70" s="38"/>
      <c r="Q70" s="38"/>
      <c r="R70" s="38"/>
      <c r="S70" s="38"/>
    </row>
    <row r="71" spans="1:19" x14ac:dyDescent="0.2">
      <c r="A71" s="55" t="s">
        <v>23</v>
      </c>
      <c r="B71" s="56" t="s">
        <v>11</v>
      </c>
      <c r="C71" s="57" t="s">
        <v>7</v>
      </c>
      <c r="D71" s="62">
        <v>68</v>
      </c>
      <c r="E71" s="63">
        <v>0</v>
      </c>
      <c r="F71" s="60">
        <v>1800</v>
      </c>
      <c r="G71" s="61">
        <v>807</v>
      </c>
      <c r="H71" s="61">
        <f t="shared" si="0"/>
        <v>993</v>
      </c>
      <c r="I71" s="60">
        <v>17648</v>
      </c>
      <c r="J71" s="38"/>
      <c r="K71" s="38"/>
      <c r="L71" s="38"/>
      <c r="M71" s="38"/>
      <c r="N71" s="38"/>
      <c r="O71" s="38"/>
      <c r="P71" s="38"/>
      <c r="Q71" s="38"/>
      <c r="R71" s="38"/>
      <c r="S71" s="38"/>
    </row>
    <row r="72" spans="1:19" x14ac:dyDescent="0.2">
      <c r="A72" s="55" t="s">
        <v>23</v>
      </c>
      <c r="B72" s="56" t="s">
        <v>11</v>
      </c>
      <c r="C72" s="57" t="s">
        <v>8</v>
      </c>
      <c r="D72" s="62">
        <v>681</v>
      </c>
      <c r="E72" s="63">
        <v>0</v>
      </c>
      <c r="F72" s="60">
        <v>13209</v>
      </c>
      <c r="G72" s="61">
        <v>6305</v>
      </c>
      <c r="H72" s="61">
        <f t="shared" si="0"/>
        <v>6904</v>
      </c>
      <c r="I72" s="60">
        <v>2213</v>
      </c>
      <c r="J72" s="38"/>
      <c r="K72" s="38"/>
      <c r="L72" s="38"/>
      <c r="M72" s="38"/>
      <c r="N72" s="38"/>
      <c r="O72" s="38"/>
      <c r="P72" s="38"/>
      <c r="Q72" s="38"/>
      <c r="R72" s="38"/>
      <c r="S72" s="38"/>
    </row>
    <row r="73" spans="1:19" x14ac:dyDescent="0.2">
      <c r="A73" s="55" t="s">
        <v>23</v>
      </c>
      <c r="B73" s="56" t="s">
        <v>12</v>
      </c>
      <c r="C73" s="57" t="s">
        <v>7</v>
      </c>
      <c r="D73" s="58">
        <v>16</v>
      </c>
      <c r="E73" s="59">
        <v>393</v>
      </c>
      <c r="F73" s="60">
        <v>263</v>
      </c>
      <c r="G73" s="61">
        <v>100</v>
      </c>
      <c r="H73" s="61">
        <f t="shared" si="0"/>
        <v>163</v>
      </c>
      <c r="I73" s="60">
        <v>14569</v>
      </c>
      <c r="J73" s="38"/>
      <c r="K73" s="38"/>
      <c r="L73" s="38"/>
      <c r="M73" s="38"/>
      <c r="N73" s="38"/>
      <c r="O73" s="38"/>
      <c r="P73" s="38"/>
      <c r="Q73" s="38"/>
      <c r="R73" s="38"/>
      <c r="S73" s="38"/>
    </row>
    <row r="74" spans="1:19" x14ac:dyDescent="0.2">
      <c r="A74" s="55" t="s">
        <v>23</v>
      </c>
      <c r="B74" s="56" t="s">
        <v>12</v>
      </c>
      <c r="C74" s="57" t="s">
        <v>8</v>
      </c>
      <c r="D74" s="62">
        <v>113</v>
      </c>
      <c r="E74" s="63">
        <v>3052</v>
      </c>
      <c r="F74" s="60">
        <v>2091</v>
      </c>
      <c r="G74" s="61">
        <v>1066</v>
      </c>
      <c r="H74" s="61">
        <f t="shared" si="0"/>
        <v>1025</v>
      </c>
      <c r="I74" s="60">
        <v>307</v>
      </c>
      <c r="J74" s="38"/>
      <c r="K74" s="38"/>
      <c r="L74" s="38"/>
      <c r="M74" s="38"/>
      <c r="N74" s="38"/>
      <c r="O74" s="38"/>
      <c r="P74" s="38"/>
      <c r="Q74" s="38"/>
      <c r="R74" s="38"/>
      <c r="S74" s="38"/>
    </row>
    <row r="75" spans="1:19" x14ac:dyDescent="0.2">
      <c r="A75" s="64" t="s">
        <v>23</v>
      </c>
      <c r="B75" s="56" t="s">
        <v>13</v>
      </c>
      <c r="C75" s="57" t="s">
        <v>8</v>
      </c>
      <c r="D75" s="62">
        <v>8</v>
      </c>
      <c r="E75" s="63">
        <v>174</v>
      </c>
      <c r="F75" s="60">
        <v>93</v>
      </c>
      <c r="G75" s="61">
        <v>47</v>
      </c>
      <c r="H75" s="61">
        <f t="shared" si="0"/>
        <v>46</v>
      </c>
      <c r="I75" s="60">
        <v>2313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</row>
    <row r="76" spans="1:19" x14ac:dyDescent="0.2">
      <c r="A76" s="66" t="s">
        <v>24</v>
      </c>
      <c r="B76" s="56" t="s">
        <v>10</v>
      </c>
      <c r="C76" s="57" t="s">
        <v>7</v>
      </c>
      <c r="D76" s="58">
        <v>209</v>
      </c>
      <c r="E76" s="59">
        <v>22700</v>
      </c>
      <c r="F76" s="60">
        <v>20929</v>
      </c>
      <c r="G76" s="61">
        <v>10040</v>
      </c>
      <c r="H76" s="61">
        <f t="shared" si="0"/>
        <v>10889</v>
      </c>
      <c r="I76" s="60">
        <v>101</v>
      </c>
      <c r="J76" s="38"/>
      <c r="K76" s="38"/>
      <c r="L76" s="38"/>
      <c r="M76" s="38"/>
      <c r="N76" s="38"/>
      <c r="O76" s="38"/>
      <c r="P76" s="38"/>
      <c r="Q76" s="38"/>
      <c r="R76" s="38"/>
      <c r="S76" s="38"/>
    </row>
    <row r="77" spans="1:19" x14ac:dyDescent="0.2">
      <c r="A77" s="55" t="s">
        <v>24</v>
      </c>
      <c r="B77" s="56" t="s">
        <v>10</v>
      </c>
      <c r="C77" s="57" t="s">
        <v>8</v>
      </c>
      <c r="D77" s="62">
        <v>38</v>
      </c>
      <c r="E77" s="63">
        <v>1946</v>
      </c>
      <c r="F77" s="60">
        <v>1854</v>
      </c>
      <c r="G77" s="61">
        <v>912</v>
      </c>
      <c r="H77" s="61">
        <f t="shared" si="0"/>
        <v>942</v>
      </c>
      <c r="I77" s="60">
        <v>23825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</row>
    <row r="78" spans="1:19" x14ac:dyDescent="0.2">
      <c r="A78" s="55" t="s">
        <v>24</v>
      </c>
      <c r="B78" s="56" t="s">
        <v>11</v>
      </c>
      <c r="C78" s="57" t="s">
        <v>7</v>
      </c>
      <c r="D78" s="62">
        <v>64</v>
      </c>
      <c r="E78" s="63">
        <v>0</v>
      </c>
      <c r="F78" s="60">
        <v>2584</v>
      </c>
      <c r="G78" s="61">
        <v>1164</v>
      </c>
      <c r="H78" s="61">
        <f t="shared" ref="H78:H135" si="3">F78-G78</f>
        <v>1420</v>
      </c>
      <c r="I78" s="60">
        <v>2153</v>
      </c>
      <c r="J78" s="38"/>
      <c r="K78" s="38"/>
      <c r="L78" s="38"/>
      <c r="M78" s="38"/>
      <c r="N78" s="38"/>
      <c r="O78" s="38"/>
      <c r="P78" s="38"/>
      <c r="Q78" s="38"/>
      <c r="R78" s="38"/>
      <c r="S78" s="38"/>
    </row>
    <row r="79" spans="1:19" x14ac:dyDescent="0.2">
      <c r="A79" s="55" t="s">
        <v>24</v>
      </c>
      <c r="B79" s="56" t="s">
        <v>11</v>
      </c>
      <c r="C79" s="57" t="s">
        <v>8</v>
      </c>
      <c r="D79" s="58">
        <v>237</v>
      </c>
      <c r="E79" s="59">
        <v>0</v>
      </c>
      <c r="F79" s="60">
        <v>4207</v>
      </c>
      <c r="G79" s="61">
        <v>1941</v>
      </c>
      <c r="H79" s="61">
        <f t="shared" si="3"/>
        <v>2266</v>
      </c>
      <c r="I79" s="60">
        <v>3455</v>
      </c>
      <c r="J79" s="38"/>
      <c r="K79" s="38"/>
      <c r="L79" s="38"/>
      <c r="M79" s="38"/>
      <c r="N79" s="38"/>
      <c r="O79" s="38"/>
      <c r="P79" s="38"/>
      <c r="Q79" s="38"/>
      <c r="R79" s="38"/>
      <c r="S79" s="38"/>
    </row>
    <row r="80" spans="1:19" x14ac:dyDescent="0.2">
      <c r="A80" s="55" t="s">
        <v>24</v>
      </c>
      <c r="B80" s="56" t="s">
        <v>12</v>
      </c>
      <c r="C80" s="57" t="s">
        <v>7</v>
      </c>
      <c r="D80" s="62">
        <v>19</v>
      </c>
      <c r="E80" s="63">
        <v>397</v>
      </c>
      <c r="F80" s="60">
        <v>268</v>
      </c>
      <c r="G80" s="61">
        <v>109</v>
      </c>
      <c r="H80" s="61">
        <f t="shared" si="3"/>
        <v>159</v>
      </c>
      <c r="I80" s="60">
        <v>4884</v>
      </c>
      <c r="J80" s="38"/>
      <c r="K80" s="38"/>
      <c r="L80" s="38"/>
      <c r="M80" s="38"/>
      <c r="N80" s="38"/>
      <c r="O80" s="38"/>
      <c r="P80" s="38"/>
      <c r="Q80" s="38"/>
      <c r="R80" s="38"/>
      <c r="S80" s="38"/>
    </row>
    <row r="81" spans="1:19" x14ac:dyDescent="0.2">
      <c r="A81" s="55" t="s">
        <v>24</v>
      </c>
      <c r="B81" s="56" t="s">
        <v>12</v>
      </c>
      <c r="C81" s="57" t="s">
        <v>8</v>
      </c>
      <c r="D81" s="62">
        <v>73</v>
      </c>
      <c r="E81" s="63">
        <v>1671</v>
      </c>
      <c r="F81" s="60">
        <v>1391</v>
      </c>
      <c r="G81" s="61">
        <v>690</v>
      </c>
      <c r="H81" s="61">
        <f t="shared" si="3"/>
        <v>701</v>
      </c>
      <c r="I81" s="60">
        <v>324</v>
      </c>
      <c r="J81" s="38"/>
      <c r="K81" s="38"/>
      <c r="L81" s="38"/>
      <c r="M81" s="38"/>
      <c r="N81" s="38"/>
      <c r="O81" s="38"/>
      <c r="P81" s="38"/>
      <c r="Q81" s="38"/>
      <c r="R81" s="38"/>
      <c r="S81" s="38"/>
    </row>
    <row r="82" spans="1:19" x14ac:dyDescent="0.2">
      <c r="A82" s="64" t="s">
        <v>24</v>
      </c>
      <c r="B82" s="56" t="s">
        <v>13</v>
      </c>
      <c r="C82" s="57" t="s">
        <v>8</v>
      </c>
      <c r="D82" s="58">
        <v>20</v>
      </c>
      <c r="E82" s="59">
        <v>329</v>
      </c>
      <c r="F82" s="60">
        <v>230</v>
      </c>
      <c r="G82" s="61">
        <v>100</v>
      </c>
      <c r="H82" s="61">
        <f t="shared" si="3"/>
        <v>130</v>
      </c>
      <c r="I82" s="60">
        <v>1615</v>
      </c>
      <c r="J82" s="38"/>
      <c r="K82" s="38"/>
      <c r="L82" s="38"/>
      <c r="M82" s="38"/>
      <c r="N82" s="38"/>
      <c r="O82" s="38"/>
      <c r="P82" s="38"/>
      <c r="Q82" s="38"/>
      <c r="R82" s="38"/>
      <c r="S82" s="38"/>
    </row>
    <row r="83" spans="1:19" x14ac:dyDescent="0.2">
      <c r="A83" s="66" t="s">
        <v>25</v>
      </c>
      <c r="B83" s="56" t="s">
        <v>10</v>
      </c>
      <c r="C83" s="57" t="s">
        <v>7</v>
      </c>
      <c r="D83" s="62">
        <v>470</v>
      </c>
      <c r="E83" s="63">
        <v>43924</v>
      </c>
      <c r="F83" s="60">
        <v>38472</v>
      </c>
      <c r="G83" s="61">
        <v>18470</v>
      </c>
      <c r="H83" s="61">
        <f t="shared" si="3"/>
        <v>20002</v>
      </c>
      <c r="I83" s="60">
        <v>260</v>
      </c>
      <c r="J83" s="38"/>
      <c r="K83" s="38"/>
      <c r="L83" s="38"/>
      <c r="M83" s="38"/>
      <c r="N83" s="38"/>
      <c r="O83" s="38"/>
      <c r="P83" s="38"/>
      <c r="Q83" s="38"/>
      <c r="R83" s="38"/>
      <c r="S83" s="38"/>
    </row>
    <row r="84" spans="1:19" x14ac:dyDescent="0.2">
      <c r="A84" s="55" t="s">
        <v>25</v>
      </c>
      <c r="B84" s="56" t="s">
        <v>10</v>
      </c>
      <c r="C84" s="57" t="s">
        <v>8</v>
      </c>
      <c r="D84" s="62">
        <v>222</v>
      </c>
      <c r="E84" s="63">
        <v>14793</v>
      </c>
      <c r="F84" s="60">
        <v>12185</v>
      </c>
      <c r="G84" s="61">
        <v>5827</v>
      </c>
      <c r="H84" s="61">
        <f t="shared" si="3"/>
        <v>6358</v>
      </c>
      <c r="I84" s="60">
        <v>43661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</row>
    <row r="85" spans="1:19" x14ac:dyDescent="0.2">
      <c r="A85" s="55" t="s">
        <v>25</v>
      </c>
      <c r="B85" s="56" t="s">
        <v>11</v>
      </c>
      <c r="C85" s="57" t="s">
        <v>7</v>
      </c>
      <c r="D85" s="58">
        <v>165</v>
      </c>
      <c r="E85" s="59">
        <v>0</v>
      </c>
      <c r="F85" s="60">
        <v>6786</v>
      </c>
      <c r="G85" s="61">
        <v>3110</v>
      </c>
      <c r="H85" s="61">
        <f t="shared" si="3"/>
        <v>3676</v>
      </c>
      <c r="I85" s="60">
        <v>14612</v>
      </c>
      <c r="J85" s="38"/>
      <c r="K85" s="38"/>
      <c r="L85" s="38"/>
      <c r="M85" s="38"/>
      <c r="N85" s="38"/>
      <c r="O85" s="38"/>
      <c r="P85" s="38"/>
      <c r="Q85" s="38"/>
      <c r="R85" s="38"/>
      <c r="S85" s="38"/>
    </row>
    <row r="86" spans="1:19" x14ac:dyDescent="0.2">
      <c r="A86" s="55" t="s">
        <v>25</v>
      </c>
      <c r="B86" s="56" t="s">
        <v>11</v>
      </c>
      <c r="C86" s="57" t="s">
        <v>8</v>
      </c>
      <c r="D86" s="62">
        <v>334</v>
      </c>
      <c r="E86" s="63">
        <v>0</v>
      </c>
      <c r="F86" s="60">
        <v>9662</v>
      </c>
      <c r="G86" s="61">
        <v>4570</v>
      </c>
      <c r="H86" s="61">
        <f t="shared" si="3"/>
        <v>5092</v>
      </c>
      <c r="I86" s="60">
        <v>7757</v>
      </c>
      <c r="J86" s="38"/>
      <c r="K86" s="38"/>
      <c r="L86" s="38"/>
      <c r="M86" s="38"/>
      <c r="N86" s="38"/>
      <c r="O86" s="38"/>
      <c r="P86" s="38"/>
      <c r="Q86" s="38"/>
      <c r="R86" s="38"/>
      <c r="S86" s="38"/>
    </row>
    <row r="87" spans="1:19" x14ac:dyDescent="0.2">
      <c r="A87" s="55" t="s">
        <v>25</v>
      </c>
      <c r="B87" s="56" t="s">
        <v>12</v>
      </c>
      <c r="C87" s="57" t="s">
        <v>7</v>
      </c>
      <c r="D87" s="62">
        <v>103</v>
      </c>
      <c r="E87" s="63">
        <v>2511</v>
      </c>
      <c r="F87" s="60">
        <v>1804</v>
      </c>
      <c r="G87" s="61">
        <v>835</v>
      </c>
      <c r="H87" s="61">
        <f t="shared" si="3"/>
        <v>969</v>
      </c>
      <c r="I87" s="60">
        <v>10596</v>
      </c>
      <c r="J87" s="38"/>
      <c r="K87" s="38"/>
      <c r="L87" s="38"/>
      <c r="M87" s="38"/>
      <c r="N87" s="38"/>
      <c r="O87" s="38"/>
      <c r="P87" s="38"/>
      <c r="Q87" s="38"/>
      <c r="R87" s="38"/>
      <c r="S87" s="38"/>
    </row>
    <row r="88" spans="1:19" x14ac:dyDescent="0.2">
      <c r="A88" s="55" t="s">
        <v>25</v>
      </c>
      <c r="B88" s="56" t="s">
        <v>12</v>
      </c>
      <c r="C88" s="57" t="s">
        <v>8</v>
      </c>
      <c r="D88" s="58">
        <v>76</v>
      </c>
      <c r="E88" s="59">
        <v>1862</v>
      </c>
      <c r="F88" s="60">
        <v>1372</v>
      </c>
      <c r="G88" s="61">
        <v>687</v>
      </c>
      <c r="H88" s="61">
        <f t="shared" si="3"/>
        <v>685</v>
      </c>
      <c r="I88" s="60">
        <v>1626</v>
      </c>
      <c r="J88" s="38"/>
      <c r="K88" s="38"/>
      <c r="L88" s="38"/>
      <c r="M88" s="38"/>
      <c r="N88" s="38"/>
      <c r="O88" s="38"/>
      <c r="P88" s="38"/>
      <c r="Q88" s="38"/>
      <c r="R88" s="38"/>
      <c r="S88" s="38"/>
    </row>
    <row r="89" spans="1:19" x14ac:dyDescent="0.2">
      <c r="A89" s="55" t="s">
        <v>25</v>
      </c>
      <c r="B89" s="56" t="s">
        <v>13</v>
      </c>
      <c r="C89" s="57" t="s">
        <v>7</v>
      </c>
      <c r="D89" s="62">
        <v>2</v>
      </c>
      <c r="E89" s="63">
        <v>64</v>
      </c>
      <c r="F89" s="60">
        <v>43</v>
      </c>
      <c r="G89" s="61">
        <v>23</v>
      </c>
      <c r="H89" s="61">
        <f t="shared" si="3"/>
        <v>20</v>
      </c>
      <c r="I89" s="60">
        <v>1466</v>
      </c>
      <c r="J89" s="38"/>
      <c r="K89" s="38"/>
      <c r="L89" s="38"/>
      <c r="M89" s="38"/>
      <c r="N89" s="38"/>
      <c r="O89" s="38"/>
      <c r="P89" s="38"/>
      <c r="Q89" s="38"/>
      <c r="R89" s="38"/>
      <c r="S89" s="38"/>
    </row>
    <row r="90" spans="1:19" x14ac:dyDescent="0.2">
      <c r="A90" s="64" t="s">
        <v>25</v>
      </c>
      <c r="B90" s="56" t="s">
        <v>13</v>
      </c>
      <c r="C90" s="57" t="s">
        <v>8</v>
      </c>
      <c r="D90" s="62">
        <v>4</v>
      </c>
      <c r="E90" s="63">
        <v>106</v>
      </c>
      <c r="F90" s="60">
        <v>84</v>
      </c>
      <c r="G90" s="61">
        <v>36</v>
      </c>
      <c r="H90" s="61">
        <f t="shared" si="3"/>
        <v>48</v>
      </c>
      <c r="I90" s="60">
        <v>57</v>
      </c>
      <c r="J90" s="38"/>
      <c r="K90" s="38"/>
      <c r="L90" s="38"/>
      <c r="M90" s="38"/>
      <c r="N90" s="38"/>
      <c r="O90" s="38"/>
      <c r="P90" s="38"/>
      <c r="Q90" s="38"/>
      <c r="R90" s="38"/>
      <c r="S90" s="38"/>
    </row>
    <row r="91" spans="1:19" x14ac:dyDescent="0.2">
      <c r="A91" s="66" t="s">
        <v>26</v>
      </c>
      <c r="B91" s="56" t="s">
        <v>10</v>
      </c>
      <c r="C91" s="57" t="s">
        <v>7</v>
      </c>
      <c r="D91" s="58">
        <v>1077</v>
      </c>
      <c r="E91" s="59">
        <v>108383</v>
      </c>
      <c r="F91" s="60">
        <v>97512</v>
      </c>
      <c r="G91" s="61">
        <v>46807</v>
      </c>
      <c r="H91" s="61">
        <f t="shared" si="3"/>
        <v>50705</v>
      </c>
      <c r="I91" s="60">
        <v>95</v>
      </c>
      <c r="J91" s="38"/>
      <c r="K91" s="38"/>
      <c r="L91" s="38"/>
      <c r="M91" s="38"/>
      <c r="N91" s="38"/>
      <c r="O91" s="38"/>
      <c r="P91" s="38"/>
      <c r="Q91" s="38"/>
      <c r="R91" s="38"/>
      <c r="S91" s="38"/>
    </row>
    <row r="92" spans="1:19" x14ac:dyDescent="0.2">
      <c r="A92" s="55" t="s">
        <v>26</v>
      </c>
      <c r="B92" s="56" t="s">
        <v>10</v>
      </c>
      <c r="C92" s="57" t="s">
        <v>8</v>
      </c>
      <c r="D92" s="62">
        <v>380</v>
      </c>
      <c r="E92" s="63">
        <v>27858</v>
      </c>
      <c r="F92" s="60">
        <v>25394</v>
      </c>
      <c r="G92" s="61">
        <v>12148</v>
      </c>
      <c r="H92" s="61">
        <f t="shared" si="3"/>
        <v>13246</v>
      </c>
      <c r="I92" s="60">
        <v>109874</v>
      </c>
      <c r="J92" s="38"/>
      <c r="K92" s="38"/>
      <c r="L92" s="38"/>
      <c r="M92" s="38"/>
      <c r="N92" s="38"/>
      <c r="O92" s="38"/>
      <c r="P92" s="38"/>
      <c r="Q92" s="38"/>
      <c r="R92" s="38"/>
      <c r="S92" s="38"/>
    </row>
    <row r="93" spans="1:19" x14ac:dyDescent="0.2">
      <c r="A93" s="55" t="s">
        <v>26</v>
      </c>
      <c r="B93" s="56" t="s">
        <v>11</v>
      </c>
      <c r="C93" s="57" t="s">
        <v>7</v>
      </c>
      <c r="D93" s="62">
        <v>125</v>
      </c>
      <c r="E93" s="63">
        <v>0</v>
      </c>
      <c r="F93" s="60">
        <v>4172</v>
      </c>
      <c r="G93" s="61">
        <v>1987</v>
      </c>
      <c r="H93" s="61">
        <f t="shared" si="3"/>
        <v>2185</v>
      </c>
      <c r="I93" s="60">
        <v>29060</v>
      </c>
      <c r="J93" s="38"/>
      <c r="K93" s="38"/>
      <c r="L93" s="38"/>
      <c r="M93" s="38"/>
      <c r="N93" s="38"/>
      <c r="O93" s="38"/>
      <c r="P93" s="38"/>
      <c r="Q93" s="38"/>
      <c r="R93" s="38"/>
      <c r="S93" s="38"/>
    </row>
    <row r="94" spans="1:19" x14ac:dyDescent="0.2">
      <c r="A94" s="55" t="s">
        <v>26</v>
      </c>
      <c r="B94" s="56" t="s">
        <v>11</v>
      </c>
      <c r="C94" s="57" t="s">
        <v>8</v>
      </c>
      <c r="D94" s="58">
        <v>174</v>
      </c>
      <c r="E94" s="59">
        <v>0</v>
      </c>
      <c r="F94" s="60">
        <v>4724</v>
      </c>
      <c r="G94" s="61">
        <v>2274</v>
      </c>
      <c r="H94" s="61">
        <f t="shared" si="3"/>
        <v>2450</v>
      </c>
      <c r="I94" s="60">
        <v>5096</v>
      </c>
      <c r="J94" s="38"/>
      <c r="K94" s="38"/>
      <c r="L94" s="38"/>
      <c r="M94" s="38"/>
      <c r="N94" s="38"/>
      <c r="O94" s="38"/>
      <c r="P94" s="38"/>
      <c r="Q94" s="38"/>
      <c r="R94" s="38"/>
      <c r="S94" s="38"/>
    </row>
    <row r="95" spans="1:19" x14ac:dyDescent="0.2">
      <c r="A95" s="55" t="s">
        <v>26</v>
      </c>
      <c r="B95" s="56" t="s">
        <v>12</v>
      </c>
      <c r="C95" s="57" t="s">
        <v>7</v>
      </c>
      <c r="D95" s="62">
        <v>54</v>
      </c>
      <c r="E95" s="63">
        <v>1177</v>
      </c>
      <c r="F95" s="60">
        <v>700</v>
      </c>
      <c r="G95" s="61">
        <v>305</v>
      </c>
      <c r="H95" s="61">
        <f t="shared" si="3"/>
        <v>395</v>
      </c>
      <c r="I95" s="60">
        <v>5865</v>
      </c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19" x14ac:dyDescent="0.2">
      <c r="A96" s="55" t="s">
        <v>26</v>
      </c>
      <c r="B96" s="56" t="s">
        <v>12</v>
      </c>
      <c r="C96" s="57" t="s">
        <v>8</v>
      </c>
      <c r="D96" s="62">
        <v>17</v>
      </c>
      <c r="E96" s="63">
        <v>355</v>
      </c>
      <c r="F96" s="60">
        <v>241</v>
      </c>
      <c r="G96" s="61">
        <v>125</v>
      </c>
      <c r="H96" s="61">
        <f t="shared" si="3"/>
        <v>116</v>
      </c>
      <c r="I96" s="60">
        <v>779</v>
      </c>
      <c r="J96" s="38"/>
      <c r="K96" s="38"/>
      <c r="L96" s="38"/>
      <c r="M96" s="38"/>
      <c r="N96" s="38"/>
      <c r="O96" s="38"/>
      <c r="P96" s="38"/>
      <c r="Q96" s="38"/>
      <c r="R96" s="38"/>
      <c r="S96" s="38"/>
    </row>
    <row r="97" spans="1:19" x14ac:dyDescent="0.2">
      <c r="A97" s="55" t="s">
        <v>26</v>
      </c>
      <c r="B97" s="56" t="s">
        <v>13</v>
      </c>
      <c r="C97" s="57" t="s">
        <v>7</v>
      </c>
      <c r="D97" s="58">
        <v>1</v>
      </c>
      <c r="E97" s="59">
        <v>70</v>
      </c>
      <c r="F97" s="60">
        <v>19</v>
      </c>
      <c r="G97" s="61">
        <v>6</v>
      </c>
      <c r="H97" s="61">
        <f t="shared" si="3"/>
        <v>13</v>
      </c>
      <c r="I97" s="60">
        <v>291</v>
      </c>
      <c r="J97" s="38"/>
      <c r="K97" s="38"/>
      <c r="L97" s="38"/>
      <c r="M97" s="38"/>
      <c r="N97" s="38"/>
      <c r="O97" s="38"/>
      <c r="P97" s="38"/>
      <c r="Q97" s="38"/>
      <c r="R97" s="38"/>
      <c r="S97" s="38"/>
    </row>
    <row r="98" spans="1:19" x14ac:dyDescent="0.2">
      <c r="A98" s="64" t="s">
        <v>26</v>
      </c>
      <c r="B98" s="56" t="s">
        <v>13</v>
      </c>
      <c r="C98" s="57" t="s">
        <v>8</v>
      </c>
      <c r="D98" s="62">
        <v>3</v>
      </c>
      <c r="E98" s="63">
        <v>34</v>
      </c>
      <c r="F98" s="60">
        <v>14</v>
      </c>
      <c r="G98" s="61">
        <v>6</v>
      </c>
      <c r="H98" s="61">
        <f t="shared" si="3"/>
        <v>8</v>
      </c>
      <c r="I98" s="60">
        <v>28</v>
      </c>
      <c r="J98" s="38"/>
      <c r="K98" s="38"/>
      <c r="L98" s="38"/>
      <c r="M98" s="38"/>
      <c r="N98" s="38"/>
      <c r="O98" s="38"/>
      <c r="P98" s="38"/>
      <c r="Q98" s="38"/>
      <c r="R98" s="38"/>
      <c r="S98" s="38"/>
    </row>
    <row r="99" spans="1:19" x14ac:dyDescent="0.2">
      <c r="A99" s="66" t="s">
        <v>27</v>
      </c>
      <c r="B99" s="56" t="s">
        <v>10</v>
      </c>
      <c r="C99" s="57" t="s">
        <v>7</v>
      </c>
      <c r="D99" s="62">
        <v>158</v>
      </c>
      <c r="E99" s="63">
        <v>16644</v>
      </c>
      <c r="F99" s="60">
        <v>15409</v>
      </c>
      <c r="G99" s="61">
        <v>7374</v>
      </c>
      <c r="H99" s="61">
        <f t="shared" si="3"/>
        <v>8035</v>
      </c>
      <c r="I99" s="60">
        <v>17069</v>
      </c>
      <c r="J99" s="38"/>
      <c r="K99" s="38"/>
      <c r="L99" s="38"/>
      <c r="M99" s="38"/>
      <c r="N99" s="38"/>
      <c r="O99" s="38"/>
      <c r="P99" s="38"/>
      <c r="Q99" s="38"/>
      <c r="R99" s="38"/>
      <c r="S99" s="38"/>
    </row>
    <row r="100" spans="1:19" x14ac:dyDescent="0.2">
      <c r="A100" s="55" t="s">
        <v>27</v>
      </c>
      <c r="B100" s="56" t="s">
        <v>10</v>
      </c>
      <c r="C100" s="57" t="s">
        <v>8</v>
      </c>
      <c r="D100" s="58">
        <v>141</v>
      </c>
      <c r="E100" s="59">
        <v>6925</v>
      </c>
      <c r="F100" s="60">
        <v>6011</v>
      </c>
      <c r="G100" s="61">
        <v>2881</v>
      </c>
      <c r="H100" s="61">
        <f t="shared" si="3"/>
        <v>3130</v>
      </c>
      <c r="I100" s="60">
        <v>7348</v>
      </c>
      <c r="J100" s="38"/>
      <c r="K100" s="38"/>
      <c r="L100" s="38"/>
      <c r="M100" s="38"/>
      <c r="N100" s="38"/>
      <c r="O100" s="38"/>
      <c r="P100" s="38"/>
      <c r="Q100" s="38"/>
      <c r="R100" s="38"/>
      <c r="S100" s="38"/>
    </row>
    <row r="101" spans="1:19" x14ac:dyDescent="0.2">
      <c r="A101" s="55" t="s">
        <v>27</v>
      </c>
      <c r="B101" s="56" t="s">
        <v>11</v>
      </c>
      <c r="C101" s="57" t="s">
        <v>7</v>
      </c>
      <c r="D101" s="62">
        <v>53</v>
      </c>
      <c r="E101" s="63">
        <v>0</v>
      </c>
      <c r="F101" s="60">
        <v>1653</v>
      </c>
      <c r="G101" s="61">
        <v>763</v>
      </c>
      <c r="H101" s="61">
        <f t="shared" si="3"/>
        <v>890</v>
      </c>
      <c r="I101" s="60">
        <v>2178</v>
      </c>
      <c r="J101" s="38"/>
      <c r="K101" s="38"/>
      <c r="L101" s="38"/>
      <c r="M101" s="38"/>
      <c r="N101" s="38"/>
      <c r="O101" s="38"/>
      <c r="P101" s="38"/>
      <c r="Q101" s="38"/>
      <c r="R101" s="38"/>
      <c r="S101" s="38"/>
    </row>
    <row r="102" spans="1:19" x14ac:dyDescent="0.2">
      <c r="A102" s="55" t="s">
        <v>27</v>
      </c>
      <c r="B102" s="56" t="s">
        <v>11</v>
      </c>
      <c r="C102" s="57" t="s">
        <v>8</v>
      </c>
      <c r="D102" s="62">
        <v>316</v>
      </c>
      <c r="E102" s="63">
        <v>0</v>
      </c>
      <c r="F102" s="60">
        <v>6352</v>
      </c>
      <c r="G102" s="61">
        <v>3008</v>
      </c>
      <c r="H102" s="61">
        <f t="shared" si="3"/>
        <v>3344</v>
      </c>
      <c r="I102" s="60">
        <v>6911</v>
      </c>
      <c r="J102" s="38"/>
      <c r="K102" s="38"/>
      <c r="L102" s="38"/>
      <c r="M102" s="38"/>
      <c r="N102" s="38"/>
      <c r="O102" s="38"/>
      <c r="P102" s="38"/>
      <c r="Q102" s="38"/>
      <c r="R102" s="38"/>
      <c r="S102" s="38"/>
    </row>
    <row r="103" spans="1:19" x14ac:dyDescent="0.2">
      <c r="A103" s="55" t="s">
        <v>27</v>
      </c>
      <c r="B103" s="56" t="s">
        <v>12</v>
      </c>
      <c r="C103" s="57" t="s">
        <v>7</v>
      </c>
      <c r="D103" s="58">
        <v>9</v>
      </c>
      <c r="E103" s="59">
        <v>197</v>
      </c>
      <c r="F103" s="60">
        <v>112</v>
      </c>
      <c r="G103" s="61">
        <v>50</v>
      </c>
      <c r="H103" s="61">
        <f t="shared" si="3"/>
        <v>62</v>
      </c>
      <c r="I103" s="60">
        <v>151</v>
      </c>
      <c r="J103" s="38"/>
      <c r="K103" s="38"/>
      <c r="L103" s="38"/>
      <c r="M103" s="38"/>
      <c r="N103" s="38"/>
      <c r="O103" s="38"/>
      <c r="P103" s="38"/>
      <c r="Q103" s="38"/>
      <c r="R103" s="38"/>
      <c r="S103" s="38"/>
    </row>
    <row r="104" spans="1:19" x14ac:dyDescent="0.2">
      <c r="A104" s="55" t="s">
        <v>27</v>
      </c>
      <c r="B104" s="56" t="s">
        <v>12</v>
      </c>
      <c r="C104" s="57" t="s">
        <v>8</v>
      </c>
      <c r="D104" s="62">
        <v>118</v>
      </c>
      <c r="E104" s="63">
        <v>3076</v>
      </c>
      <c r="F104" s="60">
        <v>2526</v>
      </c>
      <c r="G104" s="61">
        <v>1208</v>
      </c>
      <c r="H104" s="61">
        <f t="shared" si="3"/>
        <v>1318</v>
      </c>
      <c r="I104" s="60">
        <v>2882</v>
      </c>
      <c r="J104" s="38"/>
      <c r="K104" s="38"/>
      <c r="L104" s="38"/>
      <c r="M104" s="38"/>
      <c r="N104" s="38"/>
      <c r="O104" s="38"/>
      <c r="P104" s="38"/>
      <c r="Q104" s="38"/>
      <c r="R104" s="38"/>
      <c r="S104" s="38"/>
    </row>
    <row r="105" spans="1:19" x14ac:dyDescent="0.2">
      <c r="A105" s="64" t="s">
        <v>27</v>
      </c>
      <c r="B105" s="56" t="s">
        <v>13</v>
      </c>
      <c r="C105" s="57" t="s">
        <v>8</v>
      </c>
      <c r="D105" s="62">
        <v>1</v>
      </c>
      <c r="E105" s="63">
        <v>18</v>
      </c>
      <c r="F105" s="60">
        <v>18</v>
      </c>
      <c r="G105" s="61">
        <v>10</v>
      </c>
      <c r="H105" s="61">
        <f t="shared" si="3"/>
        <v>8</v>
      </c>
      <c r="I105" s="60">
        <v>15</v>
      </c>
      <c r="J105" s="38"/>
      <c r="K105" s="38"/>
      <c r="L105" s="38"/>
      <c r="M105" s="38"/>
      <c r="N105" s="38"/>
      <c r="O105" s="38"/>
      <c r="P105" s="38"/>
      <c r="Q105" s="38"/>
      <c r="R105" s="38"/>
      <c r="S105" s="38"/>
    </row>
    <row r="106" spans="1:19" x14ac:dyDescent="0.2">
      <c r="A106" s="66" t="s">
        <v>28</v>
      </c>
      <c r="B106" s="56" t="s">
        <v>10</v>
      </c>
      <c r="C106" s="57" t="s">
        <v>7</v>
      </c>
      <c r="D106" s="58">
        <v>261</v>
      </c>
      <c r="E106" s="59">
        <v>27629</v>
      </c>
      <c r="F106" s="60">
        <v>24302</v>
      </c>
      <c r="G106" s="61">
        <v>11773</v>
      </c>
      <c r="H106" s="61">
        <f t="shared" si="3"/>
        <v>12529</v>
      </c>
      <c r="I106" s="60">
        <v>27705</v>
      </c>
      <c r="J106" s="38"/>
      <c r="K106" s="38"/>
      <c r="L106" s="38"/>
      <c r="M106" s="38"/>
      <c r="N106" s="38"/>
      <c r="O106" s="38"/>
      <c r="P106" s="38"/>
      <c r="Q106" s="38"/>
      <c r="R106" s="38"/>
      <c r="S106" s="38"/>
    </row>
    <row r="107" spans="1:19" x14ac:dyDescent="0.2">
      <c r="A107" s="55" t="s">
        <v>28</v>
      </c>
      <c r="B107" s="56" t="s">
        <v>10</v>
      </c>
      <c r="C107" s="57" t="s">
        <v>8</v>
      </c>
      <c r="D107" s="62">
        <v>88</v>
      </c>
      <c r="E107" s="63">
        <v>5106</v>
      </c>
      <c r="F107" s="60">
        <v>4072</v>
      </c>
      <c r="G107" s="61">
        <v>1944</v>
      </c>
      <c r="H107" s="61">
        <f t="shared" si="3"/>
        <v>2128</v>
      </c>
      <c r="I107" s="60">
        <v>4909</v>
      </c>
      <c r="J107" s="38"/>
      <c r="K107" s="38"/>
      <c r="L107" s="38"/>
      <c r="M107" s="38"/>
      <c r="N107" s="38"/>
      <c r="O107" s="38"/>
      <c r="P107" s="38"/>
      <c r="Q107" s="38"/>
      <c r="R107" s="38"/>
      <c r="S107" s="38"/>
    </row>
    <row r="108" spans="1:19" x14ac:dyDescent="0.2">
      <c r="A108" s="55" t="s">
        <v>28</v>
      </c>
      <c r="B108" s="56" t="s">
        <v>11</v>
      </c>
      <c r="C108" s="57" t="s">
        <v>7</v>
      </c>
      <c r="D108" s="62">
        <v>72</v>
      </c>
      <c r="E108" s="63">
        <v>0</v>
      </c>
      <c r="F108" s="60">
        <v>2711</v>
      </c>
      <c r="G108" s="61">
        <v>1237</v>
      </c>
      <c r="H108" s="61">
        <f t="shared" si="3"/>
        <v>1474</v>
      </c>
      <c r="I108" s="60">
        <v>2983</v>
      </c>
      <c r="J108" s="38"/>
      <c r="K108" s="38"/>
      <c r="L108" s="38"/>
      <c r="M108" s="38"/>
      <c r="N108" s="38"/>
      <c r="O108" s="38"/>
      <c r="P108" s="38"/>
      <c r="Q108" s="38"/>
      <c r="R108" s="38"/>
      <c r="S108" s="38"/>
    </row>
    <row r="109" spans="1:19" x14ac:dyDescent="0.2">
      <c r="A109" s="55" t="s">
        <v>28</v>
      </c>
      <c r="B109" s="56" t="s">
        <v>11</v>
      </c>
      <c r="C109" s="57" t="s">
        <v>8</v>
      </c>
      <c r="D109" s="58">
        <v>284</v>
      </c>
      <c r="E109" s="59">
        <v>0</v>
      </c>
      <c r="F109" s="60">
        <v>5902</v>
      </c>
      <c r="G109" s="61">
        <v>2803</v>
      </c>
      <c r="H109" s="61">
        <f t="shared" si="3"/>
        <v>3099</v>
      </c>
      <c r="I109" s="60">
        <v>6293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</row>
    <row r="110" spans="1:19" x14ac:dyDescent="0.2">
      <c r="A110" s="55" t="s">
        <v>28</v>
      </c>
      <c r="B110" s="56" t="s">
        <v>12</v>
      </c>
      <c r="C110" s="57" t="s">
        <v>7</v>
      </c>
      <c r="D110" s="62">
        <v>15</v>
      </c>
      <c r="E110" s="63">
        <v>300</v>
      </c>
      <c r="F110" s="60">
        <v>184</v>
      </c>
      <c r="G110" s="61">
        <v>75</v>
      </c>
      <c r="H110" s="61">
        <f t="shared" si="3"/>
        <v>109</v>
      </c>
      <c r="I110" s="60">
        <v>279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</row>
    <row r="111" spans="1:19" x14ac:dyDescent="0.2">
      <c r="A111" s="55" t="s">
        <v>28</v>
      </c>
      <c r="B111" s="56" t="s">
        <v>12</v>
      </c>
      <c r="C111" s="57" t="s">
        <v>8</v>
      </c>
      <c r="D111" s="62">
        <v>32</v>
      </c>
      <c r="E111" s="63">
        <v>695</v>
      </c>
      <c r="F111" s="60">
        <v>536</v>
      </c>
      <c r="G111" s="61">
        <v>284</v>
      </c>
      <c r="H111" s="61">
        <f t="shared" si="3"/>
        <v>252</v>
      </c>
      <c r="I111" s="60">
        <v>587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</row>
    <row r="112" spans="1:19" x14ac:dyDescent="0.2">
      <c r="A112" s="55" t="s">
        <v>28</v>
      </c>
      <c r="B112" s="56" t="s">
        <v>13</v>
      </c>
      <c r="C112" s="57" t="s">
        <v>7</v>
      </c>
      <c r="D112" s="58">
        <v>2</v>
      </c>
      <c r="E112" s="59">
        <v>37</v>
      </c>
      <c r="F112" s="60">
        <v>18</v>
      </c>
      <c r="G112" s="61">
        <v>5</v>
      </c>
      <c r="H112" s="61">
        <f t="shared" si="3"/>
        <v>13</v>
      </c>
      <c r="I112" s="60">
        <v>5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</row>
    <row r="113" spans="1:19" x14ac:dyDescent="0.2">
      <c r="A113" s="64" t="s">
        <v>28</v>
      </c>
      <c r="B113" s="56" t="s">
        <v>13</v>
      </c>
      <c r="C113" s="57" t="s">
        <v>8</v>
      </c>
      <c r="D113" s="62">
        <v>11</v>
      </c>
      <c r="E113" s="63">
        <v>192</v>
      </c>
      <c r="F113" s="60">
        <v>145</v>
      </c>
      <c r="G113" s="61">
        <v>73</v>
      </c>
      <c r="H113" s="61">
        <f t="shared" si="3"/>
        <v>72</v>
      </c>
      <c r="I113" s="60">
        <v>163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</row>
    <row r="114" spans="1:19" x14ac:dyDescent="0.2">
      <c r="A114" s="66" t="s">
        <v>29</v>
      </c>
      <c r="B114" s="56" t="s">
        <v>10</v>
      </c>
      <c r="C114" s="57" t="s">
        <v>7</v>
      </c>
      <c r="D114" s="62">
        <v>724</v>
      </c>
      <c r="E114" s="63">
        <v>75550</v>
      </c>
      <c r="F114" s="60">
        <v>66682</v>
      </c>
      <c r="G114" s="61">
        <v>32270</v>
      </c>
      <c r="H114" s="61">
        <f t="shared" si="3"/>
        <v>34412</v>
      </c>
      <c r="I114" s="60">
        <v>75480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</row>
    <row r="115" spans="1:19" x14ac:dyDescent="0.2">
      <c r="A115" s="55" t="s">
        <v>29</v>
      </c>
      <c r="B115" s="56" t="s">
        <v>10</v>
      </c>
      <c r="C115" s="57" t="s">
        <v>8</v>
      </c>
      <c r="D115" s="58">
        <v>460</v>
      </c>
      <c r="E115" s="59">
        <v>34804</v>
      </c>
      <c r="F115" s="60">
        <v>29599</v>
      </c>
      <c r="G115" s="61">
        <v>14252</v>
      </c>
      <c r="H115" s="61">
        <f t="shared" si="3"/>
        <v>15347</v>
      </c>
      <c r="I115" s="60">
        <v>35303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</row>
    <row r="116" spans="1:19" x14ac:dyDescent="0.2">
      <c r="A116" s="55" t="s">
        <v>29</v>
      </c>
      <c r="B116" s="56" t="s">
        <v>11</v>
      </c>
      <c r="C116" s="57" t="s">
        <v>7</v>
      </c>
      <c r="D116" s="62">
        <v>131</v>
      </c>
      <c r="E116" s="63">
        <v>0</v>
      </c>
      <c r="F116" s="60">
        <v>3895</v>
      </c>
      <c r="G116" s="61">
        <v>1820</v>
      </c>
      <c r="H116" s="61">
        <f t="shared" si="3"/>
        <v>2075</v>
      </c>
      <c r="I116" s="60">
        <v>4834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spans="1:19" x14ac:dyDescent="0.2">
      <c r="A117" s="55" t="s">
        <v>29</v>
      </c>
      <c r="B117" s="56" t="s">
        <v>11</v>
      </c>
      <c r="C117" s="57" t="s">
        <v>8</v>
      </c>
      <c r="D117" s="62">
        <v>457</v>
      </c>
      <c r="E117" s="63">
        <v>0</v>
      </c>
      <c r="F117" s="60">
        <v>11765</v>
      </c>
      <c r="G117" s="61">
        <v>5657</v>
      </c>
      <c r="H117" s="61">
        <f t="shared" si="3"/>
        <v>6108</v>
      </c>
      <c r="I117" s="60">
        <v>14622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</row>
    <row r="118" spans="1:19" x14ac:dyDescent="0.2">
      <c r="A118" s="55" t="s">
        <v>29</v>
      </c>
      <c r="B118" s="56" t="s">
        <v>12</v>
      </c>
      <c r="C118" s="57" t="s">
        <v>7</v>
      </c>
      <c r="D118" s="58">
        <v>37</v>
      </c>
      <c r="E118" s="59">
        <v>951</v>
      </c>
      <c r="F118" s="60">
        <v>588</v>
      </c>
      <c r="G118" s="61">
        <v>239</v>
      </c>
      <c r="H118" s="61">
        <f t="shared" si="3"/>
        <v>349</v>
      </c>
      <c r="I118" s="60">
        <v>762</v>
      </c>
      <c r="J118" s="38"/>
      <c r="K118" s="38"/>
      <c r="L118" s="38"/>
      <c r="M118" s="38"/>
      <c r="N118" s="38"/>
      <c r="O118" s="38"/>
      <c r="P118" s="38"/>
      <c r="Q118" s="38"/>
      <c r="R118" s="38"/>
      <c r="S118" s="38"/>
    </row>
    <row r="119" spans="1:19" x14ac:dyDescent="0.2">
      <c r="A119" s="55" t="s">
        <v>29</v>
      </c>
      <c r="B119" s="56" t="s">
        <v>12</v>
      </c>
      <c r="C119" s="57" t="s">
        <v>8</v>
      </c>
      <c r="D119" s="62">
        <v>37</v>
      </c>
      <c r="E119" s="63">
        <v>885</v>
      </c>
      <c r="F119" s="60">
        <v>679</v>
      </c>
      <c r="G119" s="61">
        <v>331</v>
      </c>
      <c r="H119" s="61">
        <f t="shared" si="3"/>
        <v>348</v>
      </c>
      <c r="I119" s="60">
        <v>644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</row>
    <row r="120" spans="1:19" x14ac:dyDescent="0.2">
      <c r="A120" s="55" t="s">
        <v>29</v>
      </c>
      <c r="B120" s="56" t="s">
        <v>13</v>
      </c>
      <c r="C120" s="57" t="s">
        <v>7</v>
      </c>
      <c r="D120" s="62">
        <v>2</v>
      </c>
      <c r="E120" s="63">
        <v>138</v>
      </c>
      <c r="F120" s="60">
        <v>79</v>
      </c>
      <c r="G120" s="61">
        <v>42</v>
      </c>
      <c r="H120" s="61">
        <f t="shared" si="3"/>
        <v>37</v>
      </c>
      <c r="I120" s="60">
        <v>48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</row>
    <row r="121" spans="1:19" x14ac:dyDescent="0.2">
      <c r="A121" s="64" t="s">
        <v>29</v>
      </c>
      <c r="B121" s="56" t="s">
        <v>13</v>
      </c>
      <c r="C121" s="57" t="s">
        <v>8</v>
      </c>
      <c r="D121" s="58">
        <v>1</v>
      </c>
      <c r="E121" s="59">
        <v>60</v>
      </c>
      <c r="F121" s="60">
        <v>22</v>
      </c>
      <c r="G121" s="61">
        <v>9</v>
      </c>
      <c r="H121" s="61">
        <f t="shared" si="3"/>
        <v>13</v>
      </c>
      <c r="I121" s="60">
        <v>16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</row>
    <row r="122" spans="1:19" x14ac:dyDescent="0.2">
      <c r="A122" s="66" t="s">
        <v>30</v>
      </c>
      <c r="B122" s="56" t="s">
        <v>10</v>
      </c>
      <c r="C122" s="57" t="s">
        <v>7</v>
      </c>
      <c r="D122" s="62">
        <v>303</v>
      </c>
      <c r="E122" s="63">
        <v>34383</v>
      </c>
      <c r="F122" s="60">
        <v>30956</v>
      </c>
      <c r="G122" s="61">
        <v>14865</v>
      </c>
      <c r="H122" s="61">
        <f t="shared" si="3"/>
        <v>16091</v>
      </c>
      <c r="I122" s="60">
        <v>35025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</row>
    <row r="123" spans="1:19" x14ac:dyDescent="0.2">
      <c r="A123" s="55" t="s">
        <v>30</v>
      </c>
      <c r="B123" s="56" t="s">
        <v>10</v>
      </c>
      <c r="C123" s="57" t="s">
        <v>8</v>
      </c>
      <c r="D123" s="62">
        <v>78</v>
      </c>
      <c r="E123" s="63">
        <v>4118</v>
      </c>
      <c r="F123" s="60">
        <v>3433</v>
      </c>
      <c r="G123" s="61">
        <v>1678</v>
      </c>
      <c r="H123" s="61">
        <f t="shared" si="3"/>
        <v>1755</v>
      </c>
      <c r="I123" s="60">
        <v>3838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</row>
    <row r="124" spans="1:19" ht="12.75" customHeight="1" x14ac:dyDescent="0.2">
      <c r="A124" s="55" t="s">
        <v>30</v>
      </c>
      <c r="B124" s="56" t="s">
        <v>11</v>
      </c>
      <c r="C124" s="57" t="s">
        <v>7</v>
      </c>
      <c r="D124" s="58">
        <v>105</v>
      </c>
      <c r="E124" s="59">
        <v>0</v>
      </c>
      <c r="F124" s="60">
        <v>4257</v>
      </c>
      <c r="G124" s="61">
        <v>1958</v>
      </c>
      <c r="H124" s="61">
        <f t="shared" si="3"/>
        <v>2299</v>
      </c>
      <c r="I124" s="60">
        <v>4973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</row>
    <row r="125" spans="1:19" ht="12.75" customHeight="1" x14ac:dyDescent="0.2">
      <c r="A125" s="55" t="s">
        <v>30</v>
      </c>
      <c r="B125" s="56" t="s">
        <v>11</v>
      </c>
      <c r="C125" s="57" t="s">
        <v>8</v>
      </c>
      <c r="D125" s="62">
        <v>207</v>
      </c>
      <c r="E125" s="63">
        <v>0</v>
      </c>
      <c r="F125" s="60">
        <v>4350</v>
      </c>
      <c r="G125" s="61">
        <v>2066</v>
      </c>
      <c r="H125" s="61">
        <f t="shared" si="3"/>
        <v>2284</v>
      </c>
      <c r="I125" s="60">
        <v>4897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</row>
    <row r="126" spans="1:19" ht="12.75" customHeight="1" x14ac:dyDescent="0.2">
      <c r="A126" s="30" t="s">
        <v>30</v>
      </c>
      <c r="B126" s="8" t="s">
        <v>12</v>
      </c>
      <c r="C126" s="21" t="s">
        <v>7</v>
      </c>
      <c r="D126" s="27">
        <v>41</v>
      </c>
      <c r="E126" s="19">
        <v>879</v>
      </c>
      <c r="F126" s="15">
        <v>607</v>
      </c>
      <c r="G126" s="9">
        <v>267</v>
      </c>
      <c r="H126" s="9">
        <f t="shared" si="3"/>
        <v>340</v>
      </c>
      <c r="I126" s="15">
        <v>634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</row>
    <row r="127" spans="1:19" ht="12.75" customHeight="1" thickBot="1" x14ac:dyDescent="0.25">
      <c r="A127" s="31" t="s">
        <v>30</v>
      </c>
      <c r="B127" s="18" t="s">
        <v>12</v>
      </c>
      <c r="C127" s="22" t="s">
        <v>8</v>
      </c>
      <c r="D127" s="28">
        <v>62</v>
      </c>
      <c r="E127" s="29">
        <v>1587</v>
      </c>
      <c r="F127" s="23">
        <v>1274</v>
      </c>
      <c r="G127" s="13">
        <v>650</v>
      </c>
      <c r="H127" s="9">
        <f t="shared" si="3"/>
        <v>624</v>
      </c>
      <c r="I127" s="15">
        <v>1405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</row>
    <row r="128" spans="1:19" s="10" customFormat="1" ht="12" customHeight="1" thickTop="1" x14ac:dyDescent="0.2">
      <c r="A128" s="123" t="s">
        <v>1</v>
      </c>
      <c r="B128" s="126" t="s">
        <v>10</v>
      </c>
      <c r="C128" s="67" t="s">
        <v>7</v>
      </c>
      <c r="D128" s="68">
        <v>7584</v>
      </c>
      <c r="E128" s="69">
        <v>777723</v>
      </c>
      <c r="F128" s="70">
        <v>695016</v>
      </c>
      <c r="G128" s="71">
        <v>333900</v>
      </c>
      <c r="H128" s="47">
        <f t="shared" si="3"/>
        <v>361116</v>
      </c>
      <c r="I128" s="70">
        <v>778264</v>
      </c>
      <c r="J128" s="39"/>
      <c r="K128" s="39"/>
      <c r="L128" s="39"/>
      <c r="M128" s="39"/>
      <c r="N128" s="39"/>
      <c r="O128" s="39"/>
      <c r="P128" s="39"/>
      <c r="Q128" s="39"/>
      <c r="R128" s="39"/>
      <c r="S128" s="39"/>
    </row>
    <row r="129" spans="1:19" s="10" customFormat="1" ht="12" customHeight="1" x14ac:dyDescent="0.2">
      <c r="A129" s="124"/>
      <c r="B129" s="127"/>
      <c r="C129" s="72" t="s">
        <v>8</v>
      </c>
      <c r="D129" s="73">
        <v>3747</v>
      </c>
      <c r="E129" s="74">
        <v>244883</v>
      </c>
      <c r="F129" s="75">
        <v>211606</v>
      </c>
      <c r="G129" s="76">
        <v>101995</v>
      </c>
      <c r="H129" s="47">
        <f t="shared" si="3"/>
        <v>109611</v>
      </c>
      <c r="I129" s="75">
        <v>246404</v>
      </c>
      <c r="J129" s="39"/>
      <c r="K129" s="39"/>
      <c r="L129" s="39"/>
      <c r="M129" s="39"/>
      <c r="N129" s="39"/>
      <c r="O129" s="39"/>
      <c r="P129" s="39"/>
      <c r="Q129" s="39"/>
      <c r="R129" s="39"/>
      <c r="S129" s="39"/>
    </row>
    <row r="130" spans="1:19" s="10" customFormat="1" ht="12" customHeight="1" x14ac:dyDescent="0.2">
      <c r="A130" s="124"/>
      <c r="B130" s="127" t="s">
        <v>11</v>
      </c>
      <c r="C130" s="72" t="s">
        <v>7</v>
      </c>
      <c r="D130" s="73">
        <v>1661</v>
      </c>
      <c r="E130" s="74">
        <v>0</v>
      </c>
      <c r="F130" s="75">
        <v>58882</v>
      </c>
      <c r="G130" s="76">
        <v>26878</v>
      </c>
      <c r="H130" s="47">
        <f t="shared" si="3"/>
        <v>32004</v>
      </c>
      <c r="I130" s="75">
        <v>77052</v>
      </c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1:19" s="10" customFormat="1" ht="12" customHeight="1" x14ac:dyDescent="0.2">
      <c r="A131" s="124"/>
      <c r="B131" s="127" t="s">
        <v>11</v>
      </c>
      <c r="C131" s="72" t="s">
        <v>8</v>
      </c>
      <c r="D131" s="73">
        <v>6177</v>
      </c>
      <c r="E131" s="74">
        <v>0</v>
      </c>
      <c r="F131" s="75">
        <v>141993</v>
      </c>
      <c r="G131" s="76">
        <v>67367</v>
      </c>
      <c r="H131" s="47">
        <f t="shared" si="3"/>
        <v>74626</v>
      </c>
      <c r="I131" s="75">
        <v>160657</v>
      </c>
      <c r="J131" s="39"/>
      <c r="K131" s="39"/>
      <c r="L131" s="39"/>
      <c r="M131" s="39"/>
      <c r="N131" s="39"/>
      <c r="O131" s="39"/>
      <c r="P131" s="39"/>
      <c r="Q131" s="39"/>
      <c r="R131" s="39"/>
      <c r="S131" s="39"/>
    </row>
    <row r="132" spans="1:19" s="10" customFormat="1" ht="12" customHeight="1" x14ac:dyDescent="0.2">
      <c r="A132" s="124"/>
      <c r="B132" s="127" t="s">
        <v>12</v>
      </c>
      <c r="C132" s="72" t="s">
        <v>7</v>
      </c>
      <c r="D132" s="73">
        <v>762</v>
      </c>
      <c r="E132" s="74">
        <v>17803</v>
      </c>
      <c r="F132" s="75">
        <v>11553</v>
      </c>
      <c r="G132" s="76">
        <v>5254</v>
      </c>
      <c r="H132" s="47">
        <f t="shared" si="3"/>
        <v>6299</v>
      </c>
      <c r="I132" s="75">
        <v>12821</v>
      </c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1:19" s="10" customFormat="1" ht="12" customHeight="1" x14ac:dyDescent="0.2">
      <c r="A133" s="124"/>
      <c r="B133" s="127" t="s">
        <v>12</v>
      </c>
      <c r="C133" s="72" t="s">
        <v>8</v>
      </c>
      <c r="D133" s="73">
        <v>1090</v>
      </c>
      <c r="E133" s="74">
        <v>26512</v>
      </c>
      <c r="F133" s="75">
        <v>20148</v>
      </c>
      <c r="G133" s="76">
        <v>10006</v>
      </c>
      <c r="H133" s="47">
        <f t="shared" si="3"/>
        <v>10142</v>
      </c>
      <c r="I133" s="75">
        <v>22514</v>
      </c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1:19" s="10" customFormat="1" ht="12" customHeight="1" x14ac:dyDescent="0.2">
      <c r="A134" s="124"/>
      <c r="B134" s="127" t="s">
        <v>13</v>
      </c>
      <c r="C134" s="72" t="s">
        <v>7</v>
      </c>
      <c r="D134" s="73">
        <v>13</v>
      </c>
      <c r="E134" s="74">
        <v>476</v>
      </c>
      <c r="F134" s="75">
        <v>284</v>
      </c>
      <c r="G134" s="76">
        <v>125</v>
      </c>
      <c r="H134" s="47">
        <f t="shared" si="3"/>
        <v>159</v>
      </c>
      <c r="I134" s="75">
        <v>221</v>
      </c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1:19" s="10" customFormat="1" ht="12" customHeight="1" thickBot="1" x14ac:dyDescent="0.25">
      <c r="A135" s="125"/>
      <c r="B135" s="128" t="s">
        <v>13</v>
      </c>
      <c r="C135" s="77" t="s">
        <v>8</v>
      </c>
      <c r="D135" s="78">
        <v>81</v>
      </c>
      <c r="E135" s="79">
        <v>1578</v>
      </c>
      <c r="F135" s="80">
        <v>1123</v>
      </c>
      <c r="G135" s="81">
        <v>547</v>
      </c>
      <c r="H135" s="47">
        <f t="shared" si="3"/>
        <v>576</v>
      </c>
      <c r="I135" s="80">
        <v>1205</v>
      </c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1:19" s="10" customFormat="1" ht="13.5" thickTop="1" thickBot="1" x14ac:dyDescent="0.25">
      <c r="A136" s="120" t="s">
        <v>9</v>
      </c>
      <c r="B136" s="121"/>
      <c r="C136" s="122"/>
      <c r="D136" s="82">
        <f>SUM(D128:D135)</f>
        <v>21115</v>
      </c>
      <c r="E136" s="83">
        <f t="shared" ref="E136:G136" si="4">SUM(E128:E135)</f>
        <v>1068975</v>
      </c>
      <c r="F136" s="84">
        <f t="shared" si="4"/>
        <v>1140605</v>
      </c>
      <c r="G136" s="85">
        <f t="shared" si="4"/>
        <v>546072</v>
      </c>
      <c r="H136" s="86">
        <f>SUM(H128:H135)</f>
        <v>594533</v>
      </c>
      <c r="I136" s="84">
        <f t="shared" ref="I136" si="5">SUM(I128:I135)</f>
        <v>1299138</v>
      </c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1:19" ht="12.75" thickTop="1" x14ac:dyDescent="0.2">
      <c r="H137" s="40"/>
    </row>
  </sheetData>
  <autoFilter ref="M33:Z51">
    <sortState ref="M34:Z51">
      <sortCondition sortBy="cellColor" ref="Q34:Q51" dxfId="6"/>
    </sortState>
  </autoFilter>
  <mergeCells count="32">
    <mergeCell ref="A136:C136"/>
    <mergeCell ref="A128:A135"/>
    <mergeCell ref="B128:B129"/>
    <mergeCell ref="B130:B131"/>
    <mergeCell ref="B132:B133"/>
    <mergeCell ref="B134:B135"/>
    <mergeCell ref="S8:S12"/>
    <mergeCell ref="R8:R9"/>
    <mergeCell ref="O8:O12"/>
    <mergeCell ref="B3:C3"/>
    <mergeCell ref="D6:D12"/>
    <mergeCell ref="K8:K12"/>
    <mergeCell ref="J8:J9"/>
    <mergeCell ref="J10:J12"/>
    <mergeCell ref="E5:F5"/>
    <mergeCell ref="B6:B12"/>
    <mergeCell ref="C6:C12"/>
    <mergeCell ref="G6:G12"/>
    <mergeCell ref="H6:H12"/>
    <mergeCell ref="A6:A12"/>
    <mergeCell ref="R10:R12"/>
    <mergeCell ref="Q8:Q12"/>
    <mergeCell ref="P8:P9"/>
    <mergeCell ref="M8:M12"/>
    <mergeCell ref="L10:L12"/>
    <mergeCell ref="N10:N12"/>
    <mergeCell ref="P10:P12"/>
    <mergeCell ref="L8:L9"/>
    <mergeCell ref="E6:E12"/>
    <mergeCell ref="N8:N9"/>
    <mergeCell ref="F6:F12"/>
    <mergeCell ref="I6:I12"/>
  </mergeCells>
  <phoneticPr fontId="1" type="noConversion"/>
  <printOptions horizontalCentered="1"/>
  <pageMargins left="0.19685039370078741" right="0.19685039370078741" top="0.35433070866141736" bottom="0.23622047244094491" header="0.27559055118110237" footer="0.15748031496062992"/>
  <pageSetup paperSize="8"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F6" sqref="F6"/>
    </sheetView>
  </sheetViews>
  <sheetFormatPr defaultRowHeight="12.75" x14ac:dyDescent="0.2"/>
  <cols>
    <col min="1" max="1" width="19.28515625" bestFit="1" customWidth="1"/>
    <col min="2" max="2" width="32" bestFit="1" customWidth="1"/>
    <col min="3" max="3" width="29.28515625" customWidth="1"/>
  </cols>
  <sheetData>
    <row r="3" spans="1:3" ht="25.5" x14ac:dyDescent="0.2">
      <c r="A3" s="34" t="s">
        <v>67</v>
      </c>
      <c r="B3" s="54" t="s">
        <v>71</v>
      </c>
      <c r="C3" s="54" t="s">
        <v>70</v>
      </c>
    </row>
    <row r="4" spans="1:3" x14ac:dyDescent="0.2">
      <c r="A4" s="35" t="s">
        <v>15</v>
      </c>
      <c r="B4" s="33">
        <v>81590</v>
      </c>
      <c r="C4" s="33">
        <v>92113</v>
      </c>
    </row>
    <row r="5" spans="1:3" x14ac:dyDescent="0.2">
      <c r="A5" s="35" t="s">
        <v>16</v>
      </c>
      <c r="B5" s="33">
        <v>55813</v>
      </c>
      <c r="C5" s="33">
        <v>63367</v>
      </c>
    </row>
    <row r="6" spans="1:3" x14ac:dyDescent="0.2">
      <c r="A6" s="35" t="s">
        <v>17</v>
      </c>
      <c r="B6" s="33">
        <v>59715</v>
      </c>
      <c r="C6" s="33">
        <v>69010</v>
      </c>
    </row>
    <row r="7" spans="1:3" x14ac:dyDescent="0.2">
      <c r="A7" s="35" t="s">
        <v>18</v>
      </c>
      <c r="B7" s="33">
        <v>29208</v>
      </c>
      <c r="C7" s="33">
        <v>34054</v>
      </c>
    </row>
    <row r="8" spans="1:3" x14ac:dyDescent="0.2">
      <c r="A8" s="35" t="s">
        <v>19</v>
      </c>
      <c r="B8" s="33">
        <v>70308</v>
      </c>
      <c r="C8" s="33">
        <v>79461</v>
      </c>
    </row>
    <row r="9" spans="1:3" x14ac:dyDescent="0.2">
      <c r="A9" s="35" t="s">
        <v>20</v>
      </c>
      <c r="B9" s="33">
        <v>110727</v>
      </c>
      <c r="C9" s="33">
        <v>123688</v>
      </c>
    </row>
    <row r="10" spans="1:3" x14ac:dyDescent="0.2">
      <c r="A10" s="35" t="s">
        <v>21</v>
      </c>
      <c r="B10" s="33">
        <v>182222</v>
      </c>
      <c r="C10" s="33">
        <v>207830</v>
      </c>
    </row>
    <row r="11" spans="1:3" x14ac:dyDescent="0.2">
      <c r="A11" s="35" t="s">
        <v>22</v>
      </c>
      <c r="B11" s="33">
        <v>26734</v>
      </c>
      <c r="C11" s="33">
        <v>30576</v>
      </c>
    </row>
    <row r="12" spans="1:3" x14ac:dyDescent="0.2">
      <c r="A12" s="35" t="s">
        <v>23</v>
      </c>
      <c r="B12" s="33">
        <v>61504</v>
      </c>
      <c r="C12" s="33">
        <v>69607</v>
      </c>
    </row>
    <row r="13" spans="1:3" x14ac:dyDescent="0.2">
      <c r="A13" s="35" t="s">
        <v>24</v>
      </c>
      <c r="B13" s="33">
        <v>31463</v>
      </c>
      <c r="C13" s="33">
        <v>36357</v>
      </c>
    </row>
    <row r="14" spans="1:3" x14ac:dyDescent="0.2">
      <c r="A14" s="35" t="s">
        <v>25</v>
      </c>
      <c r="B14" s="33">
        <v>70408</v>
      </c>
      <c r="C14" s="33">
        <v>80035</v>
      </c>
    </row>
    <row r="15" spans="1:3" x14ac:dyDescent="0.2">
      <c r="A15" s="35" t="s">
        <v>26</v>
      </c>
      <c r="B15" s="33">
        <v>132776</v>
      </c>
      <c r="C15" s="33">
        <v>151088</v>
      </c>
    </row>
    <row r="16" spans="1:3" x14ac:dyDescent="0.2">
      <c r="A16" s="35" t="s">
        <v>27</v>
      </c>
      <c r="B16" s="33">
        <v>32081</v>
      </c>
      <c r="C16" s="33">
        <v>36554</v>
      </c>
    </row>
    <row r="17" spans="1:3" x14ac:dyDescent="0.2">
      <c r="A17" s="35" t="s">
        <v>28</v>
      </c>
      <c r="B17" s="33">
        <v>37870</v>
      </c>
      <c r="C17" s="33">
        <v>42924</v>
      </c>
    </row>
    <row r="18" spans="1:3" x14ac:dyDescent="0.2">
      <c r="A18" s="35" t="s">
        <v>29</v>
      </c>
      <c r="B18" s="33">
        <v>113309</v>
      </c>
      <c r="C18" s="33">
        <v>131709</v>
      </c>
    </row>
    <row r="19" spans="1:3" x14ac:dyDescent="0.2">
      <c r="A19" s="35" t="s">
        <v>30</v>
      </c>
      <c r="B19" s="33">
        <v>44877</v>
      </c>
      <c r="C19" s="33">
        <v>50772</v>
      </c>
    </row>
    <row r="20" spans="1:3" x14ac:dyDescent="0.2">
      <c r="A20" s="35" t="s">
        <v>68</v>
      </c>
      <c r="B20" s="33"/>
      <c r="C20" s="33"/>
    </row>
    <row r="21" spans="1:3" x14ac:dyDescent="0.2">
      <c r="A21" s="35" t="s">
        <v>35</v>
      </c>
      <c r="B21" s="33">
        <v>1140605</v>
      </c>
      <c r="C21" s="33">
        <v>1299145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K22" sqref="K22"/>
    </sheetView>
  </sheetViews>
  <sheetFormatPr defaultRowHeight="12.75" x14ac:dyDescent="0.2"/>
  <cols>
    <col min="1" max="1" width="19.28515625" bestFit="1" customWidth="1"/>
    <col min="2" max="2" width="20.85546875" customWidth="1"/>
    <col min="3" max="3" width="20.7109375" customWidth="1"/>
    <col min="5" max="5" width="22.5703125" bestFit="1" customWidth="1"/>
    <col min="6" max="6" width="18.140625" customWidth="1"/>
    <col min="7" max="7" width="24.28515625" customWidth="1"/>
    <col min="8" max="8" width="22.5703125" bestFit="1" customWidth="1"/>
    <col min="9" max="9" width="24" bestFit="1" customWidth="1"/>
    <col min="10" max="10" width="38.140625" bestFit="1" customWidth="1"/>
    <col min="11" max="11" width="36.7109375" customWidth="1"/>
    <col min="13" max="13" width="21.7109375" bestFit="1" customWidth="1"/>
    <col min="14" max="15" width="40.28515625" bestFit="1" customWidth="1"/>
  </cols>
  <sheetData>
    <row r="3" spans="1:11" ht="38.25" x14ac:dyDescent="0.2">
      <c r="A3" s="52" t="s">
        <v>67</v>
      </c>
      <c r="B3" s="53" t="s">
        <v>69</v>
      </c>
      <c r="C3" s="53" t="s">
        <v>70</v>
      </c>
      <c r="E3" s="42" t="s">
        <v>38</v>
      </c>
      <c r="F3" s="53" t="s">
        <v>69</v>
      </c>
      <c r="G3" s="53" t="s">
        <v>70</v>
      </c>
      <c r="I3" s="88"/>
      <c r="J3" s="87" t="s">
        <v>71</v>
      </c>
      <c r="K3" s="87" t="s">
        <v>70</v>
      </c>
    </row>
    <row r="4" spans="1:11" ht="15" x14ac:dyDescent="0.2">
      <c r="A4" s="35" t="s">
        <v>15</v>
      </c>
      <c r="B4" s="33">
        <v>81590</v>
      </c>
      <c r="C4" s="33">
        <v>92113</v>
      </c>
      <c r="E4" s="42" t="s">
        <v>37</v>
      </c>
      <c r="F4" s="41">
        <f>AVERAGE(B4:B19)</f>
        <v>71287.8125</v>
      </c>
      <c r="G4" s="41">
        <f>AVERAGE(C:C)</f>
        <v>81196.5625</v>
      </c>
      <c r="I4" s="90" t="s">
        <v>74</v>
      </c>
      <c r="J4" s="89">
        <v>71287.8125</v>
      </c>
      <c r="K4" s="89">
        <v>81196.5625</v>
      </c>
    </row>
    <row r="5" spans="1:11" ht="30" x14ac:dyDescent="0.2">
      <c r="A5" s="35" t="s">
        <v>16</v>
      </c>
      <c r="B5" s="33">
        <v>55813</v>
      </c>
      <c r="C5" s="33">
        <v>63367</v>
      </c>
      <c r="E5" s="43" t="s">
        <v>39</v>
      </c>
      <c r="F5" s="41">
        <f>_xlfn.STDEV.P(B:B)</f>
        <v>42336.919991921277</v>
      </c>
      <c r="G5" s="41">
        <f>_xlfn.STDEV.P(C:C)</f>
        <v>48205.920960200456</v>
      </c>
      <c r="I5" s="90" t="s">
        <v>75</v>
      </c>
      <c r="J5" s="89">
        <v>10931.345737228465</v>
      </c>
      <c r="K5" s="89">
        <v>12446.715271163161</v>
      </c>
    </row>
    <row r="6" spans="1:11" ht="30" x14ac:dyDescent="0.2">
      <c r="A6" s="35" t="s">
        <v>17</v>
      </c>
      <c r="B6" s="33">
        <v>59715</v>
      </c>
      <c r="C6" s="33">
        <v>69010</v>
      </c>
      <c r="E6" s="43" t="s">
        <v>40</v>
      </c>
      <c r="F6" s="44">
        <f>F5/F4</f>
        <v>0.59388720886787316</v>
      </c>
      <c r="G6" s="44">
        <f>G5/G4</f>
        <v>0.59369411063677058</v>
      </c>
      <c r="I6" s="90" t="s">
        <v>76</v>
      </c>
      <c r="J6" s="89">
        <v>60609.5</v>
      </c>
      <c r="K6" s="89">
        <v>69308.5</v>
      </c>
    </row>
    <row r="7" spans="1:11" ht="30" x14ac:dyDescent="0.2">
      <c r="A7" s="35" t="s">
        <v>18</v>
      </c>
      <c r="B7" s="33">
        <v>29208</v>
      </c>
      <c r="C7" s="33">
        <v>34054</v>
      </c>
      <c r="E7" s="43" t="s">
        <v>41</v>
      </c>
      <c r="F7" s="41">
        <f>F4-F5</f>
        <v>28950.892508078723</v>
      </c>
      <c r="G7" s="41">
        <f>G4-G5</f>
        <v>32990.641539799544</v>
      </c>
      <c r="I7" s="90" t="s">
        <v>77</v>
      </c>
      <c r="J7" s="89" t="e">
        <v>#N/A</v>
      </c>
      <c r="K7" s="89" t="e">
        <v>#N/A</v>
      </c>
    </row>
    <row r="8" spans="1:11" ht="30" x14ac:dyDescent="0.2">
      <c r="A8" s="35" t="s">
        <v>19</v>
      </c>
      <c r="B8" s="33">
        <v>70308</v>
      </c>
      <c r="C8" s="33">
        <v>79461</v>
      </c>
      <c r="E8" s="43" t="s">
        <v>42</v>
      </c>
      <c r="F8" s="41">
        <f>F4+F5</f>
        <v>113624.73249192128</v>
      </c>
      <c r="G8" s="41">
        <f>G4+G5</f>
        <v>129402.48346020046</v>
      </c>
      <c r="I8" s="90" t="s">
        <v>78</v>
      </c>
      <c r="J8" s="89">
        <v>43725.382948913859</v>
      </c>
      <c r="K8" s="89">
        <v>49786.861084652643</v>
      </c>
    </row>
    <row r="9" spans="1:11" ht="15" x14ac:dyDescent="0.2">
      <c r="A9" s="35" t="s">
        <v>20</v>
      </c>
      <c r="B9" s="33">
        <v>110727</v>
      </c>
      <c r="C9" s="33">
        <v>123688</v>
      </c>
      <c r="E9" s="42" t="s">
        <v>43</v>
      </c>
      <c r="F9" s="41">
        <f>SKEW(B:B)</f>
        <v>1.2631691173917901</v>
      </c>
      <c r="G9" s="41">
        <f>SKEW(C:C)</f>
        <v>1.2793057483059611</v>
      </c>
      <c r="I9" s="90" t="s">
        <v>79</v>
      </c>
      <c r="J9" s="89">
        <v>1911909114.0291667</v>
      </c>
      <c r="K9" s="89">
        <v>2478731536.6624999</v>
      </c>
    </row>
    <row r="10" spans="1:11" ht="15" x14ac:dyDescent="0.2">
      <c r="A10" s="35" t="s">
        <v>21</v>
      </c>
      <c r="B10" s="33">
        <v>182222</v>
      </c>
      <c r="C10" s="33">
        <v>207830</v>
      </c>
      <c r="E10" s="42" t="s">
        <v>44</v>
      </c>
      <c r="F10" s="41">
        <f>KURT(B:B)</f>
        <v>1.3353901978746903</v>
      </c>
      <c r="G10" s="41">
        <f>KURT(C:C)</f>
        <v>1.3743675141767158</v>
      </c>
      <c r="I10" s="90" t="s">
        <v>80</v>
      </c>
      <c r="J10" s="89">
        <v>1.3353901978746903</v>
      </c>
      <c r="K10" s="89">
        <v>1.3743675141767158</v>
      </c>
    </row>
    <row r="11" spans="1:11" x14ac:dyDescent="0.2">
      <c r="A11" s="35" t="s">
        <v>22</v>
      </c>
      <c r="B11" s="33">
        <v>26734</v>
      </c>
      <c r="C11" s="33">
        <v>30576</v>
      </c>
      <c r="I11" s="90" t="s">
        <v>81</v>
      </c>
      <c r="J11" s="89">
        <v>1.2631691173917901</v>
      </c>
      <c r="K11" s="89">
        <v>1.2793057483059611</v>
      </c>
    </row>
    <row r="12" spans="1:11" x14ac:dyDescent="0.2">
      <c r="A12" s="35" t="s">
        <v>23</v>
      </c>
      <c r="B12" s="33">
        <v>61504</v>
      </c>
      <c r="C12" s="33">
        <v>69607</v>
      </c>
      <c r="I12" s="90" t="s">
        <v>82</v>
      </c>
      <c r="J12" s="89">
        <v>155488</v>
      </c>
      <c r="K12" s="89">
        <v>177254</v>
      </c>
    </row>
    <row r="13" spans="1:11" x14ac:dyDescent="0.2">
      <c r="A13" s="35" t="s">
        <v>24</v>
      </c>
      <c r="B13" s="33">
        <v>31463</v>
      </c>
      <c r="C13" s="33">
        <v>36357</v>
      </c>
      <c r="I13" s="90" t="s">
        <v>83</v>
      </c>
      <c r="J13" s="89">
        <v>26734</v>
      </c>
      <c r="K13" s="89">
        <v>30576</v>
      </c>
    </row>
    <row r="14" spans="1:11" ht="38.25" x14ac:dyDescent="0.2">
      <c r="A14" s="35" t="s">
        <v>25</v>
      </c>
      <c r="B14" s="33">
        <v>70408</v>
      </c>
      <c r="C14" s="33">
        <v>80035</v>
      </c>
      <c r="E14" s="42" t="s">
        <v>45</v>
      </c>
      <c r="F14" s="53" t="s">
        <v>69</v>
      </c>
      <c r="G14" s="53" t="s">
        <v>70</v>
      </c>
      <c r="I14" s="90" t="s">
        <v>84</v>
      </c>
      <c r="J14" s="89">
        <v>182222</v>
      </c>
      <c r="K14" s="89">
        <v>207830</v>
      </c>
    </row>
    <row r="15" spans="1:11" ht="15" x14ac:dyDescent="0.2">
      <c r="A15" s="35" t="s">
        <v>26</v>
      </c>
      <c r="B15" s="33">
        <v>132776</v>
      </c>
      <c r="C15" s="33">
        <v>151088</v>
      </c>
      <c r="E15" s="42" t="s">
        <v>46</v>
      </c>
      <c r="F15" t="e">
        <f>MODE(B:B)</f>
        <v>#N/A</v>
      </c>
      <c r="G15" t="e">
        <f>MODE(C:C)</f>
        <v>#N/A</v>
      </c>
      <c r="I15" s="90" t="s">
        <v>85</v>
      </c>
      <c r="J15" s="89">
        <v>1140605</v>
      </c>
      <c r="K15" s="89">
        <v>1299145</v>
      </c>
    </row>
    <row r="16" spans="1:11" ht="15" x14ac:dyDescent="0.2">
      <c r="A16" s="35" t="s">
        <v>27</v>
      </c>
      <c r="B16" s="33">
        <v>32081</v>
      </c>
      <c r="C16" s="33">
        <v>36554</v>
      </c>
      <c r="E16" s="42" t="s">
        <v>47</v>
      </c>
      <c r="F16" s="91">
        <f>QUARTILE(B:B,1)</f>
        <v>36422.75</v>
      </c>
      <c r="G16" s="91">
        <f>QUARTILE(C:C,1)</f>
        <v>41331.5</v>
      </c>
      <c r="I16" s="90" t="s">
        <v>86</v>
      </c>
      <c r="J16" s="89">
        <v>16</v>
      </c>
      <c r="K16" s="89">
        <v>16</v>
      </c>
    </row>
    <row r="17" spans="1:7" ht="15" x14ac:dyDescent="0.2">
      <c r="A17" s="35" t="s">
        <v>28</v>
      </c>
      <c r="B17" s="33">
        <v>37870</v>
      </c>
      <c r="C17" s="33">
        <v>42924</v>
      </c>
      <c r="E17" s="42" t="s">
        <v>48</v>
      </c>
      <c r="F17" s="91">
        <f>QUARTILE(B:B,2)</f>
        <v>60609.5</v>
      </c>
      <c r="G17" s="91">
        <f>QUARTILE(C:C,2)</f>
        <v>69308.5</v>
      </c>
    </row>
    <row r="18" spans="1:7" ht="15" x14ac:dyDescent="0.2">
      <c r="A18" s="35" t="s">
        <v>29</v>
      </c>
      <c r="B18" s="33">
        <v>113309</v>
      </c>
      <c r="C18" s="33">
        <v>131709</v>
      </c>
      <c r="E18" s="42" t="s">
        <v>49</v>
      </c>
      <c r="F18" s="91">
        <f>QUARTILE(B:B,3)</f>
        <v>88874.25</v>
      </c>
      <c r="G18" s="91">
        <f>QUARTILE(C:C,3)</f>
        <v>100006.75</v>
      </c>
    </row>
    <row r="19" spans="1:7" ht="15" x14ac:dyDescent="0.2">
      <c r="A19" s="35" t="s">
        <v>30</v>
      </c>
      <c r="B19" s="33">
        <v>44877</v>
      </c>
      <c r="C19" s="33">
        <v>50772</v>
      </c>
      <c r="E19" s="42" t="s">
        <v>50</v>
      </c>
      <c r="F19" s="91">
        <f>(F18-F16)/2</f>
        <v>26225.75</v>
      </c>
      <c r="G19" s="91">
        <f>(G18-G16)/2</f>
        <v>29337.625</v>
      </c>
    </row>
    <row r="20" spans="1:7" ht="15" x14ac:dyDescent="0.25">
      <c r="E20" s="45" t="s">
        <v>51</v>
      </c>
      <c r="F20" s="92">
        <f>F19/F17</f>
        <v>0.43270031925688218</v>
      </c>
      <c r="G20" s="92">
        <f>G19/G17</f>
        <v>0.42329043335233052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T39" sqref="T3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przedszkola wg typu i woj</vt:lpstr>
      <vt:lpstr>tabela przestawna</vt:lpstr>
      <vt:lpstr>obliczenia.</vt:lpstr>
      <vt:lpstr>WYKRES NR 1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urmanski</dc:creator>
  <cp:lastModifiedBy>Admin</cp:lastModifiedBy>
  <cp:lastPrinted>2012-11-05T10:05:45Z</cp:lastPrinted>
  <dcterms:created xsi:type="dcterms:W3CDTF">2009-02-26T09:43:55Z</dcterms:created>
  <dcterms:modified xsi:type="dcterms:W3CDTF">2017-04-26T09:49:18Z</dcterms:modified>
</cp:coreProperties>
</file>